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ustomProperty2.bin" ContentType="application/vnd.openxmlformats-officedocument.spreadsheetml.customProperty"/>
  <Override PartName="/xl/tables/table13.xml" ContentType="application/vnd.openxmlformats-officedocument.spreadsheetml.table+xml"/>
  <Override PartName="/xl/queryTables/queryTable2.xml" ContentType="application/vnd.openxmlformats-officedocument.spreadsheetml.queryTable+xml"/>
  <Override PartName="/xl/tables/table14.xml" ContentType="application/vnd.openxmlformats-officedocument.spreadsheetml.table+xml"/>
  <Override PartName="/xl/queryTables/queryTable3.xml" ContentType="application/vnd.openxmlformats-officedocument.spreadsheetml.queryTable+xml"/>
  <Override PartName="/xl/tables/table15.xml" ContentType="application/vnd.openxmlformats-officedocument.spreadsheetml.table+xml"/>
  <Override PartName="/xl/queryTables/queryTable4.xml" ContentType="application/vnd.openxmlformats-officedocument.spreadsheetml.queryTable+xml"/>
  <Override PartName="/xl/customProperty3.bin" ContentType="application/vnd.openxmlformats-officedocument.spreadsheetml.customProperty"/>
  <Override PartName="/xl/tables/table16.xml" ContentType="application/vnd.openxmlformats-officedocument.spreadsheetml.table+xml"/>
  <Override PartName="/xl/queryTables/queryTable5.xml" ContentType="application/vnd.openxmlformats-officedocument.spreadsheetml.queryTable+xml"/>
  <Override PartName="/xl/customProperty4.bin" ContentType="application/vnd.openxmlformats-officedocument.spreadsheetml.customProperty"/>
  <Override PartName="/xl/tables/table17.xml" ContentType="application/vnd.openxmlformats-officedocument.spreadsheetml.table+xml"/>
  <Override PartName="/xl/queryTables/queryTable6.xml" ContentType="application/vnd.openxmlformats-officedocument.spreadsheetml.queryTable+xml"/>
  <Override PartName="/xl/customProperty5.bin" ContentType="application/vnd.openxmlformats-officedocument.spreadsheetml.customProperty"/>
  <Override PartName="/xl/tables/table18.xml" ContentType="application/vnd.openxmlformats-officedocument.spreadsheetml.table+xml"/>
  <Override PartName="/xl/queryTables/queryTable7.xml" ContentType="application/vnd.openxmlformats-officedocument.spreadsheetml.queryTable+xml"/>
  <Override PartName="/xl/customProperty6.bin" ContentType="application/vnd.openxmlformats-officedocument.spreadsheetml.customProperty"/>
  <Override PartName="/xl/tables/table19.xml" ContentType="application/vnd.openxmlformats-officedocument.spreadsheetml.table+xml"/>
  <Override PartName="/xl/queryTables/queryTable8.xml" ContentType="application/vnd.openxmlformats-officedocument.spreadsheetml.queryTable+xml"/>
  <Override PartName="/xl/customProperty7.bin" ContentType="application/vnd.openxmlformats-officedocument.spreadsheetml.customProperty"/>
  <Override PartName="/xl/tables/table20.xml" ContentType="application/vnd.openxmlformats-officedocument.spreadsheetml.table+xml"/>
  <Override PartName="/xl/queryTables/queryTable9.xml" ContentType="application/vnd.openxmlformats-officedocument.spreadsheetml.queryTable+xml"/>
  <Override PartName="/xl/customProperty8.bin" ContentType="application/vnd.openxmlformats-officedocument.spreadsheetml.customProperty"/>
  <Override PartName="/xl/tables/table21.xml" ContentType="application/vnd.openxmlformats-officedocument.spreadsheetml.table+xml"/>
  <Override PartName="/xl/queryTables/queryTable10.xml" ContentType="application/vnd.openxmlformats-officedocument.spreadsheetml.queryTable+xml"/>
  <Override PartName="/xl/customProperty9.bin" ContentType="application/vnd.openxmlformats-officedocument.spreadsheetml.customProperty"/>
  <Override PartName="/xl/tables/table22.xml" ContentType="application/vnd.openxmlformats-officedocument.spreadsheetml.table+xml"/>
  <Override PartName="/xl/queryTables/queryTable11.xml" ContentType="application/vnd.openxmlformats-officedocument.spreadsheetml.queryTable+xml"/>
  <Override PartName="/xl/customProperty10.bin" ContentType="application/vnd.openxmlformats-officedocument.spreadsheetml.customProperty"/>
  <Override PartName="/xl/tables/table23.xml" ContentType="application/vnd.openxmlformats-officedocument.spreadsheetml.table+xml"/>
  <Override PartName="/xl/customProperty11.bin" ContentType="application/vnd.openxmlformats-officedocument.spreadsheetml.customProperty"/>
  <Override PartName="/xl/tables/table24.xml" ContentType="application/vnd.openxmlformats-officedocument.spreadsheetml.table+xml"/>
  <Override PartName="/xl/customProperty12.bin" ContentType="application/vnd.openxmlformats-officedocument.spreadsheetml.customProperty"/>
  <Override PartName="/xl/tables/table25.xml" ContentType="application/vnd.openxmlformats-officedocument.spreadsheetml.table+xml"/>
  <Override PartName="/xl/queryTables/queryTable12.xml" ContentType="application/vnd.openxmlformats-officedocument.spreadsheetml.queryTable+xml"/>
  <Override PartName="/xl/customProperty13.bin" ContentType="application/vnd.openxmlformats-officedocument.spreadsheetml.customProperty"/>
  <Override PartName="/xl/tables/table26.xml" ContentType="application/vnd.openxmlformats-officedocument.spreadsheetml.table+xml"/>
  <Override PartName="/xl/queryTables/queryTable13.xml" ContentType="application/vnd.openxmlformats-officedocument.spreadsheetml.queryTable+xml"/>
  <Override PartName="/xl/customProperty14.bin" ContentType="application/vnd.openxmlformats-officedocument.spreadsheetml.customProperty"/>
  <Override PartName="/xl/customProperty15.bin" ContentType="application/vnd.openxmlformats-officedocument.spreadsheetml.customProperty"/>
  <Override PartName="/xl/tables/table27.xml" ContentType="application/vnd.openxmlformats-officedocument.spreadsheetml.table+xml"/>
  <Override PartName="/xl/customProperty16.bin" ContentType="application/vnd.openxmlformats-officedocument.spreadsheetml.customProperty"/>
  <Override PartName="/xl/tables/table28.xml" ContentType="application/vnd.openxmlformats-officedocument.spreadsheetml.table+xml"/>
  <Override PartName="/xl/customProperty17.bin" ContentType="application/vnd.openxmlformats-officedocument.spreadsheetml.customProperty"/>
  <Override PartName="/xl/tables/table29.xml" ContentType="application/vnd.openxmlformats-officedocument.spreadsheetml.table+xml"/>
  <Override PartName="/xl/customProperty18.bin" ContentType="application/vnd.openxmlformats-officedocument.spreadsheetml.customProperty"/>
  <Override PartName="/xl/tables/table30.xml" ContentType="application/vnd.openxmlformats-officedocument.spreadsheetml.table+xml"/>
  <Override PartName="/xl/customProperty19.bin" ContentType="application/vnd.openxmlformats-officedocument.spreadsheetml.customProperty"/>
  <Override PartName="/xl/tables/table31.xml" ContentType="application/vnd.openxmlformats-officedocument.spreadsheetml.table+xml"/>
  <Override PartName="/xl/customProperty20.bin" ContentType="application/vnd.openxmlformats-officedocument.spreadsheetml.customProperty"/>
  <Override PartName="/xl/tables/table32.xml" ContentType="application/vnd.openxmlformats-officedocument.spreadsheetml.table+xml"/>
  <Override PartName="/xl/customProperty21.bin" ContentType="application/vnd.openxmlformats-officedocument.spreadsheetml.customProperty"/>
  <Override PartName="/xl/drawings/drawing1.xml" ContentType="application/vnd.openxmlformats-officedocument.drawing+xml"/>
  <Override PartName="/xl/tables/table33.xml" ContentType="application/vnd.openxmlformats-officedocument.spreadsheetml.table+xml"/>
  <Override PartName="/xl/customProperty22.bin" ContentType="application/vnd.openxmlformats-officedocument.spreadsheetml.customProperty"/>
  <Override PartName="/xl/tables/table34.xml" ContentType="application/vnd.openxmlformats-officedocument.spreadsheetml.table+xml"/>
  <Override PartName="/xl/customProperty23.bin" ContentType="application/vnd.openxmlformats-officedocument.spreadsheetml.customProperty"/>
  <Override PartName="/xl/tables/table35.xml" ContentType="application/vnd.openxmlformats-officedocument.spreadsheetml.table+xml"/>
  <Override PartName="/xl/customProperty24.bin" ContentType="application/vnd.openxmlformats-officedocument.spreadsheetml.customProperty"/>
  <Override PartName="/xl/tables/table3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2"/>
  <workbookPr updateLinks="never" codeName="ThisWorkbook"/>
  <bookViews>
    <workbookView xWindow="-19305" yWindow="7215" windowWidth="19425" windowHeight="10305" tabRatio="814" firstSheet="13" activeTab="14"/>
  </bookViews>
  <sheets>
    <sheet name="Vocab" sheetId="5" state="hidden" r:id="rId1"/>
    <sheet name="Adm" sheetId="51" state="hidden" r:id="rId2"/>
    <sheet name="Organizaciones" sheetId="45" state="hidden" r:id="rId3"/>
    <sheet name="1 Cluster-Org" sheetId="46" state="hidden" r:id="rId4"/>
    <sheet name="2 Org-Proy" sheetId="47" state="hidden" r:id="rId5"/>
    <sheet name="Desglose AEE" sheetId="80" state="hidden" r:id="rId6"/>
    <sheet name="Logframe2021" sheetId="48" state="hidden" r:id="rId7"/>
    <sheet name="LogFrame2021_Areas" sheetId="52" state="hidden" r:id="rId8"/>
    <sheet name="Logframe_Salud" sheetId="64" state="hidden" r:id="rId9"/>
    <sheet name="Vocab-Error" sheetId="79" state="hidden" r:id="rId10"/>
    <sheet name="ERRORES" sheetId="69" state="hidden" r:id="rId11"/>
    <sheet name="ORG" sheetId="77" state="hidden" r:id="rId12"/>
    <sheet name="DATOS" sheetId="78" state="hidden" r:id="rId13"/>
    <sheet name="INSTRUCCIONES" sheetId="39" r:id="rId14"/>
    <sheet name="Transversal" sheetId="65" r:id="rId15"/>
    <sheet name="Alojamiento, Energía y Enseres" sheetId="54" r:id="rId16"/>
    <sheet name="Agua, Saneamiento e Higiene" sheetId="36" r:id="rId17"/>
    <sheet name="Educación" sheetId="55" r:id="rId18"/>
    <sheet name="Nutrición" sheetId="56" r:id="rId19"/>
    <sheet name="Protección General" sheetId="57" r:id="rId20"/>
    <sheet name="Prot. - AdR NNA" sheetId="58" r:id="rId21"/>
    <sheet name="Prot. - AdR VbG" sheetId="59" r:id="rId22"/>
    <sheet name="Salud" sheetId="60" r:id="rId23"/>
    <sheet name="Seguridad Alimentaria" sheetId="61" r:id="rId24"/>
  </sheets>
  <definedNames>
    <definedName name="_xlnm._FilterDatabase" localSheetId="16" hidden="1">'Agua, Saneamiento e Higiene'!$L$4:$AV$4</definedName>
    <definedName name="_xlnm._FilterDatabase" localSheetId="15" hidden="1">'Alojamiento, Energía y Enseres'!$K$4:$AZ$4</definedName>
    <definedName name="_xlnm._FilterDatabase" localSheetId="17" hidden="1">Educación!$K$4:$BD$4</definedName>
    <definedName name="_xlnm._FilterDatabase" localSheetId="18" hidden="1">Nutrición!$K$4:$AY$4</definedName>
    <definedName name="_xlnm._FilterDatabase" localSheetId="20" hidden="1">'Prot. - AdR NNA'!$K$4:$BM$4</definedName>
    <definedName name="_xlnm._FilterDatabase" localSheetId="21" hidden="1">'Prot. - AdR VbG'!$K$4:$AW$4</definedName>
    <definedName name="_xlnm._FilterDatabase" localSheetId="19" hidden="1">'Protección General'!$K$4:$AS$4</definedName>
    <definedName name="_xlnm._FilterDatabase" localSheetId="22" hidden="1">Salud!$K$4:$AW$4</definedName>
    <definedName name="_xlnm._FilterDatabase" localSheetId="23" hidden="1">'Seguridad Alimentaria'!$K$4:$AW$4</definedName>
    <definedName name="_xlnm._FilterDatabase" localSheetId="14" hidden="1">Transversal!$K$4:$AT$4</definedName>
    <definedName name="Admin1">Admin1_1['#adm1+name]</definedName>
    <definedName name="Admin1_Linked_Pcode">Admin2_1['#adm1+code]</definedName>
    <definedName name="Admin2">Admin2_1['#adm2+name]</definedName>
    <definedName name="Admin2_Linked_Pcode">Admin3_1['#adm2+code]</definedName>
    <definedName name="Admin3">Admin3_1['#adm3+name]</definedName>
    <definedName name="AEE_kit_type_T">AEE_kit_type['#kit+type]</definedName>
    <definedName name="ExternalData_1" localSheetId="4" hidden="1">'2 Org-Proy'!$A$1:$F$6249</definedName>
    <definedName name="ExternalData_1" localSheetId="8" hidden="1">Logframe_Salud!$A$1:$Z$129</definedName>
    <definedName name="ExternalData_1" localSheetId="2" hidden="1">Organizaciones!$A$1:$AD$409</definedName>
    <definedName name="ExternalData_1" localSheetId="0" hidden="1">Vocab!$H$3:$H$18</definedName>
    <definedName name="ExternalData_10" localSheetId="12" hidden="1">DATOS!$A$1:$AW$2</definedName>
    <definedName name="ExternalData_4" localSheetId="10" hidden="1">ERRORES!$A$1:$H$2</definedName>
    <definedName name="ExternalData_5" localSheetId="1" hidden="1">Adm!#REF!</definedName>
    <definedName name="ExternalData_6" localSheetId="3" hidden="1">'1 Cluster-Org'!$A$1:$E$492</definedName>
    <definedName name="ExternalData_6" localSheetId="1" hidden="1">Adm!$A$1:$B$25</definedName>
    <definedName name="ExternalData_7" localSheetId="1" hidden="1">Adm!$J$1:$P$1136</definedName>
    <definedName name="ExternalData_7" localSheetId="6" hidden="1">Logframe2021!$A$1:$P$257</definedName>
    <definedName name="ExternalData_8" localSheetId="1" hidden="1">Adm!$D$1:$H$336</definedName>
    <definedName name="ExternalData_8" localSheetId="5" hidden="1">'Desglose AEE'!$A$1:$C$30</definedName>
    <definedName name="ExternalData_8" localSheetId="7" hidden="1">LogFrame2021_Areas!$A$1:$B$24</definedName>
    <definedName name="ExternalData_9" localSheetId="11" hidden="1">ORG!$A$1:$G$2</definedName>
    <definedName name="LF_ActID_Salud">Logframe_Salud['#activity+id]</definedName>
    <definedName name="LF_Actividad">Logframe['#activity+name+selected]</definedName>
    <definedName name="LF_Area">Logframe['#activity+area]</definedName>
    <definedName name="LF_PT_Area">Logframe___Areas['#activity+area]</definedName>
    <definedName name="LF_PT_Sector">Logframe___Areas['#sector+code]</definedName>
    <definedName name="LF_Sector">Logframe['#sector+code]</definedName>
    <definedName name="LF_SectorAcro">Logframe['#sector+acronym+hpctools]</definedName>
    <definedName name="LF_subactividad">Logframe_Salud['#activity+subactivity]</definedName>
    <definedName name="ListEstatus">TableEstatus['#status]</definedName>
    <definedName name="ListQuien">Organizaciones['#organization+name+selected]</definedName>
    <definedName name="ListSiNo">TableSiNo[SINO]</definedName>
    <definedName name="LocationType">Logframe___Tp_Establecimiento['#location+type]</definedName>
    <definedName name="PROPG_reached_type_T">PROPG_reached_type['#reached+type]</definedName>
    <definedName name="TClOrgCl">Clusters___Org['#sector+code]</definedName>
    <definedName name="TClOrgOrg">Clusters___Org['#organization+name+selected]</definedName>
    <definedName name="TClOrgPrAux">Cluster___Org___Projects['#meta+check_cluster_org]</definedName>
    <definedName name="TClOrgPrPr">Cluster___Org___Projects['#project+code_name]</definedName>
    <definedName name="TComms">Comms['#communication+channel]</definedName>
    <definedName name="TOrganizaciones">Organizaciones['#organization+name+selected]</definedName>
    <definedName name="TSectores">Sectores['#sector+es]</definedName>
    <definedName name="TStatus">TableEstatus['#status]</definedName>
    <definedName name="TTableMes">TableMes['#date+month+cycle]</definedName>
    <definedName name="TTipoEstablecimiento">Logframe___Tp_Establecimiento['#location+type]</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60" l="1"/>
  <c r="G5" i="60"/>
  <c r="F7" i="36"/>
  <c r="G7" i="36"/>
  <c r="G6" i="36"/>
  <c r="F6" i="36"/>
  <c r="AB5" i="65" a="1"/>
  <c r="AB5" i="65" s="1"/>
  <c r="AB5" i="56" l="1" a="1"/>
  <c r="AB5" i="56" s="1"/>
  <c r="AD6" i="61" a="1"/>
  <c r="AD6" i="61" s="1"/>
  <c r="AD7" i="61" a="1"/>
  <c r="AD7" i="61" s="1"/>
  <c r="AD8" i="61" a="1"/>
  <c r="AD8" i="61" s="1"/>
  <c r="AD9" i="61" a="1"/>
  <c r="AD9" i="61" s="1"/>
  <c r="AD10" i="61" a="1"/>
  <c r="AD10" i="61" s="1"/>
  <c r="AD11" i="61" a="1"/>
  <c r="AD11" i="61" s="1"/>
  <c r="AD12" i="61" a="1"/>
  <c r="AD12" i="61" s="1"/>
  <c r="AD13" i="61" a="1"/>
  <c r="AD13" i="61" s="1"/>
  <c r="AD14" i="61" a="1"/>
  <c r="AD14" i="61" s="1"/>
  <c r="AD15" i="61" a="1"/>
  <c r="AD15" i="61" s="1"/>
  <c r="AD16" i="61" a="1"/>
  <c r="AD16" i="61" s="1"/>
  <c r="AD17" i="61" a="1"/>
  <c r="AD17" i="61" s="1"/>
  <c r="AD18" i="61" a="1"/>
  <c r="AD18" i="61" s="1"/>
  <c r="AD19" i="61" a="1"/>
  <c r="AD19" i="61" s="1"/>
  <c r="AD20" i="61" a="1"/>
  <c r="AD20" i="61" s="1"/>
  <c r="AD21" i="61" a="1"/>
  <c r="AD21" i="61" s="1"/>
  <c r="AD22" i="61" a="1"/>
  <c r="AD22" i="61" s="1"/>
  <c r="AD23" i="61" a="1"/>
  <c r="AD23" i="61" s="1"/>
  <c r="AD24" i="61" a="1"/>
  <c r="AD24" i="61" s="1"/>
  <c r="AD25" i="61" a="1"/>
  <c r="AD25" i="61" s="1"/>
  <c r="AD26" i="61" a="1"/>
  <c r="AD26" i="61" s="1"/>
  <c r="AD27" i="61" a="1"/>
  <c r="AD27" i="61" s="1"/>
  <c r="AD28" i="61" a="1"/>
  <c r="AD28" i="61" s="1"/>
  <c r="AD29" i="61" a="1"/>
  <c r="AD29" i="61" s="1"/>
  <c r="AD30" i="61" a="1"/>
  <c r="AD30" i="61" s="1"/>
  <c r="AD31" i="61" a="1"/>
  <c r="AD31" i="61" s="1"/>
  <c r="AD32" i="61" a="1"/>
  <c r="AD32" i="61" s="1"/>
  <c r="AD33" i="61" a="1"/>
  <c r="AD33" i="61" s="1"/>
  <c r="AD34" i="61" a="1"/>
  <c r="AD34" i="61" s="1"/>
  <c r="AD35" i="61" a="1"/>
  <c r="AD35" i="61" s="1"/>
  <c r="AD5" i="61" a="1"/>
  <c r="AD5" i="61" s="1"/>
  <c r="AC35" i="61" a="1"/>
  <c r="AC35" i="61" s="1"/>
  <c r="AC34" i="61" a="1"/>
  <c r="AC34" i="61" s="1"/>
  <c r="AC33" i="61" a="1"/>
  <c r="AC33" i="61" s="1"/>
  <c r="AC32" i="61" a="1"/>
  <c r="AC32" i="61" s="1"/>
  <c r="AC31" i="61" a="1"/>
  <c r="AC31" i="61" s="1"/>
  <c r="AC30" i="61" a="1"/>
  <c r="AC30" i="61" s="1"/>
  <c r="AC29" i="61" a="1"/>
  <c r="AC29" i="61" s="1"/>
  <c r="AC28" i="61" a="1"/>
  <c r="AC28" i="61" s="1"/>
  <c r="AC27" i="61" a="1"/>
  <c r="AC27" i="61" s="1"/>
  <c r="AC26" i="61" a="1"/>
  <c r="AC26" i="61" s="1"/>
  <c r="AC25" i="61" a="1"/>
  <c r="AC25" i="61" s="1"/>
  <c r="AC24" i="61" a="1"/>
  <c r="AC24" i="61" s="1"/>
  <c r="AC23" i="61" a="1"/>
  <c r="AC23" i="61" s="1"/>
  <c r="AC22" i="61" a="1"/>
  <c r="AC22" i="61" s="1"/>
  <c r="AC21" i="61" a="1"/>
  <c r="AC21" i="61" s="1"/>
  <c r="AC20" i="61" a="1"/>
  <c r="AC20" i="61" s="1"/>
  <c r="AC19" i="61" a="1"/>
  <c r="AC19" i="61" s="1"/>
  <c r="AC18" i="61" a="1"/>
  <c r="AC18" i="61" s="1"/>
  <c r="AC17" i="61" a="1"/>
  <c r="AC17" i="61" s="1"/>
  <c r="AC16" i="61" a="1"/>
  <c r="AC16" i="61" s="1"/>
  <c r="AC15" i="61" a="1"/>
  <c r="AC15" i="61" s="1"/>
  <c r="AC14" i="61" a="1"/>
  <c r="AC14" i="61" s="1"/>
  <c r="AC13" i="61" a="1"/>
  <c r="AC13" i="61" s="1"/>
  <c r="AC12" i="61" a="1"/>
  <c r="AC12" i="61" s="1"/>
  <c r="AC11" i="61" a="1"/>
  <c r="AC11" i="61" s="1"/>
  <c r="AC10" i="61" a="1"/>
  <c r="AC10" i="61" s="1"/>
  <c r="AC9" i="61" a="1"/>
  <c r="AC9" i="61" s="1"/>
  <c r="AC8" i="61" a="1"/>
  <c r="AC8" i="61" s="1"/>
  <c r="AC7" i="61" a="1"/>
  <c r="AC7" i="61" s="1"/>
  <c r="AC6" i="61" a="1"/>
  <c r="AC6" i="61" s="1"/>
  <c r="AC5" i="61" a="1"/>
  <c r="AC5" i="61" s="1"/>
  <c r="F35" i="61"/>
  <c r="G35" i="61"/>
  <c r="I35" i="61" a="1"/>
  <c r="I35" i="61" s="1"/>
  <c r="J35" i="61"/>
  <c r="L35" i="61"/>
  <c r="N35" i="61" a="1"/>
  <c r="N35" i="61" s="1"/>
  <c r="P35" i="61" a="1"/>
  <c r="P35" i="61" s="1"/>
  <c r="Q35" i="61" a="1"/>
  <c r="Q35" i="61" s="1"/>
  <c r="S35" i="61" a="1"/>
  <c r="S35" i="61" s="1"/>
  <c r="T35" i="61" a="1"/>
  <c r="T35" i="61" s="1"/>
  <c r="AB35" i="61" a="1"/>
  <c r="AB35" i="61" s="1"/>
  <c r="AE35" i="60" a="1"/>
  <c r="AE35" i="60" s="1"/>
  <c r="AE34" i="60" a="1"/>
  <c r="AE34" i="60" s="1"/>
  <c r="AE33" i="60" a="1"/>
  <c r="AE33" i="60" s="1"/>
  <c r="AE32" i="60" a="1"/>
  <c r="AE32" i="60" s="1"/>
  <c r="AE31" i="60" a="1"/>
  <c r="AE31" i="60" s="1"/>
  <c r="AE30" i="60" a="1"/>
  <c r="AE30" i="60" s="1"/>
  <c r="AE29" i="60" a="1"/>
  <c r="AE29" i="60" s="1"/>
  <c r="AE28" i="60" a="1"/>
  <c r="AE28" i="60" s="1"/>
  <c r="AE27" i="60" a="1"/>
  <c r="AE27" i="60" s="1"/>
  <c r="AE26" i="60" a="1"/>
  <c r="AE26" i="60" s="1"/>
  <c r="AE25" i="60" a="1"/>
  <c r="AE25" i="60" s="1"/>
  <c r="AE24" i="60" a="1"/>
  <c r="AE24" i="60" s="1"/>
  <c r="AE23" i="60" a="1"/>
  <c r="AE23" i="60" s="1"/>
  <c r="AE22" i="60" a="1"/>
  <c r="AE22" i="60" s="1"/>
  <c r="AE21" i="60" a="1"/>
  <c r="AE21" i="60" s="1"/>
  <c r="AE20" i="60" a="1"/>
  <c r="AE20" i="60" s="1"/>
  <c r="AE19" i="60" a="1"/>
  <c r="AE19" i="60" s="1"/>
  <c r="AE18" i="60" a="1"/>
  <c r="AE18" i="60" s="1"/>
  <c r="AE17" i="60" a="1"/>
  <c r="AE17" i="60" s="1"/>
  <c r="AE16" i="60" a="1"/>
  <c r="AE16" i="60" s="1"/>
  <c r="AE15" i="60" a="1"/>
  <c r="AE15" i="60" s="1"/>
  <c r="AE14" i="60" a="1"/>
  <c r="AE14" i="60" s="1"/>
  <c r="AE13" i="60" a="1"/>
  <c r="AE13" i="60" s="1"/>
  <c r="AE12" i="60" a="1"/>
  <c r="AE12" i="60" s="1"/>
  <c r="AE11" i="60" a="1"/>
  <c r="AE11" i="60" s="1"/>
  <c r="AE10" i="60" a="1"/>
  <c r="AE10" i="60" s="1"/>
  <c r="AE9" i="60" a="1"/>
  <c r="AE9" i="60" s="1"/>
  <c r="AE8" i="60" a="1"/>
  <c r="AE8" i="60" s="1"/>
  <c r="AE7" i="60" a="1"/>
  <c r="AE7" i="60" s="1"/>
  <c r="AE6" i="60" a="1"/>
  <c r="AE6" i="60" s="1"/>
  <c r="AE5" i="60" a="1"/>
  <c r="AE5" i="60" s="1"/>
  <c r="F35" i="60"/>
  <c r="G35" i="60"/>
  <c r="I35" i="60" a="1"/>
  <c r="I35" i="60" s="1"/>
  <c r="J35" i="60"/>
  <c r="L35" i="60"/>
  <c r="N35" i="60" a="1"/>
  <c r="N35" i="60" s="1"/>
  <c r="P35" i="60" a="1"/>
  <c r="P35" i="60" s="1"/>
  <c r="Q35" i="60" a="1"/>
  <c r="Q35" i="60" s="1"/>
  <c r="S35" i="60" a="1"/>
  <c r="S35" i="60" s="1"/>
  <c r="T35" i="60" a="1"/>
  <c r="T35" i="60" s="1"/>
  <c r="AD35" i="60" a="1"/>
  <c r="AD35" i="60" s="1"/>
  <c r="AC35" i="59" a="1"/>
  <c r="AC35" i="59" s="1"/>
  <c r="AC34" i="59" a="1"/>
  <c r="AC34" i="59" s="1"/>
  <c r="AC33" i="59" a="1"/>
  <c r="AC33" i="59" s="1"/>
  <c r="AC32" i="59" a="1"/>
  <c r="AC32" i="59" s="1"/>
  <c r="AC31" i="59" a="1"/>
  <c r="AC31" i="59" s="1"/>
  <c r="AC30" i="59" a="1"/>
  <c r="AC30" i="59" s="1"/>
  <c r="AC29" i="59" a="1"/>
  <c r="AC29" i="59" s="1"/>
  <c r="AC28" i="59" a="1"/>
  <c r="AC28" i="59" s="1"/>
  <c r="AC27" i="59" a="1"/>
  <c r="AC27" i="59" s="1"/>
  <c r="AC26" i="59" a="1"/>
  <c r="AC26" i="59" s="1"/>
  <c r="AC25" i="59" a="1"/>
  <c r="AC25" i="59" s="1"/>
  <c r="AC24" i="59" a="1"/>
  <c r="AC24" i="59" s="1"/>
  <c r="AC23" i="59" a="1"/>
  <c r="AC23" i="59" s="1"/>
  <c r="AC22" i="59" a="1"/>
  <c r="AC22" i="59" s="1"/>
  <c r="AC21" i="59" a="1"/>
  <c r="AC21" i="59" s="1"/>
  <c r="AC20" i="59" a="1"/>
  <c r="AC20" i="59" s="1"/>
  <c r="AC19" i="59" a="1"/>
  <c r="AC19" i="59" s="1"/>
  <c r="AC18" i="59" a="1"/>
  <c r="AC18" i="59" s="1"/>
  <c r="AC17" i="59" a="1"/>
  <c r="AC17" i="59" s="1"/>
  <c r="AC16" i="59" a="1"/>
  <c r="AC16" i="59" s="1"/>
  <c r="AC15" i="59" a="1"/>
  <c r="AC15" i="59" s="1"/>
  <c r="AC14" i="59" a="1"/>
  <c r="AC14" i="59" s="1"/>
  <c r="AC13" i="59" a="1"/>
  <c r="AC13" i="59" s="1"/>
  <c r="AC12" i="59" a="1"/>
  <c r="AC12" i="59" s="1"/>
  <c r="AC11" i="59" a="1"/>
  <c r="AC11" i="59" s="1"/>
  <c r="AC10" i="59" a="1"/>
  <c r="AC10" i="59" s="1"/>
  <c r="AC9" i="59" a="1"/>
  <c r="AC9" i="59" s="1"/>
  <c r="AC8" i="59" a="1"/>
  <c r="AC8" i="59" s="1"/>
  <c r="AC7" i="59" a="1"/>
  <c r="AC7" i="59" s="1"/>
  <c r="AC6" i="59" a="1"/>
  <c r="AC6" i="59" s="1"/>
  <c r="AC5" i="59" a="1"/>
  <c r="AC5" i="59" s="1"/>
  <c r="AB6" i="36" a="1"/>
  <c r="AB6" i="36" s="1"/>
  <c r="AC34" i="58" a="1"/>
  <c r="AC34" i="58" s="1"/>
  <c r="AC33" i="58" a="1"/>
  <c r="AC33" i="58" s="1"/>
  <c r="AC32" i="58" a="1"/>
  <c r="AC32" i="58" s="1"/>
  <c r="AC31" i="58" a="1"/>
  <c r="AC31" i="58" s="1"/>
  <c r="AC30" i="58" a="1"/>
  <c r="AC30" i="58" s="1"/>
  <c r="AC29" i="58" a="1"/>
  <c r="AC29" i="58" s="1"/>
  <c r="AC28" i="58" a="1"/>
  <c r="AC28" i="58" s="1"/>
  <c r="AC27" i="58" a="1"/>
  <c r="AC27" i="58" s="1"/>
  <c r="AC26" i="58" a="1"/>
  <c r="AC26" i="58" s="1"/>
  <c r="AC25" i="58" a="1"/>
  <c r="AC25" i="58" s="1"/>
  <c r="AC24" i="58" a="1"/>
  <c r="AC24" i="58" s="1"/>
  <c r="AC23" i="58" a="1"/>
  <c r="AC23" i="58" s="1"/>
  <c r="AC22" i="58" a="1"/>
  <c r="AC22" i="58" s="1"/>
  <c r="AC21" i="58" a="1"/>
  <c r="AC21" i="58" s="1"/>
  <c r="AC20" i="58" a="1"/>
  <c r="AC20" i="58" s="1"/>
  <c r="AC19" i="58" a="1"/>
  <c r="AC19" i="58" s="1"/>
  <c r="AC18" i="58" a="1"/>
  <c r="AC18" i="58" s="1"/>
  <c r="AC17" i="58" a="1"/>
  <c r="AC17" i="58" s="1"/>
  <c r="AC16" i="58" a="1"/>
  <c r="AC16" i="58" s="1"/>
  <c r="AC15" i="58" a="1"/>
  <c r="AC15" i="58" s="1"/>
  <c r="AC14" i="58" a="1"/>
  <c r="AC14" i="58" s="1"/>
  <c r="AC13" i="58" a="1"/>
  <c r="AC13" i="58" s="1"/>
  <c r="AC12" i="58" a="1"/>
  <c r="AC12" i="58" s="1"/>
  <c r="AC11" i="58" a="1"/>
  <c r="AC11" i="58" s="1"/>
  <c r="AC10" i="58" a="1"/>
  <c r="AC10" i="58" s="1"/>
  <c r="AC9" i="58" a="1"/>
  <c r="AC9" i="58" s="1"/>
  <c r="AC8" i="58" a="1"/>
  <c r="AC8" i="58" s="1"/>
  <c r="AC7" i="58" a="1"/>
  <c r="AC7" i="58" s="1"/>
  <c r="AC6" i="58" a="1"/>
  <c r="AC6" i="58" s="1"/>
  <c r="AC5" i="58" a="1"/>
  <c r="AC5" i="58" s="1"/>
  <c r="AC34" i="57" a="1"/>
  <c r="AC34" i="57" s="1"/>
  <c r="AC33" i="57" a="1"/>
  <c r="AC33" i="57" s="1"/>
  <c r="AC32" i="57" a="1"/>
  <c r="AC32" i="57" s="1"/>
  <c r="AC31" i="57" a="1"/>
  <c r="AC31" i="57" s="1"/>
  <c r="AC30" i="57" a="1"/>
  <c r="AC30" i="57" s="1"/>
  <c r="AC29" i="57" a="1"/>
  <c r="AC29" i="57" s="1"/>
  <c r="AC28" i="57" a="1"/>
  <c r="AC28" i="57" s="1"/>
  <c r="AC27" i="57" a="1"/>
  <c r="AC27" i="57" s="1"/>
  <c r="AC26" i="57" a="1"/>
  <c r="AC26" i="57" s="1"/>
  <c r="AC25" i="57" a="1"/>
  <c r="AC25" i="57" s="1"/>
  <c r="AC24" i="57" a="1"/>
  <c r="AC24" i="57" s="1"/>
  <c r="AC23" i="57" a="1"/>
  <c r="AC23" i="57" s="1"/>
  <c r="AC22" i="57" a="1"/>
  <c r="AC22" i="57" s="1"/>
  <c r="AC21" i="57" a="1"/>
  <c r="AC21" i="57" s="1"/>
  <c r="AC20" i="57" a="1"/>
  <c r="AC20" i="57" s="1"/>
  <c r="AC19" i="57" a="1"/>
  <c r="AC19" i="57" s="1"/>
  <c r="AC18" i="57" a="1"/>
  <c r="AC18" i="57" s="1"/>
  <c r="AC17" i="57" a="1"/>
  <c r="AC17" i="57" s="1"/>
  <c r="AC16" i="57" a="1"/>
  <c r="AC16" i="57" s="1"/>
  <c r="AC15" i="57" a="1"/>
  <c r="AC15" i="57" s="1"/>
  <c r="AC14" i="57" a="1"/>
  <c r="AC14" i="57" s="1"/>
  <c r="AC13" i="57" a="1"/>
  <c r="AC13" i="57" s="1"/>
  <c r="AC12" i="57" a="1"/>
  <c r="AC12" i="57" s="1"/>
  <c r="AC11" i="57" a="1"/>
  <c r="AC11" i="57" s="1"/>
  <c r="AC10" i="57" a="1"/>
  <c r="AC10" i="57" s="1"/>
  <c r="AC9" i="57" a="1"/>
  <c r="AC9" i="57" s="1"/>
  <c r="AC8" i="57" a="1"/>
  <c r="AC8" i="57" s="1"/>
  <c r="AC7" i="57" a="1"/>
  <c r="AC7" i="57" s="1"/>
  <c r="AC6" i="57" a="1"/>
  <c r="AC6" i="57" s="1"/>
  <c r="AC5" i="57" a="1"/>
  <c r="AC5" i="57" s="1"/>
  <c r="AD34" i="56"/>
  <c r="AD33" i="56"/>
  <c r="AD32" i="56"/>
  <c r="AD31" i="56"/>
  <c r="AD26" i="56"/>
  <c r="AD25" i="56"/>
  <c r="AD24" i="56"/>
  <c r="AD23" i="56"/>
  <c r="AD22" i="56"/>
  <c r="AD21" i="56"/>
  <c r="AD20" i="56"/>
  <c r="AD18" i="56"/>
  <c r="AD17" i="56"/>
  <c r="AD16" i="56"/>
  <c r="AD15" i="56"/>
  <c r="AD14" i="56"/>
  <c r="AD12" i="56"/>
  <c r="AD7" i="56"/>
  <c r="AD6" i="56"/>
  <c r="AD5" i="56"/>
  <c r="AE5" i="55" a="1"/>
  <c r="AE5" i="55" s="1"/>
  <c r="AE6" i="55" a="1"/>
  <c r="AE6" i="55" s="1"/>
  <c r="AE7" i="55" a="1"/>
  <c r="AE7" i="55" s="1"/>
  <c r="AE8" i="55" a="1"/>
  <c r="AE8" i="55" s="1"/>
  <c r="AE9" i="55" a="1"/>
  <c r="AE9" i="55" s="1"/>
  <c r="AE10" i="55" a="1"/>
  <c r="AE10" i="55" s="1"/>
  <c r="AE11" i="55" a="1"/>
  <c r="AE11" i="55" s="1"/>
  <c r="AE12" i="55" a="1"/>
  <c r="AE12" i="55" s="1"/>
  <c r="AE13" i="55" a="1"/>
  <c r="AE13" i="55" s="1"/>
  <c r="AE14" i="55" a="1"/>
  <c r="AE14" i="55" s="1"/>
  <c r="AE15" i="55" a="1"/>
  <c r="AE15" i="55" s="1"/>
  <c r="AE16" i="55" a="1"/>
  <c r="AE16" i="55" s="1"/>
  <c r="AE17" i="55" a="1"/>
  <c r="AE17" i="55" s="1"/>
  <c r="AE18" i="55" a="1"/>
  <c r="AE18" i="55" s="1"/>
  <c r="AE19" i="55" a="1"/>
  <c r="AE19" i="55" s="1"/>
  <c r="AE20" i="55" a="1"/>
  <c r="AE20" i="55" s="1"/>
  <c r="AE21" i="55" a="1"/>
  <c r="AE21" i="55" s="1"/>
  <c r="AE22" i="55" a="1"/>
  <c r="AE22" i="55" s="1"/>
  <c r="AE23" i="55" a="1"/>
  <c r="AE23" i="55" s="1"/>
  <c r="AE24" i="55" a="1"/>
  <c r="AE24" i="55" s="1"/>
  <c r="AE25" i="55" a="1"/>
  <c r="AE25" i="55" s="1"/>
  <c r="AE26" i="55" a="1"/>
  <c r="AE26" i="55" s="1"/>
  <c r="AE27" i="55" a="1"/>
  <c r="AE27" i="55" s="1"/>
  <c r="AE28" i="55" a="1"/>
  <c r="AE28" i="55" s="1"/>
  <c r="AE29" i="55" a="1"/>
  <c r="AE29" i="55" s="1"/>
  <c r="AE30" i="55" a="1"/>
  <c r="AE30" i="55" s="1"/>
  <c r="AE31" i="55" a="1"/>
  <c r="AE31" i="55" s="1"/>
  <c r="AE32" i="55" a="1"/>
  <c r="AE32" i="55" s="1"/>
  <c r="AE33" i="55" a="1"/>
  <c r="AE33" i="55" s="1"/>
  <c r="AE34" i="55" a="1"/>
  <c r="AE34" i="55" s="1"/>
  <c r="AD34" i="55" a="1"/>
  <c r="AD34" i="55" s="1"/>
  <c r="AD33" i="55" a="1"/>
  <c r="AD33" i="55" s="1"/>
  <c r="AD32" i="55" a="1"/>
  <c r="AD32" i="55" s="1"/>
  <c r="AD31" i="55" a="1"/>
  <c r="AD31" i="55" s="1"/>
  <c r="AD30" i="55" a="1"/>
  <c r="AD30" i="55" s="1"/>
  <c r="AD29" i="55" a="1"/>
  <c r="AD29" i="55" s="1"/>
  <c r="AD28" i="55" a="1"/>
  <c r="AD28" i="55" s="1"/>
  <c r="AD27" i="55" a="1"/>
  <c r="AD27" i="55" s="1"/>
  <c r="AD26" i="55" a="1"/>
  <c r="AD26" i="55" s="1"/>
  <c r="AD25" i="55" a="1"/>
  <c r="AD25" i="55" s="1"/>
  <c r="AD24" i="55" a="1"/>
  <c r="AD24" i="55" s="1"/>
  <c r="AD23" i="55" a="1"/>
  <c r="AD23" i="55" s="1"/>
  <c r="AD22" i="55" a="1"/>
  <c r="AD22" i="55" s="1"/>
  <c r="AD21" i="55" a="1"/>
  <c r="AD21" i="55" s="1"/>
  <c r="AD20" i="55" a="1"/>
  <c r="AD20" i="55" s="1"/>
  <c r="AD19" i="55" a="1"/>
  <c r="AD19" i="55" s="1"/>
  <c r="AD18" i="55" a="1"/>
  <c r="AD18" i="55" s="1"/>
  <c r="AD17" i="55" a="1"/>
  <c r="AD17" i="55" s="1"/>
  <c r="AD16" i="55" a="1"/>
  <c r="AD16" i="55" s="1"/>
  <c r="AD15" i="55" a="1"/>
  <c r="AD15" i="55" s="1"/>
  <c r="AD14" i="55" a="1"/>
  <c r="AD14" i="55" s="1"/>
  <c r="AD13" i="55" a="1"/>
  <c r="AD13" i="55" s="1"/>
  <c r="AD12" i="55" a="1"/>
  <c r="AD12" i="55" s="1"/>
  <c r="AD11" i="55" a="1"/>
  <c r="AD11" i="55" s="1"/>
  <c r="AD10" i="55" a="1"/>
  <c r="AD10" i="55" s="1"/>
  <c r="AD9" i="55" a="1"/>
  <c r="AD9" i="55" s="1"/>
  <c r="AD8" i="55" a="1"/>
  <c r="AD8" i="55" s="1"/>
  <c r="AD7" i="55" a="1"/>
  <c r="AD7" i="55" s="1"/>
  <c r="AD6" i="55" a="1"/>
  <c r="AD6" i="55" s="1"/>
  <c r="AD5" i="55" a="1"/>
  <c r="AD5" i="55" s="1"/>
  <c r="AF5" i="54" a="1"/>
  <c r="AF5" i="54" s="1"/>
  <c r="AE5" i="36" a="1"/>
  <c r="AE5" i="36" s="1"/>
  <c r="AF6" i="54" a="1"/>
  <c r="AF6" i="54" s="1"/>
  <c r="AF7" i="54" a="1"/>
  <c r="AF7" i="54" s="1"/>
  <c r="AF8" i="54" a="1"/>
  <c r="AF8" i="54" s="1"/>
  <c r="AF9" i="54" a="1"/>
  <c r="AF9" i="54" s="1"/>
  <c r="AF10" i="54" a="1"/>
  <c r="AF10" i="54" s="1"/>
  <c r="AF11" i="54" a="1"/>
  <c r="AF11" i="54" s="1"/>
  <c r="AF12" i="54" a="1"/>
  <c r="AF12" i="54" s="1"/>
  <c r="AF13" i="54" a="1"/>
  <c r="AF13" i="54" s="1"/>
  <c r="AF14" i="54" a="1"/>
  <c r="AF14" i="54" s="1"/>
  <c r="AF15" i="54" a="1"/>
  <c r="AF15" i="54" s="1"/>
  <c r="AF16" i="54" a="1"/>
  <c r="AF16" i="54" s="1"/>
  <c r="AF17" i="54" a="1"/>
  <c r="AF17" i="54" s="1"/>
  <c r="AF18" i="54" a="1"/>
  <c r="AF18" i="54" s="1"/>
  <c r="AF19" i="54" a="1"/>
  <c r="AF19" i="54" s="1"/>
  <c r="AF20" i="54" a="1"/>
  <c r="AF20" i="54" s="1"/>
  <c r="AF21" i="54" a="1"/>
  <c r="AF21" i="54" s="1"/>
  <c r="AF22" i="54" a="1"/>
  <c r="AF22" i="54" s="1"/>
  <c r="AF23" i="54" a="1"/>
  <c r="AF23" i="54" s="1"/>
  <c r="AF24" i="54" a="1"/>
  <c r="AF24" i="54" s="1"/>
  <c r="AF25" i="54" a="1"/>
  <c r="AF25" i="54" s="1"/>
  <c r="AF26" i="54" a="1"/>
  <c r="AF26" i="54" s="1"/>
  <c r="AF27" i="54" a="1"/>
  <c r="AF27" i="54" s="1"/>
  <c r="AF28" i="54" a="1"/>
  <c r="AF28" i="54" s="1"/>
  <c r="AF29" i="54" a="1"/>
  <c r="AF29" i="54" s="1"/>
  <c r="AF30" i="54" a="1"/>
  <c r="AF30" i="54" s="1"/>
  <c r="AF31" i="54" a="1"/>
  <c r="AF31" i="54" s="1"/>
  <c r="AF32" i="54" a="1"/>
  <c r="AF32" i="54" s="1"/>
  <c r="AF33" i="54" a="1"/>
  <c r="AF33" i="54" s="1"/>
  <c r="AF34" i="54" a="1"/>
  <c r="AF34" i="54" s="1"/>
  <c r="AE5" i="54" a="1"/>
  <c r="AE5" i="54" s="1"/>
  <c r="AE34" i="54" a="1"/>
  <c r="AE34" i="54" s="1"/>
  <c r="AE33" i="54" a="1"/>
  <c r="AE33" i="54" s="1"/>
  <c r="AE32" i="54" a="1"/>
  <c r="AE32" i="54" s="1"/>
  <c r="AE31" i="54" a="1"/>
  <c r="AE31" i="54" s="1"/>
  <c r="AE30" i="54" a="1"/>
  <c r="AE30" i="54" s="1"/>
  <c r="AE29" i="54" a="1"/>
  <c r="AE29" i="54" s="1"/>
  <c r="AE28" i="54" a="1"/>
  <c r="AE28" i="54" s="1"/>
  <c r="AE27" i="54" a="1"/>
  <c r="AE27" i="54" s="1"/>
  <c r="AE26" i="54" a="1"/>
  <c r="AE26" i="54" s="1"/>
  <c r="AE25" i="54" a="1"/>
  <c r="AE25" i="54" s="1"/>
  <c r="AE24" i="54" a="1"/>
  <c r="AE24" i="54" s="1"/>
  <c r="AE23" i="54" a="1"/>
  <c r="AE23" i="54" s="1"/>
  <c r="AE22" i="54" a="1"/>
  <c r="AE22" i="54" s="1"/>
  <c r="AE21" i="54" a="1"/>
  <c r="AE21" i="54" s="1"/>
  <c r="AE20" i="54" a="1"/>
  <c r="AE20" i="54" s="1"/>
  <c r="AE19" i="54" a="1"/>
  <c r="AE19" i="54" s="1"/>
  <c r="AE18" i="54" a="1"/>
  <c r="AE18" i="54" s="1"/>
  <c r="AE17" i="54" a="1"/>
  <c r="AE17" i="54" s="1"/>
  <c r="AE16" i="54" a="1"/>
  <c r="AE16" i="54" s="1"/>
  <c r="AE15" i="54" a="1"/>
  <c r="AE15" i="54" s="1"/>
  <c r="AE14" i="54" a="1"/>
  <c r="AE14" i="54" s="1"/>
  <c r="AE13" i="54" a="1"/>
  <c r="AE13" i="54" s="1"/>
  <c r="AE12" i="54" a="1"/>
  <c r="AE12" i="54" s="1"/>
  <c r="AE11" i="54" a="1"/>
  <c r="AE11" i="54" s="1"/>
  <c r="AE10" i="54" a="1"/>
  <c r="AE10" i="54" s="1"/>
  <c r="AE9" i="54" a="1"/>
  <c r="AE9" i="54" s="1"/>
  <c r="AE8" i="54" a="1"/>
  <c r="AE8" i="54" s="1"/>
  <c r="AE6" i="54" a="1"/>
  <c r="AE6" i="54" s="1"/>
  <c r="AE6" i="36" l="1" a="1"/>
  <c r="AE6" i="36" s="1"/>
  <c r="AE7" i="36" a="1"/>
  <c r="AE7" i="36" s="1"/>
  <c r="AE8" i="36" a="1"/>
  <c r="AE8" i="36" s="1"/>
  <c r="AE9" i="36" a="1"/>
  <c r="AE9" i="36" s="1"/>
  <c r="AE10" i="36" a="1"/>
  <c r="AE10" i="36" s="1"/>
  <c r="AE11" i="36" a="1"/>
  <c r="AE11" i="36" s="1"/>
  <c r="AE12" i="36" a="1"/>
  <c r="AE12" i="36" s="1"/>
  <c r="AE13" i="36" a="1"/>
  <c r="AE13" i="36" s="1"/>
  <c r="AE14" i="36" a="1"/>
  <c r="AE14" i="36" s="1"/>
  <c r="AE15" i="36" a="1"/>
  <c r="AE15" i="36" s="1"/>
  <c r="AE16" i="36" a="1"/>
  <c r="AE16" i="36" s="1"/>
  <c r="AE17" i="36" a="1"/>
  <c r="AE17" i="36" s="1"/>
  <c r="AE18" i="36" a="1"/>
  <c r="AE18" i="36" s="1"/>
  <c r="AE19" i="36" a="1"/>
  <c r="AE19" i="36" s="1"/>
  <c r="AE20" i="36" a="1"/>
  <c r="AE20" i="36" s="1"/>
  <c r="AE21" i="36" a="1"/>
  <c r="AE21" i="36" s="1"/>
  <c r="AE22" i="36" a="1"/>
  <c r="AE22" i="36" s="1"/>
  <c r="AE23" i="36" a="1"/>
  <c r="AE23" i="36" s="1"/>
  <c r="AE24" i="36" a="1"/>
  <c r="AE24" i="36" s="1"/>
  <c r="AE25" i="36" a="1"/>
  <c r="AE25" i="36" s="1"/>
  <c r="AE26" i="36" a="1"/>
  <c r="AE26" i="36" s="1"/>
  <c r="AE27" i="36" a="1"/>
  <c r="AE27" i="36" s="1"/>
  <c r="AE28" i="36" a="1"/>
  <c r="AE28" i="36" s="1"/>
  <c r="AE29" i="36" a="1"/>
  <c r="AE29" i="36" s="1"/>
  <c r="AE30" i="36" a="1"/>
  <c r="AE30" i="36" s="1"/>
  <c r="AE31" i="36" a="1"/>
  <c r="AE31" i="36" s="1"/>
  <c r="AE32" i="36" a="1"/>
  <c r="AE32" i="36" s="1"/>
  <c r="AE33" i="36" a="1"/>
  <c r="AE33" i="36" s="1"/>
  <c r="AE34" i="36" a="1"/>
  <c r="AE34" i="36" s="1"/>
  <c r="AD34" i="36" a="1"/>
  <c r="AD34" i="36" s="1"/>
  <c r="AD33" i="36" a="1"/>
  <c r="AD33" i="36" s="1"/>
  <c r="AD32" i="36" a="1"/>
  <c r="AD32" i="36" s="1"/>
  <c r="AD31" i="36" a="1"/>
  <c r="AD31" i="36" s="1"/>
  <c r="AD30" i="36" a="1"/>
  <c r="AD30" i="36" s="1"/>
  <c r="AD29" i="36" a="1"/>
  <c r="AD29" i="36" s="1"/>
  <c r="AD28" i="36" a="1"/>
  <c r="AD28" i="36" s="1"/>
  <c r="AD27" i="36" a="1"/>
  <c r="AD27" i="36" s="1"/>
  <c r="AD26" i="36" a="1"/>
  <c r="AD26" i="36" s="1"/>
  <c r="AD25" i="36" a="1"/>
  <c r="AD25" i="36" s="1"/>
  <c r="AD24" i="36" a="1"/>
  <c r="AD24" i="36" s="1"/>
  <c r="AD23" i="36" a="1"/>
  <c r="AD23" i="36" s="1"/>
  <c r="AD22" i="36" a="1"/>
  <c r="AD22" i="36" s="1"/>
  <c r="AD21" i="36" a="1"/>
  <c r="AD21" i="36" s="1"/>
  <c r="AD20" i="36" a="1"/>
  <c r="AD20" i="36" s="1"/>
  <c r="AD19" i="36" a="1"/>
  <c r="AD19" i="36" s="1"/>
  <c r="AD18" i="36" a="1"/>
  <c r="AD18" i="36" s="1"/>
  <c r="AD17" i="36" a="1"/>
  <c r="AD17" i="36" s="1"/>
  <c r="AD16" i="36" a="1"/>
  <c r="AD16" i="36" s="1"/>
  <c r="AD15" i="36" a="1"/>
  <c r="AD15" i="36" s="1"/>
  <c r="AD14" i="36" a="1"/>
  <c r="AD14" i="36" s="1"/>
  <c r="AD13" i="36" a="1"/>
  <c r="AD13" i="36" s="1"/>
  <c r="AD12" i="36" a="1"/>
  <c r="AD12" i="36" s="1"/>
  <c r="AD11" i="36" a="1"/>
  <c r="AD11" i="36" s="1"/>
  <c r="AD10" i="36" a="1"/>
  <c r="AD10" i="36" s="1"/>
  <c r="AD9" i="36" a="1"/>
  <c r="AD9" i="36" s="1"/>
  <c r="AD8" i="36" a="1"/>
  <c r="AD8" i="36" s="1"/>
  <c r="AD7" i="36" a="1"/>
  <c r="AD7" i="36" s="1"/>
  <c r="AD6" i="36" a="1"/>
  <c r="AD6" i="36" s="1"/>
  <c r="AD5" i="36" a="1"/>
  <c r="AD5" i="36" s="1"/>
  <c r="AB27" i="57" a="1"/>
  <c r="AB27" i="57" s="1"/>
  <c r="AB26" i="57" a="1"/>
  <c r="AB26" i="57" s="1"/>
  <c r="AB7" i="54" a="1"/>
  <c r="AB7" i="54" s="1"/>
  <c r="AB6" i="54" a="1"/>
  <c r="AB6" i="54" s="1"/>
  <c r="AB5" i="54" l="1" a="1"/>
  <c r="AB5" i="54" s="1"/>
  <c r="AC5" i="54" a="1"/>
  <c r="AC5" i="54" s="1"/>
  <c r="AB8" i="54" a="1"/>
  <c r="AB8" i="54" s="1"/>
  <c r="AB10" i="54" a="1"/>
  <c r="AB10" i="54" s="1"/>
  <c r="AB11" i="54" a="1"/>
  <c r="AB11" i="54" s="1"/>
  <c r="AB12" i="54" a="1"/>
  <c r="AB12" i="54" s="1"/>
  <c r="AB13" i="54" a="1"/>
  <c r="AB13" i="54" s="1"/>
  <c r="AB14" i="54" a="1"/>
  <c r="AB14" i="54" s="1"/>
  <c r="AB15" i="54" a="1"/>
  <c r="AB15" i="54" s="1"/>
  <c r="AB16" i="54" a="1"/>
  <c r="AB16" i="54" s="1"/>
  <c r="AB17" i="54" a="1"/>
  <c r="AB17" i="54" s="1"/>
  <c r="AB18" i="54" a="1"/>
  <c r="AB18" i="54" s="1"/>
  <c r="AB19" i="54" a="1"/>
  <c r="AB19" i="54" s="1"/>
  <c r="AB20" i="54" a="1"/>
  <c r="AB20" i="54" s="1"/>
  <c r="AB21" i="54" a="1"/>
  <c r="AB21" i="54" s="1"/>
  <c r="AB22" i="54" a="1"/>
  <c r="AB22" i="54" s="1"/>
  <c r="AB23" i="54" a="1"/>
  <c r="AB23" i="54" s="1"/>
  <c r="AB24" i="54" a="1"/>
  <c r="AB24" i="54" s="1"/>
  <c r="AB25" i="54" a="1"/>
  <c r="AB25" i="54" s="1"/>
  <c r="AB26" i="54" a="1"/>
  <c r="AB26" i="54" s="1"/>
  <c r="AB27" i="54" a="1"/>
  <c r="AB27" i="54" s="1"/>
  <c r="AB28" i="54" a="1"/>
  <c r="AB28" i="54" s="1"/>
  <c r="AB29" i="54" a="1"/>
  <c r="AB29" i="54" s="1"/>
  <c r="AB30" i="54" a="1"/>
  <c r="AB30" i="54" s="1"/>
  <c r="AB31" i="54" a="1"/>
  <c r="AB31" i="54" s="1"/>
  <c r="AB32" i="54" a="1"/>
  <c r="AB32" i="54" s="1"/>
  <c r="AB33" i="54" a="1"/>
  <c r="AB33" i="54" s="1"/>
  <c r="AB34" i="54" a="1"/>
  <c r="AB34" i="54" s="1"/>
  <c r="I6" i="36" a="1"/>
  <c r="I6" i="36" s="1"/>
  <c r="J6" i="36" s="1"/>
  <c r="L6" i="36"/>
  <c r="N6" i="36" a="1"/>
  <c r="N6" i="36" s="1"/>
  <c r="P6" i="36" a="1"/>
  <c r="P6" i="36" s="1"/>
  <c r="Q6" i="36" a="1"/>
  <c r="Q6" i="36" s="1"/>
  <c r="S6" i="36" a="1"/>
  <c r="S6" i="36" s="1"/>
  <c r="T6" i="36" a="1"/>
  <c r="T6" i="36" s="1"/>
  <c r="AC6" i="36" a="1"/>
  <c r="AC6" i="36" s="1"/>
  <c r="F5" i="36"/>
  <c r="G5" i="36"/>
  <c r="I5" i="36" a="1"/>
  <c r="I5" i="36" s="1"/>
  <c r="L5" i="36"/>
  <c r="N5" i="36" a="1"/>
  <c r="N5" i="36" s="1"/>
  <c r="P5" i="36" s="1" a="1"/>
  <c r="P5" i="36" s="1"/>
  <c r="Q5" i="36" s="1" a="1"/>
  <c r="Q5" i="36" s="1"/>
  <c r="S5" i="36" s="1" a="1"/>
  <c r="S5" i="36" s="1"/>
  <c r="T5" i="36" s="1" a="1"/>
  <c r="T5" i="36" s="1"/>
  <c r="AB5" i="36" a="1"/>
  <c r="AB5" i="36" s="1"/>
  <c r="AC5" i="36" a="1"/>
  <c r="AC5" i="36" s="1"/>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6" i="55"/>
  <c r="J7" i="55"/>
  <c r="J8" i="55"/>
  <c r="J9" i="55"/>
  <c r="J10" i="55"/>
  <c r="J11" i="55"/>
  <c r="J12" i="55"/>
  <c r="J13" i="55"/>
  <c r="J14" i="55"/>
  <c r="J15" i="55"/>
  <c r="J16" i="55"/>
  <c r="J17" i="55"/>
  <c r="J18" i="55"/>
  <c r="J19" i="55"/>
  <c r="J20" i="55"/>
  <c r="J21" i="55"/>
  <c r="J22" i="55"/>
  <c r="J23" i="55"/>
  <c r="J24" i="55"/>
  <c r="J25" i="55"/>
  <c r="J26" i="55"/>
  <c r="J27" i="55"/>
  <c r="J28" i="55"/>
  <c r="J29" i="55"/>
  <c r="J30" i="55"/>
  <c r="J31" i="55"/>
  <c r="J32" i="55"/>
  <c r="J33" i="55"/>
  <c r="J34" i="55"/>
  <c r="J5" i="56"/>
  <c r="J6" i="56"/>
  <c r="J7" i="56"/>
  <c r="J8" i="56"/>
  <c r="J9" i="56"/>
  <c r="J10" i="56"/>
  <c r="J11" i="56"/>
  <c r="J12" i="56"/>
  <c r="J13" i="56"/>
  <c r="J14" i="56"/>
  <c r="J15" i="56"/>
  <c r="J16" i="56"/>
  <c r="J17" i="56"/>
  <c r="J18" i="56"/>
  <c r="J19" i="56"/>
  <c r="J20" i="56"/>
  <c r="J21" i="56"/>
  <c r="J22" i="56"/>
  <c r="J23" i="56"/>
  <c r="J24" i="56"/>
  <c r="J25" i="56"/>
  <c r="J26" i="56"/>
  <c r="J27" i="56"/>
  <c r="J28" i="56"/>
  <c r="J29" i="56"/>
  <c r="J30" i="56"/>
  <c r="J31" i="56"/>
  <c r="J32" i="56"/>
  <c r="J33" i="56"/>
  <c r="J34" i="56"/>
  <c r="J6" i="57"/>
  <c r="J8" i="57"/>
  <c r="J9" i="57"/>
  <c r="J10" i="57"/>
  <c r="J11" i="57"/>
  <c r="J12" i="57"/>
  <c r="J13" i="57"/>
  <c r="J14" i="57"/>
  <c r="J15" i="57"/>
  <c r="J16" i="57"/>
  <c r="J17" i="57"/>
  <c r="J18" i="57"/>
  <c r="J19" i="57"/>
  <c r="J20" i="57"/>
  <c r="J21" i="57"/>
  <c r="J22" i="57"/>
  <c r="J23" i="57"/>
  <c r="J24" i="57"/>
  <c r="J25" i="57"/>
  <c r="J26" i="57"/>
  <c r="J27" i="57"/>
  <c r="J28" i="57"/>
  <c r="J29" i="57"/>
  <c r="J30" i="57"/>
  <c r="J31" i="57"/>
  <c r="J32" i="57"/>
  <c r="J33" i="57"/>
  <c r="J34" i="57"/>
  <c r="J5" i="58"/>
  <c r="J6" i="58"/>
  <c r="J7" i="58"/>
  <c r="J8" i="58"/>
  <c r="J9" i="58"/>
  <c r="J10" i="58"/>
  <c r="J11" i="58"/>
  <c r="J12" i="58"/>
  <c r="J13" i="58"/>
  <c r="J14" i="58"/>
  <c r="J15" i="58"/>
  <c r="J16" i="58"/>
  <c r="J17" i="58"/>
  <c r="J18" i="58"/>
  <c r="J19" i="58"/>
  <c r="J20" i="58"/>
  <c r="J21" i="58"/>
  <c r="J22" i="58"/>
  <c r="J23" i="58"/>
  <c r="J24" i="58"/>
  <c r="J25" i="58"/>
  <c r="J26" i="58"/>
  <c r="J27" i="58"/>
  <c r="J28" i="58"/>
  <c r="J29" i="58"/>
  <c r="J30" i="58"/>
  <c r="J31" i="58"/>
  <c r="J32" i="58"/>
  <c r="J33" i="58"/>
  <c r="J34" i="58"/>
  <c r="J5" i="59"/>
  <c r="J6" i="59"/>
  <c r="J7" i="59"/>
  <c r="J8" i="59"/>
  <c r="J9" i="59"/>
  <c r="J10" i="59"/>
  <c r="J11" i="59"/>
  <c r="J12" i="59"/>
  <c r="J13" i="59"/>
  <c r="J14" i="59"/>
  <c r="J15" i="59"/>
  <c r="J16" i="59"/>
  <c r="J17" i="59"/>
  <c r="J18" i="59"/>
  <c r="J19" i="59"/>
  <c r="J20" i="59"/>
  <c r="J21" i="59"/>
  <c r="J22" i="59"/>
  <c r="J23" i="59"/>
  <c r="J24" i="59"/>
  <c r="J25" i="59"/>
  <c r="J26" i="59"/>
  <c r="J27" i="59"/>
  <c r="J28" i="59"/>
  <c r="J29" i="59"/>
  <c r="J30" i="59"/>
  <c r="J31" i="59"/>
  <c r="J32" i="59"/>
  <c r="J33" i="59"/>
  <c r="J34" i="59"/>
  <c r="J35" i="59"/>
  <c r="J5" i="61"/>
  <c r="J6" i="61"/>
  <c r="J7" i="61"/>
  <c r="J8" i="61"/>
  <c r="J9" i="61"/>
  <c r="J10" i="61"/>
  <c r="J11" i="61"/>
  <c r="J12" i="61"/>
  <c r="J13" i="61"/>
  <c r="J14" i="61"/>
  <c r="J15" i="61"/>
  <c r="J16" i="61"/>
  <c r="J17" i="61"/>
  <c r="J18" i="61"/>
  <c r="J19" i="61"/>
  <c r="J20" i="61"/>
  <c r="J21" i="61"/>
  <c r="J22" i="61"/>
  <c r="J23" i="61"/>
  <c r="J24" i="61"/>
  <c r="J25" i="61"/>
  <c r="J26" i="61"/>
  <c r="J27" i="61"/>
  <c r="J28" i="61"/>
  <c r="J29" i="61"/>
  <c r="J30" i="61"/>
  <c r="J31" i="61"/>
  <c r="J32" i="61"/>
  <c r="J33" i="61"/>
  <c r="J34" i="61"/>
  <c r="J5" i="36" l="1"/>
  <c r="L5" i="54"/>
  <c r="L6" i="54"/>
  <c r="L7" i="54"/>
  <c r="L8" i="54"/>
  <c r="L9" i="54"/>
  <c r="L10" i="54"/>
  <c r="L11" i="54"/>
  <c r="L12" i="54"/>
  <c r="L13" i="54"/>
  <c r="L14" i="54"/>
  <c r="L15" i="54"/>
  <c r="L16" i="54"/>
  <c r="L17" i="54"/>
  <c r="L18" i="54"/>
  <c r="L19" i="54"/>
  <c r="L20" i="54"/>
  <c r="L21" i="54"/>
  <c r="L22" i="54"/>
  <c r="L23" i="54"/>
  <c r="L24" i="54"/>
  <c r="L25" i="54"/>
  <c r="L26" i="54"/>
  <c r="L27" i="54"/>
  <c r="L28" i="54"/>
  <c r="L29" i="54"/>
  <c r="L30" i="54"/>
  <c r="L31" i="54"/>
  <c r="L32" i="54"/>
  <c r="L33" i="54"/>
  <c r="L34" i="54"/>
  <c r="F5" i="54"/>
  <c r="G5" i="54"/>
  <c r="I5" i="54" a="1"/>
  <c r="I5" i="54" s="1"/>
  <c r="N5" i="54" a="1"/>
  <c r="N5" i="54" s="1"/>
  <c r="P5" i="54" s="1" a="1"/>
  <c r="P5" i="54" s="1"/>
  <c r="Q5" i="54" s="1" a="1"/>
  <c r="Q5" i="54" s="1"/>
  <c r="S5" i="54" s="1" a="1"/>
  <c r="S5" i="54" s="1"/>
  <c r="T5" i="54" s="1" a="1"/>
  <c r="T5" i="54" s="1"/>
  <c r="AD5" i="54" a="1"/>
  <c r="AD5" i="54" s="1"/>
  <c r="F6" i="54"/>
  <c r="G6" i="54"/>
  <c r="I6" i="54" a="1"/>
  <c r="I6" i="54" s="1"/>
  <c r="N6" i="54" a="1"/>
  <c r="N6" i="54" s="1"/>
  <c r="P6" i="54" s="1" a="1"/>
  <c r="P6" i="54" s="1"/>
  <c r="Q6" i="54" s="1" a="1"/>
  <c r="Q6" i="54" s="1"/>
  <c r="S6" i="54" s="1" a="1"/>
  <c r="S6" i="54" s="1"/>
  <c r="T6" i="54" s="1" a="1"/>
  <c r="T6" i="54" s="1"/>
  <c r="AC6" i="54" a="1"/>
  <c r="AC6" i="54" s="1"/>
  <c r="AD6" i="54" a="1"/>
  <c r="AD6" i="54" s="1"/>
  <c r="F7" i="54"/>
  <c r="G7" i="54"/>
  <c r="I7" i="54" a="1"/>
  <c r="I7" i="54" s="1"/>
  <c r="N7" i="54" a="1"/>
  <c r="N7" i="54" s="1"/>
  <c r="P7" i="54" s="1" a="1"/>
  <c r="P7" i="54" s="1"/>
  <c r="Q7" i="54" s="1" a="1"/>
  <c r="Q7" i="54" s="1"/>
  <c r="S7" i="54" s="1" a="1"/>
  <c r="S7" i="54" s="1"/>
  <c r="T7" i="54" s="1" a="1"/>
  <c r="T7" i="54" s="1"/>
  <c r="AC7" i="54" a="1"/>
  <c r="AC7" i="54" s="1"/>
  <c r="AD7" i="54" a="1"/>
  <c r="AD7" i="54" s="1"/>
  <c r="F8" i="54"/>
  <c r="G8" i="54"/>
  <c r="I8" i="54" a="1"/>
  <c r="I8" i="54" s="1"/>
  <c r="N8" i="54" a="1"/>
  <c r="N8" i="54" s="1"/>
  <c r="P8" i="54" s="1" a="1"/>
  <c r="P8" i="54" s="1"/>
  <c r="Q8" i="54" s="1" a="1"/>
  <c r="Q8" i="54" s="1"/>
  <c r="S8" i="54" s="1" a="1"/>
  <c r="S8" i="54" s="1"/>
  <c r="T8" i="54" s="1" a="1"/>
  <c r="T8" i="54" s="1"/>
  <c r="AC8" i="54" a="1"/>
  <c r="AC8" i="54" s="1"/>
  <c r="AD8" i="54" a="1"/>
  <c r="AD8" i="54" s="1"/>
  <c r="F9" i="54"/>
  <c r="G9" i="54"/>
  <c r="I9" i="54" a="1"/>
  <c r="I9" i="54" s="1"/>
  <c r="N9" i="54" a="1"/>
  <c r="N9" i="54" s="1"/>
  <c r="P9" i="54" s="1" a="1"/>
  <c r="P9" i="54" s="1"/>
  <c r="Q9" i="54" s="1" a="1"/>
  <c r="Q9" i="54" s="1"/>
  <c r="S9" i="54" s="1" a="1"/>
  <c r="S9" i="54" s="1"/>
  <c r="T9" i="54" s="1" a="1"/>
  <c r="T9" i="54" s="1"/>
  <c r="AC9" i="54" a="1"/>
  <c r="AC9" i="54" s="1"/>
  <c r="AD9" i="54" a="1"/>
  <c r="AD9" i="54" s="1"/>
  <c r="F10" i="54"/>
  <c r="G10" i="54"/>
  <c r="J10" i="54" s="1"/>
  <c r="I10" i="54" a="1"/>
  <c r="I10" i="54" s="1"/>
  <c r="N10" i="54" a="1"/>
  <c r="N10" i="54" s="1"/>
  <c r="P10" i="54" s="1" a="1"/>
  <c r="P10" i="54" s="1"/>
  <c r="Q10" i="54" s="1" a="1"/>
  <c r="Q10" i="54" s="1"/>
  <c r="S10" i="54" s="1" a="1"/>
  <c r="S10" i="54" s="1"/>
  <c r="T10" i="54" s="1" a="1"/>
  <c r="T10" i="54" s="1"/>
  <c r="AC10" i="54" a="1"/>
  <c r="AC10" i="54" s="1"/>
  <c r="AD10" i="54" a="1"/>
  <c r="AD10" i="54" s="1"/>
  <c r="F11" i="54"/>
  <c r="G11" i="54"/>
  <c r="I11" i="54" a="1"/>
  <c r="I11" i="54" s="1"/>
  <c r="N11" i="54" a="1"/>
  <c r="N11" i="54" s="1"/>
  <c r="P11" i="54" s="1" a="1"/>
  <c r="P11" i="54" s="1"/>
  <c r="Q11" i="54" s="1" a="1"/>
  <c r="Q11" i="54" s="1"/>
  <c r="S11" i="54" s="1" a="1"/>
  <c r="S11" i="54" s="1"/>
  <c r="T11" i="54" s="1" a="1"/>
  <c r="T11" i="54" s="1"/>
  <c r="AC11" i="54" a="1"/>
  <c r="AC11" i="54" s="1"/>
  <c r="AD11" i="54" a="1"/>
  <c r="AD11" i="54" s="1"/>
  <c r="F12" i="54"/>
  <c r="G12" i="54"/>
  <c r="I12" i="54" a="1"/>
  <c r="I12" i="54" s="1"/>
  <c r="N12" i="54" a="1"/>
  <c r="N12" i="54" s="1"/>
  <c r="P12" i="54" s="1" a="1"/>
  <c r="P12" i="54" s="1"/>
  <c r="Q12" i="54" s="1" a="1"/>
  <c r="Q12" i="54" s="1"/>
  <c r="S12" i="54" s="1" a="1"/>
  <c r="S12" i="54" s="1"/>
  <c r="T12" i="54" s="1" a="1"/>
  <c r="T12" i="54" s="1"/>
  <c r="AC12" i="54" a="1"/>
  <c r="AC12" i="54" s="1"/>
  <c r="AD12" i="54" a="1"/>
  <c r="AD12" i="54" s="1"/>
  <c r="F13" i="54"/>
  <c r="G13" i="54"/>
  <c r="I13" i="54" a="1"/>
  <c r="I13" i="54" s="1"/>
  <c r="N13" i="54" a="1"/>
  <c r="N13" i="54" s="1"/>
  <c r="P13" i="54" s="1" a="1"/>
  <c r="P13" i="54" s="1"/>
  <c r="Q13" i="54" s="1" a="1"/>
  <c r="Q13" i="54" s="1"/>
  <c r="S13" i="54" s="1" a="1"/>
  <c r="S13" i="54" s="1"/>
  <c r="T13" i="54" s="1" a="1"/>
  <c r="T13" i="54" s="1"/>
  <c r="AC13" i="54" a="1"/>
  <c r="AC13" i="54" s="1"/>
  <c r="AD13" i="54" a="1"/>
  <c r="AD13" i="54" s="1"/>
  <c r="F14" i="54"/>
  <c r="G14" i="54"/>
  <c r="I14" i="54" a="1"/>
  <c r="I14" i="54" s="1"/>
  <c r="N14" i="54" a="1"/>
  <c r="N14" i="54" s="1"/>
  <c r="P14" i="54" s="1" a="1"/>
  <c r="P14" i="54" s="1"/>
  <c r="Q14" i="54" s="1" a="1"/>
  <c r="Q14" i="54" s="1"/>
  <c r="S14" i="54" s="1" a="1"/>
  <c r="S14" i="54" s="1"/>
  <c r="T14" i="54" s="1" a="1"/>
  <c r="T14" i="54" s="1"/>
  <c r="AC14" i="54" a="1"/>
  <c r="AC14" i="54" s="1"/>
  <c r="AD14" i="54" a="1"/>
  <c r="AD14" i="54" s="1"/>
  <c r="F15" i="54"/>
  <c r="G15" i="54"/>
  <c r="I15" i="54" a="1"/>
  <c r="I15" i="54" s="1"/>
  <c r="N15" i="54" a="1"/>
  <c r="N15" i="54" s="1"/>
  <c r="P15" i="54" s="1" a="1"/>
  <c r="P15" i="54" s="1"/>
  <c r="Q15" i="54" s="1" a="1"/>
  <c r="Q15" i="54" s="1"/>
  <c r="S15" i="54" s="1" a="1"/>
  <c r="S15" i="54" s="1"/>
  <c r="T15" i="54" s="1" a="1"/>
  <c r="T15" i="54" s="1"/>
  <c r="AC15" i="54" a="1"/>
  <c r="AC15" i="54" s="1"/>
  <c r="AD15" i="54" a="1"/>
  <c r="AD15" i="54" s="1"/>
  <c r="F16" i="54"/>
  <c r="G16" i="54"/>
  <c r="I16" i="54" a="1"/>
  <c r="I16" i="54" s="1"/>
  <c r="N16" i="54" a="1"/>
  <c r="N16" i="54" s="1"/>
  <c r="P16" i="54" s="1" a="1"/>
  <c r="P16" i="54" s="1"/>
  <c r="Q16" i="54" s="1" a="1"/>
  <c r="Q16" i="54" s="1"/>
  <c r="S16" i="54" s="1" a="1"/>
  <c r="S16" i="54" s="1"/>
  <c r="T16" i="54" s="1" a="1"/>
  <c r="T16" i="54" s="1"/>
  <c r="AC16" i="54" a="1"/>
  <c r="AC16" i="54" s="1"/>
  <c r="AD16" i="54" a="1"/>
  <c r="AD16" i="54" s="1"/>
  <c r="F17" i="54"/>
  <c r="G17" i="54"/>
  <c r="I17" i="54" a="1"/>
  <c r="I17" i="54" s="1"/>
  <c r="N17" i="54" a="1"/>
  <c r="N17" i="54" s="1"/>
  <c r="P17" i="54" s="1" a="1"/>
  <c r="P17" i="54" s="1"/>
  <c r="Q17" i="54" s="1" a="1"/>
  <c r="Q17" i="54" s="1"/>
  <c r="S17" i="54" s="1" a="1"/>
  <c r="S17" i="54" s="1"/>
  <c r="T17" i="54" s="1" a="1"/>
  <c r="T17" i="54" s="1"/>
  <c r="AC17" i="54" a="1"/>
  <c r="AC17" i="54" s="1"/>
  <c r="AD17" i="54" a="1"/>
  <c r="AD17" i="54" s="1"/>
  <c r="F18" i="54"/>
  <c r="G18" i="54"/>
  <c r="I18" i="54" a="1"/>
  <c r="I18" i="54" s="1"/>
  <c r="N18" i="54" a="1"/>
  <c r="N18" i="54" s="1"/>
  <c r="P18" i="54" s="1" a="1"/>
  <c r="P18" i="54" s="1"/>
  <c r="Q18" i="54" s="1" a="1"/>
  <c r="Q18" i="54" s="1"/>
  <c r="S18" i="54" s="1" a="1"/>
  <c r="S18" i="54" s="1"/>
  <c r="T18" i="54" s="1" a="1"/>
  <c r="T18" i="54" s="1"/>
  <c r="AC18" i="54" a="1"/>
  <c r="AC18" i="54" s="1"/>
  <c r="AD18" i="54" a="1"/>
  <c r="AD18" i="54" s="1"/>
  <c r="F19" i="54"/>
  <c r="G19" i="54"/>
  <c r="J19" i="54" s="1"/>
  <c r="I19" i="54" a="1"/>
  <c r="I19" i="54" s="1"/>
  <c r="N19" i="54" a="1"/>
  <c r="N19" i="54" s="1"/>
  <c r="P19" i="54" s="1" a="1"/>
  <c r="P19" i="54" s="1"/>
  <c r="Q19" i="54" s="1" a="1"/>
  <c r="Q19" i="54" s="1"/>
  <c r="S19" i="54" s="1" a="1"/>
  <c r="S19" i="54" s="1"/>
  <c r="T19" i="54" s="1" a="1"/>
  <c r="T19" i="54" s="1"/>
  <c r="AC19" i="54" a="1"/>
  <c r="AC19" i="54" s="1"/>
  <c r="AD19" i="54" a="1"/>
  <c r="AD19" i="54" s="1"/>
  <c r="F20" i="54"/>
  <c r="G20" i="54"/>
  <c r="I20" i="54" a="1"/>
  <c r="I20" i="54" s="1"/>
  <c r="N20" i="54" a="1"/>
  <c r="N20" i="54" s="1"/>
  <c r="P20" i="54" s="1" a="1"/>
  <c r="P20" i="54" s="1"/>
  <c r="Q20" i="54" s="1" a="1"/>
  <c r="Q20" i="54" s="1"/>
  <c r="S20" i="54" s="1" a="1"/>
  <c r="S20" i="54" s="1"/>
  <c r="T20" i="54" s="1" a="1"/>
  <c r="T20" i="54" s="1"/>
  <c r="AC20" i="54" a="1"/>
  <c r="AC20" i="54" s="1"/>
  <c r="AD20" i="54" a="1"/>
  <c r="AD20" i="54" s="1"/>
  <c r="F21" i="54"/>
  <c r="G21" i="54"/>
  <c r="I21" i="54" a="1"/>
  <c r="I21" i="54" s="1"/>
  <c r="N21" i="54" a="1"/>
  <c r="N21" i="54" s="1"/>
  <c r="P21" i="54" s="1" a="1"/>
  <c r="P21" i="54" s="1"/>
  <c r="Q21" i="54" s="1" a="1"/>
  <c r="Q21" i="54" s="1"/>
  <c r="S21" i="54" s="1" a="1"/>
  <c r="S21" i="54" s="1"/>
  <c r="T21" i="54" s="1" a="1"/>
  <c r="T21" i="54" s="1"/>
  <c r="AC21" i="54" a="1"/>
  <c r="AC21" i="54" s="1"/>
  <c r="AD21" i="54" a="1"/>
  <c r="AD21" i="54" s="1"/>
  <c r="F22" i="54"/>
  <c r="G22" i="54"/>
  <c r="I22" i="54" a="1"/>
  <c r="I22" i="54" s="1"/>
  <c r="N22" i="54" a="1"/>
  <c r="N22" i="54" s="1"/>
  <c r="P22" i="54" s="1" a="1"/>
  <c r="P22" i="54" s="1"/>
  <c r="Q22" i="54" s="1" a="1"/>
  <c r="Q22" i="54" s="1"/>
  <c r="S22" i="54" s="1" a="1"/>
  <c r="S22" i="54" s="1"/>
  <c r="T22" i="54" s="1" a="1"/>
  <c r="T22" i="54" s="1"/>
  <c r="AC22" i="54" a="1"/>
  <c r="AC22" i="54" s="1"/>
  <c r="AD22" i="54" a="1"/>
  <c r="AD22" i="54" s="1"/>
  <c r="F23" i="54"/>
  <c r="G23" i="54"/>
  <c r="I23" i="54" a="1"/>
  <c r="I23" i="54" s="1"/>
  <c r="N23" i="54" a="1"/>
  <c r="N23" i="54" s="1"/>
  <c r="P23" i="54" s="1" a="1"/>
  <c r="P23" i="54" s="1"/>
  <c r="Q23" i="54" s="1" a="1"/>
  <c r="Q23" i="54" s="1"/>
  <c r="S23" i="54" s="1" a="1"/>
  <c r="S23" i="54" s="1"/>
  <c r="T23" i="54" s="1" a="1"/>
  <c r="T23" i="54" s="1"/>
  <c r="AC23" i="54" a="1"/>
  <c r="AC23" i="54" s="1"/>
  <c r="AD23" i="54" a="1"/>
  <c r="AD23" i="54" s="1"/>
  <c r="F24" i="54"/>
  <c r="G24" i="54"/>
  <c r="I24" i="54" a="1"/>
  <c r="I24" i="54" s="1"/>
  <c r="N24" i="54" a="1"/>
  <c r="N24" i="54" s="1"/>
  <c r="P24" i="54" s="1" a="1"/>
  <c r="P24" i="54" s="1"/>
  <c r="Q24" i="54" s="1" a="1"/>
  <c r="Q24" i="54" s="1"/>
  <c r="S24" i="54" s="1" a="1"/>
  <c r="S24" i="54" s="1"/>
  <c r="T24" i="54" s="1" a="1"/>
  <c r="T24" i="54" s="1"/>
  <c r="AC24" i="54" a="1"/>
  <c r="AC24" i="54" s="1"/>
  <c r="AD24" i="54" a="1"/>
  <c r="AD24" i="54" s="1"/>
  <c r="F25" i="54"/>
  <c r="G25" i="54"/>
  <c r="I25" i="54" a="1"/>
  <c r="I25" i="54" s="1"/>
  <c r="N25" i="54" a="1"/>
  <c r="N25" i="54" s="1"/>
  <c r="P25" i="54" s="1" a="1"/>
  <c r="P25" i="54" s="1"/>
  <c r="Q25" i="54" s="1" a="1"/>
  <c r="Q25" i="54" s="1"/>
  <c r="S25" i="54" s="1" a="1"/>
  <c r="S25" i="54" s="1"/>
  <c r="T25" i="54" s="1" a="1"/>
  <c r="T25" i="54" s="1"/>
  <c r="AC25" i="54" a="1"/>
  <c r="AC25" i="54" s="1"/>
  <c r="AD25" i="54" a="1"/>
  <c r="AD25" i="54" s="1"/>
  <c r="F26" i="54"/>
  <c r="G26" i="54"/>
  <c r="I26" i="54" a="1"/>
  <c r="I26" i="54" s="1"/>
  <c r="N26" i="54" a="1"/>
  <c r="N26" i="54" s="1"/>
  <c r="P26" i="54" s="1" a="1"/>
  <c r="P26" i="54" s="1"/>
  <c r="Q26" i="54" s="1" a="1"/>
  <c r="Q26" i="54" s="1"/>
  <c r="S26" i="54" s="1" a="1"/>
  <c r="S26" i="54" s="1"/>
  <c r="T26" i="54" s="1" a="1"/>
  <c r="T26" i="54" s="1"/>
  <c r="AC26" i="54" a="1"/>
  <c r="AC26" i="54" s="1"/>
  <c r="AD26" i="54" a="1"/>
  <c r="AD26" i="54" s="1"/>
  <c r="F27" i="54"/>
  <c r="G27" i="54"/>
  <c r="J27" i="54" s="1"/>
  <c r="I27" i="54" a="1"/>
  <c r="I27" i="54" s="1"/>
  <c r="N27" i="54" a="1"/>
  <c r="N27" i="54" s="1"/>
  <c r="P27" i="54" s="1" a="1"/>
  <c r="P27" i="54" s="1"/>
  <c r="Q27" i="54" s="1" a="1"/>
  <c r="Q27" i="54" s="1"/>
  <c r="S27" i="54" s="1" a="1"/>
  <c r="S27" i="54" s="1"/>
  <c r="T27" i="54" s="1" a="1"/>
  <c r="T27" i="54" s="1"/>
  <c r="AC27" i="54" a="1"/>
  <c r="AC27" i="54" s="1"/>
  <c r="AD27" i="54" a="1"/>
  <c r="AD27" i="54" s="1"/>
  <c r="F28" i="54"/>
  <c r="G28" i="54"/>
  <c r="I28" i="54" a="1"/>
  <c r="I28" i="54" s="1"/>
  <c r="N28" i="54" a="1"/>
  <c r="N28" i="54" s="1"/>
  <c r="P28" i="54" s="1" a="1"/>
  <c r="P28" i="54" s="1"/>
  <c r="Q28" i="54" s="1" a="1"/>
  <c r="Q28" i="54" s="1"/>
  <c r="S28" i="54" s="1" a="1"/>
  <c r="S28" i="54" s="1"/>
  <c r="T28" i="54" s="1" a="1"/>
  <c r="T28" i="54" s="1"/>
  <c r="AC28" i="54" a="1"/>
  <c r="AC28" i="54" s="1"/>
  <c r="AD28" i="54" a="1"/>
  <c r="AD28" i="54" s="1"/>
  <c r="F29" i="54"/>
  <c r="G29" i="54"/>
  <c r="I29" i="54" a="1"/>
  <c r="I29" i="54" s="1"/>
  <c r="N29" i="54" a="1"/>
  <c r="N29" i="54" s="1"/>
  <c r="P29" i="54" s="1" a="1"/>
  <c r="P29" i="54" s="1"/>
  <c r="Q29" i="54" s="1" a="1"/>
  <c r="Q29" i="54" s="1"/>
  <c r="S29" i="54" s="1" a="1"/>
  <c r="S29" i="54" s="1"/>
  <c r="T29" i="54" s="1" a="1"/>
  <c r="T29" i="54" s="1"/>
  <c r="AC29" i="54" a="1"/>
  <c r="AC29" i="54" s="1"/>
  <c r="AD29" i="54" a="1"/>
  <c r="AD29" i="54" s="1"/>
  <c r="F30" i="54"/>
  <c r="G30" i="54"/>
  <c r="I30" i="54" a="1"/>
  <c r="I30" i="54" s="1"/>
  <c r="N30" i="54" a="1"/>
  <c r="N30" i="54" s="1"/>
  <c r="P30" i="54" s="1" a="1"/>
  <c r="P30" i="54" s="1"/>
  <c r="Q30" i="54" s="1" a="1"/>
  <c r="Q30" i="54" s="1"/>
  <c r="S30" i="54" s="1" a="1"/>
  <c r="S30" i="54" s="1"/>
  <c r="T30" i="54" s="1" a="1"/>
  <c r="T30" i="54" s="1"/>
  <c r="AC30" i="54" a="1"/>
  <c r="AC30" i="54" s="1"/>
  <c r="AD30" i="54" a="1"/>
  <c r="AD30" i="54" s="1"/>
  <c r="F31" i="54"/>
  <c r="G31" i="54"/>
  <c r="I31" i="54" a="1"/>
  <c r="I31" i="54" s="1"/>
  <c r="N31" i="54" a="1"/>
  <c r="N31" i="54" s="1"/>
  <c r="P31" i="54" s="1" a="1"/>
  <c r="P31" i="54" s="1"/>
  <c r="Q31" i="54" s="1" a="1"/>
  <c r="Q31" i="54" s="1"/>
  <c r="S31" i="54" s="1" a="1"/>
  <c r="S31" i="54" s="1"/>
  <c r="T31" i="54" s="1" a="1"/>
  <c r="T31" i="54" s="1"/>
  <c r="AC31" i="54" a="1"/>
  <c r="AC31" i="54" s="1"/>
  <c r="AD31" i="54" a="1"/>
  <c r="AD31" i="54" s="1"/>
  <c r="F32" i="54"/>
  <c r="G32" i="54"/>
  <c r="I32" i="54" a="1"/>
  <c r="I32" i="54" s="1"/>
  <c r="N32" i="54" a="1"/>
  <c r="N32" i="54" s="1"/>
  <c r="P32" i="54" s="1" a="1"/>
  <c r="P32" i="54" s="1"/>
  <c r="Q32" i="54" s="1" a="1"/>
  <c r="Q32" i="54" s="1"/>
  <c r="S32" i="54" s="1" a="1"/>
  <c r="S32" i="54" s="1"/>
  <c r="T32" i="54" s="1" a="1"/>
  <c r="T32" i="54" s="1"/>
  <c r="AC32" i="54" a="1"/>
  <c r="AC32" i="54" s="1"/>
  <c r="AD32" i="54" a="1"/>
  <c r="AD32" i="54" s="1"/>
  <c r="F33" i="54"/>
  <c r="G33" i="54"/>
  <c r="I33" i="54" a="1"/>
  <c r="I33" i="54" s="1"/>
  <c r="N33" i="54" a="1"/>
  <c r="N33" i="54" s="1"/>
  <c r="P33" i="54" s="1" a="1"/>
  <c r="P33" i="54" s="1"/>
  <c r="Q33" i="54" s="1" a="1"/>
  <c r="Q33" i="54" s="1"/>
  <c r="S33" i="54" s="1" a="1"/>
  <c r="S33" i="54" s="1"/>
  <c r="T33" i="54" s="1" a="1"/>
  <c r="T33" i="54" s="1"/>
  <c r="AC33" i="54" a="1"/>
  <c r="AC33" i="54" s="1"/>
  <c r="AD33" i="54" a="1"/>
  <c r="AD33" i="54" s="1"/>
  <c r="F34" i="54"/>
  <c r="G34" i="54"/>
  <c r="I34" i="54" a="1"/>
  <c r="I34" i="54" s="1"/>
  <c r="N34" i="54" a="1"/>
  <c r="N34" i="54" s="1"/>
  <c r="P34" i="54" s="1" a="1"/>
  <c r="P34" i="54" s="1"/>
  <c r="Q34" i="54" s="1" a="1"/>
  <c r="Q34" i="54" s="1"/>
  <c r="S34" i="54" s="1" a="1"/>
  <c r="S34" i="54" s="1"/>
  <c r="T34" i="54" s="1" a="1"/>
  <c r="T34" i="54" s="1"/>
  <c r="AC34" i="54" a="1"/>
  <c r="AC34" i="54" s="1"/>
  <c r="AD34" i="54" a="1"/>
  <c r="AD34" i="54" s="1"/>
  <c r="J30" i="54" l="1"/>
  <c r="J5" i="54"/>
  <c r="J22" i="54"/>
  <c r="J33" i="54"/>
  <c r="J25" i="54"/>
  <c r="J17" i="54"/>
  <c r="J8" i="54"/>
  <c r="J13" i="54"/>
  <c r="J6" i="54"/>
  <c r="J15" i="54"/>
  <c r="J14" i="54"/>
  <c r="J34" i="54"/>
  <c r="J26" i="54"/>
  <c r="J18" i="54"/>
  <c r="J9" i="54"/>
  <c r="J31" i="54"/>
  <c r="J20" i="54"/>
  <c r="J11" i="54"/>
  <c r="J23" i="54"/>
  <c r="J28" i="54"/>
  <c r="J29" i="54"/>
  <c r="J21" i="54"/>
  <c r="J12" i="54"/>
  <c r="J32" i="54"/>
  <c r="J24" i="54"/>
  <c r="J16" i="54"/>
  <c r="J7" i="54"/>
  <c r="F8" i="60"/>
  <c r="G8" i="60"/>
  <c r="I8" i="60" a="1"/>
  <c r="I8" i="60" s="1"/>
  <c r="L8" i="60"/>
  <c r="N8" i="60" a="1"/>
  <c r="N8" i="60" s="1"/>
  <c r="P8" i="60" s="1" a="1"/>
  <c r="P8" i="60" s="1"/>
  <c r="Q8" i="60" s="1" a="1"/>
  <c r="Q8" i="60" s="1"/>
  <c r="S8" i="60" s="1" a="1"/>
  <c r="S8" i="60" s="1"/>
  <c r="T8" i="60" s="1" a="1"/>
  <c r="T8" i="60" s="1"/>
  <c r="AD8" i="60" a="1"/>
  <c r="AD8" i="60" s="1"/>
  <c r="F27" i="59"/>
  <c r="G27" i="59"/>
  <c r="I27" i="59" a="1"/>
  <c r="I27" i="59" s="1"/>
  <c r="L27" i="59"/>
  <c r="N27" i="59" a="1"/>
  <c r="N27" i="59" s="1"/>
  <c r="P27" i="59" a="1"/>
  <c r="P27" i="59" s="1"/>
  <c r="Q27" i="59" a="1"/>
  <c r="Q27" i="59" s="1"/>
  <c r="S27" i="59" a="1"/>
  <c r="S27" i="59" s="1"/>
  <c r="T27" i="59" a="1"/>
  <c r="T27" i="59" s="1"/>
  <c r="AB27" i="59" a="1"/>
  <c r="AB27" i="59" s="1"/>
  <c r="G5" i="61"/>
  <c r="G6" i="61"/>
  <c r="G7" i="61"/>
  <c r="G8" i="61"/>
  <c r="G9"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6" i="60"/>
  <c r="G7" i="60"/>
  <c r="G9" i="60"/>
  <c r="G10" i="60"/>
  <c r="G11" i="60"/>
  <c r="G12" i="60"/>
  <c r="G13" i="60"/>
  <c r="G14" i="60"/>
  <c r="G15" i="60"/>
  <c r="G16" i="60"/>
  <c r="G17" i="60"/>
  <c r="G18" i="60"/>
  <c r="G19" i="60"/>
  <c r="G20" i="60"/>
  <c r="G21" i="60"/>
  <c r="G22" i="60"/>
  <c r="G23" i="60"/>
  <c r="G24" i="60"/>
  <c r="G25" i="60"/>
  <c r="G26" i="60"/>
  <c r="G27" i="60"/>
  <c r="G28" i="60"/>
  <c r="G29" i="60"/>
  <c r="G30" i="60"/>
  <c r="G31" i="60"/>
  <c r="G32" i="60"/>
  <c r="G33" i="60"/>
  <c r="G34" i="60"/>
  <c r="G5" i="59"/>
  <c r="G6" i="59"/>
  <c r="G7" i="59"/>
  <c r="G8" i="59"/>
  <c r="G9" i="59"/>
  <c r="G10" i="59"/>
  <c r="G11" i="59"/>
  <c r="G12" i="59"/>
  <c r="G13" i="59"/>
  <c r="G14" i="59"/>
  <c r="G15" i="59"/>
  <c r="G16" i="59"/>
  <c r="G17" i="59"/>
  <c r="G18" i="59"/>
  <c r="G19" i="59"/>
  <c r="G20" i="59"/>
  <c r="G21" i="59"/>
  <c r="G22" i="59"/>
  <c r="G23" i="59"/>
  <c r="G24" i="59"/>
  <c r="G25" i="59"/>
  <c r="G26" i="59"/>
  <c r="G28" i="59"/>
  <c r="G29" i="59"/>
  <c r="G30" i="59"/>
  <c r="G31" i="59"/>
  <c r="G32" i="59"/>
  <c r="G33" i="59"/>
  <c r="G34" i="59"/>
  <c r="G35" i="59"/>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5" i="57"/>
  <c r="G6" i="57"/>
  <c r="G7" i="57"/>
  <c r="G8" i="57"/>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5" i="56"/>
  <c r="G6" i="56"/>
  <c r="G7" i="56"/>
  <c r="G8" i="56"/>
  <c r="G9" i="56"/>
  <c r="G10" i="56"/>
  <c r="G11" i="56"/>
  <c r="G12" i="56"/>
  <c r="G13" i="56"/>
  <c r="G14" i="56"/>
  <c r="G15" i="56"/>
  <c r="G16" i="56"/>
  <c r="G17" i="56"/>
  <c r="G18" i="56"/>
  <c r="G19" i="56"/>
  <c r="G20" i="56"/>
  <c r="G21" i="56"/>
  <c r="G22" i="56"/>
  <c r="G23" i="56"/>
  <c r="G24" i="56"/>
  <c r="G25" i="56"/>
  <c r="G26" i="56"/>
  <c r="G27" i="56"/>
  <c r="G28" i="56"/>
  <c r="G29" i="56"/>
  <c r="G30" i="56"/>
  <c r="G31" i="56"/>
  <c r="G32" i="56"/>
  <c r="G33" i="56"/>
  <c r="G34" i="56"/>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21" i="36"/>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L5" i="55"/>
  <c r="L6" i="55"/>
  <c r="L7" i="55"/>
  <c r="L8" i="55"/>
  <c r="L9" i="55"/>
  <c r="L10" i="55"/>
  <c r="L11" i="55"/>
  <c r="L12" i="55"/>
  <c r="L13" i="55"/>
  <c r="L14" i="55"/>
  <c r="L15" i="55"/>
  <c r="L16" i="55"/>
  <c r="L17" i="55"/>
  <c r="L18" i="55"/>
  <c r="L19" i="55"/>
  <c r="L20" i="55"/>
  <c r="L21" i="55"/>
  <c r="L22" i="55"/>
  <c r="L23" i="55"/>
  <c r="L24" i="55"/>
  <c r="L25" i="55"/>
  <c r="L26" i="55"/>
  <c r="L27" i="55"/>
  <c r="L28" i="55"/>
  <c r="L29" i="55"/>
  <c r="L30" i="55"/>
  <c r="L31" i="55"/>
  <c r="L32" i="55"/>
  <c r="L33" i="55"/>
  <c r="L34" i="55"/>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L5" i="56"/>
  <c r="L6" i="56"/>
  <c r="L7" i="56"/>
  <c r="L8" i="56"/>
  <c r="L9" i="56"/>
  <c r="L10" i="56"/>
  <c r="L11" i="56"/>
  <c r="L12" i="56"/>
  <c r="L13" i="56"/>
  <c r="L14" i="56"/>
  <c r="L15" i="56"/>
  <c r="L16" i="56"/>
  <c r="L17" i="56"/>
  <c r="L18" i="56"/>
  <c r="L19" i="56"/>
  <c r="L20" i="56"/>
  <c r="L21" i="56"/>
  <c r="L22" i="56"/>
  <c r="L23" i="56"/>
  <c r="L24" i="56"/>
  <c r="L25" i="56"/>
  <c r="L26" i="56"/>
  <c r="L27" i="56"/>
  <c r="L28" i="56"/>
  <c r="L29" i="56"/>
  <c r="L30" i="56"/>
  <c r="L31" i="56"/>
  <c r="L32" i="56"/>
  <c r="L33" i="56"/>
  <c r="L34" i="56"/>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L5" i="57"/>
  <c r="L6" i="57"/>
  <c r="L7" i="57"/>
  <c r="L8" i="57"/>
  <c r="L9" i="57"/>
  <c r="L10" i="57"/>
  <c r="L11" i="57"/>
  <c r="L12" i="57"/>
  <c r="L13" i="57"/>
  <c r="L14" i="57"/>
  <c r="L15" i="57"/>
  <c r="L16" i="57"/>
  <c r="L17" i="57"/>
  <c r="L18" i="57"/>
  <c r="L19" i="57"/>
  <c r="L20" i="57"/>
  <c r="L21" i="57"/>
  <c r="L22" i="57"/>
  <c r="L23" i="57"/>
  <c r="L24" i="57"/>
  <c r="L25" i="57"/>
  <c r="L26" i="57"/>
  <c r="L27" i="57"/>
  <c r="L28" i="57"/>
  <c r="L29" i="57"/>
  <c r="L30" i="57"/>
  <c r="L31" i="57"/>
  <c r="L32" i="57"/>
  <c r="L33" i="57"/>
  <c r="L34" i="57"/>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L5" i="58"/>
  <c r="L6" i="58"/>
  <c r="L7" i="58"/>
  <c r="L8" i="58"/>
  <c r="L9" i="58"/>
  <c r="L10" i="58"/>
  <c r="L11" i="58"/>
  <c r="L12" i="58"/>
  <c r="L13" i="58"/>
  <c r="L14" i="58"/>
  <c r="L15" i="58"/>
  <c r="L16" i="58"/>
  <c r="L17" i="58"/>
  <c r="L18" i="58"/>
  <c r="L19" i="58"/>
  <c r="L20" i="58"/>
  <c r="L21" i="58"/>
  <c r="L22" i="58"/>
  <c r="L23" i="58"/>
  <c r="L24" i="58"/>
  <c r="L25" i="58"/>
  <c r="L26" i="58"/>
  <c r="L27" i="58"/>
  <c r="L28" i="58"/>
  <c r="L29" i="58"/>
  <c r="L30" i="58"/>
  <c r="L31" i="58"/>
  <c r="L32" i="58"/>
  <c r="L33" i="58"/>
  <c r="L34" i="58"/>
  <c r="F5" i="59"/>
  <c r="F6" i="59"/>
  <c r="F7" i="59"/>
  <c r="F8" i="59"/>
  <c r="F9" i="59"/>
  <c r="F10" i="59"/>
  <c r="F11" i="59"/>
  <c r="F12" i="59"/>
  <c r="F13" i="59"/>
  <c r="F14" i="59"/>
  <c r="F15" i="59"/>
  <c r="F16" i="59"/>
  <c r="F17" i="59"/>
  <c r="F18" i="59"/>
  <c r="F19" i="59"/>
  <c r="F20" i="59"/>
  <c r="F21" i="59"/>
  <c r="F22" i="59"/>
  <c r="F23" i="59"/>
  <c r="F24" i="59"/>
  <c r="F25" i="59"/>
  <c r="F26" i="59"/>
  <c r="F28" i="59"/>
  <c r="F29" i="59"/>
  <c r="F30" i="59"/>
  <c r="F31" i="59"/>
  <c r="F32" i="59"/>
  <c r="F33" i="59"/>
  <c r="F34" i="59"/>
  <c r="F35" i="59"/>
  <c r="L5" i="59"/>
  <c r="L6" i="59"/>
  <c r="L7" i="59"/>
  <c r="L8" i="59"/>
  <c r="L9" i="59"/>
  <c r="L10" i="59"/>
  <c r="L11" i="59"/>
  <c r="L12" i="59"/>
  <c r="L13" i="59"/>
  <c r="L14" i="59"/>
  <c r="L15" i="59"/>
  <c r="L16" i="59"/>
  <c r="L17" i="59"/>
  <c r="L18" i="59"/>
  <c r="L19" i="59"/>
  <c r="L20" i="59"/>
  <c r="L21" i="59"/>
  <c r="L22" i="59"/>
  <c r="L23" i="59"/>
  <c r="L24" i="59"/>
  <c r="L25" i="59"/>
  <c r="L26" i="59"/>
  <c r="L28" i="59"/>
  <c r="L29" i="59"/>
  <c r="L30" i="59"/>
  <c r="L31" i="59"/>
  <c r="L32" i="59"/>
  <c r="L33" i="59"/>
  <c r="L34" i="59"/>
  <c r="L35" i="59"/>
  <c r="L5" i="60"/>
  <c r="L6" i="60"/>
  <c r="L7" i="60"/>
  <c r="L9" i="60"/>
  <c r="L10" i="60"/>
  <c r="L11" i="60"/>
  <c r="L12" i="60"/>
  <c r="L13" i="60"/>
  <c r="L14" i="60"/>
  <c r="L15" i="60"/>
  <c r="L16" i="60"/>
  <c r="L17" i="60"/>
  <c r="L18" i="60"/>
  <c r="L19" i="60"/>
  <c r="L20" i="60"/>
  <c r="L21" i="60"/>
  <c r="L22" i="60"/>
  <c r="L23" i="60"/>
  <c r="L24" i="60"/>
  <c r="L25" i="60"/>
  <c r="L26" i="60"/>
  <c r="L27" i="60"/>
  <c r="L28" i="60"/>
  <c r="L29" i="60"/>
  <c r="L30" i="60"/>
  <c r="L31" i="60"/>
  <c r="L32" i="60"/>
  <c r="L33" i="60"/>
  <c r="L34" i="60"/>
  <c r="F6" i="60"/>
  <c r="F7" i="60"/>
  <c r="F9" i="60"/>
  <c r="F10" i="60"/>
  <c r="F11" i="60"/>
  <c r="F12" i="60"/>
  <c r="F13" i="60"/>
  <c r="F14" i="60"/>
  <c r="F15" i="60"/>
  <c r="F16" i="60"/>
  <c r="F17" i="60"/>
  <c r="F18" i="60"/>
  <c r="F19" i="60"/>
  <c r="F20" i="60"/>
  <c r="F21" i="60"/>
  <c r="F22" i="60"/>
  <c r="F23" i="60"/>
  <c r="F24" i="60"/>
  <c r="F25" i="60"/>
  <c r="F26" i="60"/>
  <c r="F27" i="60"/>
  <c r="F28" i="60"/>
  <c r="F29" i="60"/>
  <c r="F30" i="60"/>
  <c r="F31" i="60"/>
  <c r="F32" i="60"/>
  <c r="F33" i="60"/>
  <c r="F34" i="60"/>
  <c r="L5" i="61"/>
  <c r="L6" i="61"/>
  <c r="L7" i="61"/>
  <c r="L8" i="61"/>
  <c r="L9" i="61"/>
  <c r="L10" i="61"/>
  <c r="L11" i="61"/>
  <c r="L12" i="61"/>
  <c r="L13" i="61"/>
  <c r="L14" i="61"/>
  <c r="L15" i="61"/>
  <c r="L16" i="61"/>
  <c r="L17" i="61"/>
  <c r="L18" i="61"/>
  <c r="L19" i="61"/>
  <c r="L20" i="61"/>
  <c r="L21" i="61"/>
  <c r="L22" i="61"/>
  <c r="L23" i="61"/>
  <c r="L24" i="61"/>
  <c r="L25" i="61"/>
  <c r="L26" i="61"/>
  <c r="L27" i="61"/>
  <c r="L28" i="61"/>
  <c r="L29" i="61"/>
  <c r="L30" i="61"/>
  <c r="L31" i="61"/>
  <c r="L32" i="61"/>
  <c r="L33" i="61"/>
  <c r="L34" i="61"/>
  <c r="F5" i="61"/>
  <c r="F6" i="61"/>
  <c r="F7" i="61"/>
  <c r="F8" i="61"/>
  <c r="F9" i="61"/>
  <c r="F10" i="61"/>
  <c r="F11" i="61"/>
  <c r="F12" i="61"/>
  <c r="F13" i="61"/>
  <c r="F14" i="61"/>
  <c r="F15" i="61"/>
  <c r="F16" i="61"/>
  <c r="F17" i="61"/>
  <c r="F18" i="61"/>
  <c r="F19" i="61"/>
  <c r="F20" i="61"/>
  <c r="F21" i="61"/>
  <c r="F22" i="61"/>
  <c r="F23" i="61"/>
  <c r="F24" i="61"/>
  <c r="F25" i="61"/>
  <c r="F26" i="61"/>
  <c r="F27" i="61"/>
  <c r="F28" i="61"/>
  <c r="F29" i="61"/>
  <c r="F30" i="61"/>
  <c r="F31" i="61"/>
  <c r="F32" i="61"/>
  <c r="F33" i="61"/>
  <c r="F34" i="61"/>
  <c r="F8" i="36"/>
  <c r="G8" i="36"/>
  <c r="I8" i="36" a="1"/>
  <c r="I8" i="36" s="1"/>
  <c r="L8" i="36"/>
  <c r="N8" i="36" a="1"/>
  <c r="N8" i="36" s="1"/>
  <c r="P8" i="36" a="1"/>
  <c r="P8" i="36" s="1"/>
  <c r="Q8" i="36" a="1"/>
  <c r="Q8" i="36" s="1"/>
  <c r="S8" i="36" a="1"/>
  <c r="S8" i="36" s="1"/>
  <c r="T8" i="36" a="1"/>
  <c r="T8" i="36" s="1"/>
  <c r="AB8" i="36" a="1"/>
  <c r="AB8" i="36" s="1"/>
  <c r="AC8" i="36" a="1"/>
  <c r="AC8" i="36" s="1"/>
  <c r="F9" i="36"/>
  <c r="G9" i="36"/>
  <c r="I9" i="36" a="1"/>
  <c r="I9" i="36" s="1"/>
  <c r="L9" i="36"/>
  <c r="N9" i="36" a="1"/>
  <c r="N9" i="36" s="1"/>
  <c r="P9" i="36" a="1"/>
  <c r="P9" i="36" s="1"/>
  <c r="Q9" i="36" a="1"/>
  <c r="Q9" i="36" s="1"/>
  <c r="S9" i="36" a="1"/>
  <c r="S9" i="36" s="1"/>
  <c r="T9" i="36" a="1"/>
  <c r="T9" i="36" s="1"/>
  <c r="AB9" i="36" a="1"/>
  <c r="AB9" i="36" s="1"/>
  <c r="AC9" i="36" a="1"/>
  <c r="AC9" i="36" s="1"/>
  <c r="F26" i="65"/>
  <c r="G26" i="65"/>
  <c r="I26" i="65" a="1"/>
  <c r="I26" i="65" s="1"/>
  <c r="J26" i="65"/>
  <c r="L26" i="65"/>
  <c r="N26" i="65" a="1"/>
  <c r="N26" i="65" s="1"/>
  <c r="P26" i="65" a="1"/>
  <c r="P26" i="65" s="1"/>
  <c r="Q26" i="65" a="1"/>
  <c r="Q26" i="65" s="1"/>
  <c r="S26" i="65" a="1"/>
  <c r="S26" i="65" s="1"/>
  <c r="T26" i="65" a="1"/>
  <c r="T26" i="65" s="1"/>
  <c r="AA26" i="65" a="1"/>
  <c r="AA26" i="65" s="1"/>
  <c r="AB26" i="65" a="1"/>
  <c r="AB26" i="65" s="1"/>
  <c r="AC26" i="65" a="1"/>
  <c r="AC26" i="65" s="1"/>
  <c r="F8" i="65"/>
  <c r="G8" i="65"/>
  <c r="I8" i="65" a="1"/>
  <c r="I8" i="65" s="1"/>
  <c r="J8" i="65"/>
  <c r="L8" i="65"/>
  <c r="N8" i="65" a="1"/>
  <c r="N8" i="65" s="1"/>
  <c r="P8" i="65" a="1"/>
  <c r="P8" i="65" s="1"/>
  <c r="Q8" i="65" a="1"/>
  <c r="Q8" i="65" s="1"/>
  <c r="S8" i="65" a="1"/>
  <c r="S8" i="65" s="1"/>
  <c r="T8" i="65" a="1"/>
  <c r="T8" i="65" s="1"/>
  <c r="AA8" i="65" a="1"/>
  <c r="AA8" i="65" s="1"/>
  <c r="AB8" i="65" a="1"/>
  <c r="AB8" i="65" s="1"/>
  <c r="AC8" i="65" a="1"/>
  <c r="AC8" i="65" s="1"/>
  <c r="F27" i="65"/>
  <c r="G27" i="65"/>
  <c r="I27" i="65" a="1"/>
  <c r="I27" i="65" s="1"/>
  <c r="J27" i="65"/>
  <c r="L27" i="65"/>
  <c r="N27" i="65" a="1"/>
  <c r="N27" i="65" s="1"/>
  <c r="P27" i="65" a="1"/>
  <c r="P27" i="65" s="1"/>
  <c r="Q27" i="65" a="1"/>
  <c r="Q27" i="65" s="1"/>
  <c r="S27" i="65" a="1"/>
  <c r="S27" i="65" s="1"/>
  <c r="T27" i="65" a="1"/>
  <c r="T27" i="65" s="1"/>
  <c r="AA27" i="65" a="1"/>
  <c r="AA27" i="65" s="1"/>
  <c r="AB27" i="65" a="1"/>
  <c r="AB27" i="65" s="1"/>
  <c r="AC27" i="65" a="1"/>
  <c r="AC27" i="65" s="1"/>
  <c r="F12" i="65"/>
  <c r="G12" i="65"/>
  <c r="I12" i="65" a="1"/>
  <c r="I12" i="65" s="1"/>
  <c r="J12" i="65"/>
  <c r="L12" i="65"/>
  <c r="N12" i="65" a="1"/>
  <c r="N12" i="65" s="1"/>
  <c r="P12" i="65" a="1"/>
  <c r="P12" i="65" s="1"/>
  <c r="Q12" i="65" a="1"/>
  <c r="Q12" i="65" s="1"/>
  <c r="S12" i="65" a="1"/>
  <c r="S12" i="65" s="1"/>
  <c r="T12" i="65" a="1"/>
  <c r="T12" i="65" s="1"/>
  <c r="AA12" i="65" a="1"/>
  <c r="AA12" i="65" s="1"/>
  <c r="AB12" i="65" a="1"/>
  <c r="AB12" i="65" s="1"/>
  <c r="AC12" i="65" a="1"/>
  <c r="AC12" i="65" s="1"/>
  <c r="L5" i="65"/>
  <c r="L6" i="65"/>
  <c r="L7" i="65"/>
  <c r="L9" i="65"/>
  <c r="L10" i="65"/>
  <c r="L11" i="65"/>
  <c r="L13" i="65"/>
  <c r="L14" i="65"/>
  <c r="L15" i="65"/>
  <c r="L16" i="65"/>
  <c r="L17" i="65"/>
  <c r="L18" i="65"/>
  <c r="L19" i="65"/>
  <c r="L20" i="65"/>
  <c r="L21" i="65"/>
  <c r="L22" i="65"/>
  <c r="L23" i="65"/>
  <c r="L24" i="65"/>
  <c r="L25" i="65"/>
  <c r="L28" i="65"/>
  <c r="L29" i="65"/>
  <c r="L30" i="65"/>
  <c r="L31" i="65"/>
  <c r="L32" i="65"/>
  <c r="L33" i="65"/>
  <c r="L34" i="65"/>
  <c r="F5" i="65"/>
  <c r="F6" i="65"/>
  <c r="F7" i="65"/>
  <c r="F9" i="65"/>
  <c r="F10" i="65"/>
  <c r="F11" i="65"/>
  <c r="F13" i="65"/>
  <c r="F14" i="65"/>
  <c r="F15" i="65"/>
  <c r="F16" i="65"/>
  <c r="F17" i="65"/>
  <c r="F18" i="65"/>
  <c r="F19" i="65"/>
  <c r="F20" i="65"/>
  <c r="F21" i="65"/>
  <c r="F22" i="65"/>
  <c r="F23" i="65"/>
  <c r="F24" i="65"/>
  <c r="F25" i="65"/>
  <c r="F28" i="65"/>
  <c r="F29" i="65"/>
  <c r="F30" i="65"/>
  <c r="F31" i="65"/>
  <c r="F32" i="65"/>
  <c r="F33" i="65"/>
  <c r="F34" i="65"/>
  <c r="L7" i="36"/>
  <c r="L10" i="36"/>
  <c r="L11" i="36"/>
  <c r="L12" i="36"/>
  <c r="L13" i="36"/>
  <c r="L14" i="36"/>
  <c r="L15" i="36"/>
  <c r="L16" i="36"/>
  <c r="L17" i="36"/>
  <c r="L18" i="36"/>
  <c r="L19" i="36"/>
  <c r="L20" i="36"/>
  <c r="L21" i="36"/>
  <c r="L22" i="36"/>
  <c r="L23" i="36"/>
  <c r="L24" i="36"/>
  <c r="L25" i="36"/>
  <c r="L26" i="36"/>
  <c r="L27" i="36"/>
  <c r="L28" i="36"/>
  <c r="L29" i="36"/>
  <c r="L30" i="36"/>
  <c r="L31" i="36"/>
  <c r="L32" i="36"/>
  <c r="L33" i="36"/>
  <c r="L34" i="36"/>
  <c r="F10" i="36"/>
  <c r="F11" i="36"/>
  <c r="F12" i="36"/>
  <c r="F13" i="36"/>
  <c r="F14" i="36"/>
  <c r="F15" i="36"/>
  <c r="F16" i="36"/>
  <c r="F17" i="36"/>
  <c r="F18" i="36"/>
  <c r="F19" i="36"/>
  <c r="F20" i="36"/>
  <c r="F21" i="36"/>
  <c r="F22" i="36"/>
  <c r="F23" i="36"/>
  <c r="F24" i="36"/>
  <c r="F25" i="36"/>
  <c r="F26" i="36"/>
  <c r="F27" i="36"/>
  <c r="F28" i="36"/>
  <c r="F29" i="36"/>
  <c r="F30" i="36"/>
  <c r="F31" i="36"/>
  <c r="F32" i="36"/>
  <c r="F33" i="36"/>
  <c r="F34" i="36"/>
  <c r="G5" i="65"/>
  <c r="I5" i="65" a="1"/>
  <c r="I5" i="65" s="1"/>
  <c r="J5" i="65"/>
  <c r="G6" i="65"/>
  <c r="I6" i="65" a="1"/>
  <c r="I6" i="65" s="1"/>
  <c r="J6" i="65"/>
  <c r="G7" i="65"/>
  <c r="I7" i="65" a="1"/>
  <c r="I7" i="65" s="1"/>
  <c r="J7" i="65"/>
  <c r="G9" i="65"/>
  <c r="I9" i="65" a="1"/>
  <c r="I9" i="65" s="1"/>
  <c r="J9" i="65"/>
  <c r="G10" i="65"/>
  <c r="I10" i="65" a="1"/>
  <c r="I10" i="65" s="1"/>
  <c r="J10" i="65"/>
  <c r="G11" i="65"/>
  <c r="I11" i="65" a="1"/>
  <c r="I11" i="65" s="1"/>
  <c r="J11" i="65"/>
  <c r="G13" i="65"/>
  <c r="I13" i="65" a="1"/>
  <c r="I13" i="65" s="1"/>
  <c r="J13" i="65"/>
  <c r="G14" i="65"/>
  <c r="I14" i="65" a="1"/>
  <c r="I14" i="65" s="1"/>
  <c r="J14" i="65"/>
  <c r="G15" i="65"/>
  <c r="I15" i="65" a="1"/>
  <c r="I15" i="65" s="1"/>
  <c r="J15" i="65"/>
  <c r="G16" i="65"/>
  <c r="I16" i="65" a="1"/>
  <c r="I16" i="65" s="1"/>
  <c r="J16" i="65"/>
  <c r="G17" i="65"/>
  <c r="I17" i="65" a="1"/>
  <c r="I17" i="65" s="1"/>
  <c r="J17" i="65"/>
  <c r="G18" i="65"/>
  <c r="I18" i="65" a="1"/>
  <c r="I18" i="65" s="1"/>
  <c r="J18" i="65"/>
  <c r="G19" i="65"/>
  <c r="I19" i="65" a="1"/>
  <c r="I19" i="65" s="1"/>
  <c r="J19" i="65"/>
  <c r="G20" i="65"/>
  <c r="I20" i="65" a="1"/>
  <c r="I20" i="65" s="1"/>
  <c r="J20" i="65"/>
  <c r="G21" i="65"/>
  <c r="I21" i="65" a="1"/>
  <c r="I21" i="65" s="1"/>
  <c r="J21" i="65"/>
  <c r="G22" i="65"/>
  <c r="I22" i="65" a="1"/>
  <c r="I22" i="65" s="1"/>
  <c r="J22" i="65"/>
  <c r="G23" i="65"/>
  <c r="I23" i="65" a="1"/>
  <c r="I23" i="65" s="1"/>
  <c r="J23" i="65"/>
  <c r="G24" i="65"/>
  <c r="I24" i="65" a="1"/>
  <c r="I24" i="65" s="1"/>
  <c r="J24" i="65"/>
  <c r="G25" i="65"/>
  <c r="I25" i="65" a="1"/>
  <c r="I25" i="65" s="1"/>
  <c r="J25" i="65"/>
  <c r="G28" i="65"/>
  <c r="I28" i="65" a="1"/>
  <c r="I28" i="65" s="1"/>
  <c r="J28" i="65"/>
  <c r="G29" i="65"/>
  <c r="I29" i="65" a="1"/>
  <c r="I29" i="65" s="1"/>
  <c r="J29" i="65"/>
  <c r="G30" i="65"/>
  <c r="I30" i="65" a="1"/>
  <c r="I30" i="65" s="1"/>
  <c r="J30" i="65"/>
  <c r="G31" i="65"/>
  <c r="I31" i="65" a="1"/>
  <c r="I31" i="65" s="1"/>
  <c r="J31" i="65"/>
  <c r="G32" i="65"/>
  <c r="I32" i="65" a="1"/>
  <c r="I32" i="65" s="1"/>
  <c r="J32" i="65"/>
  <c r="G33" i="65"/>
  <c r="I33" i="65" a="1"/>
  <c r="I33" i="65" s="1"/>
  <c r="J33" i="65"/>
  <c r="G34" i="65"/>
  <c r="I34" i="65" a="1"/>
  <c r="I34" i="65" s="1"/>
  <c r="J34" i="65"/>
  <c r="G32" i="36"/>
  <c r="I32" i="36" a="1"/>
  <c r="I32" i="36" s="1"/>
  <c r="N32" i="36" a="1"/>
  <c r="N32" i="36" s="1"/>
  <c r="P32" i="36" a="1"/>
  <c r="P32" i="36" s="1"/>
  <c r="Q32" i="36" a="1"/>
  <c r="Q32" i="36" s="1"/>
  <c r="S32" i="36" a="1"/>
  <c r="S32" i="36" s="1"/>
  <c r="T32" i="36" a="1"/>
  <c r="T32" i="36" s="1"/>
  <c r="AB32" i="36" a="1"/>
  <c r="AB32" i="36" s="1"/>
  <c r="AC32" i="36" a="1"/>
  <c r="AC32" i="36" s="1"/>
  <c r="G27" i="36"/>
  <c r="I27" i="36" a="1"/>
  <c r="I27" i="36" s="1"/>
  <c r="N27" i="36" a="1"/>
  <c r="N27" i="36" s="1"/>
  <c r="P27" i="36" a="1"/>
  <c r="P27" i="36" s="1"/>
  <c r="Q27" i="36" a="1"/>
  <c r="Q27" i="36" s="1"/>
  <c r="S27" i="36" a="1"/>
  <c r="S27" i="36" s="1"/>
  <c r="T27" i="36" a="1"/>
  <c r="T27" i="36" s="1"/>
  <c r="AB27" i="36" a="1"/>
  <c r="AB27" i="36" s="1"/>
  <c r="AC27" i="36" a="1"/>
  <c r="AC27" i="36" s="1"/>
  <c r="G30" i="36"/>
  <c r="I30" i="36" a="1"/>
  <c r="I30" i="36" s="1"/>
  <c r="N30" i="36" a="1"/>
  <c r="N30" i="36" s="1"/>
  <c r="P30" i="36" a="1"/>
  <c r="P30" i="36" s="1"/>
  <c r="Q30" i="36" a="1"/>
  <c r="Q30" i="36" s="1"/>
  <c r="S30" i="36" a="1"/>
  <c r="S30" i="36" s="1"/>
  <c r="T30" i="36" a="1"/>
  <c r="T30" i="36" s="1"/>
  <c r="AB30" i="36" a="1"/>
  <c r="AB30" i="36" s="1"/>
  <c r="AC30" i="36" a="1"/>
  <c r="AC30" i="36" s="1"/>
  <c r="G10" i="36"/>
  <c r="G11" i="36"/>
  <c r="G12" i="36"/>
  <c r="G13" i="36"/>
  <c r="G14" i="36"/>
  <c r="G15" i="36"/>
  <c r="G16" i="36"/>
  <c r="G17" i="36"/>
  <c r="G18" i="36"/>
  <c r="G19" i="36"/>
  <c r="G20" i="36"/>
  <c r="G22" i="36"/>
  <c r="G23" i="36"/>
  <c r="G24" i="36"/>
  <c r="G25" i="36"/>
  <c r="G26" i="36"/>
  <c r="G28" i="36"/>
  <c r="G29" i="36"/>
  <c r="G31" i="36"/>
  <c r="G33" i="36"/>
  <c r="G34" i="36"/>
  <c r="J8" i="60" l="1"/>
  <c r="N6" i="65" a="1"/>
  <c r="N6" i="65" s="1"/>
  <c r="P6" i="65" a="1"/>
  <c r="P6" i="65" s="1"/>
  <c r="Q6" i="65" a="1"/>
  <c r="Q6" i="65" s="1"/>
  <c r="S6" i="65" a="1"/>
  <c r="S6" i="65" s="1"/>
  <c r="T6" i="65" a="1"/>
  <c r="T6" i="65" s="1"/>
  <c r="AA6" i="65" a="1"/>
  <c r="AA6" i="65" s="1"/>
  <c r="AB6" i="65" a="1"/>
  <c r="AB6" i="65" s="1"/>
  <c r="AC6" i="65" a="1"/>
  <c r="AC6" i="65" s="1"/>
  <c r="AC34" i="65" a="1"/>
  <c r="AC34" i="65" s="1"/>
  <c r="AB34" i="65" a="1"/>
  <c r="AB34" i="65" s="1"/>
  <c r="AA34" i="65" a="1"/>
  <c r="AA34" i="65" s="1"/>
  <c r="T34" i="65" a="1"/>
  <c r="T34" i="65" s="1"/>
  <c r="S34" i="65" a="1"/>
  <c r="S34" i="65" s="1"/>
  <c r="Q34" i="65" a="1"/>
  <c r="Q34" i="65" s="1"/>
  <c r="P34" i="65" a="1"/>
  <c r="P34" i="65" s="1"/>
  <c r="N34" i="65" a="1"/>
  <c r="N34" i="65" s="1"/>
  <c r="AC33" i="65" a="1"/>
  <c r="AC33" i="65" s="1"/>
  <c r="AB33" i="65" a="1"/>
  <c r="AB33" i="65" s="1"/>
  <c r="AA33" i="65" a="1"/>
  <c r="AA33" i="65" s="1"/>
  <c r="T33" i="65" a="1"/>
  <c r="T33" i="65" s="1"/>
  <c r="S33" i="65" a="1"/>
  <c r="S33" i="65" s="1"/>
  <c r="Q33" i="65" a="1"/>
  <c r="Q33" i="65" s="1"/>
  <c r="P33" i="65" a="1"/>
  <c r="P33" i="65" s="1"/>
  <c r="N33" i="65" a="1"/>
  <c r="N33" i="65" s="1"/>
  <c r="AC32" i="65" a="1"/>
  <c r="AC32" i="65" s="1"/>
  <c r="AB32" i="65" a="1"/>
  <c r="AB32" i="65" s="1"/>
  <c r="AA32" i="65" a="1"/>
  <c r="AA32" i="65" s="1"/>
  <c r="T32" i="65" a="1"/>
  <c r="T32" i="65" s="1"/>
  <c r="S32" i="65" a="1"/>
  <c r="S32" i="65" s="1"/>
  <c r="Q32" i="65" a="1"/>
  <c r="Q32" i="65" s="1"/>
  <c r="P32" i="65" a="1"/>
  <c r="P32" i="65" s="1"/>
  <c r="N32" i="65" a="1"/>
  <c r="N32" i="65" s="1"/>
  <c r="AC31" i="65" a="1"/>
  <c r="AC31" i="65" s="1"/>
  <c r="AB31" i="65" a="1"/>
  <c r="AB31" i="65" s="1"/>
  <c r="AA31" i="65" a="1"/>
  <c r="AA31" i="65" s="1"/>
  <c r="T31" i="65" a="1"/>
  <c r="T31" i="65" s="1"/>
  <c r="S31" i="65" a="1"/>
  <c r="S31" i="65" s="1"/>
  <c r="Q31" i="65" a="1"/>
  <c r="Q31" i="65" s="1"/>
  <c r="P31" i="65" a="1"/>
  <c r="P31" i="65" s="1"/>
  <c r="N31" i="65" a="1"/>
  <c r="N31" i="65" s="1"/>
  <c r="AC30" i="65" a="1"/>
  <c r="AC30" i="65" s="1"/>
  <c r="AB30" i="65" a="1"/>
  <c r="AB30" i="65" s="1"/>
  <c r="AA30" i="65" a="1"/>
  <c r="AA30" i="65" s="1"/>
  <c r="T30" i="65" a="1"/>
  <c r="T30" i="65" s="1"/>
  <c r="S30" i="65" a="1"/>
  <c r="S30" i="65" s="1"/>
  <c r="Q30" i="65" a="1"/>
  <c r="Q30" i="65" s="1"/>
  <c r="P30" i="65" a="1"/>
  <c r="P30" i="65" s="1"/>
  <c r="N30" i="65" a="1"/>
  <c r="N30" i="65" s="1"/>
  <c r="AC29" i="65" a="1"/>
  <c r="AC29" i="65" s="1"/>
  <c r="AB29" i="65" a="1"/>
  <c r="AB29" i="65" s="1"/>
  <c r="AA29" i="65" a="1"/>
  <c r="AA29" i="65" s="1"/>
  <c r="T29" i="65" a="1"/>
  <c r="T29" i="65" s="1"/>
  <c r="S29" i="65" a="1"/>
  <c r="S29" i="65" s="1"/>
  <c r="Q29" i="65" a="1"/>
  <c r="Q29" i="65" s="1"/>
  <c r="P29" i="65" a="1"/>
  <c r="P29" i="65" s="1"/>
  <c r="N29" i="65" a="1"/>
  <c r="N29" i="65" s="1"/>
  <c r="AC28" i="65" a="1"/>
  <c r="AC28" i="65" s="1"/>
  <c r="AB28" i="65" a="1"/>
  <c r="AB28" i="65" s="1"/>
  <c r="AA28" i="65" a="1"/>
  <c r="AA28" i="65" s="1"/>
  <c r="T28" i="65" a="1"/>
  <c r="T28" i="65" s="1"/>
  <c r="S28" i="65" a="1"/>
  <c r="S28" i="65" s="1"/>
  <c r="Q28" i="65" a="1"/>
  <c r="Q28" i="65" s="1"/>
  <c r="P28" i="65" a="1"/>
  <c r="P28" i="65" s="1"/>
  <c r="N28" i="65" a="1"/>
  <c r="N28" i="65" s="1"/>
  <c r="AC25" i="65" a="1"/>
  <c r="AC25" i="65" s="1"/>
  <c r="AB25" i="65" a="1"/>
  <c r="AB25" i="65" s="1"/>
  <c r="AA25" i="65" a="1"/>
  <c r="AA25" i="65" s="1"/>
  <c r="T25" i="65" a="1"/>
  <c r="T25" i="65" s="1"/>
  <c r="S25" i="65" a="1"/>
  <c r="S25" i="65" s="1"/>
  <c r="Q25" i="65" a="1"/>
  <c r="Q25" i="65" s="1"/>
  <c r="P25" i="65" a="1"/>
  <c r="P25" i="65" s="1"/>
  <c r="N25" i="65" a="1"/>
  <c r="N25" i="65" s="1"/>
  <c r="AC24" i="65" a="1"/>
  <c r="AC24" i="65" s="1"/>
  <c r="AB24" i="65" a="1"/>
  <c r="AB24" i="65" s="1"/>
  <c r="AA24" i="65" a="1"/>
  <c r="AA24" i="65" s="1"/>
  <c r="T24" i="65" a="1"/>
  <c r="T24" i="65" s="1"/>
  <c r="S24" i="65" a="1"/>
  <c r="S24" i="65" s="1"/>
  <c r="Q24" i="65" a="1"/>
  <c r="Q24" i="65" s="1"/>
  <c r="P24" i="65" a="1"/>
  <c r="P24" i="65" s="1"/>
  <c r="N24" i="65" a="1"/>
  <c r="N24" i="65" s="1"/>
  <c r="AC23" i="65" a="1"/>
  <c r="AC23" i="65" s="1"/>
  <c r="AB23" i="65" a="1"/>
  <c r="AB23" i="65" s="1"/>
  <c r="AA23" i="65" a="1"/>
  <c r="AA23" i="65" s="1"/>
  <c r="T23" i="65" a="1"/>
  <c r="T23" i="65" s="1"/>
  <c r="S23" i="65" a="1"/>
  <c r="S23" i="65" s="1"/>
  <c r="Q23" i="65" a="1"/>
  <c r="Q23" i="65" s="1"/>
  <c r="P23" i="65" a="1"/>
  <c r="P23" i="65" s="1"/>
  <c r="N23" i="65" a="1"/>
  <c r="N23" i="65" s="1"/>
  <c r="AC22" i="65" a="1"/>
  <c r="AC22" i="65" s="1"/>
  <c r="AB22" i="65" a="1"/>
  <c r="AB22" i="65" s="1"/>
  <c r="AA22" i="65" a="1"/>
  <c r="AA22" i="65" s="1"/>
  <c r="T22" i="65" a="1"/>
  <c r="T22" i="65" s="1"/>
  <c r="S22" i="65" a="1"/>
  <c r="S22" i="65" s="1"/>
  <c r="Q22" i="65" a="1"/>
  <c r="Q22" i="65" s="1"/>
  <c r="P22" i="65" a="1"/>
  <c r="P22" i="65" s="1"/>
  <c r="N22" i="65" a="1"/>
  <c r="N22" i="65" s="1"/>
  <c r="AC21" i="65" a="1"/>
  <c r="AC21" i="65" s="1"/>
  <c r="AB21" i="65" a="1"/>
  <c r="AB21" i="65" s="1"/>
  <c r="AA21" i="65" a="1"/>
  <c r="AA21" i="65" s="1"/>
  <c r="T21" i="65" a="1"/>
  <c r="T21" i="65" s="1"/>
  <c r="S21" i="65" a="1"/>
  <c r="S21" i="65" s="1"/>
  <c r="Q21" i="65" a="1"/>
  <c r="Q21" i="65" s="1"/>
  <c r="P21" i="65" a="1"/>
  <c r="P21" i="65" s="1"/>
  <c r="N21" i="65" a="1"/>
  <c r="N21" i="65" s="1"/>
  <c r="AC20" i="65" a="1"/>
  <c r="AC20" i="65" s="1"/>
  <c r="AB20" i="65" a="1"/>
  <c r="AB20" i="65" s="1"/>
  <c r="AA20" i="65" a="1"/>
  <c r="AA20" i="65" s="1"/>
  <c r="T20" i="65" a="1"/>
  <c r="T20" i="65" s="1"/>
  <c r="S20" i="65" a="1"/>
  <c r="S20" i="65" s="1"/>
  <c r="Q20" i="65" a="1"/>
  <c r="Q20" i="65" s="1"/>
  <c r="P20" i="65" a="1"/>
  <c r="P20" i="65" s="1"/>
  <c r="N20" i="65" a="1"/>
  <c r="N20" i="65" s="1"/>
  <c r="AC19" i="65" a="1"/>
  <c r="AC19" i="65" s="1"/>
  <c r="AB19" i="65" a="1"/>
  <c r="AB19" i="65" s="1"/>
  <c r="AA19" i="65" a="1"/>
  <c r="AA19" i="65" s="1"/>
  <c r="T19" i="65" a="1"/>
  <c r="T19" i="65" s="1"/>
  <c r="S19" i="65" a="1"/>
  <c r="S19" i="65" s="1"/>
  <c r="Q19" i="65" a="1"/>
  <c r="Q19" i="65" s="1"/>
  <c r="P19" i="65" a="1"/>
  <c r="P19" i="65" s="1"/>
  <c r="N19" i="65" a="1"/>
  <c r="N19" i="65" s="1"/>
  <c r="AC18" i="65" a="1"/>
  <c r="AC18" i="65" s="1"/>
  <c r="AB18" i="65" a="1"/>
  <c r="AB18" i="65" s="1"/>
  <c r="AA18" i="65" a="1"/>
  <c r="AA18" i="65" s="1"/>
  <c r="T18" i="65" a="1"/>
  <c r="T18" i="65" s="1"/>
  <c r="S18" i="65" a="1"/>
  <c r="S18" i="65" s="1"/>
  <c r="Q18" i="65" a="1"/>
  <c r="Q18" i="65" s="1"/>
  <c r="P18" i="65" a="1"/>
  <c r="P18" i="65" s="1"/>
  <c r="N18" i="65" a="1"/>
  <c r="N18" i="65" s="1"/>
  <c r="AC17" i="65" a="1"/>
  <c r="AC17" i="65" s="1"/>
  <c r="AB17" i="65" a="1"/>
  <c r="AB17" i="65" s="1"/>
  <c r="AA17" i="65" a="1"/>
  <c r="AA17" i="65" s="1"/>
  <c r="T17" i="65" a="1"/>
  <c r="T17" i="65" s="1"/>
  <c r="S17" i="65" a="1"/>
  <c r="S17" i="65" s="1"/>
  <c r="Q17" i="65" a="1"/>
  <c r="Q17" i="65" s="1"/>
  <c r="P17" i="65" a="1"/>
  <c r="P17" i="65" s="1"/>
  <c r="N17" i="65" a="1"/>
  <c r="N17" i="65" s="1"/>
  <c r="AC16" i="65" a="1"/>
  <c r="AC16" i="65" s="1"/>
  <c r="AB16" i="65" a="1"/>
  <c r="AB16" i="65" s="1"/>
  <c r="AA16" i="65" a="1"/>
  <c r="AA16" i="65" s="1"/>
  <c r="T16" i="65" a="1"/>
  <c r="T16" i="65" s="1"/>
  <c r="S16" i="65" a="1"/>
  <c r="S16" i="65" s="1"/>
  <c r="Q16" i="65" a="1"/>
  <c r="Q16" i="65" s="1"/>
  <c r="P16" i="65" a="1"/>
  <c r="P16" i="65" s="1"/>
  <c r="N16" i="65" a="1"/>
  <c r="N16" i="65" s="1"/>
  <c r="AC15" i="65" a="1"/>
  <c r="AC15" i="65" s="1"/>
  <c r="AB15" i="65" a="1"/>
  <c r="AB15" i="65" s="1"/>
  <c r="AA15" i="65" a="1"/>
  <c r="AA15" i="65" s="1"/>
  <c r="T15" i="65" a="1"/>
  <c r="T15" i="65" s="1"/>
  <c r="S15" i="65" a="1"/>
  <c r="S15" i="65" s="1"/>
  <c r="Q15" i="65" a="1"/>
  <c r="Q15" i="65" s="1"/>
  <c r="P15" i="65" a="1"/>
  <c r="P15" i="65" s="1"/>
  <c r="N15" i="65" a="1"/>
  <c r="N15" i="65" s="1"/>
  <c r="AC14" i="65" a="1"/>
  <c r="AC14" i="65" s="1"/>
  <c r="AB14" i="65" a="1"/>
  <c r="AB14" i="65" s="1"/>
  <c r="AA14" i="65" a="1"/>
  <c r="AA14" i="65" s="1"/>
  <c r="T14" i="65" a="1"/>
  <c r="T14" i="65" s="1"/>
  <c r="S14" i="65" a="1"/>
  <c r="S14" i="65" s="1"/>
  <c r="Q14" i="65" a="1"/>
  <c r="Q14" i="65" s="1"/>
  <c r="P14" i="65" a="1"/>
  <c r="P14" i="65" s="1"/>
  <c r="N14" i="65" a="1"/>
  <c r="N14" i="65" s="1"/>
  <c r="AC13" i="65" a="1"/>
  <c r="AC13" i="65" s="1"/>
  <c r="AB13" i="65" a="1"/>
  <c r="AB13" i="65" s="1"/>
  <c r="AA13" i="65" a="1"/>
  <c r="AA13" i="65" s="1"/>
  <c r="T13" i="65" a="1"/>
  <c r="T13" i="65" s="1"/>
  <c r="S13" i="65" a="1"/>
  <c r="S13" i="65" s="1"/>
  <c r="Q13" i="65" a="1"/>
  <c r="Q13" i="65" s="1"/>
  <c r="P13" i="65" a="1"/>
  <c r="P13" i="65" s="1"/>
  <c r="N13" i="65" a="1"/>
  <c r="N13" i="65" s="1"/>
  <c r="AC11" i="65" a="1"/>
  <c r="AC11" i="65" s="1"/>
  <c r="AB11" i="65" a="1"/>
  <c r="AB11" i="65" s="1"/>
  <c r="AA11" i="65" a="1"/>
  <c r="AA11" i="65" s="1"/>
  <c r="T11" i="65" a="1"/>
  <c r="T11" i="65" s="1"/>
  <c r="S11" i="65" a="1"/>
  <c r="S11" i="65" s="1"/>
  <c r="Q11" i="65" a="1"/>
  <c r="Q11" i="65" s="1"/>
  <c r="P11" i="65" a="1"/>
  <c r="P11" i="65" s="1"/>
  <c r="N11" i="65" a="1"/>
  <c r="N11" i="65" s="1"/>
  <c r="AC10" i="65" a="1"/>
  <c r="AC10" i="65" s="1"/>
  <c r="AB10" i="65" a="1"/>
  <c r="AB10" i="65" s="1"/>
  <c r="AA10" i="65" a="1"/>
  <c r="AA10" i="65" s="1"/>
  <c r="T10" i="65" a="1"/>
  <c r="T10" i="65" s="1"/>
  <c r="S10" i="65" a="1"/>
  <c r="S10" i="65" s="1"/>
  <c r="Q10" i="65" a="1"/>
  <c r="Q10" i="65" s="1"/>
  <c r="P10" i="65" a="1"/>
  <c r="P10" i="65" s="1"/>
  <c r="N10" i="65" a="1"/>
  <c r="N10" i="65" s="1"/>
  <c r="AC9" i="65" a="1"/>
  <c r="AC9" i="65" s="1"/>
  <c r="AB9" i="65" a="1"/>
  <c r="AB9" i="65" s="1"/>
  <c r="AA9" i="65" a="1"/>
  <c r="AA9" i="65" s="1"/>
  <c r="T9" i="65" a="1"/>
  <c r="T9" i="65" s="1"/>
  <c r="S9" i="65" a="1"/>
  <c r="S9" i="65" s="1"/>
  <c r="Q9" i="65" a="1"/>
  <c r="Q9" i="65" s="1"/>
  <c r="P9" i="65" a="1"/>
  <c r="P9" i="65" s="1"/>
  <c r="N9" i="65" a="1"/>
  <c r="N9" i="65" s="1"/>
  <c r="AC7" i="65" a="1"/>
  <c r="AC7" i="65" s="1"/>
  <c r="AB7" i="65" a="1"/>
  <c r="AB7" i="65" s="1"/>
  <c r="AA7" i="65" a="1"/>
  <c r="AA7" i="65" s="1"/>
  <c r="T7" i="65" a="1"/>
  <c r="T7" i="65" s="1"/>
  <c r="S7" i="65" a="1"/>
  <c r="S7" i="65" s="1"/>
  <c r="Q7" i="65" a="1"/>
  <c r="Q7" i="65" s="1"/>
  <c r="P7" i="65" a="1"/>
  <c r="P7" i="65" s="1"/>
  <c r="N7" i="65" a="1"/>
  <c r="N7" i="65" s="1"/>
  <c r="AC5" i="65" a="1"/>
  <c r="AC5" i="65" s="1"/>
  <c r="AA5" i="65" a="1"/>
  <c r="AA5" i="65" s="1"/>
  <c r="N5" i="65" a="1"/>
  <c r="N5" i="65" s="1"/>
  <c r="P5" i="65" s="1" a="1"/>
  <c r="P5" i="65" s="1"/>
  <c r="Q5" i="65" s="1" a="1"/>
  <c r="Q5" i="65" s="1"/>
  <c r="S5" i="65" s="1" a="1"/>
  <c r="S5" i="65" s="1"/>
  <c r="T5" i="65" s="1" a="1"/>
  <c r="T5" i="65" s="1"/>
  <c r="N7" i="36" l="1" a="1"/>
  <c r="N7" i="36" s="1"/>
  <c r="N10" i="36" a="1"/>
  <c r="N10" i="36" s="1"/>
  <c r="N11" i="36" a="1"/>
  <c r="N11" i="36" s="1"/>
  <c r="N12" i="36" a="1"/>
  <c r="N12" i="36" s="1"/>
  <c r="N13" i="36" a="1"/>
  <c r="N13" i="36" s="1"/>
  <c r="N14" i="36" a="1"/>
  <c r="N14" i="36" s="1"/>
  <c r="N15" i="36" a="1"/>
  <c r="N15" i="36" s="1"/>
  <c r="N16" i="36" a="1"/>
  <c r="N16" i="36" s="1"/>
  <c r="N17" i="36" a="1"/>
  <c r="N17" i="36" s="1"/>
  <c r="N18" i="36" a="1"/>
  <c r="N18" i="36" s="1"/>
  <c r="N19" i="36" a="1"/>
  <c r="N19" i="36" s="1"/>
  <c r="N20" i="36" a="1"/>
  <c r="N20" i="36" s="1"/>
  <c r="N21" i="36" a="1"/>
  <c r="N21" i="36" s="1"/>
  <c r="N22" i="36" a="1"/>
  <c r="N22" i="36" s="1"/>
  <c r="N23" i="36" a="1"/>
  <c r="N23" i="36" s="1"/>
  <c r="N24" i="36" a="1"/>
  <c r="N24" i="36" s="1"/>
  <c r="N25" i="36" a="1"/>
  <c r="N25" i="36" s="1"/>
  <c r="N26" i="36" a="1"/>
  <c r="N26" i="36" s="1"/>
  <c r="N28" i="36" a="1"/>
  <c r="N28" i="36" s="1"/>
  <c r="N29" i="36" a="1"/>
  <c r="N29" i="36" s="1"/>
  <c r="N31" i="36" a="1"/>
  <c r="N31" i="36" s="1"/>
  <c r="N33" i="36" a="1"/>
  <c r="N33" i="36" s="1"/>
  <c r="N34" i="36" a="1"/>
  <c r="N34" i="36" s="1"/>
  <c r="P7" i="36" a="1"/>
  <c r="P7" i="36" s="1"/>
  <c r="P10" i="36" a="1"/>
  <c r="P10" i="36" s="1"/>
  <c r="P11" i="36" a="1"/>
  <c r="P11" i="36" s="1"/>
  <c r="P12" i="36" a="1"/>
  <c r="P12" i="36" s="1"/>
  <c r="P13" i="36" a="1"/>
  <c r="P13" i="36" s="1"/>
  <c r="P14" i="36" a="1"/>
  <c r="P14" i="36" s="1"/>
  <c r="P15" i="36" a="1"/>
  <c r="P15" i="36" s="1"/>
  <c r="P16" i="36" a="1"/>
  <c r="P16" i="36" s="1"/>
  <c r="P17" i="36" a="1"/>
  <c r="P17" i="36" s="1"/>
  <c r="P18" i="36" a="1"/>
  <c r="P18" i="36" s="1"/>
  <c r="P19" i="36" a="1"/>
  <c r="P19" i="36" s="1"/>
  <c r="P20" i="36" a="1"/>
  <c r="P20" i="36" s="1"/>
  <c r="P21" i="36" a="1"/>
  <c r="P21" i="36" s="1"/>
  <c r="P22" i="36" a="1"/>
  <c r="P22" i="36" s="1"/>
  <c r="P23" i="36" a="1"/>
  <c r="P23" i="36" s="1"/>
  <c r="P24" i="36" a="1"/>
  <c r="P24" i="36" s="1"/>
  <c r="P25" i="36" a="1"/>
  <c r="P25" i="36" s="1"/>
  <c r="P26" i="36" a="1"/>
  <c r="P26" i="36" s="1"/>
  <c r="P28" i="36" a="1"/>
  <c r="P28" i="36" s="1"/>
  <c r="P29" i="36" a="1"/>
  <c r="P29" i="36" s="1"/>
  <c r="P31" i="36" a="1"/>
  <c r="P31" i="36" s="1"/>
  <c r="P33" i="36" a="1"/>
  <c r="P33" i="36" s="1"/>
  <c r="P34" i="36" a="1"/>
  <c r="P34" i="36" s="1"/>
  <c r="Q7" i="36" a="1"/>
  <c r="Q7" i="36" s="1"/>
  <c r="Q10" i="36" a="1"/>
  <c r="Q10" i="36" s="1"/>
  <c r="Q11" i="36" a="1"/>
  <c r="Q11" i="36" s="1"/>
  <c r="Q12" i="36" a="1"/>
  <c r="Q12" i="36" s="1"/>
  <c r="Q13" i="36" a="1"/>
  <c r="Q13" i="36" s="1"/>
  <c r="Q14" i="36" a="1"/>
  <c r="Q14" i="36" s="1"/>
  <c r="Q15" i="36" a="1"/>
  <c r="Q15" i="36" s="1"/>
  <c r="Q16" i="36" a="1"/>
  <c r="Q16" i="36" s="1"/>
  <c r="Q17" i="36" a="1"/>
  <c r="Q17" i="36" s="1"/>
  <c r="Q18" i="36" a="1"/>
  <c r="Q18" i="36" s="1"/>
  <c r="Q19" i="36" a="1"/>
  <c r="Q19" i="36" s="1"/>
  <c r="Q20" i="36" a="1"/>
  <c r="Q20" i="36" s="1"/>
  <c r="Q21" i="36" a="1"/>
  <c r="Q21" i="36" s="1"/>
  <c r="Q22" i="36" a="1"/>
  <c r="Q22" i="36" s="1"/>
  <c r="Q23" i="36" a="1"/>
  <c r="Q23" i="36" s="1"/>
  <c r="Q24" i="36" a="1"/>
  <c r="Q24" i="36" s="1"/>
  <c r="Q25" i="36" a="1"/>
  <c r="Q25" i="36" s="1"/>
  <c r="Q26" i="36" a="1"/>
  <c r="Q26" i="36" s="1"/>
  <c r="Q28" i="36" a="1"/>
  <c r="Q28" i="36" s="1"/>
  <c r="Q29" i="36" a="1"/>
  <c r="Q29" i="36" s="1"/>
  <c r="Q31" i="36" a="1"/>
  <c r="Q31" i="36" s="1"/>
  <c r="Q33" i="36" a="1"/>
  <c r="Q33" i="36" s="1"/>
  <c r="Q34" i="36" a="1"/>
  <c r="Q34" i="36" s="1"/>
  <c r="S7" i="36" a="1"/>
  <c r="S7" i="36" s="1"/>
  <c r="S10" i="36" a="1"/>
  <c r="S10" i="36" s="1"/>
  <c r="S11" i="36" a="1"/>
  <c r="S11" i="36" s="1"/>
  <c r="S12" i="36" a="1"/>
  <c r="S12" i="36" s="1"/>
  <c r="S13" i="36" a="1"/>
  <c r="S13" i="36" s="1"/>
  <c r="S14" i="36" a="1"/>
  <c r="S14" i="36" s="1"/>
  <c r="S15" i="36" a="1"/>
  <c r="S15" i="36" s="1"/>
  <c r="S16" i="36" a="1"/>
  <c r="S16" i="36" s="1"/>
  <c r="S17" i="36" a="1"/>
  <c r="S17" i="36" s="1"/>
  <c r="S18" i="36" a="1"/>
  <c r="S18" i="36" s="1"/>
  <c r="S19" i="36" a="1"/>
  <c r="S19" i="36" s="1"/>
  <c r="S20" i="36" a="1"/>
  <c r="S20" i="36" s="1"/>
  <c r="S21" i="36" a="1"/>
  <c r="S21" i="36" s="1"/>
  <c r="S22" i="36" a="1"/>
  <c r="S22" i="36" s="1"/>
  <c r="S23" i="36" a="1"/>
  <c r="S23" i="36" s="1"/>
  <c r="S24" i="36" a="1"/>
  <c r="S24" i="36" s="1"/>
  <c r="S25" i="36" a="1"/>
  <c r="S25" i="36" s="1"/>
  <c r="S26" i="36" a="1"/>
  <c r="S26" i="36" s="1"/>
  <c r="S28" i="36" a="1"/>
  <c r="S28" i="36" s="1"/>
  <c r="S29" i="36" a="1"/>
  <c r="S29" i="36" s="1"/>
  <c r="S31" i="36" a="1"/>
  <c r="S31" i="36" s="1"/>
  <c r="S33" i="36" a="1"/>
  <c r="S33" i="36" s="1"/>
  <c r="S34" i="36" a="1"/>
  <c r="S34" i="36" s="1"/>
  <c r="T7" i="36" a="1"/>
  <c r="T7" i="36" s="1"/>
  <c r="T10" i="36" a="1"/>
  <c r="T10" i="36" s="1"/>
  <c r="T11" i="36" a="1"/>
  <c r="T11" i="36" s="1"/>
  <c r="T12" i="36" a="1"/>
  <c r="T12" i="36" s="1"/>
  <c r="T13" i="36" a="1"/>
  <c r="T13" i="36" s="1"/>
  <c r="T14" i="36" a="1"/>
  <c r="T14" i="36" s="1"/>
  <c r="T15" i="36" a="1"/>
  <c r="T15" i="36" s="1"/>
  <c r="T16" i="36" a="1"/>
  <c r="T16" i="36" s="1"/>
  <c r="T17" i="36" a="1"/>
  <c r="T17" i="36" s="1"/>
  <c r="T18" i="36" a="1"/>
  <c r="T18" i="36" s="1"/>
  <c r="T19" i="36" a="1"/>
  <c r="T19" i="36" s="1"/>
  <c r="T20" i="36" a="1"/>
  <c r="T20" i="36" s="1"/>
  <c r="T21" i="36" a="1"/>
  <c r="T21" i="36" s="1"/>
  <c r="T22" i="36" a="1"/>
  <c r="T22" i="36" s="1"/>
  <c r="T23" i="36" a="1"/>
  <c r="T23" i="36" s="1"/>
  <c r="T24" i="36" a="1"/>
  <c r="T24" i="36" s="1"/>
  <c r="T25" i="36" a="1"/>
  <c r="T25" i="36" s="1"/>
  <c r="T26" i="36" a="1"/>
  <c r="T26" i="36" s="1"/>
  <c r="T28" i="36" a="1"/>
  <c r="T28" i="36" s="1"/>
  <c r="T29" i="36" a="1"/>
  <c r="T29" i="36" s="1"/>
  <c r="T31" i="36" a="1"/>
  <c r="T31" i="36" s="1"/>
  <c r="T33" i="36" a="1"/>
  <c r="T33" i="36" s="1"/>
  <c r="T34" i="36" a="1"/>
  <c r="T34" i="36" s="1"/>
  <c r="N5" i="55" a="1"/>
  <c r="N5" i="55" s="1"/>
  <c r="P5" i="55" s="1" a="1"/>
  <c r="P5" i="55" s="1"/>
  <c r="Q5" i="55" s="1" a="1"/>
  <c r="Q5" i="55" s="1"/>
  <c r="S5" i="55" s="1" a="1"/>
  <c r="S5" i="55" s="1"/>
  <c r="T5" i="55" s="1" a="1"/>
  <c r="T5" i="55" s="1"/>
  <c r="N6" i="55" a="1"/>
  <c r="N6" i="55" s="1"/>
  <c r="N7" i="55" a="1"/>
  <c r="N7" i="55" s="1"/>
  <c r="N8" i="55" a="1"/>
  <c r="N8" i="55" s="1"/>
  <c r="N9" i="55" a="1"/>
  <c r="N9" i="55" s="1"/>
  <c r="N10" i="55" a="1"/>
  <c r="N10" i="55" s="1"/>
  <c r="N11" i="55" a="1"/>
  <c r="N11" i="55" s="1"/>
  <c r="N12" i="55" a="1"/>
  <c r="N12" i="55" s="1"/>
  <c r="N13" i="55" a="1"/>
  <c r="N13" i="55" s="1"/>
  <c r="N14" i="55" a="1"/>
  <c r="N14" i="55" s="1"/>
  <c r="N15" i="55" a="1"/>
  <c r="N15" i="55" s="1"/>
  <c r="N16" i="55" a="1"/>
  <c r="N16" i="55" s="1"/>
  <c r="N17" i="55" a="1"/>
  <c r="N17" i="55" s="1"/>
  <c r="N18" i="55" a="1"/>
  <c r="N18" i="55" s="1"/>
  <c r="N19" i="55" a="1"/>
  <c r="N19" i="55" s="1"/>
  <c r="N20" i="55" a="1"/>
  <c r="N20" i="55" s="1"/>
  <c r="N21" i="55" a="1"/>
  <c r="N21" i="55" s="1"/>
  <c r="N22" i="55" a="1"/>
  <c r="N22" i="55" s="1"/>
  <c r="N23" i="55" a="1"/>
  <c r="N23" i="55" s="1"/>
  <c r="N24" i="55" a="1"/>
  <c r="N24" i="55" s="1"/>
  <c r="N25" i="55" a="1"/>
  <c r="N25" i="55" s="1"/>
  <c r="N26" i="55" a="1"/>
  <c r="N26" i="55" s="1"/>
  <c r="N27" i="55" a="1"/>
  <c r="N27" i="55" s="1"/>
  <c r="N28" i="55" a="1"/>
  <c r="N28" i="55" s="1"/>
  <c r="N29" i="55" a="1"/>
  <c r="N29" i="55" s="1"/>
  <c r="N30" i="55" a="1"/>
  <c r="N30" i="55" s="1"/>
  <c r="N31" i="55" a="1"/>
  <c r="N31" i="55" s="1"/>
  <c r="N32" i="55" a="1"/>
  <c r="N32" i="55" s="1"/>
  <c r="N33" i="55" a="1"/>
  <c r="N33" i="55" s="1"/>
  <c r="N34" i="55" a="1"/>
  <c r="N34" i="55" s="1"/>
  <c r="P6" i="55" a="1"/>
  <c r="P6" i="55" s="1"/>
  <c r="P7" i="55" a="1"/>
  <c r="P7" i="55" s="1"/>
  <c r="P8" i="55" a="1"/>
  <c r="P8" i="55" s="1"/>
  <c r="P9" i="55" a="1"/>
  <c r="P9" i="55" s="1"/>
  <c r="P10" i="55" a="1"/>
  <c r="P10" i="55" s="1"/>
  <c r="P11" i="55" a="1"/>
  <c r="P11" i="55" s="1"/>
  <c r="P12" i="55" a="1"/>
  <c r="P12" i="55" s="1"/>
  <c r="P13" i="55" a="1"/>
  <c r="P13" i="55" s="1"/>
  <c r="P14" i="55" a="1"/>
  <c r="P14" i="55" s="1"/>
  <c r="P15" i="55" a="1"/>
  <c r="P15" i="55" s="1"/>
  <c r="P16" i="55" a="1"/>
  <c r="P16" i="55" s="1"/>
  <c r="P17" i="55" a="1"/>
  <c r="P17" i="55" s="1"/>
  <c r="P18" i="55" a="1"/>
  <c r="P18" i="55" s="1"/>
  <c r="P19" i="55" a="1"/>
  <c r="P19" i="55" s="1"/>
  <c r="P20" i="55" a="1"/>
  <c r="P20" i="55" s="1"/>
  <c r="P21" i="55" a="1"/>
  <c r="P21" i="55" s="1"/>
  <c r="P22" i="55" a="1"/>
  <c r="P22" i="55" s="1"/>
  <c r="P23" i="55" a="1"/>
  <c r="P23" i="55" s="1"/>
  <c r="P24" i="55" a="1"/>
  <c r="P24" i="55" s="1"/>
  <c r="P25" i="55" a="1"/>
  <c r="P25" i="55" s="1"/>
  <c r="P26" i="55" a="1"/>
  <c r="P26" i="55" s="1"/>
  <c r="P27" i="55" a="1"/>
  <c r="P27" i="55" s="1"/>
  <c r="P28" i="55" a="1"/>
  <c r="P28" i="55" s="1"/>
  <c r="P29" i="55" a="1"/>
  <c r="P29" i="55" s="1"/>
  <c r="P30" i="55" a="1"/>
  <c r="P30" i="55" s="1"/>
  <c r="P31" i="55" a="1"/>
  <c r="P31" i="55" s="1"/>
  <c r="P32" i="55" a="1"/>
  <c r="P32" i="55" s="1"/>
  <c r="P33" i="55" a="1"/>
  <c r="P33" i="55" s="1"/>
  <c r="P34" i="55" a="1"/>
  <c r="P34" i="55" s="1"/>
  <c r="Q6" i="55" a="1"/>
  <c r="Q6" i="55" s="1"/>
  <c r="Q7" i="55" a="1"/>
  <c r="Q7" i="55" s="1"/>
  <c r="Q8" i="55" a="1"/>
  <c r="Q8" i="55" s="1"/>
  <c r="Q9" i="55" a="1"/>
  <c r="Q9" i="55" s="1"/>
  <c r="Q10" i="55" a="1"/>
  <c r="Q10" i="55" s="1"/>
  <c r="Q11" i="55" a="1"/>
  <c r="Q11" i="55" s="1"/>
  <c r="Q12" i="55" a="1"/>
  <c r="Q12" i="55" s="1"/>
  <c r="Q13" i="55" a="1"/>
  <c r="Q13" i="55" s="1"/>
  <c r="Q14" i="55" a="1"/>
  <c r="Q14" i="55" s="1"/>
  <c r="Q15" i="55" a="1"/>
  <c r="Q15" i="55" s="1"/>
  <c r="Q16" i="55" a="1"/>
  <c r="Q16" i="55" s="1"/>
  <c r="Q17" i="55" a="1"/>
  <c r="Q17" i="55" s="1"/>
  <c r="Q18" i="55" a="1"/>
  <c r="Q18" i="55" s="1"/>
  <c r="Q19" i="55" a="1"/>
  <c r="Q19" i="55" s="1"/>
  <c r="Q20" i="55" a="1"/>
  <c r="Q20" i="55" s="1"/>
  <c r="Q21" i="55" a="1"/>
  <c r="Q21" i="55" s="1"/>
  <c r="Q22" i="55" a="1"/>
  <c r="Q22" i="55" s="1"/>
  <c r="Q23" i="55" a="1"/>
  <c r="Q23" i="55" s="1"/>
  <c r="Q24" i="55" a="1"/>
  <c r="Q24" i="55" s="1"/>
  <c r="Q25" i="55" a="1"/>
  <c r="Q25" i="55" s="1"/>
  <c r="Q26" i="55" a="1"/>
  <c r="Q26" i="55" s="1"/>
  <c r="Q27" i="55" a="1"/>
  <c r="Q27" i="55" s="1"/>
  <c r="Q28" i="55" a="1"/>
  <c r="Q28" i="55" s="1"/>
  <c r="Q29" i="55" a="1"/>
  <c r="Q29" i="55" s="1"/>
  <c r="Q30" i="55" a="1"/>
  <c r="Q30" i="55" s="1"/>
  <c r="Q31" i="55" a="1"/>
  <c r="Q31" i="55" s="1"/>
  <c r="Q32" i="55" a="1"/>
  <c r="Q32" i="55" s="1"/>
  <c r="Q33" i="55" a="1"/>
  <c r="Q33" i="55" s="1"/>
  <c r="Q34" i="55" a="1"/>
  <c r="Q34" i="55" s="1"/>
  <c r="S6" i="55" a="1"/>
  <c r="S6" i="55" s="1"/>
  <c r="S7" i="55" a="1"/>
  <c r="S7" i="55" s="1"/>
  <c r="S8" i="55" a="1"/>
  <c r="S8" i="55" s="1"/>
  <c r="S9" i="55" a="1"/>
  <c r="S9" i="55" s="1"/>
  <c r="S10" i="55" a="1"/>
  <c r="S10" i="55" s="1"/>
  <c r="S11" i="55" a="1"/>
  <c r="S11" i="55" s="1"/>
  <c r="S12" i="55" a="1"/>
  <c r="S12" i="55" s="1"/>
  <c r="S13" i="55" a="1"/>
  <c r="S13" i="55" s="1"/>
  <c r="S14" i="55" a="1"/>
  <c r="S14" i="55" s="1"/>
  <c r="S15" i="55" a="1"/>
  <c r="S15" i="55" s="1"/>
  <c r="S16" i="55" a="1"/>
  <c r="S16" i="55" s="1"/>
  <c r="S17" i="55" a="1"/>
  <c r="S17" i="55" s="1"/>
  <c r="S18" i="55" a="1"/>
  <c r="S18" i="55" s="1"/>
  <c r="S19" i="55" a="1"/>
  <c r="S19" i="55" s="1"/>
  <c r="S20" i="55" a="1"/>
  <c r="S20" i="55" s="1"/>
  <c r="S21" i="55" a="1"/>
  <c r="S21" i="55" s="1"/>
  <c r="S22" i="55" a="1"/>
  <c r="S22" i="55" s="1"/>
  <c r="S23" i="55" a="1"/>
  <c r="S23" i="55" s="1"/>
  <c r="S24" i="55" a="1"/>
  <c r="S24" i="55" s="1"/>
  <c r="S25" i="55" a="1"/>
  <c r="S25" i="55" s="1"/>
  <c r="S26" i="55" a="1"/>
  <c r="S26" i="55" s="1"/>
  <c r="S27" i="55" a="1"/>
  <c r="S27" i="55" s="1"/>
  <c r="S28" i="55" a="1"/>
  <c r="S28" i="55" s="1"/>
  <c r="S29" i="55" a="1"/>
  <c r="S29" i="55" s="1"/>
  <c r="S30" i="55" a="1"/>
  <c r="S30" i="55" s="1"/>
  <c r="S31" i="55" a="1"/>
  <c r="S31" i="55" s="1"/>
  <c r="S32" i="55" a="1"/>
  <c r="S32" i="55" s="1"/>
  <c r="S33" i="55" a="1"/>
  <c r="S33" i="55" s="1"/>
  <c r="S34" i="55" a="1"/>
  <c r="S34" i="55" s="1"/>
  <c r="T6" i="55" a="1"/>
  <c r="T6" i="55" s="1"/>
  <c r="T7" i="55" a="1"/>
  <c r="T7" i="55" s="1"/>
  <c r="T8" i="55" a="1"/>
  <c r="T8" i="55" s="1"/>
  <c r="T9" i="55" a="1"/>
  <c r="T9" i="55" s="1"/>
  <c r="T10" i="55" a="1"/>
  <c r="T10" i="55" s="1"/>
  <c r="T11" i="55" a="1"/>
  <c r="T11" i="55" s="1"/>
  <c r="T12" i="55" a="1"/>
  <c r="T12" i="55" s="1"/>
  <c r="T13" i="55" a="1"/>
  <c r="T13" i="55" s="1"/>
  <c r="T14" i="55" a="1"/>
  <c r="T14" i="55" s="1"/>
  <c r="T15" i="55" a="1"/>
  <c r="T15" i="55" s="1"/>
  <c r="T16" i="55" a="1"/>
  <c r="T16" i="55" s="1"/>
  <c r="T17" i="55" a="1"/>
  <c r="T17" i="55" s="1"/>
  <c r="T18" i="55" a="1"/>
  <c r="T18" i="55" s="1"/>
  <c r="T19" i="55" a="1"/>
  <c r="T19" i="55" s="1"/>
  <c r="T20" i="55" a="1"/>
  <c r="T20" i="55" s="1"/>
  <c r="T21" i="55" a="1"/>
  <c r="T21" i="55" s="1"/>
  <c r="T22" i="55" a="1"/>
  <c r="T22" i="55" s="1"/>
  <c r="T23" i="55" a="1"/>
  <c r="T23" i="55" s="1"/>
  <c r="T24" i="55" a="1"/>
  <c r="T24" i="55" s="1"/>
  <c r="T25" i="55" a="1"/>
  <c r="T25" i="55" s="1"/>
  <c r="T26" i="55" a="1"/>
  <c r="T26" i="55" s="1"/>
  <c r="T27" i="55" a="1"/>
  <c r="T27" i="55" s="1"/>
  <c r="T28" i="55" a="1"/>
  <c r="T28" i="55" s="1"/>
  <c r="T29" i="55" a="1"/>
  <c r="T29" i="55" s="1"/>
  <c r="T30" i="55" a="1"/>
  <c r="T30" i="55" s="1"/>
  <c r="T31" i="55" a="1"/>
  <c r="T31" i="55" s="1"/>
  <c r="T32" i="55" a="1"/>
  <c r="T32" i="55" s="1"/>
  <c r="T33" i="55" a="1"/>
  <c r="T33" i="55" s="1"/>
  <c r="T34" i="55" a="1"/>
  <c r="T34" i="55" s="1"/>
  <c r="T6" i="56" a="1"/>
  <c r="T6" i="56" s="1"/>
  <c r="T7" i="56" a="1"/>
  <c r="T7" i="56" s="1"/>
  <c r="T8" i="56" a="1"/>
  <c r="T8" i="56" s="1"/>
  <c r="T9" i="56" a="1"/>
  <c r="T9" i="56" s="1"/>
  <c r="T10" i="56" a="1"/>
  <c r="T10" i="56" s="1"/>
  <c r="T11" i="56" a="1"/>
  <c r="T11" i="56" s="1"/>
  <c r="T12" i="56" a="1"/>
  <c r="T12" i="56" s="1"/>
  <c r="T13" i="56" a="1"/>
  <c r="T13" i="56" s="1"/>
  <c r="T14" i="56" a="1"/>
  <c r="T14" i="56" s="1"/>
  <c r="T15" i="56" a="1"/>
  <c r="T15" i="56" s="1"/>
  <c r="T16" i="56" a="1"/>
  <c r="T16" i="56" s="1"/>
  <c r="T17" i="56" a="1"/>
  <c r="T17" i="56" s="1"/>
  <c r="T18" i="56" a="1"/>
  <c r="T18" i="56" s="1"/>
  <c r="T19" i="56" a="1"/>
  <c r="T19" i="56" s="1"/>
  <c r="T20" i="56" a="1"/>
  <c r="T20" i="56" s="1"/>
  <c r="T21" i="56" a="1"/>
  <c r="T21" i="56" s="1"/>
  <c r="T22" i="56" a="1"/>
  <c r="T22" i="56" s="1"/>
  <c r="T23" i="56" a="1"/>
  <c r="T23" i="56" s="1"/>
  <c r="T24" i="56" a="1"/>
  <c r="T24" i="56" s="1"/>
  <c r="T25" i="56" a="1"/>
  <c r="T25" i="56" s="1"/>
  <c r="T26" i="56" a="1"/>
  <c r="T26" i="56" s="1"/>
  <c r="T27" i="56" a="1"/>
  <c r="T27" i="56" s="1"/>
  <c r="T28" i="56" a="1"/>
  <c r="T28" i="56" s="1"/>
  <c r="T29" i="56" a="1"/>
  <c r="T29" i="56" s="1"/>
  <c r="T30" i="56" a="1"/>
  <c r="T30" i="56" s="1"/>
  <c r="T31" i="56" a="1"/>
  <c r="T31" i="56" s="1"/>
  <c r="T32" i="56" a="1"/>
  <c r="T32" i="56" s="1"/>
  <c r="T33" i="56" a="1"/>
  <c r="T33" i="56" s="1"/>
  <c r="T34" i="56" a="1"/>
  <c r="T34" i="56" s="1"/>
  <c r="S6" i="56" a="1"/>
  <c r="S6" i="56" s="1"/>
  <c r="S7" i="56" a="1"/>
  <c r="S7" i="56" s="1"/>
  <c r="S8" i="56" a="1"/>
  <c r="S8" i="56" s="1"/>
  <c r="S9" i="56" a="1"/>
  <c r="S9" i="56" s="1"/>
  <c r="S10" i="56" a="1"/>
  <c r="S10" i="56" s="1"/>
  <c r="S11" i="56" a="1"/>
  <c r="S11" i="56" s="1"/>
  <c r="S12" i="56" a="1"/>
  <c r="S12" i="56" s="1"/>
  <c r="S13" i="56" a="1"/>
  <c r="S13" i="56" s="1"/>
  <c r="S14" i="56" a="1"/>
  <c r="S14" i="56" s="1"/>
  <c r="S15" i="56" a="1"/>
  <c r="S15" i="56" s="1"/>
  <c r="S16" i="56" a="1"/>
  <c r="S16" i="56" s="1"/>
  <c r="S17" i="56" a="1"/>
  <c r="S17" i="56" s="1"/>
  <c r="S18" i="56" a="1"/>
  <c r="S18" i="56" s="1"/>
  <c r="S19" i="56" a="1"/>
  <c r="S19" i="56" s="1"/>
  <c r="S20" i="56" a="1"/>
  <c r="S20" i="56" s="1"/>
  <c r="S21" i="56" a="1"/>
  <c r="S21" i="56" s="1"/>
  <c r="S22" i="56" a="1"/>
  <c r="S22" i="56" s="1"/>
  <c r="S23" i="56" a="1"/>
  <c r="S23" i="56" s="1"/>
  <c r="S24" i="56" a="1"/>
  <c r="S24" i="56" s="1"/>
  <c r="S25" i="56" a="1"/>
  <c r="S25" i="56" s="1"/>
  <c r="S26" i="56" a="1"/>
  <c r="S26" i="56" s="1"/>
  <c r="S27" i="56" a="1"/>
  <c r="S27" i="56" s="1"/>
  <c r="S28" i="56" a="1"/>
  <c r="S28" i="56" s="1"/>
  <c r="S29" i="56" a="1"/>
  <c r="S29" i="56" s="1"/>
  <c r="S30" i="56" a="1"/>
  <c r="S30" i="56" s="1"/>
  <c r="S31" i="56" a="1"/>
  <c r="S31" i="56" s="1"/>
  <c r="S32" i="56" a="1"/>
  <c r="S32" i="56" s="1"/>
  <c r="S33" i="56" a="1"/>
  <c r="S33" i="56" s="1"/>
  <c r="S34" i="56" a="1"/>
  <c r="S34" i="56" s="1"/>
  <c r="Q6" i="56" a="1"/>
  <c r="Q6" i="56" s="1"/>
  <c r="Q7" i="56" a="1"/>
  <c r="Q7" i="56" s="1"/>
  <c r="Q8" i="56" a="1"/>
  <c r="Q8" i="56" s="1"/>
  <c r="Q9" i="56" a="1"/>
  <c r="Q9" i="56" s="1"/>
  <c r="Q10" i="56" a="1"/>
  <c r="Q10" i="56" s="1"/>
  <c r="Q11" i="56" a="1"/>
  <c r="Q11" i="56" s="1"/>
  <c r="Q12" i="56" a="1"/>
  <c r="Q12" i="56" s="1"/>
  <c r="Q13" i="56" a="1"/>
  <c r="Q13" i="56" s="1"/>
  <c r="Q14" i="56" a="1"/>
  <c r="Q14" i="56" s="1"/>
  <c r="Q15" i="56" a="1"/>
  <c r="Q15" i="56" s="1"/>
  <c r="Q16" i="56" a="1"/>
  <c r="Q16" i="56" s="1"/>
  <c r="Q17" i="56" a="1"/>
  <c r="Q17" i="56" s="1"/>
  <c r="Q18" i="56" a="1"/>
  <c r="Q18" i="56" s="1"/>
  <c r="Q19" i="56" a="1"/>
  <c r="Q19" i="56" s="1"/>
  <c r="Q20" i="56" a="1"/>
  <c r="Q20" i="56" s="1"/>
  <c r="Q21" i="56" a="1"/>
  <c r="Q21" i="56" s="1"/>
  <c r="Q22" i="56" a="1"/>
  <c r="Q22" i="56" s="1"/>
  <c r="Q23" i="56" a="1"/>
  <c r="Q23" i="56" s="1"/>
  <c r="Q24" i="56" a="1"/>
  <c r="Q24" i="56" s="1"/>
  <c r="Q25" i="56" a="1"/>
  <c r="Q25" i="56" s="1"/>
  <c r="Q26" i="56" a="1"/>
  <c r="Q26" i="56" s="1"/>
  <c r="Q27" i="56" a="1"/>
  <c r="Q27" i="56" s="1"/>
  <c r="Q28" i="56" a="1"/>
  <c r="Q28" i="56" s="1"/>
  <c r="Q29" i="56" a="1"/>
  <c r="Q29" i="56" s="1"/>
  <c r="Q30" i="56" a="1"/>
  <c r="Q30" i="56" s="1"/>
  <c r="Q31" i="56" a="1"/>
  <c r="Q31" i="56" s="1"/>
  <c r="Q32" i="56" a="1"/>
  <c r="Q32" i="56" s="1"/>
  <c r="Q33" i="56" a="1"/>
  <c r="Q33" i="56" s="1"/>
  <c r="Q34" i="56" a="1"/>
  <c r="Q34" i="56" s="1"/>
  <c r="P6" i="56" a="1"/>
  <c r="P6" i="56" s="1"/>
  <c r="P7" i="56" a="1"/>
  <c r="P7" i="56" s="1"/>
  <c r="P8" i="56" a="1"/>
  <c r="P8" i="56" s="1"/>
  <c r="P9" i="56" a="1"/>
  <c r="P9" i="56" s="1"/>
  <c r="P10" i="56" a="1"/>
  <c r="P10" i="56" s="1"/>
  <c r="P11" i="56" a="1"/>
  <c r="P11" i="56" s="1"/>
  <c r="P12" i="56" a="1"/>
  <c r="P12" i="56" s="1"/>
  <c r="P13" i="56" a="1"/>
  <c r="P13" i="56" s="1"/>
  <c r="P14" i="56" a="1"/>
  <c r="P14" i="56" s="1"/>
  <c r="P15" i="56" a="1"/>
  <c r="P15" i="56" s="1"/>
  <c r="P16" i="56" a="1"/>
  <c r="P16" i="56" s="1"/>
  <c r="P17" i="56" a="1"/>
  <c r="P17" i="56" s="1"/>
  <c r="P18" i="56" a="1"/>
  <c r="P18" i="56" s="1"/>
  <c r="P19" i="56" a="1"/>
  <c r="P19" i="56" s="1"/>
  <c r="P20" i="56" a="1"/>
  <c r="P20" i="56" s="1"/>
  <c r="P21" i="56" a="1"/>
  <c r="P21" i="56" s="1"/>
  <c r="P22" i="56" a="1"/>
  <c r="P22" i="56" s="1"/>
  <c r="P23" i="56" a="1"/>
  <c r="P23" i="56" s="1"/>
  <c r="P24" i="56" a="1"/>
  <c r="P24" i="56" s="1"/>
  <c r="P25" i="56" a="1"/>
  <c r="P25" i="56" s="1"/>
  <c r="P26" i="56" a="1"/>
  <c r="P26" i="56" s="1"/>
  <c r="P27" i="56" a="1"/>
  <c r="P27" i="56" s="1"/>
  <c r="P28" i="56" a="1"/>
  <c r="P28" i="56" s="1"/>
  <c r="P29" i="56" a="1"/>
  <c r="P29" i="56" s="1"/>
  <c r="P30" i="56" a="1"/>
  <c r="P30" i="56" s="1"/>
  <c r="P31" i="56" a="1"/>
  <c r="P31" i="56" s="1"/>
  <c r="P32" i="56" a="1"/>
  <c r="P32" i="56" s="1"/>
  <c r="P33" i="56" a="1"/>
  <c r="P33" i="56" s="1"/>
  <c r="P34" i="56" a="1"/>
  <c r="P34" i="56" s="1"/>
  <c r="N5" i="56" a="1"/>
  <c r="N5" i="56" s="1"/>
  <c r="P5" i="56" s="1" a="1"/>
  <c r="P5" i="56" s="1"/>
  <c r="Q5" i="56" s="1" a="1"/>
  <c r="Q5" i="56" s="1"/>
  <c r="S5" i="56" s="1" a="1"/>
  <c r="S5" i="56" s="1"/>
  <c r="T5" i="56" s="1" a="1"/>
  <c r="T5" i="56" s="1"/>
  <c r="N6" i="56" a="1"/>
  <c r="N6" i="56" s="1"/>
  <c r="N7" i="56" a="1"/>
  <c r="N7" i="56" s="1"/>
  <c r="N8" i="56" a="1"/>
  <c r="N8" i="56" s="1"/>
  <c r="N9" i="56" a="1"/>
  <c r="N9" i="56" s="1"/>
  <c r="N10" i="56" a="1"/>
  <c r="N10" i="56" s="1"/>
  <c r="N11" i="56" a="1"/>
  <c r="N11" i="56" s="1"/>
  <c r="N12" i="56" a="1"/>
  <c r="N12" i="56" s="1"/>
  <c r="N13" i="56" a="1"/>
  <c r="N13" i="56" s="1"/>
  <c r="N14" i="56" a="1"/>
  <c r="N14" i="56" s="1"/>
  <c r="N15" i="56" a="1"/>
  <c r="N15" i="56" s="1"/>
  <c r="N16" i="56" a="1"/>
  <c r="N16" i="56" s="1"/>
  <c r="N17" i="56" a="1"/>
  <c r="N17" i="56" s="1"/>
  <c r="N18" i="56" a="1"/>
  <c r="N18" i="56" s="1"/>
  <c r="N19" i="56" a="1"/>
  <c r="N19" i="56" s="1"/>
  <c r="N20" i="56" a="1"/>
  <c r="N20" i="56" s="1"/>
  <c r="N21" i="56" a="1"/>
  <c r="N21" i="56" s="1"/>
  <c r="N22" i="56" a="1"/>
  <c r="N22" i="56" s="1"/>
  <c r="N23" i="56" a="1"/>
  <c r="N23" i="56" s="1"/>
  <c r="N24" i="56" a="1"/>
  <c r="N24" i="56" s="1"/>
  <c r="N25" i="56" a="1"/>
  <c r="N25" i="56" s="1"/>
  <c r="N26" i="56" a="1"/>
  <c r="N26" i="56" s="1"/>
  <c r="N27" i="56" a="1"/>
  <c r="N27" i="56" s="1"/>
  <c r="N28" i="56" a="1"/>
  <c r="N28" i="56" s="1"/>
  <c r="N29" i="56" a="1"/>
  <c r="N29" i="56" s="1"/>
  <c r="N30" i="56" a="1"/>
  <c r="N30" i="56" s="1"/>
  <c r="N31" i="56" a="1"/>
  <c r="N31" i="56" s="1"/>
  <c r="N32" i="56" a="1"/>
  <c r="N32" i="56" s="1"/>
  <c r="N33" i="56" a="1"/>
  <c r="N33" i="56" s="1"/>
  <c r="N34" i="56" a="1"/>
  <c r="N34" i="56" s="1"/>
  <c r="N5" i="57" a="1"/>
  <c r="N5" i="57" s="1"/>
  <c r="N6" i="57" a="1"/>
  <c r="N6" i="57" s="1"/>
  <c r="N7" i="57" a="1"/>
  <c r="N7" i="57" s="1"/>
  <c r="N8" i="57" a="1"/>
  <c r="N8" i="57" s="1"/>
  <c r="N9" i="57" a="1"/>
  <c r="N9" i="57" s="1"/>
  <c r="N10" i="57" a="1"/>
  <c r="N10" i="57" s="1"/>
  <c r="N11" i="57" a="1"/>
  <c r="N11" i="57" s="1"/>
  <c r="N12" i="57" a="1"/>
  <c r="N12" i="57" s="1"/>
  <c r="N13" i="57" a="1"/>
  <c r="N13" i="57" s="1"/>
  <c r="N14" i="57" a="1"/>
  <c r="N14" i="57" s="1"/>
  <c r="N15" i="57" a="1"/>
  <c r="N15" i="57" s="1"/>
  <c r="N16" i="57" a="1"/>
  <c r="N16" i="57" s="1"/>
  <c r="N17" i="57" a="1"/>
  <c r="N17" i="57" s="1"/>
  <c r="N18" i="57" a="1"/>
  <c r="N18" i="57" s="1"/>
  <c r="N19" i="57" a="1"/>
  <c r="N19" i="57" s="1"/>
  <c r="N20" i="57" a="1"/>
  <c r="N20" i="57" s="1"/>
  <c r="N21" i="57" a="1"/>
  <c r="N21" i="57" s="1"/>
  <c r="N22" i="57" a="1"/>
  <c r="N22" i="57" s="1"/>
  <c r="N23" i="57" a="1"/>
  <c r="N23" i="57" s="1"/>
  <c r="N24" i="57" a="1"/>
  <c r="N24" i="57" s="1"/>
  <c r="N25" i="57" a="1"/>
  <c r="N25" i="57" s="1"/>
  <c r="N26" i="57" a="1"/>
  <c r="N26" i="57" s="1"/>
  <c r="N27" i="57" a="1"/>
  <c r="N27" i="57" s="1"/>
  <c r="N28" i="57" a="1"/>
  <c r="N28" i="57" s="1"/>
  <c r="N29" i="57" a="1"/>
  <c r="N29" i="57" s="1"/>
  <c r="N30" i="57" a="1"/>
  <c r="N30" i="57" s="1"/>
  <c r="N31" i="57" a="1"/>
  <c r="N31" i="57" s="1"/>
  <c r="N32" i="57" a="1"/>
  <c r="N32" i="57" s="1"/>
  <c r="N33" i="57" a="1"/>
  <c r="N33" i="57" s="1"/>
  <c r="N34" i="57" a="1"/>
  <c r="N34" i="57" s="1"/>
  <c r="P5" i="57" a="1"/>
  <c r="P5" i="57" s="1"/>
  <c r="P6" i="57" a="1"/>
  <c r="P6" i="57" s="1"/>
  <c r="P7" i="57" a="1"/>
  <c r="P7" i="57" s="1"/>
  <c r="P8" i="57" a="1"/>
  <c r="P8" i="57" s="1"/>
  <c r="P9" i="57" a="1"/>
  <c r="P9" i="57" s="1"/>
  <c r="P10" i="57" a="1"/>
  <c r="P10" i="57" s="1"/>
  <c r="P11" i="57" a="1"/>
  <c r="P11" i="57" s="1"/>
  <c r="P12" i="57" a="1"/>
  <c r="P12" i="57" s="1"/>
  <c r="P13" i="57" a="1"/>
  <c r="P13" i="57" s="1"/>
  <c r="P14" i="57" a="1"/>
  <c r="P14" i="57" s="1"/>
  <c r="P15" i="57" a="1"/>
  <c r="P15" i="57" s="1"/>
  <c r="P16" i="57" a="1"/>
  <c r="P16" i="57" s="1"/>
  <c r="P17" i="57" a="1"/>
  <c r="P17" i="57" s="1"/>
  <c r="P18" i="57" a="1"/>
  <c r="P18" i="57" s="1"/>
  <c r="P19" i="57" a="1"/>
  <c r="P19" i="57" s="1"/>
  <c r="P20" i="57" a="1"/>
  <c r="P20" i="57" s="1"/>
  <c r="P21" i="57" a="1"/>
  <c r="P21" i="57" s="1"/>
  <c r="P22" i="57" a="1"/>
  <c r="P22" i="57" s="1"/>
  <c r="P23" i="57" a="1"/>
  <c r="P23" i="57" s="1"/>
  <c r="P24" i="57" a="1"/>
  <c r="P24" i="57" s="1"/>
  <c r="P25" i="57" a="1"/>
  <c r="P25" i="57" s="1"/>
  <c r="P26" i="57" a="1"/>
  <c r="P26" i="57" s="1"/>
  <c r="P27" i="57" a="1"/>
  <c r="P27" i="57" s="1"/>
  <c r="P28" i="57" a="1"/>
  <c r="P28" i="57" s="1"/>
  <c r="P29" i="57" a="1"/>
  <c r="P29" i="57" s="1"/>
  <c r="P30" i="57" a="1"/>
  <c r="P30" i="57" s="1"/>
  <c r="P31" i="57" a="1"/>
  <c r="P31" i="57" s="1"/>
  <c r="P32" i="57" a="1"/>
  <c r="P32" i="57" s="1"/>
  <c r="P33" i="57" a="1"/>
  <c r="P33" i="57" s="1"/>
  <c r="P34" i="57" a="1"/>
  <c r="P34" i="57" s="1"/>
  <c r="Q5" i="57" a="1"/>
  <c r="Q5" i="57" s="1"/>
  <c r="Q6" i="57" a="1"/>
  <c r="Q6" i="57" s="1"/>
  <c r="Q7" i="57" a="1"/>
  <c r="Q7" i="57" s="1"/>
  <c r="Q8" i="57" a="1"/>
  <c r="Q8" i="57" s="1"/>
  <c r="Q9" i="57" a="1"/>
  <c r="Q9" i="57" s="1"/>
  <c r="Q10" i="57" a="1"/>
  <c r="Q10" i="57" s="1"/>
  <c r="Q11" i="57" a="1"/>
  <c r="Q11" i="57" s="1"/>
  <c r="Q12" i="57" a="1"/>
  <c r="Q12" i="57" s="1"/>
  <c r="Q13" i="57" a="1"/>
  <c r="Q13" i="57" s="1"/>
  <c r="Q14" i="57" a="1"/>
  <c r="Q14" i="57" s="1"/>
  <c r="Q15" i="57" a="1"/>
  <c r="Q15" i="57" s="1"/>
  <c r="Q16" i="57" a="1"/>
  <c r="Q16" i="57" s="1"/>
  <c r="Q17" i="57" a="1"/>
  <c r="Q17" i="57" s="1"/>
  <c r="Q18" i="57" a="1"/>
  <c r="Q18" i="57" s="1"/>
  <c r="Q19" i="57" a="1"/>
  <c r="Q19" i="57" s="1"/>
  <c r="Q20" i="57" a="1"/>
  <c r="Q20" i="57" s="1"/>
  <c r="Q21" i="57" a="1"/>
  <c r="Q21" i="57" s="1"/>
  <c r="Q22" i="57" a="1"/>
  <c r="Q22" i="57" s="1"/>
  <c r="Q23" i="57" a="1"/>
  <c r="Q23" i="57" s="1"/>
  <c r="Q24" i="57" a="1"/>
  <c r="Q24" i="57" s="1"/>
  <c r="Q25" i="57" a="1"/>
  <c r="Q25" i="57" s="1"/>
  <c r="Q26" i="57" a="1"/>
  <c r="Q26" i="57" s="1"/>
  <c r="Q27" i="57" a="1"/>
  <c r="Q27" i="57" s="1"/>
  <c r="Q28" i="57" a="1"/>
  <c r="Q28" i="57" s="1"/>
  <c r="Q29" i="57" a="1"/>
  <c r="Q29" i="57" s="1"/>
  <c r="Q30" i="57" a="1"/>
  <c r="Q30" i="57" s="1"/>
  <c r="Q31" i="57" a="1"/>
  <c r="Q31" i="57" s="1"/>
  <c r="Q32" i="57" a="1"/>
  <c r="Q32" i="57" s="1"/>
  <c r="Q33" i="57" a="1"/>
  <c r="Q33" i="57" s="1"/>
  <c r="Q34" i="57" a="1"/>
  <c r="Q34" i="57" s="1"/>
  <c r="S5" i="57" a="1"/>
  <c r="S5" i="57" s="1"/>
  <c r="S6" i="57" a="1"/>
  <c r="S6" i="57" s="1"/>
  <c r="S7" i="57" a="1"/>
  <c r="S7" i="57" s="1"/>
  <c r="S8" i="57" a="1"/>
  <c r="S8" i="57" s="1"/>
  <c r="S9" i="57" a="1"/>
  <c r="S9" i="57" s="1"/>
  <c r="S10" i="57" a="1"/>
  <c r="S10" i="57" s="1"/>
  <c r="S11" i="57" a="1"/>
  <c r="S11" i="57" s="1"/>
  <c r="S12" i="57" a="1"/>
  <c r="S12" i="57" s="1"/>
  <c r="S13" i="57" a="1"/>
  <c r="S13" i="57" s="1"/>
  <c r="S14" i="57" a="1"/>
  <c r="S14" i="57" s="1"/>
  <c r="S15" i="57" a="1"/>
  <c r="S15" i="57" s="1"/>
  <c r="S16" i="57" a="1"/>
  <c r="S16" i="57" s="1"/>
  <c r="S17" i="57" a="1"/>
  <c r="S17" i="57" s="1"/>
  <c r="S18" i="57" a="1"/>
  <c r="S18" i="57" s="1"/>
  <c r="S19" i="57" a="1"/>
  <c r="S19" i="57" s="1"/>
  <c r="S20" i="57" a="1"/>
  <c r="S20" i="57" s="1"/>
  <c r="S21" i="57" a="1"/>
  <c r="S21" i="57" s="1"/>
  <c r="S22" i="57" a="1"/>
  <c r="S22" i="57" s="1"/>
  <c r="S23" i="57" a="1"/>
  <c r="S23" i="57" s="1"/>
  <c r="S24" i="57" a="1"/>
  <c r="S24" i="57" s="1"/>
  <c r="S25" i="57" a="1"/>
  <c r="S25" i="57" s="1"/>
  <c r="S26" i="57" a="1"/>
  <c r="S26" i="57" s="1"/>
  <c r="S27" i="57" a="1"/>
  <c r="S27" i="57" s="1"/>
  <c r="S28" i="57" a="1"/>
  <c r="S28" i="57" s="1"/>
  <c r="S29" i="57" a="1"/>
  <c r="S29" i="57" s="1"/>
  <c r="S30" i="57" a="1"/>
  <c r="S30" i="57" s="1"/>
  <c r="S31" i="57" a="1"/>
  <c r="S31" i="57" s="1"/>
  <c r="S32" i="57" a="1"/>
  <c r="S32" i="57" s="1"/>
  <c r="S33" i="57" a="1"/>
  <c r="S33" i="57" s="1"/>
  <c r="S34" i="57" a="1"/>
  <c r="S34" i="57" s="1"/>
  <c r="T5" i="57" a="1"/>
  <c r="T5" i="57" s="1"/>
  <c r="T6" i="57" a="1"/>
  <c r="T6" i="57" s="1"/>
  <c r="T7" i="57" a="1"/>
  <c r="T7" i="57" s="1"/>
  <c r="T8" i="57" a="1"/>
  <c r="T8" i="57" s="1"/>
  <c r="T9" i="57" a="1"/>
  <c r="T9" i="57" s="1"/>
  <c r="T10" i="57" a="1"/>
  <c r="T10" i="57" s="1"/>
  <c r="T11" i="57" a="1"/>
  <c r="T11" i="57" s="1"/>
  <c r="T12" i="57" a="1"/>
  <c r="T12" i="57" s="1"/>
  <c r="T13" i="57" a="1"/>
  <c r="T13" i="57" s="1"/>
  <c r="T14" i="57" a="1"/>
  <c r="T14" i="57" s="1"/>
  <c r="T15" i="57" a="1"/>
  <c r="T15" i="57" s="1"/>
  <c r="T16" i="57" a="1"/>
  <c r="T16" i="57" s="1"/>
  <c r="T17" i="57" a="1"/>
  <c r="T17" i="57" s="1"/>
  <c r="T18" i="57" a="1"/>
  <c r="T18" i="57" s="1"/>
  <c r="T19" i="57" a="1"/>
  <c r="T19" i="57" s="1"/>
  <c r="T20" i="57" a="1"/>
  <c r="T20" i="57" s="1"/>
  <c r="T21" i="57" a="1"/>
  <c r="T21" i="57" s="1"/>
  <c r="T22" i="57" a="1"/>
  <c r="T22" i="57" s="1"/>
  <c r="T23" i="57" a="1"/>
  <c r="T23" i="57" s="1"/>
  <c r="T24" i="57" a="1"/>
  <c r="T24" i="57" s="1"/>
  <c r="T25" i="57" a="1"/>
  <c r="T25" i="57" s="1"/>
  <c r="T26" i="57" a="1"/>
  <c r="T26" i="57" s="1"/>
  <c r="T27" i="57" a="1"/>
  <c r="T27" i="57" s="1"/>
  <c r="T28" i="57" a="1"/>
  <c r="T28" i="57" s="1"/>
  <c r="T29" i="57" a="1"/>
  <c r="T29" i="57" s="1"/>
  <c r="T30" i="57" a="1"/>
  <c r="T30" i="57" s="1"/>
  <c r="T31" i="57" a="1"/>
  <c r="T31" i="57" s="1"/>
  <c r="T32" i="57" a="1"/>
  <c r="T32" i="57" s="1"/>
  <c r="T33" i="57" a="1"/>
  <c r="T33" i="57" s="1"/>
  <c r="T34" i="57" a="1"/>
  <c r="T34" i="57" s="1"/>
  <c r="T5" i="58" a="1"/>
  <c r="T5" i="58" s="1"/>
  <c r="T6" i="58" a="1"/>
  <c r="T6" i="58" s="1"/>
  <c r="T7" i="58" a="1"/>
  <c r="T7" i="58" s="1"/>
  <c r="T8" i="58" a="1"/>
  <c r="T8" i="58" s="1"/>
  <c r="T9" i="58" a="1"/>
  <c r="T9" i="58" s="1"/>
  <c r="T10" i="58" a="1"/>
  <c r="T10" i="58" s="1"/>
  <c r="T11" i="58" a="1"/>
  <c r="T11" i="58" s="1"/>
  <c r="T12" i="58" a="1"/>
  <c r="T12" i="58" s="1"/>
  <c r="T13" i="58" a="1"/>
  <c r="T13" i="58" s="1"/>
  <c r="T14" i="58" a="1"/>
  <c r="T14" i="58" s="1"/>
  <c r="T15" i="58" a="1"/>
  <c r="T15" i="58" s="1"/>
  <c r="T16" i="58" a="1"/>
  <c r="T16" i="58" s="1"/>
  <c r="T17" i="58" a="1"/>
  <c r="T17" i="58" s="1"/>
  <c r="T18" i="58" a="1"/>
  <c r="T18" i="58" s="1"/>
  <c r="T19" i="58" a="1"/>
  <c r="T19" i="58" s="1"/>
  <c r="T20" i="58" a="1"/>
  <c r="T20" i="58" s="1"/>
  <c r="T21" i="58" a="1"/>
  <c r="T21" i="58" s="1"/>
  <c r="T22" i="58" a="1"/>
  <c r="T22" i="58" s="1"/>
  <c r="T23" i="58" a="1"/>
  <c r="T23" i="58" s="1"/>
  <c r="T24" i="58" a="1"/>
  <c r="T24" i="58" s="1"/>
  <c r="T25" i="58" a="1"/>
  <c r="T25" i="58" s="1"/>
  <c r="T26" i="58" a="1"/>
  <c r="T26" i="58" s="1"/>
  <c r="T27" i="58" a="1"/>
  <c r="T27" i="58" s="1"/>
  <c r="T28" i="58" a="1"/>
  <c r="T28" i="58" s="1"/>
  <c r="T29" i="58" a="1"/>
  <c r="T29" i="58" s="1"/>
  <c r="T30" i="58" a="1"/>
  <c r="T30" i="58" s="1"/>
  <c r="T31" i="58" a="1"/>
  <c r="T31" i="58" s="1"/>
  <c r="T32" i="58" a="1"/>
  <c r="T32" i="58" s="1"/>
  <c r="T33" i="58" a="1"/>
  <c r="T33" i="58" s="1"/>
  <c r="T34" i="58" a="1"/>
  <c r="T34" i="58" s="1"/>
  <c r="S5" i="58" a="1"/>
  <c r="S5" i="58" s="1"/>
  <c r="S6" i="58" a="1"/>
  <c r="S6" i="58" s="1"/>
  <c r="S7" i="58" a="1"/>
  <c r="S7" i="58" s="1"/>
  <c r="S8" i="58" a="1"/>
  <c r="S8" i="58" s="1"/>
  <c r="S9" i="58" a="1"/>
  <c r="S9" i="58" s="1"/>
  <c r="S10" i="58" a="1"/>
  <c r="S10" i="58" s="1"/>
  <c r="S11" i="58" a="1"/>
  <c r="S11" i="58" s="1"/>
  <c r="S12" i="58" a="1"/>
  <c r="S12" i="58" s="1"/>
  <c r="S13" i="58" a="1"/>
  <c r="S13" i="58" s="1"/>
  <c r="S14" i="58" a="1"/>
  <c r="S14" i="58" s="1"/>
  <c r="S15" i="58" a="1"/>
  <c r="S15" i="58" s="1"/>
  <c r="S16" i="58" a="1"/>
  <c r="S16" i="58" s="1"/>
  <c r="S17" i="58" a="1"/>
  <c r="S17" i="58" s="1"/>
  <c r="S18" i="58" a="1"/>
  <c r="S18" i="58" s="1"/>
  <c r="S19" i="58" a="1"/>
  <c r="S19" i="58" s="1"/>
  <c r="S20" i="58" a="1"/>
  <c r="S20" i="58" s="1"/>
  <c r="S21" i="58" a="1"/>
  <c r="S21" i="58" s="1"/>
  <c r="S22" i="58" a="1"/>
  <c r="S22" i="58" s="1"/>
  <c r="S23" i="58" a="1"/>
  <c r="S23" i="58" s="1"/>
  <c r="S24" i="58" a="1"/>
  <c r="S24" i="58" s="1"/>
  <c r="S25" i="58" a="1"/>
  <c r="S25" i="58" s="1"/>
  <c r="S26" i="58" a="1"/>
  <c r="S26" i="58" s="1"/>
  <c r="S27" i="58" a="1"/>
  <c r="S27" i="58" s="1"/>
  <c r="S28" i="58" a="1"/>
  <c r="S28" i="58" s="1"/>
  <c r="S29" i="58" a="1"/>
  <c r="S29" i="58" s="1"/>
  <c r="S30" i="58" a="1"/>
  <c r="S30" i="58" s="1"/>
  <c r="S31" i="58" a="1"/>
  <c r="S31" i="58" s="1"/>
  <c r="S32" i="58" a="1"/>
  <c r="S32" i="58" s="1"/>
  <c r="S33" i="58" a="1"/>
  <c r="S33" i="58" s="1"/>
  <c r="S34" i="58" a="1"/>
  <c r="S34" i="58" s="1"/>
  <c r="Q5" i="58" a="1"/>
  <c r="Q5" i="58" s="1"/>
  <c r="Q6" i="58" a="1"/>
  <c r="Q6" i="58" s="1"/>
  <c r="Q7" i="58" a="1"/>
  <c r="Q7" i="58" s="1"/>
  <c r="Q8" i="58" a="1"/>
  <c r="Q8" i="58" s="1"/>
  <c r="Q9" i="58" a="1"/>
  <c r="Q9" i="58" s="1"/>
  <c r="Q10" i="58" a="1"/>
  <c r="Q10" i="58" s="1"/>
  <c r="Q11" i="58" a="1"/>
  <c r="Q11" i="58" s="1"/>
  <c r="Q12" i="58" a="1"/>
  <c r="Q12" i="58" s="1"/>
  <c r="Q13" i="58" a="1"/>
  <c r="Q13" i="58" s="1"/>
  <c r="Q14" i="58" a="1"/>
  <c r="Q14" i="58" s="1"/>
  <c r="Q15" i="58" a="1"/>
  <c r="Q15" i="58" s="1"/>
  <c r="Q16" i="58" a="1"/>
  <c r="Q16" i="58" s="1"/>
  <c r="Q17" i="58" a="1"/>
  <c r="Q17" i="58" s="1"/>
  <c r="Q18" i="58" a="1"/>
  <c r="Q18" i="58" s="1"/>
  <c r="Q19" i="58" a="1"/>
  <c r="Q19" i="58" s="1"/>
  <c r="Q20" i="58" a="1"/>
  <c r="Q20" i="58" s="1"/>
  <c r="Q21" i="58" a="1"/>
  <c r="Q21" i="58" s="1"/>
  <c r="Q22" i="58" a="1"/>
  <c r="Q22" i="58" s="1"/>
  <c r="Q23" i="58" a="1"/>
  <c r="Q23" i="58" s="1"/>
  <c r="Q24" i="58" a="1"/>
  <c r="Q24" i="58" s="1"/>
  <c r="Q25" i="58" a="1"/>
  <c r="Q25" i="58" s="1"/>
  <c r="Q26" i="58" a="1"/>
  <c r="Q26" i="58" s="1"/>
  <c r="Q27" i="58" a="1"/>
  <c r="Q27" i="58" s="1"/>
  <c r="Q28" i="58" a="1"/>
  <c r="Q28" i="58" s="1"/>
  <c r="Q29" i="58" a="1"/>
  <c r="Q29" i="58" s="1"/>
  <c r="Q30" i="58" a="1"/>
  <c r="Q30" i="58" s="1"/>
  <c r="Q31" i="58" a="1"/>
  <c r="Q31" i="58" s="1"/>
  <c r="Q32" i="58" a="1"/>
  <c r="Q32" i="58" s="1"/>
  <c r="Q33" i="58" a="1"/>
  <c r="Q33" i="58" s="1"/>
  <c r="Q34" i="58" a="1"/>
  <c r="Q34" i="58" s="1"/>
  <c r="P5" i="58" a="1"/>
  <c r="P5" i="58" s="1"/>
  <c r="P6" i="58" a="1"/>
  <c r="P6" i="58" s="1"/>
  <c r="P7" i="58" a="1"/>
  <c r="P7" i="58" s="1"/>
  <c r="P8" i="58" a="1"/>
  <c r="P8" i="58" s="1"/>
  <c r="P9" i="58" a="1"/>
  <c r="P9" i="58" s="1"/>
  <c r="P10" i="58" a="1"/>
  <c r="P10" i="58" s="1"/>
  <c r="P11" i="58" a="1"/>
  <c r="P11" i="58" s="1"/>
  <c r="P12" i="58" a="1"/>
  <c r="P12" i="58" s="1"/>
  <c r="P13" i="58" a="1"/>
  <c r="P13" i="58" s="1"/>
  <c r="P14" i="58" a="1"/>
  <c r="P14" i="58" s="1"/>
  <c r="P15" i="58" a="1"/>
  <c r="P15" i="58" s="1"/>
  <c r="P16" i="58" a="1"/>
  <c r="P16" i="58" s="1"/>
  <c r="P17" i="58" a="1"/>
  <c r="P17" i="58" s="1"/>
  <c r="P18" i="58" a="1"/>
  <c r="P18" i="58" s="1"/>
  <c r="P19" i="58" a="1"/>
  <c r="P19" i="58" s="1"/>
  <c r="P20" i="58" a="1"/>
  <c r="P20" i="58" s="1"/>
  <c r="P21" i="58" a="1"/>
  <c r="P21" i="58" s="1"/>
  <c r="P22" i="58" a="1"/>
  <c r="P22" i="58" s="1"/>
  <c r="P23" i="58" a="1"/>
  <c r="P23" i="58" s="1"/>
  <c r="P24" i="58" a="1"/>
  <c r="P24" i="58" s="1"/>
  <c r="P25" i="58" a="1"/>
  <c r="P25" i="58" s="1"/>
  <c r="P26" i="58" a="1"/>
  <c r="P26" i="58" s="1"/>
  <c r="P27" i="58" a="1"/>
  <c r="P27" i="58" s="1"/>
  <c r="P28" i="58" a="1"/>
  <c r="P28" i="58" s="1"/>
  <c r="P29" i="58" a="1"/>
  <c r="P29" i="58" s="1"/>
  <c r="P30" i="58" a="1"/>
  <c r="P30" i="58" s="1"/>
  <c r="P31" i="58" a="1"/>
  <c r="P31" i="58" s="1"/>
  <c r="P32" i="58" a="1"/>
  <c r="P32" i="58" s="1"/>
  <c r="P33" i="58" a="1"/>
  <c r="P33" i="58" s="1"/>
  <c r="P34" i="58" a="1"/>
  <c r="P34" i="58" s="1"/>
  <c r="N5" i="58" a="1"/>
  <c r="N5" i="58" s="1"/>
  <c r="N6" i="58" a="1"/>
  <c r="N6" i="58" s="1"/>
  <c r="N7" i="58" a="1"/>
  <c r="N7" i="58" s="1"/>
  <c r="N8" i="58" a="1"/>
  <c r="N8" i="58" s="1"/>
  <c r="N9" i="58" a="1"/>
  <c r="N9" i="58" s="1"/>
  <c r="N10" i="58" a="1"/>
  <c r="N10" i="58" s="1"/>
  <c r="N11" i="58" a="1"/>
  <c r="N11" i="58" s="1"/>
  <c r="N12" i="58" a="1"/>
  <c r="N12" i="58" s="1"/>
  <c r="N13" i="58" a="1"/>
  <c r="N13" i="58" s="1"/>
  <c r="N14" i="58" a="1"/>
  <c r="N14" i="58" s="1"/>
  <c r="N15" i="58" a="1"/>
  <c r="N15" i="58" s="1"/>
  <c r="N16" i="58" a="1"/>
  <c r="N16" i="58" s="1"/>
  <c r="N17" i="58" a="1"/>
  <c r="N17" i="58" s="1"/>
  <c r="N18" i="58" a="1"/>
  <c r="N18" i="58" s="1"/>
  <c r="N19" i="58" a="1"/>
  <c r="N19" i="58" s="1"/>
  <c r="N20" i="58" a="1"/>
  <c r="N20" i="58" s="1"/>
  <c r="N21" i="58" a="1"/>
  <c r="N21" i="58" s="1"/>
  <c r="N22" i="58" a="1"/>
  <c r="N22" i="58" s="1"/>
  <c r="N23" i="58" a="1"/>
  <c r="N23" i="58" s="1"/>
  <c r="N24" i="58" a="1"/>
  <c r="N24" i="58" s="1"/>
  <c r="N25" i="58" a="1"/>
  <c r="N25" i="58" s="1"/>
  <c r="N26" i="58" a="1"/>
  <c r="N26" i="58" s="1"/>
  <c r="N27" i="58" a="1"/>
  <c r="N27" i="58" s="1"/>
  <c r="N28" i="58" a="1"/>
  <c r="N28" i="58" s="1"/>
  <c r="N29" i="58" a="1"/>
  <c r="N29" i="58" s="1"/>
  <c r="N30" i="58" a="1"/>
  <c r="N30" i="58" s="1"/>
  <c r="N31" i="58" a="1"/>
  <c r="N31" i="58" s="1"/>
  <c r="N32" i="58" a="1"/>
  <c r="N32" i="58" s="1"/>
  <c r="N33" i="58" a="1"/>
  <c r="N33" i="58" s="1"/>
  <c r="N34" i="58" a="1"/>
  <c r="N34" i="58" s="1"/>
  <c r="N5" i="59" a="1"/>
  <c r="N5" i="59" s="1"/>
  <c r="N6" i="59" a="1"/>
  <c r="N6" i="59" s="1"/>
  <c r="N7" i="59" a="1"/>
  <c r="N7" i="59" s="1"/>
  <c r="N8" i="59" a="1"/>
  <c r="N8" i="59" s="1"/>
  <c r="N9" i="59" a="1"/>
  <c r="N9" i="59" s="1"/>
  <c r="N10" i="59" a="1"/>
  <c r="N10" i="59" s="1"/>
  <c r="N11" i="59" a="1"/>
  <c r="N11" i="59" s="1"/>
  <c r="N12" i="59" a="1"/>
  <c r="N12" i="59" s="1"/>
  <c r="N13" i="59" a="1"/>
  <c r="N13" i="59" s="1"/>
  <c r="N14" i="59" a="1"/>
  <c r="N14" i="59" s="1"/>
  <c r="N15" i="59" a="1"/>
  <c r="N15" i="59" s="1"/>
  <c r="N16" i="59" a="1"/>
  <c r="N16" i="59" s="1"/>
  <c r="N17" i="59" a="1"/>
  <c r="N17" i="59" s="1"/>
  <c r="N18" i="59" a="1"/>
  <c r="N18" i="59" s="1"/>
  <c r="N19" i="59" a="1"/>
  <c r="N19" i="59" s="1"/>
  <c r="N20" i="59" a="1"/>
  <c r="N20" i="59" s="1"/>
  <c r="N21" i="59" a="1"/>
  <c r="N21" i="59" s="1"/>
  <c r="N22" i="59" a="1"/>
  <c r="N22" i="59" s="1"/>
  <c r="N23" i="59" a="1"/>
  <c r="N23" i="59" s="1"/>
  <c r="N24" i="59" a="1"/>
  <c r="N24" i="59" s="1"/>
  <c r="N25" i="59" a="1"/>
  <c r="N25" i="59" s="1"/>
  <c r="N26" i="59" a="1"/>
  <c r="N26" i="59" s="1"/>
  <c r="N28" i="59" a="1"/>
  <c r="N28" i="59" s="1"/>
  <c r="N29" i="59" a="1"/>
  <c r="N29" i="59" s="1"/>
  <c r="N30" i="59" a="1"/>
  <c r="N30" i="59" s="1"/>
  <c r="N31" i="59" a="1"/>
  <c r="N31" i="59" s="1"/>
  <c r="N32" i="59" a="1"/>
  <c r="N32" i="59" s="1"/>
  <c r="N33" i="59" a="1"/>
  <c r="N33" i="59" s="1"/>
  <c r="N34" i="59" a="1"/>
  <c r="N34" i="59" s="1"/>
  <c r="N35" i="59" a="1"/>
  <c r="N35" i="59" s="1"/>
  <c r="P5" i="59" a="1"/>
  <c r="P5" i="59" s="1"/>
  <c r="P6" i="59" a="1"/>
  <c r="P6" i="59" s="1"/>
  <c r="P7" i="59" a="1"/>
  <c r="P7" i="59" s="1"/>
  <c r="P8" i="59" a="1"/>
  <c r="P8" i="59" s="1"/>
  <c r="P9" i="59" a="1"/>
  <c r="P9" i="59" s="1"/>
  <c r="P10" i="59" a="1"/>
  <c r="P10" i="59" s="1"/>
  <c r="P11" i="59" a="1"/>
  <c r="P11" i="59" s="1"/>
  <c r="P12" i="59" a="1"/>
  <c r="P12" i="59" s="1"/>
  <c r="P13" i="59" a="1"/>
  <c r="P13" i="59" s="1"/>
  <c r="P14" i="59" a="1"/>
  <c r="P14" i="59" s="1"/>
  <c r="P15" i="59" a="1"/>
  <c r="P15" i="59" s="1"/>
  <c r="P16" i="59" a="1"/>
  <c r="P16" i="59" s="1"/>
  <c r="P17" i="59" a="1"/>
  <c r="P17" i="59" s="1"/>
  <c r="P18" i="59" a="1"/>
  <c r="P18" i="59" s="1"/>
  <c r="P19" i="59" a="1"/>
  <c r="P19" i="59" s="1"/>
  <c r="P20" i="59" a="1"/>
  <c r="P20" i="59" s="1"/>
  <c r="P21" i="59" a="1"/>
  <c r="P21" i="59" s="1"/>
  <c r="P22" i="59" a="1"/>
  <c r="P22" i="59" s="1"/>
  <c r="P23" i="59" a="1"/>
  <c r="P23" i="59" s="1"/>
  <c r="P24" i="59" a="1"/>
  <c r="P24" i="59" s="1"/>
  <c r="P25" i="59" a="1"/>
  <c r="P25" i="59" s="1"/>
  <c r="P26" i="59" a="1"/>
  <c r="P26" i="59" s="1"/>
  <c r="P28" i="59" a="1"/>
  <c r="P28" i="59" s="1"/>
  <c r="P29" i="59" a="1"/>
  <c r="P29" i="59" s="1"/>
  <c r="P30" i="59" a="1"/>
  <c r="P30" i="59" s="1"/>
  <c r="P31" i="59" a="1"/>
  <c r="P31" i="59" s="1"/>
  <c r="P32" i="59" a="1"/>
  <c r="P32" i="59" s="1"/>
  <c r="P33" i="59" a="1"/>
  <c r="P33" i="59" s="1"/>
  <c r="P34" i="59" a="1"/>
  <c r="P34" i="59" s="1"/>
  <c r="P35" i="59" a="1"/>
  <c r="P35" i="59" s="1"/>
  <c r="Q5" i="59" a="1"/>
  <c r="Q5" i="59" s="1"/>
  <c r="Q6" i="59" a="1"/>
  <c r="Q6" i="59" s="1"/>
  <c r="Q7" i="59" a="1"/>
  <c r="Q7" i="59" s="1"/>
  <c r="Q8" i="59" a="1"/>
  <c r="Q8" i="59" s="1"/>
  <c r="Q9" i="59" a="1"/>
  <c r="Q9" i="59" s="1"/>
  <c r="Q10" i="59" a="1"/>
  <c r="Q10" i="59" s="1"/>
  <c r="Q11" i="59" a="1"/>
  <c r="Q11" i="59" s="1"/>
  <c r="Q12" i="59" a="1"/>
  <c r="Q12" i="59" s="1"/>
  <c r="Q13" i="59" a="1"/>
  <c r="Q13" i="59" s="1"/>
  <c r="Q14" i="59" a="1"/>
  <c r="Q14" i="59" s="1"/>
  <c r="Q15" i="59" a="1"/>
  <c r="Q15" i="59" s="1"/>
  <c r="Q16" i="59" a="1"/>
  <c r="Q16" i="59" s="1"/>
  <c r="Q17" i="59" a="1"/>
  <c r="Q17" i="59" s="1"/>
  <c r="Q18" i="59" a="1"/>
  <c r="Q18" i="59" s="1"/>
  <c r="Q19" i="59" a="1"/>
  <c r="Q19" i="59" s="1"/>
  <c r="Q20" i="59" a="1"/>
  <c r="Q20" i="59" s="1"/>
  <c r="Q21" i="59" a="1"/>
  <c r="Q21" i="59" s="1"/>
  <c r="Q22" i="59" a="1"/>
  <c r="Q22" i="59" s="1"/>
  <c r="Q23" i="59" a="1"/>
  <c r="Q23" i="59" s="1"/>
  <c r="Q24" i="59" a="1"/>
  <c r="Q24" i="59" s="1"/>
  <c r="Q25" i="59" a="1"/>
  <c r="Q25" i="59" s="1"/>
  <c r="Q26" i="59" a="1"/>
  <c r="Q26" i="59" s="1"/>
  <c r="Q28" i="59" a="1"/>
  <c r="Q28" i="59" s="1"/>
  <c r="Q29" i="59" a="1"/>
  <c r="Q29" i="59" s="1"/>
  <c r="Q30" i="59" a="1"/>
  <c r="Q30" i="59" s="1"/>
  <c r="Q31" i="59" a="1"/>
  <c r="Q31" i="59" s="1"/>
  <c r="Q32" i="59" a="1"/>
  <c r="Q32" i="59" s="1"/>
  <c r="Q33" i="59" a="1"/>
  <c r="Q33" i="59" s="1"/>
  <c r="Q34" i="59" a="1"/>
  <c r="Q34" i="59" s="1"/>
  <c r="Q35" i="59" a="1"/>
  <c r="Q35" i="59" s="1"/>
  <c r="S5" i="59" a="1"/>
  <c r="S5" i="59" s="1"/>
  <c r="S6" i="59" a="1"/>
  <c r="S6" i="59" s="1"/>
  <c r="S7" i="59" a="1"/>
  <c r="S7" i="59" s="1"/>
  <c r="S8" i="59" a="1"/>
  <c r="S8" i="59" s="1"/>
  <c r="S9" i="59" a="1"/>
  <c r="S9" i="59" s="1"/>
  <c r="S10" i="59" a="1"/>
  <c r="S10" i="59" s="1"/>
  <c r="S11" i="59" a="1"/>
  <c r="S11" i="59" s="1"/>
  <c r="S12" i="59" a="1"/>
  <c r="S12" i="59" s="1"/>
  <c r="S13" i="59" a="1"/>
  <c r="S13" i="59" s="1"/>
  <c r="S14" i="59" a="1"/>
  <c r="S14" i="59" s="1"/>
  <c r="S15" i="59" a="1"/>
  <c r="S15" i="59" s="1"/>
  <c r="S16" i="59" a="1"/>
  <c r="S16" i="59" s="1"/>
  <c r="S17" i="59" a="1"/>
  <c r="S17" i="59" s="1"/>
  <c r="S18" i="59" a="1"/>
  <c r="S18" i="59" s="1"/>
  <c r="S19" i="59" a="1"/>
  <c r="S19" i="59" s="1"/>
  <c r="S20" i="59" a="1"/>
  <c r="S20" i="59" s="1"/>
  <c r="S21" i="59" a="1"/>
  <c r="S21" i="59" s="1"/>
  <c r="S22" i="59" a="1"/>
  <c r="S22" i="59" s="1"/>
  <c r="S23" i="59" a="1"/>
  <c r="S23" i="59" s="1"/>
  <c r="S24" i="59" a="1"/>
  <c r="S24" i="59" s="1"/>
  <c r="S25" i="59" a="1"/>
  <c r="S25" i="59" s="1"/>
  <c r="S26" i="59" a="1"/>
  <c r="S26" i="59" s="1"/>
  <c r="S28" i="59" a="1"/>
  <c r="S28" i="59" s="1"/>
  <c r="S29" i="59" a="1"/>
  <c r="S29" i="59" s="1"/>
  <c r="S30" i="59" a="1"/>
  <c r="S30" i="59" s="1"/>
  <c r="S31" i="59" a="1"/>
  <c r="S31" i="59" s="1"/>
  <c r="S32" i="59" a="1"/>
  <c r="S32" i="59" s="1"/>
  <c r="S33" i="59" a="1"/>
  <c r="S33" i="59" s="1"/>
  <c r="S34" i="59" a="1"/>
  <c r="S34" i="59" s="1"/>
  <c r="S35" i="59" a="1"/>
  <c r="S35" i="59" s="1"/>
  <c r="T5" i="59" a="1"/>
  <c r="T5" i="59" s="1"/>
  <c r="T6" i="59" a="1"/>
  <c r="T6" i="59" s="1"/>
  <c r="T7" i="59" a="1"/>
  <c r="T7" i="59" s="1"/>
  <c r="T8" i="59" a="1"/>
  <c r="T8" i="59" s="1"/>
  <c r="T9" i="59" a="1"/>
  <c r="T9" i="59" s="1"/>
  <c r="T10" i="59" a="1"/>
  <c r="T10" i="59" s="1"/>
  <c r="T11" i="59" a="1"/>
  <c r="T11" i="59" s="1"/>
  <c r="T12" i="59" a="1"/>
  <c r="T12" i="59" s="1"/>
  <c r="T13" i="59" a="1"/>
  <c r="T13" i="59" s="1"/>
  <c r="T14" i="59" a="1"/>
  <c r="T14" i="59" s="1"/>
  <c r="T15" i="59" a="1"/>
  <c r="T15" i="59" s="1"/>
  <c r="T16" i="59" a="1"/>
  <c r="T16" i="59" s="1"/>
  <c r="T17" i="59" a="1"/>
  <c r="T17" i="59" s="1"/>
  <c r="T18" i="59" a="1"/>
  <c r="T18" i="59" s="1"/>
  <c r="T19" i="59" a="1"/>
  <c r="T19" i="59" s="1"/>
  <c r="T20" i="59" a="1"/>
  <c r="T20" i="59" s="1"/>
  <c r="T21" i="59" a="1"/>
  <c r="T21" i="59" s="1"/>
  <c r="T22" i="59" a="1"/>
  <c r="T22" i="59" s="1"/>
  <c r="T23" i="59" a="1"/>
  <c r="T23" i="59" s="1"/>
  <c r="T24" i="59" a="1"/>
  <c r="T24" i="59" s="1"/>
  <c r="T25" i="59" a="1"/>
  <c r="T25" i="59" s="1"/>
  <c r="T26" i="59" a="1"/>
  <c r="T26" i="59" s="1"/>
  <c r="T28" i="59" a="1"/>
  <c r="T28" i="59" s="1"/>
  <c r="T29" i="59" a="1"/>
  <c r="T29" i="59" s="1"/>
  <c r="T30" i="59" a="1"/>
  <c r="T30" i="59" s="1"/>
  <c r="T31" i="59" a="1"/>
  <c r="T31" i="59" s="1"/>
  <c r="T32" i="59" a="1"/>
  <c r="T32" i="59" s="1"/>
  <c r="T33" i="59" a="1"/>
  <c r="T33" i="59" s="1"/>
  <c r="T34" i="59" a="1"/>
  <c r="T34" i="59" s="1"/>
  <c r="T35" i="59" a="1"/>
  <c r="T35" i="59" s="1"/>
  <c r="N5" i="60" a="1"/>
  <c r="N5" i="60" s="1"/>
  <c r="P5" i="60" s="1" a="1"/>
  <c r="P5" i="60" s="1"/>
  <c r="Q5" i="60" s="1" a="1"/>
  <c r="Q5" i="60" s="1"/>
  <c r="S5" i="60" s="1" a="1"/>
  <c r="S5" i="60" s="1"/>
  <c r="T5" i="60" s="1" a="1"/>
  <c r="T5" i="60" s="1"/>
  <c r="N6" i="60" a="1"/>
  <c r="N6" i="60" s="1"/>
  <c r="P6" i="60" s="1" a="1"/>
  <c r="P6" i="60" s="1"/>
  <c r="Q6" i="60" s="1" a="1"/>
  <c r="Q6" i="60" s="1"/>
  <c r="S6" i="60" s="1" a="1"/>
  <c r="S6" i="60" s="1"/>
  <c r="T6" i="60" s="1" a="1"/>
  <c r="T6" i="60" s="1"/>
  <c r="N7" i="60" a="1"/>
  <c r="N7" i="60" s="1"/>
  <c r="P7" i="60" s="1" a="1"/>
  <c r="P7" i="60" s="1"/>
  <c r="Q7" i="60" s="1" a="1"/>
  <c r="Q7" i="60" s="1"/>
  <c r="S7" i="60" s="1" a="1"/>
  <c r="S7" i="60" s="1"/>
  <c r="T7" i="60" s="1" a="1"/>
  <c r="T7" i="60" s="1"/>
  <c r="N9" i="60" a="1"/>
  <c r="N9" i="60" s="1"/>
  <c r="P9" i="60" s="1" a="1"/>
  <c r="P9" i="60" s="1"/>
  <c r="Q9" i="60" s="1" a="1"/>
  <c r="Q9" i="60" s="1"/>
  <c r="S9" i="60" s="1" a="1"/>
  <c r="S9" i="60" s="1"/>
  <c r="T9" i="60" s="1" a="1"/>
  <c r="T9" i="60" s="1"/>
  <c r="N10" i="60" a="1"/>
  <c r="N10" i="60" s="1"/>
  <c r="P10" i="60" s="1" a="1"/>
  <c r="P10" i="60" s="1"/>
  <c r="Q10" i="60" s="1" a="1"/>
  <c r="Q10" i="60" s="1"/>
  <c r="S10" i="60" s="1" a="1"/>
  <c r="S10" i="60" s="1"/>
  <c r="T10" i="60" s="1" a="1"/>
  <c r="T10" i="60" s="1"/>
  <c r="N11" i="60" a="1"/>
  <c r="N11" i="60" s="1"/>
  <c r="P11" i="60" s="1" a="1"/>
  <c r="P11" i="60" s="1"/>
  <c r="Q11" i="60" s="1" a="1"/>
  <c r="Q11" i="60" s="1"/>
  <c r="S11" i="60" s="1" a="1"/>
  <c r="S11" i="60" s="1"/>
  <c r="T11" i="60" s="1" a="1"/>
  <c r="T11" i="60" s="1"/>
  <c r="N12" i="60" a="1"/>
  <c r="N12" i="60" s="1"/>
  <c r="P12" i="60" s="1" a="1"/>
  <c r="P12" i="60" s="1"/>
  <c r="Q12" i="60" s="1" a="1"/>
  <c r="Q12" i="60" s="1"/>
  <c r="S12" i="60" s="1" a="1"/>
  <c r="S12" i="60" s="1"/>
  <c r="T12" i="60" s="1" a="1"/>
  <c r="T12" i="60" s="1"/>
  <c r="N13" i="60" a="1"/>
  <c r="N13" i="60" s="1"/>
  <c r="P13" i="60" s="1" a="1"/>
  <c r="P13" i="60" s="1"/>
  <c r="Q13" i="60" s="1" a="1"/>
  <c r="Q13" i="60" s="1"/>
  <c r="S13" i="60" s="1" a="1"/>
  <c r="S13" i="60" s="1"/>
  <c r="T13" i="60" s="1" a="1"/>
  <c r="T13" i="60" s="1"/>
  <c r="N14" i="60" a="1"/>
  <c r="N14" i="60" s="1"/>
  <c r="P14" i="60" s="1" a="1"/>
  <c r="P14" i="60" s="1"/>
  <c r="Q14" i="60" s="1" a="1"/>
  <c r="Q14" i="60" s="1"/>
  <c r="S14" i="60" s="1" a="1"/>
  <c r="S14" i="60" s="1"/>
  <c r="T14" i="60" s="1" a="1"/>
  <c r="T14" i="60" s="1"/>
  <c r="N15" i="60" a="1"/>
  <c r="N15" i="60" s="1"/>
  <c r="P15" i="60" s="1" a="1"/>
  <c r="P15" i="60" s="1"/>
  <c r="Q15" i="60" s="1" a="1"/>
  <c r="Q15" i="60" s="1"/>
  <c r="S15" i="60" s="1" a="1"/>
  <c r="S15" i="60" s="1"/>
  <c r="T15" i="60" s="1" a="1"/>
  <c r="T15" i="60" s="1"/>
  <c r="N16" i="60" a="1"/>
  <c r="N16" i="60" s="1"/>
  <c r="P16" i="60" s="1" a="1"/>
  <c r="P16" i="60" s="1"/>
  <c r="Q16" i="60" s="1" a="1"/>
  <c r="Q16" i="60" s="1"/>
  <c r="S16" i="60" s="1" a="1"/>
  <c r="S16" i="60" s="1"/>
  <c r="T16" i="60" s="1" a="1"/>
  <c r="T16" i="60" s="1"/>
  <c r="N17" i="60" a="1"/>
  <c r="N17" i="60" s="1"/>
  <c r="P17" i="60" s="1" a="1"/>
  <c r="P17" i="60" s="1"/>
  <c r="Q17" i="60" s="1" a="1"/>
  <c r="Q17" i="60" s="1"/>
  <c r="S17" i="60" s="1" a="1"/>
  <c r="S17" i="60" s="1"/>
  <c r="T17" i="60" s="1" a="1"/>
  <c r="T17" i="60" s="1"/>
  <c r="N18" i="60" a="1"/>
  <c r="N18" i="60" s="1"/>
  <c r="P18" i="60" s="1" a="1"/>
  <c r="P18" i="60" s="1"/>
  <c r="Q18" i="60" s="1" a="1"/>
  <c r="Q18" i="60" s="1"/>
  <c r="S18" i="60" s="1" a="1"/>
  <c r="S18" i="60" s="1"/>
  <c r="T18" i="60" s="1" a="1"/>
  <c r="T18" i="60" s="1"/>
  <c r="N19" i="60" a="1"/>
  <c r="N19" i="60" s="1"/>
  <c r="P19" i="60" s="1" a="1"/>
  <c r="P19" i="60" s="1"/>
  <c r="Q19" i="60" s="1" a="1"/>
  <c r="Q19" i="60" s="1"/>
  <c r="S19" i="60" s="1" a="1"/>
  <c r="S19" i="60" s="1"/>
  <c r="T19" i="60" s="1" a="1"/>
  <c r="T19" i="60" s="1"/>
  <c r="N20" i="60" a="1"/>
  <c r="N20" i="60" s="1"/>
  <c r="P20" i="60" s="1" a="1"/>
  <c r="P20" i="60" s="1"/>
  <c r="Q20" i="60" s="1" a="1"/>
  <c r="Q20" i="60" s="1"/>
  <c r="S20" i="60" s="1" a="1"/>
  <c r="S20" i="60" s="1"/>
  <c r="T20" i="60" s="1" a="1"/>
  <c r="T20" i="60" s="1"/>
  <c r="N21" i="60" a="1"/>
  <c r="N21" i="60" s="1"/>
  <c r="P21" i="60" s="1" a="1"/>
  <c r="P21" i="60" s="1"/>
  <c r="Q21" i="60" s="1" a="1"/>
  <c r="Q21" i="60" s="1"/>
  <c r="S21" i="60" s="1" a="1"/>
  <c r="S21" i="60" s="1"/>
  <c r="T21" i="60" s="1" a="1"/>
  <c r="T21" i="60" s="1"/>
  <c r="N22" i="60" a="1"/>
  <c r="N22" i="60" s="1"/>
  <c r="P22" i="60" s="1" a="1"/>
  <c r="P22" i="60" s="1"/>
  <c r="Q22" i="60" s="1" a="1"/>
  <c r="Q22" i="60" s="1"/>
  <c r="S22" i="60" s="1" a="1"/>
  <c r="S22" i="60" s="1"/>
  <c r="T22" i="60" s="1" a="1"/>
  <c r="T22" i="60" s="1"/>
  <c r="N23" i="60" a="1"/>
  <c r="N23" i="60" s="1"/>
  <c r="P23" i="60" s="1" a="1"/>
  <c r="P23" i="60" s="1"/>
  <c r="Q23" i="60" s="1" a="1"/>
  <c r="Q23" i="60" s="1"/>
  <c r="S23" i="60" s="1" a="1"/>
  <c r="S23" i="60" s="1"/>
  <c r="T23" i="60" s="1" a="1"/>
  <c r="T23" i="60" s="1"/>
  <c r="N24" i="60" a="1"/>
  <c r="N24" i="60" s="1"/>
  <c r="P24" i="60" s="1" a="1"/>
  <c r="P24" i="60" s="1"/>
  <c r="Q24" i="60" s="1" a="1"/>
  <c r="Q24" i="60" s="1"/>
  <c r="S24" i="60" s="1" a="1"/>
  <c r="S24" i="60" s="1"/>
  <c r="T24" i="60" s="1" a="1"/>
  <c r="T24" i="60" s="1"/>
  <c r="N25" i="60" a="1"/>
  <c r="N25" i="60" s="1"/>
  <c r="P25" i="60" s="1" a="1"/>
  <c r="P25" i="60" s="1"/>
  <c r="Q25" i="60" s="1" a="1"/>
  <c r="Q25" i="60" s="1"/>
  <c r="S25" i="60" s="1" a="1"/>
  <c r="S25" i="60" s="1"/>
  <c r="T25" i="60" s="1" a="1"/>
  <c r="T25" i="60" s="1"/>
  <c r="N26" i="60" a="1"/>
  <c r="N26" i="60" s="1"/>
  <c r="P26" i="60" s="1" a="1"/>
  <c r="P26" i="60" s="1"/>
  <c r="Q26" i="60" s="1" a="1"/>
  <c r="Q26" i="60" s="1"/>
  <c r="S26" i="60" s="1" a="1"/>
  <c r="S26" i="60" s="1"/>
  <c r="T26" i="60" s="1" a="1"/>
  <c r="T26" i="60" s="1"/>
  <c r="N27" i="60" a="1"/>
  <c r="N27" i="60" s="1"/>
  <c r="P27" i="60" s="1" a="1"/>
  <c r="P27" i="60" s="1"/>
  <c r="Q27" i="60" s="1" a="1"/>
  <c r="Q27" i="60" s="1"/>
  <c r="S27" i="60" s="1" a="1"/>
  <c r="S27" i="60" s="1"/>
  <c r="T27" i="60" s="1" a="1"/>
  <c r="T27" i="60" s="1"/>
  <c r="N28" i="60" a="1"/>
  <c r="N28" i="60" s="1"/>
  <c r="P28" i="60" s="1" a="1"/>
  <c r="P28" i="60" s="1"/>
  <c r="Q28" i="60" s="1" a="1"/>
  <c r="Q28" i="60" s="1"/>
  <c r="S28" i="60" s="1" a="1"/>
  <c r="S28" i="60" s="1"/>
  <c r="T28" i="60" s="1" a="1"/>
  <c r="T28" i="60" s="1"/>
  <c r="N29" i="60" a="1"/>
  <c r="N29" i="60" s="1"/>
  <c r="P29" i="60" s="1" a="1"/>
  <c r="P29" i="60" s="1"/>
  <c r="Q29" i="60" s="1" a="1"/>
  <c r="Q29" i="60" s="1"/>
  <c r="S29" i="60" s="1" a="1"/>
  <c r="S29" i="60" s="1"/>
  <c r="T29" i="60" s="1" a="1"/>
  <c r="T29" i="60" s="1"/>
  <c r="N30" i="60" a="1"/>
  <c r="N30" i="60" s="1"/>
  <c r="P30" i="60" s="1" a="1"/>
  <c r="P30" i="60" s="1"/>
  <c r="Q30" i="60" s="1" a="1"/>
  <c r="Q30" i="60" s="1"/>
  <c r="S30" i="60" s="1" a="1"/>
  <c r="S30" i="60" s="1"/>
  <c r="T30" i="60" s="1" a="1"/>
  <c r="T30" i="60" s="1"/>
  <c r="N31" i="60" a="1"/>
  <c r="N31" i="60" s="1"/>
  <c r="P31" i="60" s="1" a="1"/>
  <c r="P31" i="60" s="1"/>
  <c r="Q31" i="60" s="1" a="1"/>
  <c r="Q31" i="60" s="1"/>
  <c r="S31" i="60" s="1" a="1"/>
  <c r="S31" i="60" s="1"/>
  <c r="T31" i="60" s="1" a="1"/>
  <c r="T31" i="60" s="1"/>
  <c r="N32" i="60" a="1"/>
  <c r="N32" i="60" s="1"/>
  <c r="P32" i="60" s="1" a="1"/>
  <c r="P32" i="60" s="1"/>
  <c r="Q32" i="60" s="1" a="1"/>
  <c r="Q32" i="60" s="1"/>
  <c r="S32" i="60" s="1" a="1"/>
  <c r="S32" i="60" s="1"/>
  <c r="T32" i="60" s="1" a="1"/>
  <c r="T32" i="60" s="1"/>
  <c r="N33" i="60" a="1"/>
  <c r="N33" i="60" s="1"/>
  <c r="P33" i="60" s="1" a="1"/>
  <c r="P33" i="60" s="1"/>
  <c r="Q33" i="60" s="1" a="1"/>
  <c r="Q33" i="60" s="1"/>
  <c r="S33" i="60" s="1" a="1"/>
  <c r="S33" i="60" s="1"/>
  <c r="T33" i="60" s="1" a="1"/>
  <c r="T33" i="60" s="1"/>
  <c r="N34" i="60" a="1"/>
  <c r="N34" i="60" s="1"/>
  <c r="P34" i="60" s="1" a="1"/>
  <c r="P34" i="60" s="1"/>
  <c r="Q34" i="60" s="1" a="1"/>
  <c r="Q34" i="60" s="1"/>
  <c r="S34" i="60" s="1" a="1"/>
  <c r="S34" i="60" s="1"/>
  <c r="T34" i="60" s="1" a="1"/>
  <c r="T34" i="60" s="1"/>
  <c r="I6" i="61" a="1"/>
  <c r="I6" i="61" s="1"/>
  <c r="N6" i="61" a="1"/>
  <c r="N6" i="61" s="1"/>
  <c r="P6" i="61" s="1" a="1"/>
  <c r="P6" i="61" s="1"/>
  <c r="Q6" i="61" s="1" a="1"/>
  <c r="Q6" i="61" s="1"/>
  <c r="S6" i="61" s="1" a="1"/>
  <c r="S6" i="61" s="1"/>
  <c r="T6" i="61" s="1" a="1"/>
  <c r="T6" i="61" s="1"/>
  <c r="AB6" i="61" a="1"/>
  <c r="AB6" i="61" s="1"/>
  <c r="T7" i="61" a="1"/>
  <c r="T7" i="61" s="1"/>
  <c r="T8" i="61" a="1"/>
  <c r="T8" i="61" s="1"/>
  <c r="T9" i="61" a="1"/>
  <c r="T9" i="61" s="1"/>
  <c r="T10" i="61" a="1"/>
  <c r="T10" i="61" s="1"/>
  <c r="T11" i="61" a="1"/>
  <c r="T11" i="61" s="1"/>
  <c r="T12" i="61" a="1"/>
  <c r="T12" i="61" s="1"/>
  <c r="T13" i="61" a="1"/>
  <c r="T13" i="61" s="1"/>
  <c r="T14" i="61" a="1"/>
  <c r="T14" i="61" s="1"/>
  <c r="T15" i="61" a="1"/>
  <c r="T15" i="61" s="1"/>
  <c r="T16" i="61" a="1"/>
  <c r="T16" i="61" s="1"/>
  <c r="T17" i="61" a="1"/>
  <c r="T17" i="61" s="1"/>
  <c r="T18" i="61" a="1"/>
  <c r="T18" i="61" s="1"/>
  <c r="T19" i="61" a="1"/>
  <c r="T19" i="61" s="1"/>
  <c r="T20" i="61" a="1"/>
  <c r="T20" i="61" s="1"/>
  <c r="T21" i="61" a="1"/>
  <c r="T21" i="61" s="1"/>
  <c r="T22" i="61" a="1"/>
  <c r="T22" i="61" s="1"/>
  <c r="T23" i="61" a="1"/>
  <c r="T23" i="61" s="1"/>
  <c r="T24" i="61" a="1"/>
  <c r="T24" i="61" s="1"/>
  <c r="T25" i="61" a="1"/>
  <c r="T25" i="61" s="1"/>
  <c r="T26" i="61" a="1"/>
  <c r="T26" i="61" s="1"/>
  <c r="T27" i="61" a="1"/>
  <c r="T27" i="61" s="1"/>
  <c r="T28" i="61" a="1"/>
  <c r="T28" i="61" s="1"/>
  <c r="T29" i="61" a="1"/>
  <c r="T29" i="61" s="1"/>
  <c r="T30" i="61" a="1"/>
  <c r="T30" i="61" s="1"/>
  <c r="T31" i="61" a="1"/>
  <c r="T31" i="61" s="1"/>
  <c r="T32" i="61" a="1"/>
  <c r="T32" i="61" s="1"/>
  <c r="T33" i="61" a="1"/>
  <c r="T33" i="61" s="1"/>
  <c r="T34" i="61" a="1"/>
  <c r="T34" i="61" s="1"/>
  <c r="S7" i="61" a="1"/>
  <c r="S7" i="61" s="1"/>
  <c r="S8" i="61" a="1"/>
  <c r="S8" i="61" s="1"/>
  <c r="S9" i="61" a="1"/>
  <c r="S9" i="61" s="1"/>
  <c r="S10" i="61" a="1"/>
  <c r="S10" i="61" s="1"/>
  <c r="S11" i="61" a="1"/>
  <c r="S11" i="61" s="1"/>
  <c r="S12" i="61" a="1"/>
  <c r="S12" i="61" s="1"/>
  <c r="S13" i="61" a="1"/>
  <c r="S13" i="61" s="1"/>
  <c r="S14" i="61" a="1"/>
  <c r="S14" i="61" s="1"/>
  <c r="S15" i="61" a="1"/>
  <c r="S15" i="61" s="1"/>
  <c r="S16" i="61" a="1"/>
  <c r="S16" i="61" s="1"/>
  <c r="S17" i="61" a="1"/>
  <c r="S17" i="61" s="1"/>
  <c r="S18" i="61" a="1"/>
  <c r="S18" i="61" s="1"/>
  <c r="S19" i="61" a="1"/>
  <c r="S19" i="61" s="1"/>
  <c r="S20" i="61" a="1"/>
  <c r="S20" i="61" s="1"/>
  <c r="S21" i="61" a="1"/>
  <c r="S21" i="61" s="1"/>
  <c r="S22" i="61" a="1"/>
  <c r="S22" i="61" s="1"/>
  <c r="S23" i="61" a="1"/>
  <c r="S23" i="61" s="1"/>
  <c r="S24" i="61" a="1"/>
  <c r="S24" i="61" s="1"/>
  <c r="S25" i="61" a="1"/>
  <c r="S25" i="61" s="1"/>
  <c r="S26" i="61" a="1"/>
  <c r="S26" i="61" s="1"/>
  <c r="S27" i="61" a="1"/>
  <c r="S27" i="61" s="1"/>
  <c r="S28" i="61" a="1"/>
  <c r="S28" i="61" s="1"/>
  <c r="S29" i="61" a="1"/>
  <c r="S29" i="61" s="1"/>
  <c r="S30" i="61" a="1"/>
  <c r="S30" i="61" s="1"/>
  <c r="S31" i="61" a="1"/>
  <c r="S31" i="61" s="1"/>
  <c r="S32" i="61" a="1"/>
  <c r="S32" i="61" s="1"/>
  <c r="S33" i="61" a="1"/>
  <c r="S33" i="61" s="1"/>
  <c r="S34" i="61" a="1"/>
  <c r="S34" i="61" s="1"/>
  <c r="Q7" i="61" a="1"/>
  <c r="Q7" i="61" s="1"/>
  <c r="Q8" i="61" a="1"/>
  <c r="Q8" i="61" s="1"/>
  <c r="Q9" i="61" a="1"/>
  <c r="Q9" i="61" s="1"/>
  <c r="Q10" i="61" a="1"/>
  <c r="Q10" i="61" s="1"/>
  <c r="Q11" i="61" a="1"/>
  <c r="Q11" i="61" s="1"/>
  <c r="Q12" i="61" a="1"/>
  <c r="Q12" i="61" s="1"/>
  <c r="Q13" i="61" a="1"/>
  <c r="Q13" i="61" s="1"/>
  <c r="Q14" i="61" a="1"/>
  <c r="Q14" i="61" s="1"/>
  <c r="Q15" i="61" a="1"/>
  <c r="Q15" i="61" s="1"/>
  <c r="Q16" i="61" a="1"/>
  <c r="Q16" i="61" s="1"/>
  <c r="Q17" i="61" a="1"/>
  <c r="Q17" i="61" s="1"/>
  <c r="Q18" i="61" a="1"/>
  <c r="Q18" i="61" s="1"/>
  <c r="Q19" i="61" a="1"/>
  <c r="Q19" i="61" s="1"/>
  <c r="Q20" i="61" a="1"/>
  <c r="Q20" i="61" s="1"/>
  <c r="Q21" i="61" a="1"/>
  <c r="Q21" i="61" s="1"/>
  <c r="Q22" i="61" a="1"/>
  <c r="Q22" i="61" s="1"/>
  <c r="Q23" i="61" a="1"/>
  <c r="Q23" i="61" s="1"/>
  <c r="Q24" i="61" a="1"/>
  <c r="Q24" i="61" s="1"/>
  <c r="Q25" i="61" a="1"/>
  <c r="Q25" i="61" s="1"/>
  <c r="Q26" i="61" a="1"/>
  <c r="Q26" i="61" s="1"/>
  <c r="Q27" i="61" a="1"/>
  <c r="Q27" i="61" s="1"/>
  <c r="Q28" i="61" a="1"/>
  <c r="Q28" i="61" s="1"/>
  <c r="Q29" i="61" a="1"/>
  <c r="Q29" i="61" s="1"/>
  <c r="Q30" i="61" a="1"/>
  <c r="Q30" i="61" s="1"/>
  <c r="Q31" i="61" a="1"/>
  <c r="Q31" i="61" s="1"/>
  <c r="Q32" i="61" a="1"/>
  <c r="Q32" i="61" s="1"/>
  <c r="Q33" i="61" a="1"/>
  <c r="Q33" i="61" s="1"/>
  <c r="Q34" i="61" a="1"/>
  <c r="Q34" i="61" s="1"/>
  <c r="P7" i="61" a="1"/>
  <c r="P7" i="61" s="1"/>
  <c r="P8" i="61" a="1"/>
  <c r="P8" i="61" s="1"/>
  <c r="P9" i="61" a="1"/>
  <c r="P9" i="61" s="1"/>
  <c r="P10" i="61" a="1"/>
  <c r="P10" i="61" s="1"/>
  <c r="P11" i="61" a="1"/>
  <c r="P11" i="61" s="1"/>
  <c r="P12" i="61" a="1"/>
  <c r="P12" i="61" s="1"/>
  <c r="P13" i="61" a="1"/>
  <c r="P13" i="61" s="1"/>
  <c r="P14" i="61" a="1"/>
  <c r="P14" i="61" s="1"/>
  <c r="P15" i="61" a="1"/>
  <c r="P15" i="61" s="1"/>
  <c r="P16" i="61" a="1"/>
  <c r="P16" i="61" s="1"/>
  <c r="P17" i="61" a="1"/>
  <c r="P17" i="61" s="1"/>
  <c r="P18" i="61" a="1"/>
  <c r="P18" i="61" s="1"/>
  <c r="P19" i="61" a="1"/>
  <c r="P19" i="61" s="1"/>
  <c r="P20" i="61" a="1"/>
  <c r="P20" i="61" s="1"/>
  <c r="P21" i="61" a="1"/>
  <c r="P21" i="61" s="1"/>
  <c r="P22" i="61" a="1"/>
  <c r="P22" i="61" s="1"/>
  <c r="P23" i="61" a="1"/>
  <c r="P23" i="61" s="1"/>
  <c r="P24" i="61" a="1"/>
  <c r="P24" i="61" s="1"/>
  <c r="P25" i="61" a="1"/>
  <c r="P25" i="61" s="1"/>
  <c r="P26" i="61" a="1"/>
  <c r="P26" i="61" s="1"/>
  <c r="P27" i="61" a="1"/>
  <c r="P27" i="61" s="1"/>
  <c r="P28" i="61" a="1"/>
  <c r="P28" i="61" s="1"/>
  <c r="P29" i="61" a="1"/>
  <c r="P29" i="61" s="1"/>
  <c r="P30" i="61" a="1"/>
  <c r="P30" i="61" s="1"/>
  <c r="P31" i="61" a="1"/>
  <c r="P31" i="61" s="1"/>
  <c r="P32" i="61" a="1"/>
  <c r="P32" i="61" s="1"/>
  <c r="P33" i="61" a="1"/>
  <c r="P33" i="61" s="1"/>
  <c r="P34" i="61" a="1"/>
  <c r="P34" i="61" s="1"/>
  <c r="N5" i="61" a="1"/>
  <c r="N5" i="61" s="1"/>
  <c r="P5" i="61" s="1" a="1"/>
  <c r="P5" i="61" s="1"/>
  <c r="Q5" i="61" s="1" a="1"/>
  <c r="Q5" i="61" s="1"/>
  <c r="S5" i="61" s="1" a="1"/>
  <c r="S5" i="61" s="1"/>
  <c r="T5" i="61" s="1" a="1"/>
  <c r="T5" i="61" s="1"/>
  <c r="N7" i="61" a="1"/>
  <c r="N7" i="61" s="1"/>
  <c r="N8" i="61" a="1"/>
  <c r="N8" i="61" s="1"/>
  <c r="N9" i="61" a="1"/>
  <c r="N9" i="61" s="1"/>
  <c r="N10" i="61" a="1"/>
  <c r="N10" i="61" s="1"/>
  <c r="N11" i="61" a="1"/>
  <c r="N11" i="61" s="1"/>
  <c r="N12" i="61" a="1"/>
  <c r="N12" i="61" s="1"/>
  <c r="N13" i="61" a="1"/>
  <c r="N13" i="61" s="1"/>
  <c r="N14" i="61" a="1"/>
  <c r="N14" i="61" s="1"/>
  <c r="N15" i="61" a="1"/>
  <c r="N15" i="61" s="1"/>
  <c r="N16" i="61" a="1"/>
  <c r="N16" i="61" s="1"/>
  <c r="N17" i="61" a="1"/>
  <c r="N17" i="61" s="1"/>
  <c r="N18" i="61" a="1"/>
  <c r="N18" i="61" s="1"/>
  <c r="N19" i="61" a="1"/>
  <c r="N19" i="61" s="1"/>
  <c r="N20" i="61" a="1"/>
  <c r="N20" i="61" s="1"/>
  <c r="N21" i="61" a="1"/>
  <c r="N21" i="61" s="1"/>
  <c r="N22" i="61" a="1"/>
  <c r="N22" i="61" s="1"/>
  <c r="N23" i="61" a="1"/>
  <c r="N23" i="61" s="1"/>
  <c r="N24" i="61" a="1"/>
  <c r="N24" i="61" s="1"/>
  <c r="N25" i="61" a="1"/>
  <c r="N25" i="61" s="1"/>
  <c r="N26" i="61" a="1"/>
  <c r="N26" i="61" s="1"/>
  <c r="N27" i="61" a="1"/>
  <c r="N27" i="61" s="1"/>
  <c r="N28" i="61" a="1"/>
  <c r="N28" i="61" s="1"/>
  <c r="N29" i="61" a="1"/>
  <c r="N29" i="61" s="1"/>
  <c r="N30" i="61" a="1"/>
  <c r="N30" i="61" s="1"/>
  <c r="N31" i="61" a="1"/>
  <c r="N31" i="61" s="1"/>
  <c r="N32" i="61" a="1"/>
  <c r="N32" i="61" s="1"/>
  <c r="N33" i="61" a="1"/>
  <c r="N33" i="61" s="1"/>
  <c r="N34" i="61" a="1"/>
  <c r="N34" i="61" s="1"/>
  <c r="I5" i="60" l="1" a="1"/>
  <c r="I5" i="60" s="1"/>
  <c r="J5" i="60" s="1"/>
  <c r="AD5" i="60" a="1"/>
  <c r="AD5" i="60" s="1"/>
  <c r="I24" i="36" l="1" a="1"/>
  <c r="I24" i="36" s="1"/>
  <c r="AB24" i="36" a="1"/>
  <c r="AB24" i="36" s="1"/>
  <c r="AC24" i="36" a="1"/>
  <c r="AC24" i="36" s="1"/>
  <c r="I27" i="56" l="1" a="1"/>
  <c r="I27" i="56" s="1"/>
  <c r="I28" i="56" a="1"/>
  <c r="I28" i="56" s="1"/>
  <c r="I29" i="56" a="1"/>
  <c r="I29" i="56" s="1"/>
  <c r="I30" i="56" a="1"/>
  <c r="I30" i="56" s="1"/>
  <c r="AB27" i="56" a="1"/>
  <c r="AB27" i="56" s="1"/>
  <c r="AB28" i="56" a="1"/>
  <c r="AB28" i="56" s="1"/>
  <c r="AB29" i="56" a="1"/>
  <c r="AB29" i="56" s="1"/>
  <c r="AB30" i="56" a="1"/>
  <c r="AB30" i="56" s="1"/>
  <c r="AC27" i="56" a="1"/>
  <c r="AC27" i="56" s="1"/>
  <c r="AC28" i="56" a="1"/>
  <c r="AC28" i="56" s="1"/>
  <c r="AC29" i="56" a="1"/>
  <c r="AC29" i="56" s="1"/>
  <c r="AC30" i="56" a="1"/>
  <c r="AC30" i="56" s="1"/>
  <c r="I28" i="60" a="1"/>
  <c r="I28" i="60" s="1"/>
  <c r="J28" i="60" s="1"/>
  <c r="I29" i="60" a="1"/>
  <c r="I29" i="60" s="1"/>
  <c r="J29" i="60" s="1"/>
  <c r="I30" i="60" a="1"/>
  <c r="I30" i="60" s="1"/>
  <c r="J30" i="60" s="1"/>
  <c r="I31" i="60" a="1"/>
  <c r="I31" i="60" s="1"/>
  <c r="J31" i="60" s="1"/>
  <c r="AD28" i="60" a="1"/>
  <c r="AD28" i="60" s="1"/>
  <c r="AD29" i="60" a="1"/>
  <c r="AD29" i="60" s="1"/>
  <c r="AD30" i="60" a="1"/>
  <c r="AD30" i="60" s="1"/>
  <c r="AD31" i="60" a="1"/>
  <c r="AD31" i="60" s="1"/>
  <c r="I10" i="56" a="1"/>
  <c r="I10" i="56" s="1"/>
  <c r="AB10" i="56" a="1"/>
  <c r="AB10" i="56" s="1"/>
  <c r="AC10" i="56" a="1"/>
  <c r="AC10" i="56" s="1"/>
  <c r="I9" i="56" a="1"/>
  <c r="I9" i="56" s="1"/>
  <c r="AB9" i="56" a="1"/>
  <c r="AB9" i="56" s="1"/>
  <c r="AC9" i="56" a="1"/>
  <c r="AC9" i="56" s="1"/>
  <c r="I19" i="56" a="1"/>
  <c r="I19" i="56" s="1"/>
  <c r="AB19" i="56" a="1"/>
  <c r="AB19" i="56" s="1"/>
  <c r="AC19" i="56" a="1"/>
  <c r="AC19" i="56" s="1"/>
  <c r="I8" i="56" a="1"/>
  <c r="I8" i="56" s="1"/>
  <c r="AB8" i="56" a="1"/>
  <c r="AB8" i="56" s="1"/>
  <c r="AC8" i="56" a="1"/>
  <c r="AC8" i="56" s="1"/>
  <c r="I11" i="56" a="1"/>
  <c r="I11" i="56" s="1"/>
  <c r="AB11" i="56" a="1"/>
  <c r="AB11" i="56" s="1"/>
  <c r="AC11" i="56" a="1"/>
  <c r="AC11" i="56" s="1"/>
  <c r="AB29" i="57" a="1"/>
  <c r="AB29" i="57" s="1"/>
  <c r="AB28" i="57" a="1"/>
  <c r="AB28" i="57" s="1"/>
  <c r="I29" i="57" a="1"/>
  <c r="I29" i="57" s="1"/>
  <c r="I28" i="57" a="1"/>
  <c r="I28" i="57" s="1"/>
  <c r="AB32" i="58" a="1"/>
  <c r="AB32" i="58" s="1"/>
  <c r="I32" i="58" a="1"/>
  <c r="I32" i="58" s="1"/>
  <c r="AD34" i="60" a="1"/>
  <c r="AD34" i="60" s="1"/>
  <c r="AD33" i="60" a="1"/>
  <c r="AD33" i="60" s="1"/>
  <c r="AD32" i="60" a="1"/>
  <c r="AD32" i="60" s="1"/>
  <c r="AD27" i="60" a="1"/>
  <c r="AD27" i="60" s="1"/>
  <c r="AD26" i="60" a="1"/>
  <c r="AD26" i="60" s="1"/>
  <c r="I34" i="60" a="1"/>
  <c r="I34" i="60" s="1"/>
  <c r="J34" i="60" s="1"/>
  <c r="I33" i="60" a="1"/>
  <c r="I33" i="60" s="1"/>
  <c r="J33" i="60" s="1"/>
  <c r="I32" i="60" a="1"/>
  <c r="I32" i="60" s="1"/>
  <c r="J32" i="60" s="1"/>
  <c r="I27" i="60" a="1"/>
  <c r="I27" i="60" s="1"/>
  <c r="J27" i="60" s="1"/>
  <c r="I26" i="60" a="1"/>
  <c r="I26" i="60" s="1"/>
  <c r="J26" i="60" s="1"/>
  <c r="I13" i="56" a="1"/>
  <c r="I13" i="56" s="1"/>
  <c r="AB13" i="56" a="1"/>
  <c r="AB13" i="56" s="1"/>
  <c r="AC13" i="56" a="1"/>
  <c r="AC13" i="56" s="1"/>
  <c r="AB7" i="56" l="1" a="1"/>
  <c r="AB7" i="56" s="1"/>
  <c r="I5" i="61" l="1" a="1"/>
  <c r="I5" i="61" s="1"/>
  <c r="I7" i="61" a="1"/>
  <c r="I7" i="61" s="1"/>
  <c r="I8" i="61" a="1"/>
  <c r="I8" i="61" s="1"/>
  <c r="I9" i="61" a="1"/>
  <c r="I9" i="61" s="1"/>
  <c r="I10" i="61" a="1"/>
  <c r="I10" i="61" s="1"/>
  <c r="I11" i="61" a="1"/>
  <c r="I11" i="61" s="1"/>
  <c r="I12" i="61" a="1"/>
  <c r="I12" i="61" s="1"/>
  <c r="I13" i="61" a="1"/>
  <c r="I13" i="61" s="1"/>
  <c r="I14" i="61" a="1"/>
  <c r="I14" i="61" s="1"/>
  <c r="I15" i="61" a="1"/>
  <c r="I15" i="61" s="1"/>
  <c r="I16" i="61" a="1"/>
  <c r="I16" i="61" s="1"/>
  <c r="I17" i="61" a="1"/>
  <c r="I17" i="61" s="1"/>
  <c r="I18" i="61" a="1"/>
  <c r="I18" i="61" s="1"/>
  <c r="I19" i="61" a="1"/>
  <c r="I19" i="61" s="1"/>
  <c r="I20" i="61" a="1"/>
  <c r="I20" i="61" s="1"/>
  <c r="I21" i="61" a="1"/>
  <c r="I21" i="61" s="1"/>
  <c r="I22" i="61" a="1"/>
  <c r="I22" i="61" s="1"/>
  <c r="I23" i="61" a="1"/>
  <c r="I23" i="61" s="1"/>
  <c r="I24" i="61" a="1"/>
  <c r="I24" i="61" s="1"/>
  <c r="I25" i="61" a="1"/>
  <c r="I25" i="61" s="1"/>
  <c r="I26" i="61" a="1"/>
  <c r="I26" i="61" s="1"/>
  <c r="I27" i="61" a="1"/>
  <c r="I27" i="61" s="1"/>
  <c r="I28" i="61" a="1"/>
  <c r="I28" i="61" s="1"/>
  <c r="I29" i="61" a="1"/>
  <c r="I29" i="61" s="1"/>
  <c r="I30" i="61" a="1"/>
  <c r="I30" i="61" s="1"/>
  <c r="I31" i="61" a="1"/>
  <c r="I31" i="61" s="1"/>
  <c r="I32" i="61" a="1"/>
  <c r="I32" i="61" s="1"/>
  <c r="I33" i="61" a="1"/>
  <c r="I33" i="61" s="1"/>
  <c r="I34" i="61" a="1"/>
  <c r="I34" i="61" s="1"/>
  <c r="I6" i="60" a="1"/>
  <c r="I6" i="60" s="1"/>
  <c r="J6" i="60" s="1"/>
  <c r="I7" i="60" a="1"/>
  <c r="I7" i="60" s="1"/>
  <c r="J7" i="60" s="1"/>
  <c r="I9" i="60" a="1"/>
  <c r="I9" i="60" s="1"/>
  <c r="J9" i="60" s="1"/>
  <c r="I10" i="60" a="1"/>
  <c r="I10" i="60" s="1"/>
  <c r="J10" i="60" s="1"/>
  <c r="I11" i="60" a="1"/>
  <c r="I11" i="60" s="1"/>
  <c r="J11" i="60" s="1"/>
  <c r="I12" i="60" a="1"/>
  <c r="I12" i="60" s="1"/>
  <c r="J12" i="60" s="1"/>
  <c r="I13" i="60" a="1"/>
  <c r="I13" i="60" s="1"/>
  <c r="J13" i="60" s="1"/>
  <c r="I14" i="60" a="1"/>
  <c r="I14" i="60" s="1"/>
  <c r="J14" i="60" s="1"/>
  <c r="I15" i="60" a="1"/>
  <c r="I15" i="60" s="1"/>
  <c r="J15" i="60" s="1"/>
  <c r="I16" i="60" a="1"/>
  <c r="I16" i="60" s="1"/>
  <c r="J16" i="60" s="1"/>
  <c r="I17" i="60" a="1"/>
  <c r="I17" i="60" s="1"/>
  <c r="J17" i="60" s="1"/>
  <c r="I18" i="60" a="1"/>
  <c r="I18" i="60" s="1"/>
  <c r="J18" i="60" s="1"/>
  <c r="I19" i="60" a="1"/>
  <c r="I19" i="60" s="1"/>
  <c r="J19" i="60" s="1"/>
  <c r="I20" i="60" a="1"/>
  <c r="I20" i="60" s="1"/>
  <c r="J20" i="60" s="1"/>
  <c r="I21" i="60" a="1"/>
  <c r="I21" i="60" s="1"/>
  <c r="J21" i="60" s="1"/>
  <c r="I22" i="60" a="1"/>
  <c r="I22" i="60" s="1"/>
  <c r="J22" i="60" s="1"/>
  <c r="I23" i="60" a="1"/>
  <c r="I23" i="60" s="1"/>
  <c r="J23" i="60" s="1"/>
  <c r="I24" i="60" a="1"/>
  <c r="I24" i="60" s="1"/>
  <c r="J24" i="60" s="1"/>
  <c r="I25" i="60" a="1"/>
  <c r="I25" i="60" s="1"/>
  <c r="J25" i="60" s="1"/>
  <c r="I5" i="59" a="1"/>
  <c r="I5" i="59" s="1"/>
  <c r="I6" i="59" a="1"/>
  <c r="I6" i="59" s="1"/>
  <c r="I7" i="59" a="1"/>
  <c r="I7" i="59" s="1"/>
  <c r="I8" i="59" a="1"/>
  <c r="I8" i="59" s="1"/>
  <c r="I9" i="59" a="1"/>
  <c r="I9" i="59" s="1"/>
  <c r="I10" i="59" a="1"/>
  <c r="I10" i="59" s="1"/>
  <c r="I11" i="59" a="1"/>
  <c r="I11" i="59" s="1"/>
  <c r="I12" i="59" a="1"/>
  <c r="I12" i="59" s="1"/>
  <c r="I13" i="59" a="1"/>
  <c r="I13" i="59" s="1"/>
  <c r="I14" i="59" a="1"/>
  <c r="I14" i="59" s="1"/>
  <c r="I15" i="59" a="1"/>
  <c r="I15" i="59" s="1"/>
  <c r="I16" i="59" a="1"/>
  <c r="I16" i="59" s="1"/>
  <c r="I17" i="59" a="1"/>
  <c r="I17" i="59" s="1"/>
  <c r="I18" i="59" a="1"/>
  <c r="I18" i="59" s="1"/>
  <c r="I19" i="59" a="1"/>
  <c r="I19" i="59" s="1"/>
  <c r="I20" i="59" a="1"/>
  <c r="I20" i="59" s="1"/>
  <c r="I21" i="59" a="1"/>
  <c r="I21" i="59" s="1"/>
  <c r="I22" i="59" a="1"/>
  <c r="I22" i="59" s="1"/>
  <c r="I23" i="59" a="1"/>
  <c r="I23" i="59" s="1"/>
  <c r="I24" i="59" a="1"/>
  <c r="I24" i="59" s="1"/>
  <c r="I25" i="59" a="1"/>
  <c r="I25" i="59" s="1"/>
  <c r="I26" i="59" a="1"/>
  <c r="I26" i="59" s="1"/>
  <c r="I28" i="59" a="1"/>
  <c r="I28" i="59" s="1"/>
  <c r="I29" i="59" a="1"/>
  <c r="I29" i="59" s="1"/>
  <c r="I30" i="59" a="1"/>
  <c r="I30" i="59" s="1"/>
  <c r="I31" i="59" a="1"/>
  <c r="I31" i="59" s="1"/>
  <c r="I32" i="59" a="1"/>
  <c r="I32" i="59" s="1"/>
  <c r="I33" i="59" a="1"/>
  <c r="I33" i="59" s="1"/>
  <c r="I34" i="59" a="1"/>
  <c r="I34" i="59" s="1"/>
  <c r="I35" i="59" a="1"/>
  <c r="I35" i="59" s="1"/>
  <c r="I5" i="58" a="1"/>
  <c r="I5" i="58" s="1"/>
  <c r="I6" i="58" a="1"/>
  <c r="I6" i="58" s="1"/>
  <c r="I7" i="58" a="1"/>
  <c r="I7" i="58" s="1"/>
  <c r="I8" i="58" a="1"/>
  <c r="I8" i="58" s="1"/>
  <c r="I9" i="58" a="1"/>
  <c r="I9" i="58" s="1"/>
  <c r="I10" i="58" a="1"/>
  <c r="I10" i="58" s="1"/>
  <c r="I11" i="58" a="1"/>
  <c r="I11" i="58" s="1"/>
  <c r="I12" i="58" a="1"/>
  <c r="I12" i="58" s="1"/>
  <c r="I13" i="58" a="1"/>
  <c r="I13" i="58" s="1"/>
  <c r="I14" i="58" a="1"/>
  <c r="I14" i="58" s="1"/>
  <c r="I15" i="58" a="1"/>
  <c r="I15" i="58" s="1"/>
  <c r="I16" i="58" a="1"/>
  <c r="I16" i="58" s="1"/>
  <c r="I17" i="58" a="1"/>
  <c r="I17" i="58" s="1"/>
  <c r="I18" i="58" a="1"/>
  <c r="I18" i="58" s="1"/>
  <c r="I19" i="58" a="1"/>
  <c r="I19" i="58" s="1"/>
  <c r="I20" i="58" a="1"/>
  <c r="I20" i="58" s="1"/>
  <c r="I21" i="58" a="1"/>
  <c r="I21" i="58" s="1"/>
  <c r="I22" i="58" a="1"/>
  <c r="I22" i="58" s="1"/>
  <c r="I23" i="58" a="1"/>
  <c r="I23" i="58" s="1"/>
  <c r="I24" i="58" a="1"/>
  <c r="I24" i="58" s="1"/>
  <c r="I25" i="58" a="1"/>
  <c r="I25" i="58" s="1"/>
  <c r="I26" i="58" a="1"/>
  <c r="I26" i="58" s="1"/>
  <c r="I27" i="58" a="1"/>
  <c r="I27" i="58" s="1"/>
  <c r="I28" i="58" a="1"/>
  <c r="I28" i="58" s="1"/>
  <c r="I29" i="58" a="1"/>
  <c r="I29" i="58" s="1"/>
  <c r="I30" i="58" a="1"/>
  <c r="I30" i="58" s="1"/>
  <c r="I31" i="58" a="1"/>
  <c r="I31" i="58" s="1"/>
  <c r="I33" i="58" a="1"/>
  <c r="I33" i="58" s="1"/>
  <c r="I34" i="58" a="1"/>
  <c r="I34" i="58" s="1"/>
  <c r="I5" i="57" a="1"/>
  <c r="I5" i="57" s="1"/>
  <c r="J5" i="57" s="1"/>
  <c r="I6" i="57" a="1"/>
  <c r="I6" i="57" s="1"/>
  <c r="I7" i="57" a="1"/>
  <c r="I7" i="57" s="1"/>
  <c r="J7" i="57" s="1"/>
  <c r="I8" i="57" a="1"/>
  <c r="I8" i="57" s="1"/>
  <c r="I9" i="57" a="1"/>
  <c r="I9" i="57" s="1"/>
  <c r="I10" i="57" a="1"/>
  <c r="I10" i="57" s="1"/>
  <c r="I11" i="57" a="1"/>
  <c r="I11" i="57" s="1"/>
  <c r="I12" i="57" a="1"/>
  <c r="I12" i="57" s="1"/>
  <c r="I13" i="57" a="1"/>
  <c r="I13" i="57" s="1"/>
  <c r="I14" i="57" a="1"/>
  <c r="I14" i="57" s="1"/>
  <c r="I15" i="57" a="1"/>
  <c r="I15" i="57" s="1"/>
  <c r="I16" i="57" a="1"/>
  <c r="I16" i="57" s="1"/>
  <c r="I17" i="57" a="1"/>
  <c r="I17" i="57" s="1"/>
  <c r="I18" i="57" a="1"/>
  <c r="I18" i="57" s="1"/>
  <c r="I19" i="57" a="1"/>
  <c r="I19" i="57" s="1"/>
  <c r="I20" i="57" a="1"/>
  <c r="I20" i="57" s="1"/>
  <c r="I21" i="57" a="1"/>
  <c r="I21" i="57" s="1"/>
  <c r="I22" i="57" a="1"/>
  <c r="I22" i="57" s="1"/>
  <c r="I23" i="57" a="1"/>
  <c r="I23" i="57" s="1"/>
  <c r="I24" i="57" a="1"/>
  <c r="I24" i="57" s="1"/>
  <c r="I25" i="57" a="1"/>
  <c r="I25" i="57" s="1"/>
  <c r="I26" i="57" a="1"/>
  <c r="I26" i="57" s="1"/>
  <c r="I27" i="57" a="1"/>
  <c r="I27" i="57" s="1"/>
  <c r="I30" i="57" a="1"/>
  <c r="I30" i="57" s="1"/>
  <c r="I31" i="57" a="1"/>
  <c r="I31" i="57" s="1"/>
  <c r="I32" i="57" a="1"/>
  <c r="I32" i="57" s="1"/>
  <c r="I33" i="57" a="1"/>
  <c r="I33" i="57" s="1"/>
  <c r="I34" i="57" a="1"/>
  <c r="I34" i="57" s="1"/>
  <c r="I5" i="56" a="1"/>
  <c r="I5" i="56" s="1"/>
  <c r="I6" i="56" a="1"/>
  <c r="I6" i="56" s="1"/>
  <c r="I7" i="56" a="1"/>
  <c r="I7" i="56" s="1"/>
  <c r="I12" i="56" a="1"/>
  <c r="I12" i="56" s="1"/>
  <c r="I14" i="56" a="1"/>
  <c r="I14" i="56" s="1"/>
  <c r="I15" i="56" a="1"/>
  <c r="I15" i="56" s="1"/>
  <c r="I16" i="56" a="1"/>
  <c r="I16" i="56" s="1"/>
  <c r="I17" i="56" a="1"/>
  <c r="I17" i="56" s="1"/>
  <c r="I18" i="56" a="1"/>
  <c r="I18" i="56" s="1"/>
  <c r="I20" i="56" a="1"/>
  <c r="I20" i="56" s="1"/>
  <c r="I21" i="56" a="1"/>
  <c r="I21" i="56" s="1"/>
  <c r="I22" i="56" a="1"/>
  <c r="I22" i="56" s="1"/>
  <c r="I23" i="56" a="1"/>
  <c r="I23" i="56" s="1"/>
  <c r="I24" i="56" a="1"/>
  <c r="I24" i="56" s="1"/>
  <c r="I25" i="56" a="1"/>
  <c r="I25" i="56" s="1"/>
  <c r="I26" i="56" a="1"/>
  <c r="I26" i="56" s="1"/>
  <c r="I31" i="56" a="1"/>
  <c r="I31" i="56" s="1"/>
  <c r="I32" i="56" a="1"/>
  <c r="I32" i="56" s="1"/>
  <c r="I33" i="56" a="1"/>
  <c r="I33" i="56" s="1"/>
  <c r="I34" i="56" a="1"/>
  <c r="I34" i="56" s="1"/>
  <c r="I5" i="55" a="1"/>
  <c r="I5" i="55" s="1"/>
  <c r="J5" i="55" s="1"/>
  <c r="I6" i="55" a="1"/>
  <c r="I6" i="55" s="1"/>
  <c r="I7" i="55" a="1"/>
  <c r="I7" i="55" s="1"/>
  <c r="I8" i="55" a="1"/>
  <c r="I8" i="55" s="1"/>
  <c r="I9" i="55" a="1"/>
  <c r="I9" i="55" s="1"/>
  <c r="I10" i="55" a="1"/>
  <c r="I10" i="55" s="1"/>
  <c r="I11" i="55" a="1"/>
  <c r="I11" i="55" s="1"/>
  <c r="I12" i="55" a="1"/>
  <c r="I12" i="55" s="1"/>
  <c r="I13" i="55" a="1"/>
  <c r="I13" i="55" s="1"/>
  <c r="I14" i="55" a="1"/>
  <c r="I14" i="55" s="1"/>
  <c r="I15" i="55" a="1"/>
  <c r="I15" i="55" s="1"/>
  <c r="I16" i="55" a="1"/>
  <c r="I16" i="55" s="1"/>
  <c r="I17" i="55" a="1"/>
  <c r="I17" i="55" s="1"/>
  <c r="I18" i="55" a="1"/>
  <c r="I18" i="55" s="1"/>
  <c r="I19" i="55" a="1"/>
  <c r="I19" i="55" s="1"/>
  <c r="I20" i="55" a="1"/>
  <c r="I20" i="55" s="1"/>
  <c r="I21" i="55" a="1"/>
  <c r="I21" i="55" s="1"/>
  <c r="I22" i="55" a="1"/>
  <c r="I22" i="55" s="1"/>
  <c r="I23" i="55" a="1"/>
  <c r="I23" i="55" s="1"/>
  <c r="I24" i="55" a="1"/>
  <c r="I24" i="55" s="1"/>
  <c r="I25" i="55" a="1"/>
  <c r="I25" i="55" s="1"/>
  <c r="I26" i="55" a="1"/>
  <c r="I26" i="55" s="1"/>
  <c r="I27" i="55" a="1"/>
  <c r="I27" i="55" s="1"/>
  <c r="I28" i="55" a="1"/>
  <c r="I28" i="55" s="1"/>
  <c r="I29" i="55" a="1"/>
  <c r="I29" i="55" s="1"/>
  <c r="I30" i="55" a="1"/>
  <c r="I30" i="55" s="1"/>
  <c r="I31" i="55" a="1"/>
  <c r="I31" i="55" s="1"/>
  <c r="I32" i="55" a="1"/>
  <c r="I32" i="55" s="1"/>
  <c r="I33" i="55" a="1"/>
  <c r="I33" i="55" s="1"/>
  <c r="I34" i="55" a="1"/>
  <c r="I34" i="55" s="1"/>
  <c r="I7" i="36" a="1"/>
  <c r="I7" i="36" s="1"/>
  <c r="J7" i="36" s="1"/>
  <c r="I10" i="36" a="1"/>
  <c r="I10" i="36" s="1"/>
  <c r="I11" i="36" a="1"/>
  <c r="I11" i="36" s="1"/>
  <c r="I12" i="36" a="1"/>
  <c r="I12" i="36" s="1"/>
  <c r="I13" i="36" a="1"/>
  <c r="I13" i="36" s="1"/>
  <c r="I14" i="36" a="1"/>
  <c r="I14" i="36" s="1"/>
  <c r="I15" i="36" a="1"/>
  <c r="I15" i="36" s="1"/>
  <c r="I16" i="36" a="1"/>
  <c r="I16" i="36" s="1"/>
  <c r="I17" i="36" a="1"/>
  <c r="I17" i="36" s="1"/>
  <c r="I18" i="36" a="1"/>
  <c r="I18" i="36" s="1"/>
  <c r="I19" i="36" a="1"/>
  <c r="I19" i="36" s="1"/>
  <c r="I20" i="36" a="1"/>
  <c r="I20" i="36" s="1"/>
  <c r="I21" i="36" a="1"/>
  <c r="I21" i="36" s="1"/>
  <c r="I22" i="36" a="1"/>
  <c r="I22" i="36" s="1"/>
  <c r="I23" i="36" a="1"/>
  <c r="I23" i="36" s="1"/>
  <c r="I25" i="36" a="1"/>
  <c r="I25" i="36" s="1"/>
  <c r="I26" i="36" a="1"/>
  <c r="I26" i="36" s="1"/>
  <c r="I28" i="36" a="1"/>
  <c r="I28" i="36" s="1"/>
  <c r="I29" i="36" a="1"/>
  <c r="I29" i="36" s="1"/>
  <c r="I31" i="36" a="1"/>
  <c r="I31" i="36" s="1"/>
  <c r="I33" i="36" a="1"/>
  <c r="I33" i="36" s="1"/>
  <c r="I34" i="36" a="1"/>
  <c r="I34" i="36" s="1"/>
  <c r="AB26" i="36" l="1" a="1"/>
  <c r="AB26" i="36" s="1"/>
  <c r="AC26" i="36" a="1"/>
  <c r="AC26" i="36" s="1"/>
  <c r="AB5" i="59" l="1" a="1"/>
  <c r="AB5" i="59" s="1"/>
  <c r="AB6" i="59" a="1"/>
  <c r="AB6" i="59" s="1"/>
  <c r="AB7" i="59" a="1"/>
  <c r="AB7" i="59" s="1"/>
  <c r="AB8" i="59" a="1"/>
  <c r="AB8" i="59" s="1"/>
  <c r="AB9" i="59" a="1"/>
  <c r="AB9" i="59" s="1"/>
  <c r="AB10" i="59" a="1"/>
  <c r="AB10" i="59" s="1"/>
  <c r="AB11" i="59" a="1"/>
  <c r="AB11" i="59" s="1"/>
  <c r="AB12" i="59" a="1"/>
  <c r="AB12" i="59" s="1"/>
  <c r="AB13" i="59" a="1"/>
  <c r="AB13" i="59" s="1"/>
  <c r="AB14" i="59" a="1"/>
  <c r="AB14" i="59" s="1"/>
  <c r="AB15" i="59" a="1"/>
  <c r="AB15" i="59" s="1"/>
  <c r="AB16" i="59" a="1"/>
  <c r="AB16" i="59" s="1"/>
  <c r="AB17" i="59" a="1"/>
  <c r="AB17" i="59" s="1"/>
  <c r="AB18" i="59" a="1"/>
  <c r="AB18" i="59" s="1"/>
  <c r="AB19" i="59" a="1"/>
  <c r="AB19" i="59" s="1"/>
  <c r="AB20" i="59" a="1"/>
  <c r="AB20" i="59" s="1"/>
  <c r="AB21" i="59" a="1"/>
  <c r="AB21" i="59" s="1"/>
  <c r="AB22" i="59" a="1"/>
  <c r="AB22" i="59" s="1"/>
  <c r="AB23" i="59" a="1"/>
  <c r="AB23" i="59" s="1"/>
  <c r="AB24" i="59" a="1"/>
  <c r="AB24" i="59" s="1"/>
  <c r="AB25" i="59" a="1"/>
  <c r="AB25" i="59" s="1"/>
  <c r="AB26" i="59" a="1"/>
  <c r="AB26" i="59" s="1"/>
  <c r="AB28" i="59" a="1"/>
  <c r="AB28" i="59" s="1"/>
  <c r="AB29" i="59" a="1"/>
  <c r="AB29" i="59" s="1"/>
  <c r="AB30" i="59" a="1"/>
  <c r="AB30" i="59" s="1"/>
  <c r="AB31" i="59" a="1"/>
  <c r="AB31" i="59" s="1"/>
  <c r="AB32" i="59" a="1"/>
  <c r="AB32" i="59" s="1"/>
  <c r="AB33" i="59" a="1"/>
  <c r="AB33" i="59" s="1"/>
  <c r="AB34" i="59" a="1"/>
  <c r="AB34" i="59" s="1"/>
  <c r="AB35" i="59" a="1"/>
  <c r="AB35" i="59" s="1"/>
  <c r="AB5" i="58" l="1" a="1"/>
  <c r="AB5" i="58" s="1"/>
  <c r="AC34" i="36" a="1"/>
  <c r="AC34" i="36" s="1"/>
  <c r="AC33" i="36" a="1"/>
  <c r="AC33" i="36" s="1"/>
  <c r="AC31" i="36" a="1"/>
  <c r="AC31" i="36" s="1"/>
  <c r="AC29" i="36" a="1"/>
  <c r="AC29" i="36" s="1"/>
  <c r="AC28" i="36" a="1"/>
  <c r="AC28" i="36" s="1"/>
  <c r="AC25" i="36" a="1"/>
  <c r="AC25" i="36" s="1"/>
  <c r="AC23" i="36" a="1"/>
  <c r="AC23" i="36" s="1"/>
  <c r="AC22" i="36" a="1"/>
  <c r="AC22" i="36" s="1"/>
  <c r="AC21" i="36" a="1"/>
  <c r="AC21" i="36" s="1"/>
  <c r="AC20" i="36" a="1"/>
  <c r="AC20" i="36" s="1"/>
  <c r="AC19" i="36" a="1"/>
  <c r="AC19" i="36" s="1"/>
  <c r="AC18" i="36" a="1"/>
  <c r="AC18" i="36" s="1"/>
  <c r="AC17" i="36" a="1"/>
  <c r="AC17" i="36" s="1"/>
  <c r="AC16" i="36" a="1"/>
  <c r="AC16" i="36" s="1"/>
  <c r="AC15" i="36" a="1"/>
  <c r="AC15" i="36" s="1"/>
  <c r="AC14" i="36" a="1"/>
  <c r="AC14" i="36" s="1"/>
  <c r="AC13" i="36" a="1"/>
  <c r="AC13" i="36" s="1"/>
  <c r="AC12" i="36" a="1"/>
  <c r="AC12" i="36" s="1"/>
  <c r="AC11" i="36" a="1"/>
  <c r="AC11" i="36" s="1"/>
  <c r="AC10" i="36" a="1"/>
  <c r="AC10" i="36" s="1"/>
  <c r="AC7" i="36" a="1"/>
  <c r="AC7" i="36" s="1"/>
  <c r="AB7" i="36" a="1"/>
  <c r="AB7" i="36" s="1"/>
  <c r="AB10" i="36" a="1"/>
  <c r="AB10" i="36" s="1"/>
  <c r="AB11" i="36" a="1"/>
  <c r="AB11" i="36" s="1"/>
  <c r="AB12" i="36" a="1"/>
  <c r="AB12" i="36" s="1"/>
  <c r="AB13" i="36" a="1"/>
  <c r="AB13" i="36" s="1"/>
  <c r="AB14" i="36" a="1"/>
  <c r="AB14" i="36" s="1"/>
  <c r="AB15" i="36" a="1"/>
  <c r="AB15" i="36" s="1"/>
  <c r="AB16" i="36" a="1"/>
  <c r="AB16" i="36" s="1"/>
  <c r="AB17" i="36" a="1"/>
  <c r="AB17" i="36" s="1"/>
  <c r="AB18" i="36" a="1"/>
  <c r="AB18" i="36" s="1"/>
  <c r="AB19" i="36" a="1"/>
  <c r="AB19" i="36" s="1"/>
  <c r="AB20" i="36" a="1"/>
  <c r="AB20" i="36" s="1"/>
  <c r="AB21" i="36" a="1"/>
  <c r="AB21" i="36" s="1"/>
  <c r="AB22" i="36" a="1"/>
  <c r="AB22" i="36" s="1"/>
  <c r="AB23" i="36" a="1"/>
  <c r="AB23" i="36" s="1"/>
  <c r="AB25" i="36" a="1"/>
  <c r="AB25" i="36" s="1"/>
  <c r="AB28" i="36" a="1"/>
  <c r="AB28" i="36" s="1"/>
  <c r="AB29" i="36" a="1"/>
  <c r="AB29" i="36" s="1"/>
  <c r="AB31" i="36" a="1"/>
  <c r="AB31" i="36" s="1"/>
  <c r="AB33" i="36" a="1"/>
  <c r="AB33" i="36" s="1"/>
  <c r="AB34" i="36" a="1"/>
  <c r="AB34" i="36" s="1"/>
  <c r="AC5" i="55" a="1"/>
  <c r="AC5" i="55" s="1"/>
  <c r="AC6" i="55" a="1"/>
  <c r="AC6" i="55" s="1"/>
  <c r="AC7" i="55" a="1"/>
  <c r="AC7" i="55" s="1"/>
  <c r="AC8" i="55" a="1"/>
  <c r="AC8" i="55" s="1"/>
  <c r="AC9" i="55" a="1"/>
  <c r="AC9" i="55" s="1"/>
  <c r="AC10" i="55" a="1"/>
  <c r="AC10" i="55" s="1"/>
  <c r="AC11" i="55" a="1"/>
  <c r="AC11" i="55" s="1"/>
  <c r="AC12" i="55" a="1"/>
  <c r="AC12" i="55" s="1"/>
  <c r="AC13" i="55" a="1"/>
  <c r="AC13" i="55" s="1"/>
  <c r="AC14" i="55" a="1"/>
  <c r="AC14" i="55" s="1"/>
  <c r="AC15" i="55" a="1"/>
  <c r="AC15" i="55" s="1"/>
  <c r="AC16" i="55" a="1"/>
  <c r="AC16" i="55" s="1"/>
  <c r="AC17" i="55" a="1"/>
  <c r="AC17" i="55" s="1"/>
  <c r="AC18" i="55" a="1"/>
  <c r="AC18" i="55" s="1"/>
  <c r="AC19" i="55" a="1"/>
  <c r="AC19" i="55" s="1"/>
  <c r="AC20" i="55" a="1"/>
  <c r="AC20" i="55" s="1"/>
  <c r="AC21" i="55" a="1"/>
  <c r="AC21" i="55" s="1"/>
  <c r="AC22" i="55" a="1"/>
  <c r="AC22" i="55" s="1"/>
  <c r="AC23" i="55" a="1"/>
  <c r="AC23" i="55" s="1"/>
  <c r="AC24" i="55" a="1"/>
  <c r="AC24" i="55" s="1"/>
  <c r="AC25" i="55" a="1"/>
  <c r="AC25" i="55" s="1"/>
  <c r="AC26" i="55" a="1"/>
  <c r="AC26" i="55" s="1"/>
  <c r="AC27" i="55" a="1"/>
  <c r="AC27" i="55" s="1"/>
  <c r="AC28" i="55" a="1"/>
  <c r="AC28" i="55" s="1"/>
  <c r="AC29" i="55" a="1"/>
  <c r="AC29" i="55" s="1"/>
  <c r="AC30" i="55" a="1"/>
  <c r="AC30" i="55" s="1"/>
  <c r="AC31" i="55" a="1"/>
  <c r="AC31" i="55" s="1"/>
  <c r="AC32" i="55" a="1"/>
  <c r="AC32" i="55" s="1"/>
  <c r="AC33" i="55" a="1"/>
  <c r="AC33" i="55" s="1"/>
  <c r="AC34" i="55" a="1"/>
  <c r="AC34" i="55" s="1"/>
  <c r="AC5" i="56" a="1"/>
  <c r="AC5" i="56" s="1"/>
  <c r="AC6" i="56" a="1"/>
  <c r="AC6" i="56" s="1"/>
  <c r="AC7" i="56" a="1"/>
  <c r="AC7" i="56" s="1"/>
  <c r="AC12" i="56" a="1"/>
  <c r="AC12" i="56" s="1"/>
  <c r="AC14" i="56" a="1"/>
  <c r="AC14" i="56" s="1"/>
  <c r="AC15" i="56" a="1"/>
  <c r="AC15" i="56" s="1"/>
  <c r="AC16" i="56" a="1"/>
  <c r="AC16" i="56" s="1"/>
  <c r="AC17" i="56" a="1"/>
  <c r="AC17" i="56" s="1"/>
  <c r="AC18" i="56" a="1"/>
  <c r="AC18" i="56" s="1"/>
  <c r="AC20" i="56" a="1"/>
  <c r="AC20" i="56" s="1"/>
  <c r="AC21" i="56" a="1"/>
  <c r="AC21" i="56" s="1"/>
  <c r="AC22" i="56" a="1"/>
  <c r="AC22" i="56" s="1"/>
  <c r="AC23" i="56" a="1"/>
  <c r="AC23" i="56" s="1"/>
  <c r="AC24" i="56" a="1"/>
  <c r="AC24" i="56" s="1"/>
  <c r="AC25" i="56" a="1"/>
  <c r="AC25" i="56" s="1"/>
  <c r="AC26" i="56" a="1"/>
  <c r="AC26" i="56" s="1"/>
  <c r="AC31" i="56" a="1"/>
  <c r="AC31" i="56" s="1"/>
  <c r="AC32" i="56" a="1"/>
  <c r="AC32" i="56" s="1"/>
  <c r="AC33" i="56" a="1"/>
  <c r="AC33" i="56" s="1"/>
  <c r="AC34" i="56" a="1"/>
  <c r="AC34" i="56" s="1"/>
  <c r="AB6" i="56" a="1"/>
  <c r="AB6" i="56" s="1"/>
  <c r="AB12" i="56" a="1"/>
  <c r="AB12" i="56" s="1"/>
  <c r="AB14" i="56" a="1"/>
  <c r="AB14" i="56" s="1"/>
  <c r="AB15" i="56" a="1"/>
  <c r="AB15" i="56" s="1"/>
  <c r="AB16" i="56" a="1"/>
  <c r="AB16" i="56" s="1"/>
  <c r="AB17" i="56" a="1"/>
  <c r="AB17" i="56" s="1"/>
  <c r="AB18" i="56" a="1"/>
  <c r="AB18" i="56" s="1"/>
  <c r="AB20" i="56" a="1"/>
  <c r="AB20" i="56" s="1"/>
  <c r="AB21" i="56" a="1"/>
  <c r="AB21" i="56" s="1"/>
  <c r="AB22" i="56" a="1"/>
  <c r="AB22" i="56" s="1"/>
  <c r="AB23" i="56" a="1"/>
  <c r="AB23" i="56" s="1"/>
  <c r="AB24" i="56" a="1"/>
  <c r="AB24" i="56" s="1"/>
  <c r="AB25" i="56" a="1"/>
  <c r="AB25" i="56" s="1"/>
  <c r="AB26" i="56" a="1"/>
  <c r="AB26" i="56" s="1"/>
  <c r="AB31" i="56" a="1"/>
  <c r="AB31" i="56" s="1"/>
  <c r="AB32" i="56" a="1"/>
  <c r="AB32" i="56" s="1"/>
  <c r="AB33" i="56" a="1"/>
  <c r="AB33" i="56" s="1"/>
  <c r="AB34" i="56" a="1"/>
  <c r="AB34" i="56" s="1"/>
  <c r="AB6" i="57" a="1"/>
  <c r="AB6" i="57" s="1"/>
  <c r="AB7" i="57" a="1"/>
  <c r="AB7" i="57" s="1"/>
  <c r="AB8" i="57" a="1"/>
  <c r="AB8" i="57" s="1"/>
  <c r="AB9" i="57" a="1"/>
  <c r="AB9" i="57" s="1"/>
  <c r="AB10" i="57" a="1"/>
  <c r="AB10" i="57" s="1"/>
  <c r="AB11" i="57" a="1"/>
  <c r="AB11" i="57" s="1"/>
  <c r="AB12" i="57" a="1"/>
  <c r="AB12" i="57" s="1"/>
  <c r="AB13" i="57" a="1"/>
  <c r="AB13" i="57" s="1"/>
  <c r="AB14" i="57" a="1"/>
  <c r="AB14" i="57" s="1"/>
  <c r="AB15" i="57" a="1"/>
  <c r="AB15" i="57" s="1"/>
  <c r="AB16" i="57" a="1"/>
  <c r="AB16" i="57" s="1"/>
  <c r="AB17" i="57" a="1"/>
  <c r="AB17" i="57" s="1"/>
  <c r="AB18" i="57" a="1"/>
  <c r="AB18" i="57" s="1"/>
  <c r="AB19" i="57" a="1"/>
  <c r="AB19" i="57" s="1"/>
  <c r="AB20" i="57" a="1"/>
  <c r="AB20" i="57" s="1"/>
  <c r="AB21" i="57" a="1"/>
  <c r="AB21" i="57" s="1"/>
  <c r="AB22" i="57" a="1"/>
  <c r="AB22" i="57" s="1"/>
  <c r="AB23" i="57" a="1"/>
  <c r="AB23" i="57" s="1"/>
  <c r="AB24" i="57" a="1"/>
  <c r="AB24" i="57" s="1"/>
  <c r="AB25" i="57" a="1"/>
  <c r="AB25" i="57" s="1"/>
  <c r="AB30" i="57" a="1"/>
  <c r="AB30" i="57" s="1"/>
  <c r="AB31" i="57" a="1"/>
  <c r="AB31" i="57" s="1"/>
  <c r="AB32" i="57" a="1"/>
  <c r="AB32" i="57" s="1"/>
  <c r="AB33" i="57" a="1"/>
  <c r="AB33" i="57" s="1"/>
  <c r="AB34" i="57" a="1"/>
  <c r="AB34" i="57" s="1"/>
  <c r="AB5" i="57" a="1"/>
  <c r="AB5" i="57" s="1"/>
  <c r="AB6" i="58" a="1"/>
  <c r="AB6" i="58" s="1"/>
  <c r="AB7" i="58" a="1"/>
  <c r="AB7" i="58" s="1"/>
  <c r="AB8" i="58" a="1"/>
  <c r="AB8" i="58" s="1"/>
  <c r="AB9" i="58" a="1"/>
  <c r="AB9" i="58" s="1"/>
  <c r="AB10" i="58" a="1"/>
  <c r="AB10" i="58" s="1"/>
  <c r="AB11" i="58" a="1"/>
  <c r="AB11" i="58" s="1"/>
  <c r="AB12" i="58" a="1"/>
  <c r="AB12" i="58" s="1"/>
  <c r="AB13" i="58" a="1"/>
  <c r="AB13" i="58" s="1"/>
  <c r="AB14" i="58" a="1"/>
  <c r="AB14" i="58" s="1"/>
  <c r="AB15" i="58" a="1"/>
  <c r="AB15" i="58" s="1"/>
  <c r="AB16" i="58" a="1"/>
  <c r="AB16" i="58" s="1"/>
  <c r="AB17" i="58" a="1"/>
  <c r="AB17" i="58" s="1"/>
  <c r="AB18" i="58" a="1"/>
  <c r="AB18" i="58" s="1"/>
  <c r="AB19" i="58" a="1"/>
  <c r="AB19" i="58" s="1"/>
  <c r="AB20" i="58" a="1"/>
  <c r="AB20" i="58" s="1"/>
  <c r="AB21" i="58" a="1"/>
  <c r="AB21" i="58" s="1"/>
  <c r="AB22" i="58" a="1"/>
  <c r="AB22" i="58" s="1"/>
  <c r="AB23" i="58" a="1"/>
  <c r="AB23" i="58" s="1"/>
  <c r="AB24" i="58" a="1"/>
  <c r="AB24" i="58" s="1"/>
  <c r="AB25" i="58" a="1"/>
  <c r="AB25" i="58" s="1"/>
  <c r="AB26" i="58" a="1"/>
  <c r="AB26" i="58" s="1"/>
  <c r="AB27" i="58" a="1"/>
  <c r="AB27" i="58" s="1"/>
  <c r="AB28" i="58" a="1"/>
  <c r="AB28" i="58" s="1"/>
  <c r="AB29" i="58" a="1"/>
  <c r="AB29" i="58" s="1"/>
  <c r="AB30" i="58" a="1"/>
  <c r="AB30" i="58" s="1"/>
  <c r="AB31" i="58" a="1"/>
  <c r="AB31" i="58" s="1"/>
  <c r="AB33" i="58" a="1"/>
  <c r="AB33" i="58" s="1"/>
  <c r="AB34" i="58" a="1"/>
  <c r="AB34" i="58" s="1"/>
  <c r="AB5" i="61" a="1"/>
  <c r="AB5" i="61" s="1"/>
  <c r="AB7" i="61" a="1"/>
  <c r="AB7" i="61" s="1"/>
  <c r="AB8" i="61" a="1"/>
  <c r="AB8" i="61" s="1"/>
  <c r="AB9" i="61" a="1"/>
  <c r="AB9" i="61" s="1"/>
  <c r="AB10" i="61" a="1"/>
  <c r="AB10" i="61" s="1"/>
  <c r="AB11" i="61" a="1"/>
  <c r="AB11" i="61" s="1"/>
  <c r="AB12" i="61" a="1"/>
  <c r="AB12" i="61" s="1"/>
  <c r="AB13" i="61" a="1"/>
  <c r="AB13" i="61" s="1"/>
  <c r="AB14" i="61" a="1"/>
  <c r="AB14" i="61" s="1"/>
  <c r="AB15" i="61" a="1"/>
  <c r="AB15" i="61" s="1"/>
  <c r="AB16" i="61" a="1"/>
  <c r="AB16" i="61" s="1"/>
  <c r="AB17" i="61" a="1"/>
  <c r="AB17" i="61" s="1"/>
  <c r="AB18" i="61" a="1"/>
  <c r="AB18" i="61" s="1"/>
  <c r="AB19" i="61" a="1"/>
  <c r="AB19" i="61" s="1"/>
  <c r="AB20" i="61" a="1"/>
  <c r="AB20" i="61" s="1"/>
  <c r="AB21" i="61" a="1"/>
  <c r="AB21" i="61" s="1"/>
  <c r="AB22" i="61" a="1"/>
  <c r="AB22" i="61" s="1"/>
  <c r="AB23" i="61" a="1"/>
  <c r="AB23" i="61" s="1"/>
  <c r="AB24" i="61" a="1"/>
  <c r="AB24" i="61" s="1"/>
  <c r="AB25" i="61" a="1"/>
  <c r="AB25" i="61" s="1"/>
  <c r="AB26" i="61" a="1"/>
  <c r="AB26" i="61" s="1"/>
  <c r="AB27" i="61" a="1"/>
  <c r="AB27" i="61" s="1"/>
  <c r="AB28" i="61" a="1"/>
  <c r="AB28" i="61" s="1"/>
  <c r="AB29" i="61" a="1"/>
  <c r="AB29" i="61" s="1"/>
  <c r="AB30" i="61" a="1"/>
  <c r="AB30" i="61" s="1"/>
  <c r="AB31" i="61" a="1"/>
  <c r="AB31" i="61" s="1"/>
  <c r="AB32" i="61" a="1"/>
  <c r="AB32" i="61" s="1"/>
  <c r="AB33" i="61" a="1"/>
  <c r="AB33" i="61" s="1"/>
  <c r="AB34" i="61" a="1"/>
  <c r="AB34" i="61" s="1"/>
  <c r="AD6" i="60" a="1"/>
  <c r="AD6" i="60" s="1"/>
  <c r="AD7" i="60" a="1"/>
  <c r="AD7" i="60" s="1"/>
  <c r="AD9" i="60" a="1"/>
  <c r="AD9" i="60" s="1"/>
  <c r="AD10" i="60" a="1"/>
  <c r="AD10" i="60" s="1"/>
  <c r="AD11" i="60" a="1"/>
  <c r="AD11" i="60" s="1"/>
  <c r="AD12" i="60" a="1"/>
  <c r="AD12" i="60" s="1"/>
  <c r="AD13" i="60" a="1"/>
  <c r="AD13" i="60" s="1"/>
  <c r="AD14" i="60" a="1"/>
  <c r="AD14" i="60" s="1"/>
  <c r="AD15" i="60" a="1"/>
  <c r="AD15" i="60" s="1"/>
  <c r="AD16" i="60" a="1"/>
  <c r="AD16" i="60" s="1"/>
  <c r="AD17" i="60" a="1"/>
  <c r="AD17" i="60" s="1"/>
  <c r="AD18" i="60" a="1"/>
  <c r="AD18" i="60" s="1"/>
  <c r="AD19" i="60" a="1"/>
  <c r="AD19" i="60" s="1"/>
  <c r="AD20" i="60" a="1"/>
  <c r="AD20" i="60" s="1"/>
  <c r="AD21" i="60" a="1"/>
  <c r="AD21" i="60" s="1"/>
  <c r="AD22" i="60" a="1"/>
  <c r="AD22" i="60" s="1"/>
  <c r="AD23" i="60" a="1"/>
  <c r="AD23" i="60" s="1"/>
  <c r="AD24" i="60" a="1"/>
  <c r="AD24" i="60" s="1"/>
  <c r="AD25" i="60" a="1"/>
  <c r="AD25" i="60" s="1"/>
</calcChain>
</file>

<file path=xl/connections.xml><?xml version="1.0" encoding="utf-8"?>
<connections xmlns="http://schemas.openxmlformats.org/spreadsheetml/2006/main">
  <connection id="1" keepAlive="1" name="Query - _Admins" description="Connection to the '_Admins' query in the workbook." type="5" refreshedVersion="0" background="1">
    <dbPr connection="Provider=Microsoft.Mashup.OleDb.1;Data Source=$Workbook$;Location=_Admins;Extended Properties=&quot;&quot;" command="SELECT * FROM [_Admins]"/>
  </connection>
  <connection id="2" keepAlive="1" name="Query - _Clusters" description="Connection to the '_Clusters' query in the workbook." type="5" refreshedVersion="0" background="1">
    <dbPr connection="Provider=Microsoft.Mashup.OleDb.1;Data Source=$Workbook$;Location=_Clusters;Extended Properties=&quot;&quot;" command="SELECT * FROM [_Clusters]"/>
  </connection>
  <connection id="3" keepAlive="1" name="Query - _Logframe" description="Connection to the '_Logframe' query in the workbook." type="5" refreshedVersion="0" background="1">
    <dbPr connection="Provider=Microsoft.Mashup.OleDb.1;Data Source=$Workbook$;Location=_Logframe;Extended Properties=&quot;&quot;" command="SELECT * FROM [_Logframe]"/>
  </connection>
  <connection id="4" keepAlive="1" name="Query - _OrgPath" description="Connection to the '_OrgPath' query in the workbook." type="5" refreshedVersion="0" background="1">
    <dbPr connection="Provider=Microsoft.Mashup.OleDb.1;Data Source=$Workbook$;Location=_OrgPath;Extended Properties=&quot;&quot;" command="SELECT * FROM [_OrgPath]"/>
  </connection>
  <connection id="5" keepAlive="1" name="Query - _Projects" description="Connection to the '_Projects' query in the workbook." type="5" refreshedVersion="0" background="1">
    <dbPr connection="Provider=Microsoft.Mashup.OleDb.1;Data Source=$Workbook$;Location=_Projects;Extended Properties=&quot;&quot;" command="SELECT * FROM [_Projects]"/>
  </connection>
  <connection id="6" keepAlive="1" name="Query - 00 Admin1" description="Connection to the '00 Admin1' query in the workbook." type="5" refreshedVersion="6" background="1" saveData="1">
    <dbPr connection="Provider=Microsoft.Mashup.OleDb.1;Data Source=$Workbook$;Location=&quot;00 Admin1&quot;;Extended Properties=&quot;&quot;" command="SELECT * FROM [00 Admin1]"/>
  </connection>
  <connection id="7" keepAlive="1" name="Query - 00 Admin2" description="Connection to the '00 Admin2' query in the workbook." type="5" refreshedVersion="6" background="1" saveData="1">
    <dbPr connection="Provider=Microsoft.Mashup.OleDb.1;Data Source=$Workbook$;Location=&quot;00 Admin2&quot;;Extended Properties=&quot;&quot;" command="SELECT * FROM [00 Admin2]"/>
  </connection>
  <connection id="8" keepAlive="1" name="Query - 00 Admin3" description="Connection to the '00 Admin3' query in the workbook." type="5" refreshedVersion="6" background="1" saveData="1">
    <dbPr connection="Provider=Microsoft.Mashup.OleDb.1;Data Source=$Workbook$;Location=&quot;00 Admin3&quot;;Extended Properties=&quot;&quot;" command="SELECT * FROM [00 Admin3]"/>
  </connection>
  <connection id="9" keepAlive="1" name="Query - 00 CurrentWorkbook" description="Connection to the '00 CurrentWorkbook' query in the workbook." type="5" refreshedVersion="6" background="1" saveData="1">
    <dbPr connection="Provider=Microsoft.Mashup.OleDb.1;Data Source=$Workbook$;Location=&quot;00 CurrentWorkbook&quot;;Extended Properties=&quot;&quot;" command="SELECT * FROM [00 CurrentWorkbook]"/>
  </connection>
  <connection id="10" keepAlive="1" name="Query - 00 Dates" description="Connection to the '00 Dates' query in the workbook." type="5" refreshedVersion="6" background="1" saveData="1">
    <dbPr connection="Provider=Microsoft.Mashup.OleDb.1;Data Source=$Workbook$;Location=&quot;00 Dates&quot;;Extended Properties=&quot;&quot;" command="SELECT * FROM [00 Dates]"/>
  </connection>
  <connection id="11" keepAlive="1" name="Query - 00 Errores" description="Connection to the '00 Errores' query in the workbook." type="5" refreshedVersion="6" background="1" saveData="1">
    <dbPr connection="Provider=Microsoft.Mashup.OleDb.1;Data Source=$Workbook$;Location=&quot;00 Errores&quot;;Extended Properties=&quot;&quot;" command="SELECT * FROM [00 Errores]"/>
  </connection>
  <connection id="12" keepAlive="1" name="Query - 00 Logframe" description="Connection to the '00 Logframe' query in the workbook." type="5" refreshedVersion="6" background="1" saveData="1">
    <dbPr connection="Provider=Microsoft.Mashup.OleDb.1;Data Source=$Workbook$;Location=&quot;00 Logframe&quot;;Extended Properties=&quot;&quot;" command="SELECT * FROM [00 Logframe]"/>
  </connection>
  <connection id="13" keepAlive="1" name="Query - 00 Organizaciones(1)" description="Connection to the '00 Organizaciones' query in the workbook." type="5" refreshedVersion="6" background="1" saveData="1">
    <dbPr connection="Provider=Microsoft.Mashup.OleDb.1;Data Source=$Workbook$;Location=&quot;00 Organizaciones&quot;;Extended Properties=&quot;&quot;" command="SELECT * FROM [00 Organizaciones]"/>
  </connection>
  <connection id="14" keepAlive="1" name="Query - 00 Status" description="Connection to the '00 Status' query in the workbook." type="5" refreshedVersion="6" background="1" saveData="1">
    <dbPr connection="Provider=Microsoft.Mashup.OleDb.1;Data Source=$Workbook$;Location=&quot;00 Status&quot;;Extended Properties=&quot;&quot;" command="SELECT * FROM [00 Status]"/>
  </connection>
  <connection id="15" keepAlive="1" name="Query - 10 Consolidado" description="Connection to the '10 Consolidado' query in the workbook." type="5" refreshedVersion="6" background="1" saveData="1">
    <dbPr connection="Provider=Microsoft.Mashup.OleDb.1;Data Source=$Workbook$;Location=&quot;10 Consolidado&quot;;Extended Properties=&quot;&quot;" command="SELECT * FROM [10 Consolidado]"/>
  </connection>
  <connection id="16" keepAlive="1" name="Query - 98 Org Implementadora" description="Connection to the '98 Org Implementadora' query in the workbook." type="5" refreshedVersion="6" background="1" saveData="1">
    <dbPr connection="Provider=Microsoft.Mashup.OleDb.1;Data Source=$Workbook$;Location=&quot;98 Org Implementadora&quot;;Extended Properties=&quot;&quot;" command="SELECT * FROM [98 Org Implementadora]"/>
  </connection>
  <connection id="17" keepAlive="1" name="Query - 98 Org Líder" description="Connection to the '98 Org Líder' query in the workbook." type="5" refreshedVersion="6" background="1" saveData="1">
    <dbPr connection="Provider=Microsoft.Mashup.OleDb.1;Data Source=$Workbook$;Location=&quot;98 Org Líder&quot;;Extended Properties=&quot;&quot;" command="SELECT * FROM [98 Org Líder]"/>
  </connection>
  <connection id="18" keepAlive="1" name="Query - 99 Datos" description="Connection to the '99 Datos' query in the workbook." type="5" refreshedVersion="8" background="1" saveData="1">
    <dbPr connection="Provider=Microsoft.Mashup.OleDb.1;Data Source=$Workbook$;Location=&quot;99 Datos&quot;;Extended Properties=&quot;&quot;" command="SELECT * FROM [99 Datos]"/>
  </connection>
  <connection id="19" keepAlive="1" name="Query - 99 Organizaciones" description="Connection to the '99 Organizaciones' query in the workbook." type="5" refreshedVersion="8" background="1" saveData="1">
    <dbPr connection="Provider=Microsoft.Mashup.OleDb.1;Data Source=$Workbook$;Location=&quot;99 Organizaciones&quot;;Extended Properties=&quot;&quot;" command="SELECT * FROM [99 Organizaciones]"/>
  </connection>
  <connection id="20" keepAlive="1" name="Query - Admin - Source" description="Connection to the 'Admin - Source' query in the workbook." type="5" refreshedVersion="6" background="1" saveData="1">
    <dbPr connection="Provider=Microsoft.Mashup.OleDb.1;Data Source=$Workbook$;Location=&quot;Admin - Source&quot;;Extended Properties=&quot;&quot;" command="SELECT * FROM [Admin - Source]"/>
  </connection>
  <connection id="21" keepAlive="1" name="Query - Admin1111" description="Connection to the 'Admin1' query in the workbook." type="5" refreshedVersion="8" background="1" saveData="1">
    <dbPr connection="Provider=Microsoft.Mashup.OleDb.1;Data Source=$Workbook$;Location=Admin1;Extended Properties=&quot;&quot;" command="SELECT * FROM [Admin1]"/>
  </connection>
  <connection id="22" keepAlive="1" name="Query - Admin211111" description="Connection to the 'Admin2' query in the workbook." type="5" refreshedVersion="8" background="1" saveData="1">
    <dbPr connection="Provider=Microsoft.Mashup.OleDb.1;Data Source=$Workbook$;Location=Admin2;Extended Properties=&quot;&quot;" command="SELECT * FROM [Admin2]"/>
  </connection>
  <connection id="23" keepAlive="1" name="Query - Admin311111" description="Connection to the 'Admin3' query in the workbook." type="5" refreshedVersion="8" background="1" saveData="1">
    <dbPr connection="Provider=Microsoft.Mashup.OleDb.1;Data Source=$Workbook$;Location=Admin3;Extended Properties=&quot;&quot;" command="SELECT * FROM [Admin3]"/>
  </connection>
  <connection id="24" keepAlive="1" name="Query - Cluster - Org - Projects" description="Connection to the 'Cluster - Org - Projects' query in the workbook." type="5" refreshedVersion="8" background="1" saveData="1">
    <dbPr connection="Provider=Microsoft.Mashup.OleDb.1;Data Source=$Workbook$;Location=&quot;Cluster - Org - Projects&quot;;Extended Properties=&quot;&quot;" command="SELECT * FROM [Cluster - Org - Projects]"/>
  </connection>
  <connection id="25" keepAlive="1" name="Query - Clusters - Master" description="Connection to the 'Clusters - Master' query in the workbook." type="5" refreshedVersion="0" background="1">
    <dbPr connection="Provider=Microsoft.Mashup.OleDb.1;Data Source=$Workbook$;Location=&quot;Clusters - Master&quot;;Extended Properties=&quot;&quot;" command="SELECT * FROM [Clusters - Master]"/>
  </connection>
  <connection id="26" keepAlive="1" name="Query - Clusters - Org" description="Connection to the 'Clusters - Org' query in the workbook." type="5" refreshedVersion="8" background="1" saveData="1">
    <dbPr connection="Provider=Microsoft.Mashup.OleDb.1;Data Source=$Workbook$;Location=&quot;Clusters - Org&quot;;Extended Properties=&quot;&quot;" command="SELECT * FROM [Clusters - Org]"/>
  </connection>
  <connection id="27" keepAlive="1" name="Query - Desglose AEE" description="Connection to the 'Desglose AEE' query in the workbook." type="5" refreshedVersion="8" background="1" saveData="1">
    <dbPr connection="Provider=Microsoft.Mashup.OleDb.1;Data Source=$Workbook$;Location=&quot;Desglose AEE&quot;;Extended Properties=&quot;&quot;" command="SELECT * FROM [Desglose AEE]"/>
  </connection>
  <connection id="28" keepAlive="1" name="Query - Logframe" description="Connection to the 'Logframe' query in the workbook." type="5" refreshedVersion="8" background="1" saveData="1">
    <dbPr connection="Provider=Microsoft.Mashup.OleDb.1;Data Source=$Workbook$;Location=Logframe;Extended Properties=&quot;&quot;" command="SELECT * FROM [Logframe]"/>
  </connection>
  <connection id="29" keepAlive="1" name="Query - Logframe - Areas" description="Connection to the 'Logframe - Areas' query in the workbook." type="5" refreshedVersion="8" background="1" saveData="1">
    <dbPr connection="Provider=Microsoft.Mashup.OleDb.1;Data Source=$Workbook$;Location=&quot;Logframe - Areas&quot;;Extended Properties=&quot;&quot;" command="SELECT * FROM [Logframe - Areas]"/>
  </connection>
  <connection id="30" keepAlive="1" name="Query - Logframe - Salud" description="Connection to the 'Logframe - Salud' query in the workbook." type="5" refreshedVersion="8" background="1" saveData="1">
    <dbPr connection="Provider=Microsoft.Mashup.OleDb.1;Data Source=$Workbook$;Location=&quot;Logframe - Salud&quot;;Extended Properties=&quot;&quot;" command="SELECT * FROM [Logframe - Salud]"/>
  </connection>
  <connection id="31" keepAlive="1" name="Query - Logframe - Source" description="Connection to the 'Logframe - Source' query in the workbook." type="5" refreshedVersion="6" background="1" saveData="1">
    <dbPr connection="Provider=Microsoft.Mashup.OleDb.1;Data Source=$Workbook$;Location=&quot;Logframe - Source&quot;;Extended Properties=&quot;&quot;" command="SELECT * FROM [Logframe - Source]"/>
  </connection>
  <connection id="32" keepAlive="1" name="Query - Logframe - Tp Establecimiento1" description="Connection to the 'Logframe - Tp Establecimiento' query in the workbook." type="5" refreshedVersion="8" background="1" saveData="1">
    <dbPr connection="Provider=Microsoft.Mashup.OleDb.1;Data Source=$Workbook$;Location=&quot;Logframe - Tp Establecimiento&quot;;Extended Properties=&quot;&quot;" command="SELECT * FROM [Logframe - Tp Establecimiento]"/>
  </connection>
  <connection id="33" keepAlive="1" name="Query - Organizaciones" description="Connection to the 'Organizaciones' query in the workbook." type="5" refreshedVersion="8" background="1" saveData="1">
    <dbPr connection="Provider=Microsoft.Mashup.OleDb.1;Data Source=$Workbook$;Location=Organizaciones;Extended Properties=&quot;&quot;" command="SELECT * FROM [Organizaciones]"/>
  </connection>
  <connection id="34" keepAlive="1" name="Query - Projects - Origin" description="Connection to the 'Projects - Origin' query in the workbook." type="5" refreshedVersion="0" background="1">
    <dbPr connection="Provider=Microsoft.Mashup.OleDb.1;Data Source=$Workbook$;Location=&quot;Projects - Origin&quot;;Extended Properties=&quot;&quot;" command="SELECT * FROM [Projects - Origin]"/>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<sst xmlns="http://schemas.openxmlformats.org/spreadsheetml/2006/main" count="46063" uniqueCount="18274">
  <si>
    <t>#status</t>
  </si>
  <si>
    <t>AEE - Tipos de Kits</t>
  </si>
  <si>
    <t>En verde las tablas que se están usando</t>
  </si>
  <si>
    <t>Tipo de ubicación</t>
  </si>
  <si>
    <t>Planeada</t>
  </si>
  <si>
    <t>#kit+type</t>
  </si>
  <si>
    <t>En naranja las que vienen desde Gdrive</t>
  </si>
  <si>
    <t>#location+type</t>
  </si>
  <si>
    <t>En ejecución</t>
  </si>
  <si>
    <t>Kit individual para personas en movilidad</t>
  </si>
  <si>
    <t>Ambulatorio</t>
  </si>
  <si>
    <t>Finalizada</t>
  </si>
  <si>
    <t>Kit familiar para personas en movilidad</t>
  </si>
  <si>
    <t>Centro de Diagnóstico Integral</t>
  </si>
  <si>
    <t>Kit de hábitat</t>
  </si>
  <si>
    <t>Hospital</t>
  </si>
  <si>
    <t>SINO</t>
  </si>
  <si>
    <t>Otro</t>
  </si>
  <si>
    <t>Sede Administrativa de Salud</t>
  </si>
  <si>
    <t>Sí</t>
  </si>
  <si>
    <t>EAT - Espacio de alojamiento temporal (civil)</t>
  </si>
  <si>
    <t>No</t>
  </si>
  <si>
    <t>PROPG - Grupos poblacionales</t>
  </si>
  <si>
    <t>PASI - Punto de Atención Social Integral (Gubernamental)</t>
  </si>
  <si>
    <t>#reached+type</t>
  </si>
  <si>
    <t>Espacio o centro comunitario / institucional</t>
  </si>
  <si>
    <t>Población en movilidad</t>
  </si>
  <si>
    <t>Escuela o centro educativo</t>
  </si>
  <si>
    <t>#date+month+cycle</t>
  </si>
  <si>
    <t>Refugiados</t>
  </si>
  <si>
    <t>Comunidad</t>
  </si>
  <si>
    <t>Población de acogida</t>
  </si>
  <si>
    <t>Autoridad de coordinación civil / militar</t>
  </si>
  <si>
    <t>Personas sin documentación</t>
  </si>
  <si>
    <t>Consultorios Populares (CP)</t>
  </si>
  <si>
    <t>Espacio Seguro para Mujeres y Niñas / Adolescentes (WGSS)</t>
  </si>
  <si>
    <t>Ninguna de las anteriores</t>
  </si>
  <si>
    <t>Casa de paso / Casa de abrigo</t>
  </si>
  <si>
    <t>#communication+channel</t>
  </si>
  <si>
    <t>Virtual</t>
  </si>
  <si>
    <t>Medios sociales (Facebook, Twitter, Instagram, otros)</t>
  </si>
  <si>
    <t>Comunicación en masa (Radio, televisión)</t>
  </si>
  <si>
    <t>Atención remota por medios digitales (SMS, teléfono, Zoom, Skype, correo electrónico, línea directa)</t>
  </si>
  <si>
    <t>Cara a cara</t>
  </si>
  <si>
    <t>Soporte Visual (Panfleto, folleto, afiche)</t>
  </si>
  <si>
    <t>#sector+es</t>
  </si>
  <si>
    <t>SAL - Servicios Criticos</t>
  </si>
  <si>
    <t>Coordinación</t>
  </si>
  <si>
    <t>#critical+service</t>
  </si>
  <si>
    <t>Educación</t>
  </si>
  <si>
    <t>UCI</t>
  </si>
  <si>
    <t>Seguridad Alimentaria</t>
  </si>
  <si>
    <t>Urgencias</t>
  </si>
  <si>
    <t>Salud</t>
  </si>
  <si>
    <t>Sala de Parto</t>
  </si>
  <si>
    <t>Logística</t>
  </si>
  <si>
    <t>Quirófano</t>
  </si>
  <si>
    <t>Nutrición</t>
  </si>
  <si>
    <t>Laboratorio</t>
  </si>
  <si>
    <t>Protección General</t>
  </si>
  <si>
    <t>Áreas COVID-19</t>
  </si>
  <si>
    <t>Protección Niños, Niñas, Adolescentes</t>
  </si>
  <si>
    <t>No aplica</t>
  </si>
  <si>
    <t>Protección Violencia de Género</t>
  </si>
  <si>
    <t>Alojamiento, Energía y Enseres</t>
  </si>
  <si>
    <t>Agua, Saneamiento e Higiene</t>
  </si>
  <si>
    <t>AEE - Tipo de Unidad de Alojamiento de Emergencia</t>
  </si>
  <si>
    <t>#unit+type</t>
  </si>
  <si>
    <t>RHU</t>
  </si>
  <si>
    <t>Rub Halls</t>
  </si>
  <si>
    <t>Carpas Familiares</t>
  </si>
  <si>
    <t>AEE - Método de generación de enregía</t>
  </si>
  <si>
    <t>#energy+generate+method</t>
  </si>
  <si>
    <t>Generador eléctrico convencional</t>
  </si>
  <si>
    <t>Sistema fotovoltaico</t>
  </si>
  <si>
    <t>Biodigestores</t>
  </si>
  <si>
    <t>#adm1+name</t>
  </si>
  <si>
    <t>#adm1+code</t>
  </si>
  <si>
    <t>#meta+check_adm1code_adm2name</t>
  </si>
  <si>
    <t>#adm2+name</t>
  </si>
  <si>
    <t>#adm2+code</t>
  </si>
  <si>
    <t>#meta+check_adm2code_adm3name</t>
  </si>
  <si>
    <t>#adm3+name</t>
  </si>
  <si>
    <t>#adm3+code</t>
  </si>
  <si>
    <t>#location+geo+latitude</t>
  </si>
  <si>
    <t>#location+geo+longitude</t>
  </si>
  <si>
    <t>Distrito Capital</t>
  </si>
  <si>
    <t>VE01</t>
  </si>
  <si>
    <t>VE01-Libertador</t>
  </si>
  <si>
    <t>Libertador</t>
  </si>
  <si>
    <t>VE0101</t>
  </si>
  <si>
    <t>VE0101-Altagracia</t>
  </si>
  <si>
    <t>Altagracia</t>
  </si>
  <si>
    <t>VE010101</t>
  </si>
  <si>
    <t>Amazonas</t>
  </si>
  <si>
    <t>VE02</t>
  </si>
  <si>
    <t>VE02-Autónomo Alto Orinoco</t>
  </si>
  <si>
    <t>Autónomo Alto Orinoco</t>
  </si>
  <si>
    <t>VE0201</t>
  </si>
  <si>
    <t>VE0101-Antimano</t>
  </si>
  <si>
    <t>Antimano</t>
  </si>
  <si>
    <t>VE010102</t>
  </si>
  <si>
    <t>Anzoátegui</t>
  </si>
  <si>
    <t>VE03</t>
  </si>
  <si>
    <t>VE02-Autónomo Atabapo</t>
  </si>
  <si>
    <t>Autónomo Atabapo</t>
  </si>
  <si>
    <t>VE0202</t>
  </si>
  <si>
    <t>VE0101-Candelaria</t>
  </si>
  <si>
    <t>Candelaria</t>
  </si>
  <si>
    <t>VE010103</t>
  </si>
  <si>
    <t>Apure</t>
  </si>
  <si>
    <t>VE04</t>
  </si>
  <si>
    <t>VE02-Autónomo Atures</t>
  </si>
  <si>
    <t>Autónomo Atures</t>
  </si>
  <si>
    <t>VE0203</t>
  </si>
  <si>
    <t>VE0101-Caricuao</t>
  </si>
  <si>
    <t>Caricuao</t>
  </si>
  <si>
    <t>VE010104</t>
  </si>
  <si>
    <t>Aragua</t>
  </si>
  <si>
    <t>VE05</t>
  </si>
  <si>
    <t>VE02-Autónomo Autana</t>
  </si>
  <si>
    <t>Autónomo Autana</t>
  </si>
  <si>
    <t>VE0204</t>
  </si>
  <si>
    <t>VE0101-Catedral</t>
  </si>
  <si>
    <t>Catedral</t>
  </si>
  <si>
    <t>VE010105</t>
  </si>
  <si>
    <t>Barinas</t>
  </si>
  <si>
    <t>VE06</t>
  </si>
  <si>
    <t>VE02-Autónomo Maroa</t>
  </si>
  <si>
    <t>Autónomo Maroa</t>
  </si>
  <si>
    <t>VE0205</t>
  </si>
  <si>
    <t>VE0101-Coche</t>
  </si>
  <si>
    <t>Coche</t>
  </si>
  <si>
    <t>VE010106</t>
  </si>
  <si>
    <t>Bolívar</t>
  </si>
  <si>
    <t>VE07</t>
  </si>
  <si>
    <t>VE02-Autónomo Manapiare</t>
  </si>
  <si>
    <t>Autónomo Manapiare</t>
  </si>
  <si>
    <t>VE0206</t>
  </si>
  <si>
    <t>VE0101-El Junquito</t>
  </si>
  <si>
    <t>El Junquito</t>
  </si>
  <si>
    <t>VE010107</t>
  </si>
  <si>
    <t>Carabobo</t>
  </si>
  <si>
    <t>VE08</t>
  </si>
  <si>
    <t>VE02-Autónomo Río Negro</t>
  </si>
  <si>
    <t>Autónomo Río Negro</t>
  </si>
  <si>
    <t>VE0207</t>
  </si>
  <si>
    <t>VE0101-El Paraíso</t>
  </si>
  <si>
    <t>El Paraíso</t>
  </si>
  <si>
    <t>VE010108</t>
  </si>
  <si>
    <t>Cojedes</t>
  </si>
  <si>
    <t>VE09</t>
  </si>
  <si>
    <t>VE03-Anaco</t>
  </si>
  <si>
    <t>Anaco</t>
  </si>
  <si>
    <t>VE0301</t>
  </si>
  <si>
    <t>VE0101-El Recreo</t>
  </si>
  <si>
    <t>El Recreo</t>
  </si>
  <si>
    <t>VE010109</t>
  </si>
  <si>
    <t>Delta Amacuro</t>
  </si>
  <si>
    <t>VE10</t>
  </si>
  <si>
    <t>VE03-Aragua</t>
  </si>
  <si>
    <t>VE0302</t>
  </si>
  <si>
    <t>VE0101-El Valle</t>
  </si>
  <si>
    <t>El Valle</t>
  </si>
  <si>
    <t>VE010110</t>
  </si>
  <si>
    <t>Falcón</t>
  </si>
  <si>
    <t>VE11</t>
  </si>
  <si>
    <t>VE03-Fernando De Peñalver</t>
  </si>
  <si>
    <t>Fernando De Peñalver</t>
  </si>
  <si>
    <t>VE0303</t>
  </si>
  <si>
    <t>VE0101-La Pastora</t>
  </si>
  <si>
    <t>La Pastora</t>
  </si>
  <si>
    <t>VE010111</t>
  </si>
  <si>
    <t>Guárico</t>
  </si>
  <si>
    <t>VE12</t>
  </si>
  <si>
    <t>VE03-Francisco Del Carvajal</t>
  </si>
  <si>
    <t>Francisco Del Carvajal</t>
  </si>
  <si>
    <t>VE0304</t>
  </si>
  <si>
    <t>VE0101-La Vega</t>
  </si>
  <si>
    <t>La Vega</t>
  </si>
  <si>
    <t>VE010112</t>
  </si>
  <si>
    <t>Lara</t>
  </si>
  <si>
    <t>VE13</t>
  </si>
  <si>
    <t>VE03-Francisco De Miranda</t>
  </si>
  <si>
    <t>Francisco De Miranda</t>
  </si>
  <si>
    <t>VE0305</t>
  </si>
  <si>
    <t>VE0101-Macarao</t>
  </si>
  <si>
    <t>Macarao</t>
  </si>
  <si>
    <t>VE010113</t>
  </si>
  <si>
    <t>Mérida</t>
  </si>
  <si>
    <t>VE14</t>
  </si>
  <si>
    <t>VE03-Guanta</t>
  </si>
  <si>
    <t>Guanta</t>
  </si>
  <si>
    <t>VE0306</t>
  </si>
  <si>
    <t>VE0101-San Agustín</t>
  </si>
  <si>
    <t>San Agustín</t>
  </si>
  <si>
    <t>VE010114</t>
  </si>
  <si>
    <t>Miranda</t>
  </si>
  <si>
    <t>VE15</t>
  </si>
  <si>
    <t>VE03-Independencia</t>
  </si>
  <si>
    <t>Independencia</t>
  </si>
  <si>
    <t>VE0307</t>
  </si>
  <si>
    <t>VE0101-San Bernandino</t>
  </si>
  <si>
    <t>San Bernandino</t>
  </si>
  <si>
    <t>VE010115</t>
  </si>
  <si>
    <t>Monagas</t>
  </si>
  <si>
    <t>VE16</t>
  </si>
  <si>
    <t>VE03-Juan Antonio Sotillo</t>
  </si>
  <si>
    <t>Juan Antonio Sotillo</t>
  </si>
  <si>
    <t>VE0308</t>
  </si>
  <si>
    <t>VE0101-San José</t>
  </si>
  <si>
    <t>San José</t>
  </si>
  <si>
    <t>VE010116</t>
  </si>
  <si>
    <t>Nueva Esparta</t>
  </si>
  <si>
    <t>VE17</t>
  </si>
  <si>
    <t>VE03-Juan Manuel Cajigal</t>
  </si>
  <si>
    <t>Juan Manuel Cajigal</t>
  </si>
  <si>
    <t>VE0309</t>
  </si>
  <si>
    <t>VE0101-San Juan</t>
  </si>
  <si>
    <t>San Juan</t>
  </si>
  <si>
    <t>VE010117</t>
  </si>
  <si>
    <t>Portuguesa</t>
  </si>
  <si>
    <t>VE18</t>
  </si>
  <si>
    <t>VE03-José Gregorio Monagas</t>
  </si>
  <si>
    <t>José Gregorio Monagas</t>
  </si>
  <si>
    <t>VE0310</t>
  </si>
  <si>
    <t>VE0101-San Pedro</t>
  </si>
  <si>
    <t>San Pedro</t>
  </si>
  <si>
    <t>VE010118</t>
  </si>
  <si>
    <t>Sucre</t>
  </si>
  <si>
    <t>VE19</t>
  </si>
  <si>
    <t>VE03-Libertad</t>
  </si>
  <si>
    <t>Libertad</t>
  </si>
  <si>
    <t>VE0311</t>
  </si>
  <si>
    <t>VE0101-Santa Rosalía</t>
  </si>
  <si>
    <t>Santa Rosalía</t>
  </si>
  <si>
    <t>VE010119</t>
  </si>
  <si>
    <t>Táchira</t>
  </si>
  <si>
    <t>VE20</t>
  </si>
  <si>
    <t>VE03-Manuel Ezequiel Bruzual</t>
  </si>
  <si>
    <t>Manuel Ezequiel Bruzual</t>
  </si>
  <si>
    <t>VE0312</t>
  </si>
  <si>
    <t>VE0101-Santa Teresa</t>
  </si>
  <si>
    <t>Santa Teresa</t>
  </si>
  <si>
    <t>VE010120</t>
  </si>
  <si>
    <t>Trujillo</t>
  </si>
  <si>
    <t>VE21</t>
  </si>
  <si>
    <t>VE03-Pedro María Freites</t>
  </si>
  <si>
    <t>Pedro María Freites</t>
  </si>
  <si>
    <t>VE0313</t>
  </si>
  <si>
    <t>VE0101-Sucre</t>
  </si>
  <si>
    <t>VE010121</t>
  </si>
  <si>
    <t>Yaracuy</t>
  </si>
  <si>
    <t>VE22</t>
  </si>
  <si>
    <t>VE03-Píritu</t>
  </si>
  <si>
    <t>Píritu</t>
  </si>
  <si>
    <t>VE0314</t>
  </si>
  <si>
    <t>VE0101-23 De Enero</t>
  </si>
  <si>
    <t>23 De Enero</t>
  </si>
  <si>
    <t>VE010122</t>
  </si>
  <si>
    <t>Zulia</t>
  </si>
  <si>
    <t>VE23</t>
  </si>
  <si>
    <t>VE03-San José De Guanipa</t>
  </si>
  <si>
    <t>San José De Guanipa</t>
  </si>
  <si>
    <t>VE0315</t>
  </si>
  <si>
    <t>VE0201-Huachamacare</t>
  </si>
  <si>
    <t>Huachamacare</t>
  </si>
  <si>
    <t>VE020102</t>
  </si>
  <si>
    <t>La Guaira</t>
  </si>
  <si>
    <t>VE24</t>
  </si>
  <si>
    <t>VE03-San Juan De Capistrano</t>
  </si>
  <si>
    <t>San Juan De Capistrano</t>
  </si>
  <si>
    <t>VE0316</t>
  </si>
  <si>
    <t>VE0201-Marawaka</t>
  </si>
  <si>
    <t>Marawaka</t>
  </si>
  <si>
    <t>VE020103</t>
  </si>
  <si>
    <t>VE03-Santa Ana</t>
  </si>
  <si>
    <t>Santa Ana</t>
  </si>
  <si>
    <t>VE0317</t>
  </si>
  <si>
    <t>VE0201-Mavaca</t>
  </si>
  <si>
    <t>Mavaca</t>
  </si>
  <si>
    <t>VE020104</t>
  </si>
  <si>
    <t>VE03-Simón Bolívar</t>
  </si>
  <si>
    <t>Simón Bolívar</t>
  </si>
  <si>
    <t>VE0318</t>
  </si>
  <si>
    <t>VE0201-Sierra Parima</t>
  </si>
  <si>
    <t>Sierra Parima</t>
  </si>
  <si>
    <t>VE020105</t>
  </si>
  <si>
    <t>VE03-Simón Rodríguez</t>
  </si>
  <si>
    <t>Simón Rodríguez</t>
  </si>
  <si>
    <t>VE0319</t>
  </si>
  <si>
    <t>VE0202-Ucata</t>
  </si>
  <si>
    <t>Ucata</t>
  </si>
  <si>
    <t>VE020201</t>
  </si>
  <si>
    <t>VE03-Sir Arthur Mc Gregor</t>
  </si>
  <si>
    <t>Sir Arthur Mc Gregor</t>
  </si>
  <si>
    <t>VE0320</t>
  </si>
  <si>
    <t>VE0202-Yacapana</t>
  </si>
  <si>
    <t>Yacapana</t>
  </si>
  <si>
    <t>VE020202</t>
  </si>
  <si>
    <t>VE03-Diego Bautista Urbaneja</t>
  </si>
  <si>
    <t>Diego Bautista Urbaneja</t>
  </si>
  <si>
    <t>VE0321</t>
  </si>
  <si>
    <t>VE0202-Caname</t>
  </si>
  <si>
    <t>Caname</t>
  </si>
  <si>
    <t>VE020203</t>
  </si>
  <si>
    <t>VE04-Achaguas</t>
  </si>
  <si>
    <t>Achaguas</t>
  </si>
  <si>
    <t>VE0401</t>
  </si>
  <si>
    <t>VE0203-Fernando Giron Tovar</t>
  </si>
  <si>
    <t>Fernando Giron Tovar</t>
  </si>
  <si>
    <t>VE020301</t>
  </si>
  <si>
    <t>VE04-Biruaca</t>
  </si>
  <si>
    <t>Biruaca</t>
  </si>
  <si>
    <t>VE0402</t>
  </si>
  <si>
    <t>VE0203-Luis Alberto Gómez</t>
  </si>
  <si>
    <t>Luis Alberto Gómez</t>
  </si>
  <si>
    <t>VE020302</t>
  </si>
  <si>
    <t>VE04-Muñoz</t>
  </si>
  <si>
    <t>Muñoz</t>
  </si>
  <si>
    <t>VE0403</t>
  </si>
  <si>
    <t>VE0203-Parhueña</t>
  </si>
  <si>
    <t>Parhueña</t>
  </si>
  <si>
    <t>VE020303</t>
  </si>
  <si>
    <t>VE04-Páez</t>
  </si>
  <si>
    <t>Páez</t>
  </si>
  <si>
    <t>VE0404</t>
  </si>
  <si>
    <t>VE0203-Platanillal</t>
  </si>
  <si>
    <t>Platanillal</t>
  </si>
  <si>
    <t>VE020304</t>
  </si>
  <si>
    <t>VE04-Pedro Camejo</t>
  </si>
  <si>
    <t>Pedro Camejo</t>
  </si>
  <si>
    <t>VE0405</t>
  </si>
  <si>
    <t>VE0204-Samariapo</t>
  </si>
  <si>
    <t>Samariapo</t>
  </si>
  <si>
    <t>VE020401</t>
  </si>
  <si>
    <t>VE04-Rómulo Gallegos</t>
  </si>
  <si>
    <t>Rómulo Gallegos</t>
  </si>
  <si>
    <t>VE0406</t>
  </si>
  <si>
    <t>VE0204-Sipapo</t>
  </si>
  <si>
    <t>Sipapo</t>
  </si>
  <si>
    <t>VE020402</t>
  </si>
  <si>
    <t>VE04-San Fernando</t>
  </si>
  <si>
    <t>San Fernando</t>
  </si>
  <si>
    <t>VE0407</t>
  </si>
  <si>
    <t>VE0204-Munduapo</t>
  </si>
  <si>
    <t>Munduapo</t>
  </si>
  <si>
    <t>VE020403</t>
  </si>
  <si>
    <t>VE05-Bolívar</t>
  </si>
  <si>
    <t>VE0501</t>
  </si>
  <si>
    <t>VE0204-Guayapo</t>
  </si>
  <si>
    <t>Guayapo</t>
  </si>
  <si>
    <t>VE020404</t>
  </si>
  <si>
    <t>VE05-Camatagua</t>
  </si>
  <si>
    <t>Camatagua</t>
  </si>
  <si>
    <t>VE0502</t>
  </si>
  <si>
    <t>VE0205-Victorino</t>
  </si>
  <si>
    <t>Victorino</t>
  </si>
  <si>
    <t>VE020501</t>
  </si>
  <si>
    <t>VE05-Girardot</t>
  </si>
  <si>
    <t>Girardot</t>
  </si>
  <si>
    <t>VE0503</t>
  </si>
  <si>
    <t>VE0205-Comunidad</t>
  </si>
  <si>
    <t>VE020502</t>
  </si>
  <si>
    <t>VE05-José Angel Lamas</t>
  </si>
  <si>
    <t>José Angel Lamas</t>
  </si>
  <si>
    <t>VE0504</t>
  </si>
  <si>
    <t>VE0206-Alto Ventuari</t>
  </si>
  <si>
    <t>Manapiare</t>
  </si>
  <si>
    <t>Alto Ventuari</t>
  </si>
  <si>
    <t>VE020601</t>
  </si>
  <si>
    <t>VE05-José Félix Ribas</t>
  </si>
  <si>
    <t>José Félix Ribas</t>
  </si>
  <si>
    <t>VE0505</t>
  </si>
  <si>
    <t>VE0206-Medio Ventuari</t>
  </si>
  <si>
    <t>Medio Ventuari</t>
  </si>
  <si>
    <t>VE020602</t>
  </si>
  <si>
    <t>VE05-José Rafael Revenga</t>
  </si>
  <si>
    <t>José Rafael Revenga</t>
  </si>
  <si>
    <t>VE0506</t>
  </si>
  <si>
    <t>VE0206-Bajo Ventuari</t>
  </si>
  <si>
    <t>Bajo Ventuari</t>
  </si>
  <si>
    <t>VE020603</t>
  </si>
  <si>
    <t>VE05-Libertador</t>
  </si>
  <si>
    <t>VE0507</t>
  </si>
  <si>
    <t>VE0207-Solano</t>
  </si>
  <si>
    <t>Autónomo Rio Negro</t>
  </si>
  <si>
    <t>Solano</t>
  </si>
  <si>
    <t>VE020701</t>
  </si>
  <si>
    <t>VE05-Mario Briceño Iragorry</t>
  </si>
  <si>
    <t>Mario Briceño Iragorry</t>
  </si>
  <si>
    <t>VE0508</t>
  </si>
  <si>
    <t>VE0207-Casiquiare</t>
  </si>
  <si>
    <t>Casiquiare</t>
  </si>
  <si>
    <t>VE020702</t>
  </si>
  <si>
    <t>VE05-San Casimiro</t>
  </si>
  <si>
    <t>San Casimiro</t>
  </si>
  <si>
    <t>VE0509</t>
  </si>
  <si>
    <t>VE0207-Cocuy</t>
  </si>
  <si>
    <t>Cocuy</t>
  </si>
  <si>
    <t>VE020703</t>
  </si>
  <si>
    <t>VE05-San Sebastián</t>
  </si>
  <si>
    <t>San Sebastián</t>
  </si>
  <si>
    <t>VE0510</t>
  </si>
  <si>
    <t>VE0301-Anaco</t>
  </si>
  <si>
    <t>VE030101</t>
  </si>
  <si>
    <t>VE05-Santiago Mariño</t>
  </si>
  <si>
    <t>Santiago Mariño</t>
  </si>
  <si>
    <t>VE0511</t>
  </si>
  <si>
    <t>VE0301-San Joaquín</t>
  </si>
  <si>
    <t>San Joaquín</t>
  </si>
  <si>
    <t>VE030102</t>
  </si>
  <si>
    <t>VE05-Santos Michelena</t>
  </si>
  <si>
    <t>Santos Michelena</t>
  </si>
  <si>
    <t>VE0512</t>
  </si>
  <si>
    <t>VE0302-Aragua</t>
  </si>
  <si>
    <t>VE030201</t>
  </si>
  <si>
    <t>VE05-Sucre</t>
  </si>
  <si>
    <t>VE0513</t>
  </si>
  <si>
    <t>VE0302-Cachipo</t>
  </si>
  <si>
    <t>Cachipo</t>
  </si>
  <si>
    <t>VE030202</t>
  </si>
  <si>
    <t>VE05-Tovar</t>
  </si>
  <si>
    <t>Tovar</t>
  </si>
  <si>
    <t>VE0514</t>
  </si>
  <si>
    <t>VE0303-Fernando De Peñalver</t>
  </si>
  <si>
    <t>VE030301</t>
  </si>
  <si>
    <t>VE05-Urdaneta</t>
  </si>
  <si>
    <t>Urdaneta</t>
  </si>
  <si>
    <t>VE0515</t>
  </si>
  <si>
    <t>VE0303-San Miguel</t>
  </si>
  <si>
    <t>San Miguel</t>
  </si>
  <si>
    <t>VE030302</t>
  </si>
  <si>
    <t>VE05-Zamora</t>
  </si>
  <si>
    <t>Zamora</t>
  </si>
  <si>
    <t>VE0516</t>
  </si>
  <si>
    <t>VE0303-Sucre</t>
  </si>
  <si>
    <t>VE030303</t>
  </si>
  <si>
    <t>VE05-Francisco Linares Alcantara</t>
  </si>
  <si>
    <t>Francisco Linares Alcantara</t>
  </si>
  <si>
    <t>VE0517</t>
  </si>
  <si>
    <t>VE0304-Capital Francisco Del Carmen Carvajal</t>
  </si>
  <si>
    <t>Francisco Del Carmen Carvajal</t>
  </si>
  <si>
    <t>Capital Francisco Del Carmen Carvajal</t>
  </si>
  <si>
    <t>VE030401</t>
  </si>
  <si>
    <t>VE05-Ocumare De La Costa De Oro</t>
  </si>
  <si>
    <t>Ocumare De La Costa De Oro</t>
  </si>
  <si>
    <t>VE0518</t>
  </si>
  <si>
    <t>VE0304-Santa Bárbara</t>
  </si>
  <si>
    <t>Santa Bárbara</t>
  </si>
  <si>
    <t>VE030402</t>
  </si>
  <si>
    <t>VE06-Alberto Arvelo Torrealba</t>
  </si>
  <si>
    <t>Alberto Arvelo Torrealba</t>
  </si>
  <si>
    <t>VE0601</t>
  </si>
  <si>
    <t>VE0305-Francisco De Miranda</t>
  </si>
  <si>
    <t>VE030501</t>
  </si>
  <si>
    <t>VE06-Antonio José De Sucre</t>
  </si>
  <si>
    <t>Antonio José De Sucre</t>
  </si>
  <si>
    <t>VE0602</t>
  </si>
  <si>
    <t>VE0305-Atapirire</t>
  </si>
  <si>
    <t>Atapirire</t>
  </si>
  <si>
    <t>VE030502</t>
  </si>
  <si>
    <t>VE06-Arismendi</t>
  </si>
  <si>
    <t>Arismendi</t>
  </si>
  <si>
    <t>VE0603</t>
  </si>
  <si>
    <t>VE0305-Boca Del Pao</t>
  </si>
  <si>
    <t>Boca Del Pao</t>
  </si>
  <si>
    <t>VE030503</t>
  </si>
  <si>
    <t>VE06-Barinas</t>
  </si>
  <si>
    <t>VE0604</t>
  </si>
  <si>
    <t>VE0305-El Pao</t>
  </si>
  <si>
    <t>El Pao</t>
  </si>
  <si>
    <t>VE030504</t>
  </si>
  <si>
    <t>VE06-Bolívar</t>
  </si>
  <si>
    <t>VE0605</t>
  </si>
  <si>
    <t>VE0306-Guanta</t>
  </si>
  <si>
    <t>VE030601</t>
  </si>
  <si>
    <t>VE06-Cruz Paredes</t>
  </si>
  <si>
    <t>Cruz Paredes</t>
  </si>
  <si>
    <t>VE0606</t>
  </si>
  <si>
    <t>VE0306-Chorrerón</t>
  </si>
  <si>
    <t>Chorrerón</t>
  </si>
  <si>
    <t>VE030602</t>
  </si>
  <si>
    <t>VE06-Ezequiel Zamora</t>
  </si>
  <si>
    <t>Ezequiel Zamora</t>
  </si>
  <si>
    <t>VE0607</t>
  </si>
  <si>
    <t>VE0307-Independencia</t>
  </si>
  <si>
    <t>VE030701</t>
  </si>
  <si>
    <t>VE06-Obispos</t>
  </si>
  <si>
    <t>Obispos</t>
  </si>
  <si>
    <t>VE0608</t>
  </si>
  <si>
    <t>VE0307-Mamo</t>
  </si>
  <si>
    <t>Mamo</t>
  </si>
  <si>
    <t>VE030702</t>
  </si>
  <si>
    <t>VE06-Pedraza</t>
  </si>
  <si>
    <t>Pedraza</t>
  </si>
  <si>
    <t>VE0609</t>
  </si>
  <si>
    <t>VE0308-Puerto La Cruz</t>
  </si>
  <si>
    <t>Puerto La Cruz</t>
  </si>
  <si>
    <t>VE030801</t>
  </si>
  <si>
    <t>VE06-Rojas</t>
  </si>
  <si>
    <t>Rojas</t>
  </si>
  <si>
    <t>VE0610</t>
  </si>
  <si>
    <t>VE0308-Pozuelos</t>
  </si>
  <si>
    <t>Pozuelos</t>
  </si>
  <si>
    <t>VE030802</t>
  </si>
  <si>
    <t>VE06-Sosa</t>
  </si>
  <si>
    <t>Sosa</t>
  </si>
  <si>
    <t>VE0611</t>
  </si>
  <si>
    <t>VE0309-Capital Juan Manuel Cajigal</t>
  </si>
  <si>
    <t>Capital Juan Manuel Cajigal</t>
  </si>
  <si>
    <t>VE030901</t>
  </si>
  <si>
    <t>VE06-Andrés Eloy Blanco</t>
  </si>
  <si>
    <t>Andrés Eloy Blanco</t>
  </si>
  <si>
    <t>VE0612</t>
  </si>
  <si>
    <t>VE0309-San Pablo</t>
  </si>
  <si>
    <t>San Pablo</t>
  </si>
  <si>
    <t>VE030902</t>
  </si>
  <si>
    <t>VE07-Caroní</t>
  </si>
  <si>
    <t>Caroní</t>
  </si>
  <si>
    <t>VE0701</t>
  </si>
  <si>
    <t>VE0310-José Gregorio Monagas</t>
  </si>
  <si>
    <t>VE031001</t>
  </si>
  <si>
    <t>VE07-Cedeño</t>
  </si>
  <si>
    <t>Cedeño</t>
  </si>
  <si>
    <t>VE0702</t>
  </si>
  <si>
    <t>VE0310-Piar</t>
  </si>
  <si>
    <t>Piar</t>
  </si>
  <si>
    <t>VE031002</t>
  </si>
  <si>
    <t>VE07-El Callao</t>
  </si>
  <si>
    <t>El Callao</t>
  </si>
  <si>
    <t>VE0703</t>
  </si>
  <si>
    <t>VE0310-San Diego De Cabrutica</t>
  </si>
  <si>
    <t>San Diego De Cabrutica</t>
  </si>
  <si>
    <t>VE031003</t>
  </si>
  <si>
    <t>VE07-Gran Sabana</t>
  </si>
  <si>
    <t>Gran Sabana</t>
  </si>
  <si>
    <t>VE0704</t>
  </si>
  <si>
    <t>VE0310-Santa Clara</t>
  </si>
  <si>
    <t>Santa Clara</t>
  </si>
  <si>
    <t>VE031004</t>
  </si>
  <si>
    <t>VE07-Angostura Del Orinoco</t>
  </si>
  <si>
    <t>Angostura Del Orinoco</t>
  </si>
  <si>
    <t>VE0705</t>
  </si>
  <si>
    <t>VE0310-Uverito</t>
  </si>
  <si>
    <t>Uverito</t>
  </si>
  <si>
    <t>VE031005</t>
  </si>
  <si>
    <t>VE07-Piar</t>
  </si>
  <si>
    <t>VE0706</t>
  </si>
  <si>
    <t>VE0310-Zuata</t>
  </si>
  <si>
    <t>Zuata</t>
  </si>
  <si>
    <t>VE031006</t>
  </si>
  <si>
    <t>VE07-Bolivariano Angostura</t>
  </si>
  <si>
    <t>Bolivariano Angostura</t>
  </si>
  <si>
    <t>VE0707</t>
  </si>
  <si>
    <t>VE0311-Capital Libertad</t>
  </si>
  <si>
    <t>Capital Libertad</t>
  </si>
  <si>
    <t>VE031101</t>
  </si>
  <si>
    <t>VE07-Roscio</t>
  </si>
  <si>
    <t>Roscio</t>
  </si>
  <si>
    <t>VE0708</t>
  </si>
  <si>
    <t>VE0311-El Carito</t>
  </si>
  <si>
    <t>El Carito</t>
  </si>
  <si>
    <t>VE031102</t>
  </si>
  <si>
    <t>VE07-Sifontes</t>
  </si>
  <si>
    <t>Sifontes</t>
  </si>
  <si>
    <t>VE0709</t>
  </si>
  <si>
    <t>VE0311-Santa Inés</t>
  </si>
  <si>
    <t>Santa Inés</t>
  </si>
  <si>
    <t>VE031103</t>
  </si>
  <si>
    <t>VE07-Sucre</t>
  </si>
  <si>
    <t>VE0710</t>
  </si>
  <si>
    <t>VE0312-Capital Manuel Ezequiel Bruzual</t>
  </si>
  <si>
    <t>Capital Manuel Ezequiel Bruzual</t>
  </si>
  <si>
    <t>VE031201</t>
  </si>
  <si>
    <t>VE07-Padre Pedro Chien</t>
  </si>
  <si>
    <t>Padre Pedro Chien</t>
  </si>
  <si>
    <t>VE0711</t>
  </si>
  <si>
    <t>VE0312-Guanape</t>
  </si>
  <si>
    <t>Guanape</t>
  </si>
  <si>
    <t>VE031202</t>
  </si>
  <si>
    <t>VE08-Bejuma</t>
  </si>
  <si>
    <t>Bejuma</t>
  </si>
  <si>
    <t>VE0801</t>
  </si>
  <si>
    <t>VE0312-Sabana De Uchire</t>
  </si>
  <si>
    <t>Sabana De Uchire</t>
  </si>
  <si>
    <t>VE031203</t>
  </si>
  <si>
    <t>VE08-Carlos Arvelo</t>
  </si>
  <si>
    <t>Carlos Arvelo</t>
  </si>
  <si>
    <t>VE0802</t>
  </si>
  <si>
    <t>VE0313-Capital Pedro María Freites</t>
  </si>
  <si>
    <t>Capital Pedro María Freites</t>
  </si>
  <si>
    <t>VE031301</t>
  </si>
  <si>
    <t>VE08-Diego Ibarra</t>
  </si>
  <si>
    <t>Diego Ibarra</t>
  </si>
  <si>
    <t>VE0803</t>
  </si>
  <si>
    <t>VE0313-Libertador</t>
  </si>
  <si>
    <t>VE031302</t>
  </si>
  <si>
    <t>VE08-Guacara</t>
  </si>
  <si>
    <t>Guacara</t>
  </si>
  <si>
    <t>VE0804</t>
  </si>
  <si>
    <t>VE0313-Santa Rosa</t>
  </si>
  <si>
    <t>Santa Rosa</t>
  </si>
  <si>
    <t>VE031303</t>
  </si>
  <si>
    <t>VE08-Juan José Mora</t>
  </si>
  <si>
    <t>Juan José Mora</t>
  </si>
  <si>
    <t>VE0805</t>
  </si>
  <si>
    <t>VE0313-Árica</t>
  </si>
  <si>
    <t>Árica</t>
  </si>
  <si>
    <t>VE031304</t>
  </si>
  <si>
    <t>VE08-Libertador</t>
  </si>
  <si>
    <t>VE0806</t>
  </si>
  <si>
    <t>VE0314-Capital Piritu</t>
  </si>
  <si>
    <t>Piritu</t>
  </si>
  <si>
    <t>Capital Piritu</t>
  </si>
  <si>
    <t>VE031401</t>
  </si>
  <si>
    <t>VE08-Los Guayos</t>
  </si>
  <si>
    <t>Los Guayos</t>
  </si>
  <si>
    <t>VE0807</t>
  </si>
  <si>
    <t>VE0314-San Francisco</t>
  </si>
  <si>
    <t>San Francisco</t>
  </si>
  <si>
    <t>VE031402</t>
  </si>
  <si>
    <t>VE08-Miranda</t>
  </si>
  <si>
    <t>VE0808</t>
  </si>
  <si>
    <t>VE0315-Capital San José De Guanipa</t>
  </si>
  <si>
    <t>Capital San José De Guanipa</t>
  </si>
  <si>
    <t>VE031501</t>
  </si>
  <si>
    <t>VE08-Montalbán</t>
  </si>
  <si>
    <t>Montalbán</t>
  </si>
  <si>
    <t>VE0809</t>
  </si>
  <si>
    <t>VE0316-Capital San Juan De Capistrano</t>
  </si>
  <si>
    <t>Capital San Juan De Capistrano</t>
  </si>
  <si>
    <t>VE031601</t>
  </si>
  <si>
    <t>VE08-Naguanagua</t>
  </si>
  <si>
    <t>Naguanagua</t>
  </si>
  <si>
    <t>VE0810</t>
  </si>
  <si>
    <t>VE0316-Boca De Chávez</t>
  </si>
  <si>
    <t>Boca De Chávez</t>
  </si>
  <si>
    <t>VE031602</t>
  </si>
  <si>
    <t>VE08-Puerto Cabello</t>
  </si>
  <si>
    <t>Puerto Cabello</t>
  </si>
  <si>
    <t>VE0811</t>
  </si>
  <si>
    <t>VE0317-Santa Ana</t>
  </si>
  <si>
    <t>VE031701</t>
  </si>
  <si>
    <t>VE08-San Diego</t>
  </si>
  <si>
    <t>San Diego</t>
  </si>
  <si>
    <t>VE0812</t>
  </si>
  <si>
    <t>VE0317-Pueblo Nuevo</t>
  </si>
  <si>
    <t>Pueblo Nuevo</t>
  </si>
  <si>
    <t>VE031702</t>
  </si>
  <si>
    <t>VE08-San Joaquín</t>
  </si>
  <si>
    <t>VE0813</t>
  </si>
  <si>
    <t>VE0318-El Carmen</t>
  </si>
  <si>
    <t>El Carmen</t>
  </si>
  <si>
    <t>VE031801</t>
  </si>
  <si>
    <t>VE08-Valencia</t>
  </si>
  <si>
    <t>Valencia</t>
  </si>
  <si>
    <t>VE0814</t>
  </si>
  <si>
    <t>VE0318-San Cristóbal</t>
  </si>
  <si>
    <t>San Cristóbal</t>
  </si>
  <si>
    <t>VE031802</t>
  </si>
  <si>
    <t>VE09-Anzoátegui</t>
  </si>
  <si>
    <t>VE0901</t>
  </si>
  <si>
    <t>VE0318-Bergantín</t>
  </si>
  <si>
    <t>Bergantín</t>
  </si>
  <si>
    <t>VE031803</t>
  </si>
  <si>
    <t>VE09-Tinaquillo</t>
  </si>
  <si>
    <t>Tinaquillo</t>
  </si>
  <si>
    <t>VE0902</t>
  </si>
  <si>
    <t>VE0318-Caigua</t>
  </si>
  <si>
    <t>Caigua</t>
  </si>
  <si>
    <t>VE031804</t>
  </si>
  <si>
    <t>VE09-Girardot</t>
  </si>
  <si>
    <t>VE0903</t>
  </si>
  <si>
    <t>VE0318-El Pilar</t>
  </si>
  <si>
    <t>El Pilar</t>
  </si>
  <si>
    <t>VE031805</t>
  </si>
  <si>
    <t>VE09-Lima Blanco</t>
  </si>
  <si>
    <t>Lima Blanco</t>
  </si>
  <si>
    <t>VE0904</t>
  </si>
  <si>
    <t>VE0318-Naricual</t>
  </si>
  <si>
    <t>Naricual</t>
  </si>
  <si>
    <t>VE031806</t>
  </si>
  <si>
    <t>VE09-Pao De San Juan Bautista</t>
  </si>
  <si>
    <t>Pao De San Juan Bautista</t>
  </si>
  <si>
    <t>VE0905</t>
  </si>
  <si>
    <t>VE0319-Edmundo Barrios</t>
  </si>
  <si>
    <t>Edmundo Barrios</t>
  </si>
  <si>
    <t>VE031901</t>
  </si>
  <si>
    <t>VE09-Ricaurte</t>
  </si>
  <si>
    <t>Ricaurte</t>
  </si>
  <si>
    <t>VE0906</t>
  </si>
  <si>
    <t>VE0319-Miguel Otero Silva</t>
  </si>
  <si>
    <t>Miguel Otero Silva</t>
  </si>
  <si>
    <t>VE031902</t>
  </si>
  <si>
    <t>VE09-Rómulo Gallegos</t>
  </si>
  <si>
    <t>VE0907</t>
  </si>
  <si>
    <t>VE0320-Capital Sir Arthur Mc Gregor</t>
  </si>
  <si>
    <t>Capital Sir Arthur Mc Gregor</t>
  </si>
  <si>
    <t>VE032001</t>
  </si>
  <si>
    <t>VE09-Ezequiel Zamora</t>
  </si>
  <si>
    <t>VE0908</t>
  </si>
  <si>
    <t>VE0320-Tomas Alfaro Calatrava</t>
  </si>
  <si>
    <t>Tomas Alfaro Calatrava</t>
  </si>
  <si>
    <t>VE032002</t>
  </si>
  <si>
    <t>VE09-Tinaco</t>
  </si>
  <si>
    <t>Tinaco</t>
  </si>
  <si>
    <t>VE0909</t>
  </si>
  <si>
    <t>VE0321-Capital Diego Bautista Urbaneja</t>
  </si>
  <si>
    <t>Capital Diego Bautista Urbaneja</t>
  </si>
  <si>
    <t>VE032101</t>
  </si>
  <si>
    <t>VE10-Antonio Díaz</t>
  </si>
  <si>
    <t>Antonio Díaz</t>
  </si>
  <si>
    <t>VE1001</t>
  </si>
  <si>
    <t>VE0321-El Morro</t>
  </si>
  <si>
    <t>El Morro</t>
  </si>
  <si>
    <t>VE032102</t>
  </si>
  <si>
    <t>VE10-Casacoima</t>
  </si>
  <si>
    <t>Casacoima</t>
  </si>
  <si>
    <t>VE1002</t>
  </si>
  <si>
    <t>VE0401-Urbana Achaguas</t>
  </si>
  <si>
    <t>Urbana Achaguas</t>
  </si>
  <si>
    <t>VE040101</t>
  </si>
  <si>
    <t>VE10-Pedernales</t>
  </si>
  <si>
    <t>Pedernales</t>
  </si>
  <si>
    <t>VE1003</t>
  </si>
  <si>
    <t>VE0401-Apurito</t>
  </si>
  <si>
    <t>Apurito</t>
  </si>
  <si>
    <t>VE040102</t>
  </si>
  <si>
    <t>VE10-Tucupita</t>
  </si>
  <si>
    <t>Tucupita</t>
  </si>
  <si>
    <t>VE1004</t>
  </si>
  <si>
    <t>VE0401-El Yagual</t>
  </si>
  <si>
    <t>El Yagual</t>
  </si>
  <si>
    <t>VE040103</t>
  </si>
  <si>
    <t>VE11-Acosta</t>
  </si>
  <si>
    <t>Acosta</t>
  </si>
  <si>
    <t>VE1101</t>
  </si>
  <si>
    <t>VE0401-Guachara</t>
  </si>
  <si>
    <t>Guachara</t>
  </si>
  <si>
    <t>VE040104</t>
  </si>
  <si>
    <t>VE11-Bolívar</t>
  </si>
  <si>
    <t>VE1102</t>
  </si>
  <si>
    <t>VE0401-Mucuritas</t>
  </si>
  <si>
    <t>Mucuritas</t>
  </si>
  <si>
    <t>VE040105</t>
  </si>
  <si>
    <t>VE11-Buchivacoa</t>
  </si>
  <si>
    <t>Buchivacoa</t>
  </si>
  <si>
    <t>VE1103</t>
  </si>
  <si>
    <t>VE0401-Queseras Del Medio</t>
  </si>
  <si>
    <t>Queseras Del Medio</t>
  </si>
  <si>
    <t>VE040106</t>
  </si>
  <si>
    <t>VE11-Cacique Manaure</t>
  </si>
  <si>
    <t>Cacique Manaure</t>
  </si>
  <si>
    <t>VE1104</t>
  </si>
  <si>
    <t>VE0402-Urbana Biruaca</t>
  </si>
  <si>
    <t>Urbana Biruaca</t>
  </si>
  <si>
    <t>VE040201</t>
  </si>
  <si>
    <t>VE11-Carirubana</t>
  </si>
  <si>
    <t>Carirubana</t>
  </si>
  <si>
    <t>VE1105</t>
  </si>
  <si>
    <t>VE0403-Urbana Bruzual</t>
  </si>
  <si>
    <t>Urbana Bruzual</t>
  </si>
  <si>
    <t>VE040301</t>
  </si>
  <si>
    <t>VE11-Colina</t>
  </si>
  <si>
    <t>Colina</t>
  </si>
  <si>
    <t>VE1106</t>
  </si>
  <si>
    <t>VE0403-Mantecal</t>
  </si>
  <si>
    <t>Mantecal</t>
  </si>
  <si>
    <t>VE040302</t>
  </si>
  <si>
    <t>VE11-Dabajuro</t>
  </si>
  <si>
    <t>Dabajuro</t>
  </si>
  <si>
    <t>VE1107</t>
  </si>
  <si>
    <t>VE0403-Quintero</t>
  </si>
  <si>
    <t>Quintero</t>
  </si>
  <si>
    <t>VE040303</t>
  </si>
  <si>
    <t>VE11-Democracia</t>
  </si>
  <si>
    <t>Democracia</t>
  </si>
  <si>
    <t>VE1108</t>
  </si>
  <si>
    <t>VE0403-Rincón Hondo</t>
  </si>
  <si>
    <t>Rincón Hondo</t>
  </si>
  <si>
    <t>VE040304</t>
  </si>
  <si>
    <t>VE11-Falcón</t>
  </si>
  <si>
    <t>VE1109</t>
  </si>
  <si>
    <t>VE0403-San Vicente</t>
  </si>
  <si>
    <t>San Vicente</t>
  </si>
  <si>
    <t>VE040305</t>
  </si>
  <si>
    <t>VE11-Federación</t>
  </si>
  <si>
    <t>Federación</t>
  </si>
  <si>
    <t>VE1110</t>
  </si>
  <si>
    <t>VE0404-Urbana Guasdualito</t>
  </si>
  <si>
    <t>Urbana Guasdualito</t>
  </si>
  <si>
    <t>VE040401</t>
  </si>
  <si>
    <t>VE11-Jacura</t>
  </si>
  <si>
    <t>Jacura</t>
  </si>
  <si>
    <t>VE1111</t>
  </si>
  <si>
    <t>VE0404-Arismendi</t>
  </si>
  <si>
    <t>VE040402</t>
  </si>
  <si>
    <t>VE11-Los Taques</t>
  </si>
  <si>
    <t>Los Taques</t>
  </si>
  <si>
    <t>VE1112</t>
  </si>
  <si>
    <t>VE0404-El Amparo</t>
  </si>
  <si>
    <t>El Amparo</t>
  </si>
  <si>
    <t>VE040403</t>
  </si>
  <si>
    <t>VE11-Mauroa</t>
  </si>
  <si>
    <t>Mauroa</t>
  </si>
  <si>
    <t>VE1113</t>
  </si>
  <si>
    <t>VE0404-San Camilo</t>
  </si>
  <si>
    <t>San Camilo</t>
  </si>
  <si>
    <t>VE040404</t>
  </si>
  <si>
    <t>VE11-Miranda</t>
  </si>
  <si>
    <t>VE1114</t>
  </si>
  <si>
    <t>VE0404-Urdaneta</t>
  </si>
  <si>
    <t>VE040405</t>
  </si>
  <si>
    <t>VE11-Monseñor Iturriza</t>
  </si>
  <si>
    <t>Monseñor Iturriza</t>
  </si>
  <si>
    <t>VE1115</t>
  </si>
  <si>
    <t>VE0405-San Juan De Payara</t>
  </si>
  <si>
    <t>San Juan De Payara</t>
  </si>
  <si>
    <t>VE040501</t>
  </si>
  <si>
    <t>VE11-Palmasola</t>
  </si>
  <si>
    <t>Palmasola</t>
  </si>
  <si>
    <t>VE1116</t>
  </si>
  <si>
    <t>VE0405-Codazzi</t>
  </si>
  <si>
    <t>Codazzi</t>
  </si>
  <si>
    <t>VE040502</t>
  </si>
  <si>
    <t>VE11-Petit</t>
  </si>
  <si>
    <t>Petit</t>
  </si>
  <si>
    <t>VE1117</t>
  </si>
  <si>
    <t>VE0405-Cunaviche</t>
  </si>
  <si>
    <t>Cunaviche</t>
  </si>
  <si>
    <t>VE040503</t>
  </si>
  <si>
    <t>VE11-Píritu</t>
  </si>
  <si>
    <t>VE1118</t>
  </si>
  <si>
    <t>VE0406-Urbana Elorza</t>
  </si>
  <si>
    <t>Urbana Elorza</t>
  </si>
  <si>
    <t>VE040601</t>
  </si>
  <si>
    <t>VE11-San Francisco</t>
  </si>
  <si>
    <t>VE1119</t>
  </si>
  <si>
    <t>VE0406-La Trinidad</t>
  </si>
  <si>
    <t>La Trinidad</t>
  </si>
  <si>
    <t>VE040602</t>
  </si>
  <si>
    <t>VE11-Silva</t>
  </si>
  <si>
    <t>Silva</t>
  </si>
  <si>
    <t>VE1120</t>
  </si>
  <si>
    <t>VE0407-Urbana San Fernando De Apure</t>
  </si>
  <si>
    <t>Urbana San Fernando De Apure</t>
  </si>
  <si>
    <t>VE040701</t>
  </si>
  <si>
    <t>VE11-Sucre</t>
  </si>
  <si>
    <t>VE1121</t>
  </si>
  <si>
    <t>VE0407-El Recreo</t>
  </si>
  <si>
    <t>VE040702</t>
  </si>
  <si>
    <t>VE11-Tocópero</t>
  </si>
  <si>
    <t>Tocópero</t>
  </si>
  <si>
    <t>VE1122</t>
  </si>
  <si>
    <t>VE0407-Peñalver</t>
  </si>
  <si>
    <t>Peñalver</t>
  </si>
  <si>
    <t>VE040703</t>
  </si>
  <si>
    <t>VE11-Unión</t>
  </si>
  <si>
    <t>Unión</t>
  </si>
  <si>
    <t>VE1123</t>
  </si>
  <si>
    <t>VE0407-San Rafael De Atamaica</t>
  </si>
  <si>
    <t>San Rafael De Atamaica</t>
  </si>
  <si>
    <t>VE040704</t>
  </si>
  <si>
    <t>VE11-Urumaco</t>
  </si>
  <si>
    <t>Urumaco</t>
  </si>
  <si>
    <t>VE1124</t>
  </si>
  <si>
    <t>VE0501-Capital Bolívar</t>
  </si>
  <si>
    <t>Capital Bolívar</t>
  </si>
  <si>
    <t>VE050101</t>
  </si>
  <si>
    <t>VE11-Zamora</t>
  </si>
  <si>
    <t>VE1125</t>
  </si>
  <si>
    <t>VE0502-Camatagua</t>
  </si>
  <si>
    <t>VE050201</t>
  </si>
  <si>
    <t>VE12-Camaguán</t>
  </si>
  <si>
    <t>Camaguán</t>
  </si>
  <si>
    <t>VE1201</t>
  </si>
  <si>
    <t>VE0502-No Urbana Carmen De Cura</t>
  </si>
  <si>
    <t>No Urbana Carmen De Cura</t>
  </si>
  <si>
    <t>VE050202</t>
  </si>
  <si>
    <t>VE12-Chaguaramas</t>
  </si>
  <si>
    <t>Chaguaramas</t>
  </si>
  <si>
    <t>VE1202</t>
  </si>
  <si>
    <t>VE0503-No Urbana Choroni</t>
  </si>
  <si>
    <t>No Urbana Choroni</t>
  </si>
  <si>
    <t>VE050302</t>
  </si>
  <si>
    <t>VE12-El Socorro</t>
  </si>
  <si>
    <t>El Socorro</t>
  </si>
  <si>
    <t>VE1203</t>
  </si>
  <si>
    <t>VE0503-Urbana Las Delicias</t>
  </si>
  <si>
    <t>Urbana Las Delicias</t>
  </si>
  <si>
    <t>VE050303</t>
  </si>
  <si>
    <t>VE12-San Gerónimo De Guayabal</t>
  </si>
  <si>
    <t>San Gerónimo De Guayabal</t>
  </si>
  <si>
    <t>VE1204</t>
  </si>
  <si>
    <t>VE0503-Urbana Madre María De San José</t>
  </si>
  <si>
    <t>Urbana Madre María De San José</t>
  </si>
  <si>
    <t>VE050304</t>
  </si>
  <si>
    <t>VE12-Leonardo Infante</t>
  </si>
  <si>
    <t>Leonardo Infante</t>
  </si>
  <si>
    <t>VE1205</t>
  </si>
  <si>
    <t>VE0503-Urbana Joaquín Crespo</t>
  </si>
  <si>
    <t>Urbana Joaquín Crespo</t>
  </si>
  <si>
    <t>VE050305</t>
  </si>
  <si>
    <t>VE12-Las Mercedes</t>
  </si>
  <si>
    <t>Las Mercedes</t>
  </si>
  <si>
    <t>VE1206</t>
  </si>
  <si>
    <t>VE0503-Urbana Pedro José Ovalles</t>
  </si>
  <si>
    <t>Urbana Pedro José Ovalles</t>
  </si>
  <si>
    <t>VE050306</t>
  </si>
  <si>
    <t>VE12-Julián Mellado</t>
  </si>
  <si>
    <t>Julián Mellado</t>
  </si>
  <si>
    <t>VE1207</t>
  </si>
  <si>
    <t>VE0503-Urbana José Casanova Godoy</t>
  </si>
  <si>
    <t>Urbana José Casanova Godoy</t>
  </si>
  <si>
    <t>VE050307</t>
  </si>
  <si>
    <t>VE12-Francisco De Miranda</t>
  </si>
  <si>
    <t>VE1208</t>
  </si>
  <si>
    <t>VE0503-Urbana Andrés Eloy Blanco</t>
  </si>
  <si>
    <t>Urbana Andrés Eloy Blanco</t>
  </si>
  <si>
    <t>VE050308</t>
  </si>
  <si>
    <t>VE12-José Tadeo Monagas</t>
  </si>
  <si>
    <t>José Tadeo Monagas</t>
  </si>
  <si>
    <t>VE1209</t>
  </si>
  <si>
    <t>VE0503-Urbana Los Tacariguas</t>
  </si>
  <si>
    <t>Urbana Los Tacariguas</t>
  </si>
  <si>
    <t>VE050309</t>
  </si>
  <si>
    <t>VE12-Ortiz</t>
  </si>
  <si>
    <t>Ortiz</t>
  </si>
  <si>
    <t>VE1210</t>
  </si>
  <si>
    <t>VE0504-Capital José Ángel Lamas</t>
  </si>
  <si>
    <t>José Ángel Lamas</t>
  </si>
  <si>
    <t>Capital José Ángel Lamas</t>
  </si>
  <si>
    <t>VE050401</t>
  </si>
  <si>
    <t>VE12-José Félix Ribas</t>
  </si>
  <si>
    <t>VE1211</t>
  </si>
  <si>
    <t>VE0505-Urbana Juan Vicente Bolívar Y Ponte</t>
  </si>
  <si>
    <t>Urbana Juan Vicente Bolívar Y Ponte</t>
  </si>
  <si>
    <t>VE050501</t>
  </si>
  <si>
    <t>VE12-Juan Germán Roscio</t>
  </si>
  <si>
    <t>Juan Germán Roscio</t>
  </si>
  <si>
    <t>VE1212</t>
  </si>
  <si>
    <t>VE0505-Urbana Castor Nieves Ríos</t>
  </si>
  <si>
    <t>Urbana Castor Nieves Ríos</t>
  </si>
  <si>
    <t>VE050502</t>
  </si>
  <si>
    <t>VE12-San José De Guaribe</t>
  </si>
  <si>
    <t>San José De Guaribe</t>
  </si>
  <si>
    <t>VE1213</t>
  </si>
  <si>
    <t>VE0505-No Urbana Las Guacamayas</t>
  </si>
  <si>
    <t>No Urbana Las Guacamayas</t>
  </si>
  <si>
    <t>VE050503</t>
  </si>
  <si>
    <t>VE12-Santa María De Ipire</t>
  </si>
  <si>
    <t>Santa María De Ipire</t>
  </si>
  <si>
    <t>VE1214</t>
  </si>
  <si>
    <t>VE0505-No Urbana Pao De Zarate</t>
  </si>
  <si>
    <t>No Urbana Pao De Zarate</t>
  </si>
  <si>
    <t>VE050504</t>
  </si>
  <si>
    <t>VE12-Pedro Zaraza</t>
  </si>
  <si>
    <t>Pedro Zaraza</t>
  </si>
  <si>
    <t>VE1215</t>
  </si>
  <si>
    <t>VE0505-No Urbana Zuata</t>
  </si>
  <si>
    <t>No Urbana Zuata</t>
  </si>
  <si>
    <t>VE050505</t>
  </si>
  <si>
    <t>VE13-Andrés Eloy Blanco</t>
  </si>
  <si>
    <t>VE1301</t>
  </si>
  <si>
    <t>VE0506-Capital José Rafael Revenga</t>
  </si>
  <si>
    <t>Capital José Rafael Revenga</t>
  </si>
  <si>
    <t>VE050601</t>
  </si>
  <si>
    <t>VE13-Crespo</t>
  </si>
  <si>
    <t>Crespo</t>
  </si>
  <si>
    <t>VE1302</t>
  </si>
  <si>
    <t>VE0507-Libertador</t>
  </si>
  <si>
    <t>VE050701</t>
  </si>
  <si>
    <t>VE13-Iribarren</t>
  </si>
  <si>
    <t>Iribarren</t>
  </si>
  <si>
    <t>VE1303</t>
  </si>
  <si>
    <t>VE0507-No Urbana San Martin De Porres</t>
  </si>
  <si>
    <t>No Urbana San Martin De Porres</t>
  </si>
  <si>
    <t>VE050702</t>
  </si>
  <si>
    <t>VE13-Jiménez</t>
  </si>
  <si>
    <t>Jiménez</t>
  </si>
  <si>
    <t>VE1304</t>
  </si>
  <si>
    <t>VE0508-Mario Briceño Iragorry</t>
  </si>
  <si>
    <t>Mario Briceño Iragorri</t>
  </si>
  <si>
    <t>VE050801</t>
  </si>
  <si>
    <t>VE13-Morán</t>
  </si>
  <si>
    <t>Morán</t>
  </si>
  <si>
    <t>VE1305</t>
  </si>
  <si>
    <t>VE0508-Urbana Caña De Azúcar</t>
  </si>
  <si>
    <t>Urbana Caña De Azúcar</t>
  </si>
  <si>
    <t>VE050802</t>
  </si>
  <si>
    <t>VE13-Palavecino</t>
  </si>
  <si>
    <t>Palavecino</t>
  </si>
  <si>
    <t>VE1306</t>
  </si>
  <si>
    <t>VE0509-San Casimiro</t>
  </si>
  <si>
    <t>VE050901</t>
  </si>
  <si>
    <t>VE13-Simón Planas</t>
  </si>
  <si>
    <t>Simón Planas</t>
  </si>
  <si>
    <t>VE1307</t>
  </si>
  <si>
    <t>VE0509-No Urbana Guiripa</t>
  </si>
  <si>
    <t>No Urbana Guiripa</t>
  </si>
  <si>
    <t>VE050902</t>
  </si>
  <si>
    <t>VE13-Torres</t>
  </si>
  <si>
    <t>Torres</t>
  </si>
  <si>
    <t>VE1308</t>
  </si>
  <si>
    <t>VE0509-No Urbana Ollas De Caramacate</t>
  </si>
  <si>
    <t>No Urbana Ollas De Caramacate</t>
  </si>
  <si>
    <t>VE050903</t>
  </si>
  <si>
    <t>VE13-Urdaneta</t>
  </si>
  <si>
    <t>VE1309</t>
  </si>
  <si>
    <t>VE0509-No Urbana Valle Morín</t>
  </si>
  <si>
    <t>No Urbana Valle Morín</t>
  </si>
  <si>
    <t>VE050904</t>
  </si>
  <si>
    <t>VE14-Alberto Adriani</t>
  </si>
  <si>
    <t>Alberto Adriani</t>
  </si>
  <si>
    <t>VE1401</t>
  </si>
  <si>
    <t>VE0510-Capital San Sebastián</t>
  </si>
  <si>
    <t>Capital San Sebastián</t>
  </si>
  <si>
    <t>VE051001</t>
  </si>
  <si>
    <t>VE14-Andrés Bello</t>
  </si>
  <si>
    <t>Andrés Bello</t>
  </si>
  <si>
    <t>VE1402</t>
  </si>
  <si>
    <t>VE0511-Santiago Mariño</t>
  </si>
  <si>
    <t>VE051101</t>
  </si>
  <si>
    <t>VE14-Antonio Pinto Salinas</t>
  </si>
  <si>
    <t>Antonio Pinto Salinas</t>
  </si>
  <si>
    <t>VE1403</t>
  </si>
  <si>
    <t>VE0511-No Urbana Arévalo Aponte</t>
  </si>
  <si>
    <t>No Urbana Arévalo Aponte</t>
  </si>
  <si>
    <t>VE051102</t>
  </si>
  <si>
    <t>VE14-Aricagua</t>
  </si>
  <si>
    <t>Aricagua</t>
  </si>
  <si>
    <t>VE1404</t>
  </si>
  <si>
    <t>VE0511-No Urbana Chuao</t>
  </si>
  <si>
    <t>No Urbana Chuao</t>
  </si>
  <si>
    <t>VE051103</t>
  </si>
  <si>
    <t>VE14-Arzobispo Chacón</t>
  </si>
  <si>
    <t>Arzobispo Chacón</t>
  </si>
  <si>
    <t>VE1405</t>
  </si>
  <si>
    <t>VE0511-No Urbana Samán De Guere</t>
  </si>
  <si>
    <t>No Urbana Samán De Guere</t>
  </si>
  <si>
    <t>VE051104</t>
  </si>
  <si>
    <t>VE14-Campo Elías</t>
  </si>
  <si>
    <t>Campo Elías</t>
  </si>
  <si>
    <t>VE1406</t>
  </si>
  <si>
    <t>VE0511-No Urbana  Alfredo Pacheco Miranda</t>
  </si>
  <si>
    <t>No Urbana  Alfredo Pacheco Miranda</t>
  </si>
  <si>
    <t>VE051105</t>
  </si>
  <si>
    <t>VE14-Caracciolo Parra Olmedo</t>
  </si>
  <si>
    <t>Caracciolo Parra Olmedo</t>
  </si>
  <si>
    <t>VE1407</t>
  </si>
  <si>
    <t>VE0512-Santos Michelena</t>
  </si>
  <si>
    <t>VE051201</t>
  </si>
  <si>
    <t>VE14-Cardenal Quintero</t>
  </si>
  <si>
    <t>Cardenal Quintero</t>
  </si>
  <si>
    <t>VE1408</t>
  </si>
  <si>
    <t>VE0512-No Urbana Tiara</t>
  </si>
  <si>
    <t>No Urbana Tiara</t>
  </si>
  <si>
    <t>VE051202</t>
  </si>
  <si>
    <t>VE14-Guaraque</t>
  </si>
  <si>
    <t>Guaraque</t>
  </si>
  <si>
    <t>VE1409</t>
  </si>
  <si>
    <t>VE0513-Sucre</t>
  </si>
  <si>
    <t>VE051301</t>
  </si>
  <si>
    <t>VE14-Julio César Salas</t>
  </si>
  <si>
    <t>Julio César Salas</t>
  </si>
  <si>
    <t>VE1410</t>
  </si>
  <si>
    <t>VE0513-No Urbana Bella Vista</t>
  </si>
  <si>
    <t>No Urbana Bella Vista</t>
  </si>
  <si>
    <t>VE051302</t>
  </si>
  <si>
    <t>VE14-Justo Briceño</t>
  </si>
  <si>
    <t>Justo Briceño</t>
  </si>
  <si>
    <t>VE1411</t>
  </si>
  <si>
    <t>VE0514-Capital Tovar</t>
  </si>
  <si>
    <t>Capital Tovar</t>
  </si>
  <si>
    <t>VE051401</t>
  </si>
  <si>
    <t>VE14-Libertador</t>
  </si>
  <si>
    <t>VE1412</t>
  </si>
  <si>
    <t>VE0515-Urdaneta</t>
  </si>
  <si>
    <t>VE051501</t>
  </si>
  <si>
    <t>VE14-Miranda</t>
  </si>
  <si>
    <t>VE1413</t>
  </si>
  <si>
    <t>VE0515-No Urbana Las Peñitas</t>
  </si>
  <si>
    <t>No Urbana Las Peñitas</t>
  </si>
  <si>
    <t>VE051502</t>
  </si>
  <si>
    <t>VE14-Obispo Ramos De Lora</t>
  </si>
  <si>
    <t>Obispo Ramos De Lora</t>
  </si>
  <si>
    <t>VE1414</t>
  </si>
  <si>
    <t>VE0515-No Urbana San Francisco De Cara</t>
  </si>
  <si>
    <t>No Urbana San Francisco De Cara</t>
  </si>
  <si>
    <t>VE051503</t>
  </si>
  <si>
    <t>VE14-Padre Noguera</t>
  </si>
  <si>
    <t>Padre Noguera</t>
  </si>
  <si>
    <t>VE1415</t>
  </si>
  <si>
    <t>VE0515-No Urbana Taguay</t>
  </si>
  <si>
    <t>No Urbana Taguay</t>
  </si>
  <si>
    <t>VE051504</t>
  </si>
  <si>
    <t>VE14-Pueblo Llano</t>
  </si>
  <si>
    <t>Pueblo Llano</t>
  </si>
  <si>
    <t>VE1416</t>
  </si>
  <si>
    <t>VE0516-Ezequiel Zamora</t>
  </si>
  <si>
    <t>VE051601</t>
  </si>
  <si>
    <t>VE14-Rangel</t>
  </si>
  <si>
    <t>Rangel</t>
  </si>
  <si>
    <t>VE1417</t>
  </si>
  <si>
    <t>VE0516-No Urbana Magdaleno</t>
  </si>
  <si>
    <t>No Urbana Magdaleno</t>
  </si>
  <si>
    <t>VE051602</t>
  </si>
  <si>
    <t>VE14-Rivas Dávila</t>
  </si>
  <si>
    <t>Rivas Dávila</t>
  </si>
  <si>
    <t>VE1418</t>
  </si>
  <si>
    <t>VE0516-No Urbana San Francisco De Asís</t>
  </si>
  <si>
    <t>No Urbana San Francisco De Asís</t>
  </si>
  <si>
    <t>VE051603</t>
  </si>
  <si>
    <t>VE14-Santos Marquina</t>
  </si>
  <si>
    <t>Santos Marquina</t>
  </si>
  <si>
    <t>VE1419</t>
  </si>
  <si>
    <t>VE0516-No Urbana Valles De Tucutunemo</t>
  </si>
  <si>
    <t>No Urbana Valles De Tucutunemo</t>
  </si>
  <si>
    <t>VE051604</t>
  </si>
  <si>
    <t>VE14-Sucre</t>
  </si>
  <si>
    <t>VE1420</t>
  </si>
  <si>
    <t>VE0516-No Urbana Augusto Mijares</t>
  </si>
  <si>
    <t>No Urbana Augusto Mijares</t>
  </si>
  <si>
    <t>VE051605</t>
  </si>
  <si>
    <t>VE14-Tovar</t>
  </si>
  <si>
    <t>VE1421</t>
  </si>
  <si>
    <t>VE0517-Francisco Linares Alcántara</t>
  </si>
  <si>
    <t>Francisco Linares Alcántara</t>
  </si>
  <si>
    <t>VE051701</t>
  </si>
  <si>
    <t>VE14-Tulio Febres Cordero</t>
  </si>
  <si>
    <t>Tulio Febres Cordero</t>
  </si>
  <si>
    <t>VE1422</t>
  </si>
  <si>
    <t>VE0517-No Urbana Francisco De Miranda</t>
  </si>
  <si>
    <t>No Urbana Francisco De Miranda</t>
  </si>
  <si>
    <t>VE051702</t>
  </si>
  <si>
    <t>VE14-Zea</t>
  </si>
  <si>
    <t>Zea</t>
  </si>
  <si>
    <t>VE1423</t>
  </si>
  <si>
    <t>VE0517-No Urbana Monseñor Feliciano González</t>
  </si>
  <si>
    <t>No Urbana Monseñor Feliciano González</t>
  </si>
  <si>
    <t>VE051703</t>
  </si>
  <si>
    <t>VE15-Acevedo</t>
  </si>
  <si>
    <t>Acevedo</t>
  </si>
  <si>
    <t>VE1501</t>
  </si>
  <si>
    <t>VE0518-Ocumare De La Costa De Oro</t>
  </si>
  <si>
    <t>VE051801</t>
  </si>
  <si>
    <t>VE15-Andrés Bello</t>
  </si>
  <si>
    <t>VE1502</t>
  </si>
  <si>
    <t>VE0601-Sabaneta</t>
  </si>
  <si>
    <t>Sabaneta</t>
  </si>
  <si>
    <t>VE060101</t>
  </si>
  <si>
    <t>VE15-Baruta</t>
  </si>
  <si>
    <t>Baruta</t>
  </si>
  <si>
    <t>VE1503</t>
  </si>
  <si>
    <t>VE0601-Rodríguez Domínguez</t>
  </si>
  <si>
    <t>Rodríguez Domínguez</t>
  </si>
  <si>
    <t>VE060102</t>
  </si>
  <si>
    <t>VE15-Brión</t>
  </si>
  <si>
    <t>Brión</t>
  </si>
  <si>
    <t>VE1504</t>
  </si>
  <si>
    <t>VE0602-Ticoporo</t>
  </si>
  <si>
    <t>Ticoporo</t>
  </si>
  <si>
    <t>VE060201</t>
  </si>
  <si>
    <t>VE15-Buroz</t>
  </si>
  <si>
    <t>Buroz</t>
  </si>
  <si>
    <t>VE1505</t>
  </si>
  <si>
    <t>VE0602-Andrés Bello</t>
  </si>
  <si>
    <t>VE060202</t>
  </si>
  <si>
    <t>VE15-Carrizal</t>
  </si>
  <si>
    <t>Carrizal</t>
  </si>
  <si>
    <t>VE1506</t>
  </si>
  <si>
    <t>VE0602-Nicolás Pulido</t>
  </si>
  <si>
    <t>Nicolás Pulido</t>
  </si>
  <si>
    <t>VE060203</t>
  </si>
  <si>
    <t>VE15-Chacao</t>
  </si>
  <si>
    <t>Chacao</t>
  </si>
  <si>
    <t>VE1507</t>
  </si>
  <si>
    <t>VE0603-Arismendi</t>
  </si>
  <si>
    <t>VE060301</t>
  </si>
  <si>
    <t>VE15-Cristóbal Rojas</t>
  </si>
  <si>
    <t>Cristóbal Rojas</t>
  </si>
  <si>
    <t>VE1508</t>
  </si>
  <si>
    <t>VE0603-Guadarrama</t>
  </si>
  <si>
    <t>Guadarrama</t>
  </si>
  <si>
    <t>VE060302</t>
  </si>
  <si>
    <t>VE15-El Hatillo</t>
  </si>
  <si>
    <t>El Hatillo</t>
  </si>
  <si>
    <t>VE1509</t>
  </si>
  <si>
    <t>VE0603-La Unión</t>
  </si>
  <si>
    <t>La Unión</t>
  </si>
  <si>
    <t>VE060303</t>
  </si>
  <si>
    <t>VE15-Bolivariano Guaicaipuro</t>
  </si>
  <si>
    <t>Bolivariano Guaicaipuro</t>
  </si>
  <si>
    <t>VE1510</t>
  </si>
  <si>
    <t>VE0603-San Antonio</t>
  </si>
  <si>
    <t>San Antonio</t>
  </si>
  <si>
    <t>VE060304</t>
  </si>
  <si>
    <t>VE15-Independencia</t>
  </si>
  <si>
    <t>VE1511</t>
  </si>
  <si>
    <t>VE0604-Barinas</t>
  </si>
  <si>
    <t>VE060401</t>
  </si>
  <si>
    <t>VE15-Lander</t>
  </si>
  <si>
    <t>Lander</t>
  </si>
  <si>
    <t>VE1512</t>
  </si>
  <si>
    <t>VE0604-Alfredo Arvelo Larriva</t>
  </si>
  <si>
    <t>Alfredo Arvelo Larriva</t>
  </si>
  <si>
    <t>VE060402</t>
  </si>
  <si>
    <t>VE15-Los Salias</t>
  </si>
  <si>
    <t>Los Salias</t>
  </si>
  <si>
    <t>VE1513</t>
  </si>
  <si>
    <t>VE0604-San Silvestre</t>
  </si>
  <si>
    <t>San Silvestre</t>
  </si>
  <si>
    <t>VE060403</t>
  </si>
  <si>
    <t>VE15-Páez</t>
  </si>
  <si>
    <t>VE1514</t>
  </si>
  <si>
    <t>VE0604-Santa Inés</t>
  </si>
  <si>
    <t>VE060404</t>
  </si>
  <si>
    <t>VE15-Paz Castillo</t>
  </si>
  <si>
    <t>Paz Castillo</t>
  </si>
  <si>
    <t>VE1515</t>
  </si>
  <si>
    <t>VE0604-Santa Lucia</t>
  </si>
  <si>
    <t>Santa Lucia</t>
  </si>
  <si>
    <t>VE060405</t>
  </si>
  <si>
    <t>VE15-Pedro Gual</t>
  </si>
  <si>
    <t>Pedro Gual</t>
  </si>
  <si>
    <t>VE1516</t>
  </si>
  <si>
    <t>VE0604-Torunos</t>
  </si>
  <si>
    <t>Torunos</t>
  </si>
  <si>
    <t>VE060406</t>
  </si>
  <si>
    <t>VE15-Plaza</t>
  </si>
  <si>
    <t>Plaza</t>
  </si>
  <si>
    <t>VE1517</t>
  </si>
  <si>
    <t>VE0604-El Carmen</t>
  </si>
  <si>
    <t>VE060407</t>
  </si>
  <si>
    <t>VE15-Simón Bolívar</t>
  </si>
  <si>
    <t>VE1518</t>
  </si>
  <si>
    <t>VE0604-Don Rómulo Betancourt</t>
  </si>
  <si>
    <t>Don Rómulo Betancourt</t>
  </si>
  <si>
    <t>VE060408</t>
  </si>
  <si>
    <t>VE15-Sucre</t>
  </si>
  <si>
    <t>VE1519</t>
  </si>
  <si>
    <t>VE0604-Corazón De Jesús</t>
  </si>
  <si>
    <t>Corazón De Jesús</t>
  </si>
  <si>
    <t>VE060409</t>
  </si>
  <si>
    <t>VE15-Urdaneta</t>
  </si>
  <si>
    <t>VE1520</t>
  </si>
  <si>
    <t>VE0604-Ramón Ignacio Méndez</t>
  </si>
  <si>
    <t>Ramón Ignacio Méndez</t>
  </si>
  <si>
    <t>VE060410</t>
  </si>
  <si>
    <t>VE15-Zamora</t>
  </si>
  <si>
    <t>VE1521</t>
  </si>
  <si>
    <t>VE0604-Alto Barinas</t>
  </si>
  <si>
    <t>Alto Barinas</t>
  </si>
  <si>
    <t>VE060411</t>
  </si>
  <si>
    <t>VE16-Acosta</t>
  </si>
  <si>
    <t>VE1601</t>
  </si>
  <si>
    <t>VE0604-Manuel Palacio Fajardo</t>
  </si>
  <si>
    <t>Manuel Palacio Fajardo</t>
  </si>
  <si>
    <t>VE060412</t>
  </si>
  <si>
    <t>VE16-Aguasay</t>
  </si>
  <si>
    <t>Aguasay</t>
  </si>
  <si>
    <t>VE1602</t>
  </si>
  <si>
    <t>VE0604-Juan Antonio Rodríguez Domínguez</t>
  </si>
  <si>
    <t>Juan Antonio Rodríguez Domínguez</t>
  </si>
  <si>
    <t>VE060413</t>
  </si>
  <si>
    <t>VE16-Bolívar</t>
  </si>
  <si>
    <t>VE1603</t>
  </si>
  <si>
    <t>VE0604-Dominga Ortiz De Páez</t>
  </si>
  <si>
    <t>Dominga Ortiz De Páez</t>
  </si>
  <si>
    <t>VE060414</t>
  </si>
  <si>
    <t>VE16-Caripe</t>
  </si>
  <si>
    <t>Caripe</t>
  </si>
  <si>
    <t>VE1604</t>
  </si>
  <si>
    <t>VE0605-Barinitas</t>
  </si>
  <si>
    <t>Barinitas</t>
  </si>
  <si>
    <t>VE060501</t>
  </si>
  <si>
    <t>VE16-Cedeño</t>
  </si>
  <si>
    <t>VE1605</t>
  </si>
  <si>
    <t>VE0605-Altamira</t>
  </si>
  <si>
    <t>Altamira</t>
  </si>
  <si>
    <t>VE060502</t>
  </si>
  <si>
    <t>VE16-Ezequiel Zamora</t>
  </si>
  <si>
    <t>VE1606</t>
  </si>
  <si>
    <t>VE0605-Calderas</t>
  </si>
  <si>
    <t>Calderas</t>
  </si>
  <si>
    <t>VE060503</t>
  </si>
  <si>
    <t>VE16-Libertador</t>
  </si>
  <si>
    <t>VE1607</t>
  </si>
  <si>
    <t>VE0606-Barrancas</t>
  </si>
  <si>
    <t>Barrancas</t>
  </si>
  <si>
    <t>VE060601</t>
  </si>
  <si>
    <t>VE16-Maturín</t>
  </si>
  <si>
    <t>Maturín</t>
  </si>
  <si>
    <t>VE1608</t>
  </si>
  <si>
    <t>VE0606-El Socorro</t>
  </si>
  <si>
    <t>VE060602</t>
  </si>
  <si>
    <t>VE16-Piar</t>
  </si>
  <si>
    <t>VE1609</t>
  </si>
  <si>
    <t>VE0606-Masparrito</t>
  </si>
  <si>
    <t>Masparrito</t>
  </si>
  <si>
    <t>VE060603</t>
  </si>
  <si>
    <t>VE16-Punceres</t>
  </si>
  <si>
    <t>Punceres</t>
  </si>
  <si>
    <t>VE1610</t>
  </si>
  <si>
    <t>VE0607-Santa Barbará</t>
  </si>
  <si>
    <t>Santa Barbará</t>
  </si>
  <si>
    <t>VE060701</t>
  </si>
  <si>
    <t>VE16-Santa Bárbara</t>
  </si>
  <si>
    <t>VE1611</t>
  </si>
  <si>
    <t>VE0607-José Ignacio Del Pumar Pedraza</t>
  </si>
  <si>
    <t>José Ignacio Del Pumar Pedraza</t>
  </si>
  <si>
    <t>VE060702</t>
  </si>
  <si>
    <t>VE16-Sotillo</t>
  </si>
  <si>
    <t>Sotillo</t>
  </si>
  <si>
    <t>VE1612</t>
  </si>
  <si>
    <t>VE0607-Pedro Briceño Méndez</t>
  </si>
  <si>
    <t>Pedro Briceño Méndez</t>
  </si>
  <si>
    <t>VE060703</t>
  </si>
  <si>
    <t>VE16-Uracoa</t>
  </si>
  <si>
    <t>Uracoa</t>
  </si>
  <si>
    <t>VE1613</t>
  </si>
  <si>
    <t>VE0607-Ramón Ignacio Méndez</t>
  </si>
  <si>
    <t>VE060704</t>
  </si>
  <si>
    <t>VE17-Antolín Del Campo</t>
  </si>
  <si>
    <t>Antolín Del Campo</t>
  </si>
  <si>
    <t>VE1701</t>
  </si>
  <si>
    <t>VE0608-Obispos</t>
  </si>
  <si>
    <t>VE060801</t>
  </si>
  <si>
    <t>VE17-Arismendi</t>
  </si>
  <si>
    <t>VE1702</t>
  </si>
  <si>
    <t>VE0608-La Luz</t>
  </si>
  <si>
    <t>La Luz</t>
  </si>
  <si>
    <t>VE060802</t>
  </si>
  <si>
    <t>VE17-Díaz</t>
  </si>
  <si>
    <t>Díaz</t>
  </si>
  <si>
    <t>VE1703</t>
  </si>
  <si>
    <t>VE0608-El Real</t>
  </si>
  <si>
    <t>El Real</t>
  </si>
  <si>
    <t>VE060803</t>
  </si>
  <si>
    <t>VE17-García</t>
  </si>
  <si>
    <t>García</t>
  </si>
  <si>
    <t>VE1704</t>
  </si>
  <si>
    <t>VE0608-Guasimitos</t>
  </si>
  <si>
    <t>Guasimitos</t>
  </si>
  <si>
    <t>VE060804</t>
  </si>
  <si>
    <t>VE17-Gómez</t>
  </si>
  <si>
    <t>Gómez</t>
  </si>
  <si>
    <t>VE1705</t>
  </si>
  <si>
    <t>VE0609-Ciudad Bolivia</t>
  </si>
  <si>
    <t>Ciudad Bolivia</t>
  </si>
  <si>
    <t>VE060901</t>
  </si>
  <si>
    <t>VE17-Maneiro</t>
  </si>
  <si>
    <t>Maneiro</t>
  </si>
  <si>
    <t>VE1706</t>
  </si>
  <si>
    <t>VE0609-Ignacio Briceño</t>
  </si>
  <si>
    <t>Ignacio Briceño</t>
  </si>
  <si>
    <t>VE060902</t>
  </si>
  <si>
    <t>VE17-Marcano</t>
  </si>
  <si>
    <t>Marcano</t>
  </si>
  <si>
    <t>VE1707</t>
  </si>
  <si>
    <t>VE0609-José Félix Ribas</t>
  </si>
  <si>
    <t>VE060903</t>
  </si>
  <si>
    <t>VE17-Mariño</t>
  </si>
  <si>
    <t>Mariño</t>
  </si>
  <si>
    <t>VE1708</t>
  </si>
  <si>
    <t>VE0609-Páez</t>
  </si>
  <si>
    <t>VE060904</t>
  </si>
  <si>
    <t>VE17-Península De Macanao</t>
  </si>
  <si>
    <t>Península De Macanao</t>
  </si>
  <si>
    <t>VE1709</t>
  </si>
  <si>
    <t>VE0610-Libertad</t>
  </si>
  <si>
    <t>VE061001</t>
  </si>
  <si>
    <t>VE17-Tubores</t>
  </si>
  <si>
    <t>Tubores</t>
  </si>
  <si>
    <t>VE1710</t>
  </si>
  <si>
    <t>VE0610-Dolores</t>
  </si>
  <si>
    <t>Dolores</t>
  </si>
  <si>
    <t>VE061002</t>
  </si>
  <si>
    <t>VE17-Villalba</t>
  </si>
  <si>
    <t>Villalba</t>
  </si>
  <si>
    <t>VE1711</t>
  </si>
  <si>
    <t>VE0610-Palacios Fajardo</t>
  </si>
  <si>
    <t>Palacios Fajardo</t>
  </si>
  <si>
    <t>VE061003</t>
  </si>
  <si>
    <t>VE18-Agua Blanca</t>
  </si>
  <si>
    <t>Agua Blanca</t>
  </si>
  <si>
    <t>VE1801</t>
  </si>
  <si>
    <t>VE0610-Santa Rosa</t>
  </si>
  <si>
    <t>VE061004</t>
  </si>
  <si>
    <t>VE18-Araure</t>
  </si>
  <si>
    <t>Araure</t>
  </si>
  <si>
    <t>VE1802</t>
  </si>
  <si>
    <t>VE0610-Simón Rodríguez</t>
  </si>
  <si>
    <t>VE061005</t>
  </si>
  <si>
    <t>VE18-Esteller</t>
  </si>
  <si>
    <t>Esteller</t>
  </si>
  <si>
    <t>VE1803</t>
  </si>
  <si>
    <t>VE0611-Ciudad De Nutrias</t>
  </si>
  <si>
    <t>Ciudad De Nutrias</t>
  </si>
  <si>
    <t>VE061101</t>
  </si>
  <si>
    <t>VE18-Guanare</t>
  </si>
  <si>
    <t>Guanare</t>
  </si>
  <si>
    <t>VE1804</t>
  </si>
  <si>
    <t>VE0611-El Regalo</t>
  </si>
  <si>
    <t>El Regalo</t>
  </si>
  <si>
    <t>VE061102</t>
  </si>
  <si>
    <t>VE18-Guanarito</t>
  </si>
  <si>
    <t>Guanarito</t>
  </si>
  <si>
    <t>VE1805</t>
  </si>
  <si>
    <t>VE0611-Puerto De Nutrias</t>
  </si>
  <si>
    <t>Puerto De Nutrias</t>
  </si>
  <si>
    <t>VE061103</t>
  </si>
  <si>
    <t>VE18-Monseñor José Vicente De Unda</t>
  </si>
  <si>
    <t>Monseñor José Vicente De Unda</t>
  </si>
  <si>
    <t>VE1806</t>
  </si>
  <si>
    <t>VE0611-Santa Catalina</t>
  </si>
  <si>
    <t>Santa Catalina</t>
  </si>
  <si>
    <t>VE061104</t>
  </si>
  <si>
    <t>VE18-Ospino</t>
  </si>
  <si>
    <t>Ospino</t>
  </si>
  <si>
    <t>VE1807</t>
  </si>
  <si>
    <t>VE0611-Simón Bolívar</t>
  </si>
  <si>
    <t>VE061105</t>
  </si>
  <si>
    <t>VE18-Páez</t>
  </si>
  <si>
    <t>VE1808</t>
  </si>
  <si>
    <t>VE0612-El Cantón</t>
  </si>
  <si>
    <t>El Cantón</t>
  </si>
  <si>
    <t>VE061201</t>
  </si>
  <si>
    <t>VE18-Papelón</t>
  </si>
  <si>
    <t>Papelón</t>
  </si>
  <si>
    <t>VE1809</t>
  </si>
  <si>
    <t>VE0612-Santa Cruz De Guacas</t>
  </si>
  <si>
    <t>Santa Cruz De Guacas</t>
  </si>
  <si>
    <t>VE061202</t>
  </si>
  <si>
    <t>VE18-San Genaro De Boconoíto</t>
  </si>
  <si>
    <t>San Genaro De Boconoíto</t>
  </si>
  <si>
    <t>VE1810</t>
  </si>
  <si>
    <t>VE0612-Puerto Vivas</t>
  </si>
  <si>
    <t>Puerto Vivas</t>
  </si>
  <si>
    <t>VE061203</t>
  </si>
  <si>
    <t>VE18-San Rafael De Onoto</t>
  </si>
  <si>
    <t>San Rafael De Onoto</t>
  </si>
  <si>
    <t>VE1811</t>
  </si>
  <si>
    <t>VE0701-Cachamay</t>
  </si>
  <si>
    <t>Cachamay</t>
  </si>
  <si>
    <t>VE070101</t>
  </si>
  <si>
    <t>VE18-Santa Rosalía</t>
  </si>
  <si>
    <t>VE1812</t>
  </si>
  <si>
    <t>VE0701-Chirica</t>
  </si>
  <si>
    <t>Chirica</t>
  </si>
  <si>
    <t>VE070102</t>
  </si>
  <si>
    <t>VE18-Sucre</t>
  </si>
  <si>
    <t>VE1813</t>
  </si>
  <si>
    <t>VE0701-Dalla Costa</t>
  </si>
  <si>
    <t>Dalla Costa</t>
  </si>
  <si>
    <t>VE070103</t>
  </si>
  <si>
    <t>VE18-Turén</t>
  </si>
  <si>
    <t>Turén</t>
  </si>
  <si>
    <t>VE1814</t>
  </si>
  <si>
    <t>VE0701-Once De Abril</t>
  </si>
  <si>
    <t>Once De Abril</t>
  </si>
  <si>
    <t>VE070104</t>
  </si>
  <si>
    <t>VE19-Andrés Eloy Blanco</t>
  </si>
  <si>
    <t>VE1901</t>
  </si>
  <si>
    <t>VE0701-Simón Bolívar</t>
  </si>
  <si>
    <t>VE070105</t>
  </si>
  <si>
    <t>VE19-Andrés Mata</t>
  </si>
  <si>
    <t>Andrés Mata</t>
  </si>
  <si>
    <t>VE1902</t>
  </si>
  <si>
    <t>VE0701-Unare</t>
  </si>
  <si>
    <t>Unare</t>
  </si>
  <si>
    <t>VE070106</t>
  </si>
  <si>
    <t>VE19-Arismendi</t>
  </si>
  <si>
    <t>VE1903</t>
  </si>
  <si>
    <t>VE0701-Universidad</t>
  </si>
  <si>
    <t>Universidad</t>
  </si>
  <si>
    <t>VE070107</t>
  </si>
  <si>
    <t>VE19-Benítez</t>
  </si>
  <si>
    <t>Benítez</t>
  </si>
  <si>
    <t>VE1904</t>
  </si>
  <si>
    <t>VE0701-Vista Al Sol</t>
  </si>
  <si>
    <t>Vista Al Sol</t>
  </si>
  <si>
    <t>VE070108</t>
  </si>
  <si>
    <t>VE19-Bermúdez</t>
  </si>
  <si>
    <t>Bermúdez</t>
  </si>
  <si>
    <t>VE1905</t>
  </si>
  <si>
    <t>VE0701-Pozo Verde</t>
  </si>
  <si>
    <t>Pozo Verde</t>
  </si>
  <si>
    <t>VE070109</t>
  </si>
  <si>
    <t>VE19-Bolívar</t>
  </si>
  <si>
    <t>VE1906</t>
  </si>
  <si>
    <t>VE0701-Yocoima</t>
  </si>
  <si>
    <t>Yocoima</t>
  </si>
  <si>
    <t>VE070110</t>
  </si>
  <si>
    <t>VE19-Cajigal</t>
  </si>
  <si>
    <t>Cajigal</t>
  </si>
  <si>
    <t>VE1907</t>
  </si>
  <si>
    <t>VE0701-Cinco De Julio</t>
  </si>
  <si>
    <t>Cinco De Julio</t>
  </si>
  <si>
    <t>VE070111</t>
  </si>
  <si>
    <t>VE19-Cruz Salmerón Acosta</t>
  </si>
  <si>
    <t>Cruz Salmerón Acosta</t>
  </si>
  <si>
    <t>VE1908</t>
  </si>
  <si>
    <t>VE0702-Sección Capital Cedeño</t>
  </si>
  <si>
    <t>Sección Capital Cedeño</t>
  </si>
  <si>
    <t>VE070201</t>
  </si>
  <si>
    <t>VE19-Libertador</t>
  </si>
  <si>
    <t>VE1909</t>
  </si>
  <si>
    <t>VE0702-Altagracia</t>
  </si>
  <si>
    <t>VE070202</t>
  </si>
  <si>
    <t>VE19-Mariño</t>
  </si>
  <si>
    <t>VE1910</t>
  </si>
  <si>
    <t>VE0702-Ascensión Farreras</t>
  </si>
  <si>
    <t>Ascensión Farreras</t>
  </si>
  <si>
    <t>VE070203</t>
  </si>
  <si>
    <t>VE19-Mejia</t>
  </si>
  <si>
    <t>Mejia</t>
  </si>
  <si>
    <t>VE1911</t>
  </si>
  <si>
    <t>VE0702-Guainiamo</t>
  </si>
  <si>
    <t>Guainiamo</t>
  </si>
  <si>
    <t>VE070204</t>
  </si>
  <si>
    <t>VE19-Montes</t>
  </si>
  <si>
    <t>Montes</t>
  </si>
  <si>
    <t>VE1912</t>
  </si>
  <si>
    <t>VE0702-La Urbana</t>
  </si>
  <si>
    <t>La Urbana</t>
  </si>
  <si>
    <t>VE070205</t>
  </si>
  <si>
    <t>VE19-Ribero</t>
  </si>
  <si>
    <t>Ribero</t>
  </si>
  <si>
    <t>VE1913</t>
  </si>
  <si>
    <t>VE0702-Pijiguaos</t>
  </si>
  <si>
    <t>Pijiguaos</t>
  </si>
  <si>
    <t>VE070206</t>
  </si>
  <si>
    <t>VE19-Sucre</t>
  </si>
  <si>
    <t>VE1914</t>
  </si>
  <si>
    <t>VE0703-Sección Capital El Callao</t>
  </si>
  <si>
    <t>Sección Capital El Callao</t>
  </si>
  <si>
    <t>VE070301</t>
  </si>
  <si>
    <t>VE19-Valdez</t>
  </si>
  <si>
    <t>Valdez</t>
  </si>
  <si>
    <t>VE1915</t>
  </si>
  <si>
    <t>VE0704-Sección Capital Gran Sabana</t>
  </si>
  <si>
    <t>Sección Capital Gran Sabana</t>
  </si>
  <si>
    <t>VE070401</t>
  </si>
  <si>
    <t>VE20-Andrés Bello</t>
  </si>
  <si>
    <t>VE2001</t>
  </si>
  <si>
    <t>VE0704-Ikabaru</t>
  </si>
  <si>
    <t>Ikabaru</t>
  </si>
  <si>
    <t>VE070402</t>
  </si>
  <si>
    <t>VE20-Antonio Rómulo Costa</t>
  </si>
  <si>
    <t>Antonio Rómulo Costa</t>
  </si>
  <si>
    <t>VE2002</t>
  </si>
  <si>
    <t>VE0705-Agua Salada</t>
  </si>
  <si>
    <t>Agua Salada</t>
  </si>
  <si>
    <t>VE070501</t>
  </si>
  <si>
    <t>VE20-Ayacucho</t>
  </si>
  <si>
    <t>Ayacucho</t>
  </si>
  <si>
    <t>VE2003</t>
  </si>
  <si>
    <t>VE0705-Catedral</t>
  </si>
  <si>
    <t>VE070502</t>
  </si>
  <si>
    <t>VE20-Bolívar</t>
  </si>
  <si>
    <t>VE2004</t>
  </si>
  <si>
    <t>VE0705-José Antonio Páez</t>
  </si>
  <si>
    <t>José Antonio Páez</t>
  </si>
  <si>
    <t>VE070503</t>
  </si>
  <si>
    <t>VE20-Cárdenas</t>
  </si>
  <si>
    <t>Cárdenas</t>
  </si>
  <si>
    <t>VE2005</t>
  </si>
  <si>
    <t>VE0705-La Sabanita</t>
  </si>
  <si>
    <t>La Sabanita</t>
  </si>
  <si>
    <t>VE070504</t>
  </si>
  <si>
    <t>VE20-Córdoba</t>
  </si>
  <si>
    <t>Córdoba</t>
  </si>
  <si>
    <t>VE2006</t>
  </si>
  <si>
    <t>VE0705-Marhuanta</t>
  </si>
  <si>
    <t>Marhuanta</t>
  </si>
  <si>
    <t>VE070505</t>
  </si>
  <si>
    <t>VE20-Fernández Feo</t>
  </si>
  <si>
    <t>Fernández Feo</t>
  </si>
  <si>
    <t>VE2007</t>
  </si>
  <si>
    <t>VE0705-Vista Hermosa</t>
  </si>
  <si>
    <t>Vista Hermosa</t>
  </si>
  <si>
    <t>VE070506</t>
  </si>
  <si>
    <t>VE20-Francisco De Miranda</t>
  </si>
  <si>
    <t>VE2008</t>
  </si>
  <si>
    <t>VE0705-Orinoco</t>
  </si>
  <si>
    <t>Orinoco</t>
  </si>
  <si>
    <t>VE070507</t>
  </si>
  <si>
    <t>VE20-García De Hevia</t>
  </si>
  <si>
    <t>García De Hevia</t>
  </si>
  <si>
    <t>VE2009</t>
  </si>
  <si>
    <t>VE0705-Panapana</t>
  </si>
  <si>
    <t>Panapana</t>
  </si>
  <si>
    <t>VE070508</t>
  </si>
  <si>
    <t>VE20-Guásimos</t>
  </si>
  <si>
    <t>Guásimos</t>
  </si>
  <si>
    <t>VE2010</t>
  </si>
  <si>
    <t>VE0705-Zea</t>
  </si>
  <si>
    <t>VE070509</t>
  </si>
  <si>
    <t>VE20-Independencia</t>
  </si>
  <si>
    <t>VE2011</t>
  </si>
  <si>
    <t>VE0706-Sección Capital Piar</t>
  </si>
  <si>
    <t>Sección Capital Piar</t>
  </si>
  <si>
    <t>VE070601</t>
  </si>
  <si>
    <t>VE20-Jáuregui</t>
  </si>
  <si>
    <t>Jáuregui</t>
  </si>
  <si>
    <t>VE2012</t>
  </si>
  <si>
    <t>VE0706-Andrés Eloy Blanco</t>
  </si>
  <si>
    <t>VE070602</t>
  </si>
  <si>
    <t>VE20-José María Vargas</t>
  </si>
  <si>
    <t>José María Vargas</t>
  </si>
  <si>
    <t>VE2013</t>
  </si>
  <si>
    <t>VE0706-Pedro Cova</t>
  </si>
  <si>
    <t>Pedro Cova</t>
  </si>
  <si>
    <t>VE070603</t>
  </si>
  <si>
    <t>VE20-Junín</t>
  </si>
  <si>
    <t>Junín</t>
  </si>
  <si>
    <t>VE2014</t>
  </si>
  <si>
    <t>VE0707-Capital Angostura</t>
  </si>
  <si>
    <t>Capital Angostura</t>
  </si>
  <si>
    <t>VE070701</t>
  </si>
  <si>
    <t>VE20-Libertad</t>
  </si>
  <si>
    <t>VE2015</t>
  </si>
  <si>
    <t>VE0707-Barceloneta</t>
  </si>
  <si>
    <t>Barceloneta</t>
  </si>
  <si>
    <t>VE070702</t>
  </si>
  <si>
    <t>VE20-Libertador</t>
  </si>
  <si>
    <t>VE2016</t>
  </si>
  <si>
    <t>VE0707-San Francisco</t>
  </si>
  <si>
    <t>VE070703</t>
  </si>
  <si>
    <t>VE20-Lobatera</t>
  </si>
  <si>
    <t>Lobatera</t>
  </si>
  <si>
    <t>VE2017</t>
  </si>
  <si>
    <t>VE0707-Santa Bárbara</t>
  </si>
  <si>
    <t>VE070704</t>
  </si>
  <si>
    <t>VE20-Michelena</t>
  </si>
  <si>
    <t>Michelena</t>
  </si>
  <si>
    <t>VE2018</t>
  </si>
  <si>
    <t>VE0708-Sección Capital Roscio</t>
  </si>
  <si>
    <t>Sección Capital Roscio</t>
  </si>
  <si>
    <t>VE070801</t>
  </si>
  <si>
    <t>VE20-Panamericano</t>
  </si>
  <si>
    <t>Panamericano</t>
  </si>
  <si>
    <t>VE2019</t>
  </si>
  <si>
    <t>VE0708-Salom</t>
  </si>
  <si>
    <t>Salom</t>
  </si>
  <si>
    <t>VE070802</t>
  </si>
  <si>
    <t>VE20-Pedro María Ureña</t>
  </si>
  <si>
    <t>Pedro María Ureña</t>
  </si>
  <si>
    <t>VE2020</t>
  </si>
  <si>
    <t>VE0709-Sección Capital Sifontes</t>
  </si>
  <si>
    <t>Sección Capital Sifontes</t>
  </si>
  <si>
    <t>VE070901</t>
  </si>
  <si>
    <t>VE20-Rafael Urdaneta</t>
  </si>
  <si>
    <t>Rafael Urdaneta</t>
  </si>
  <si>
    <t>VE2021</t>
  </si>
  <si>
    <t>VE0709-Dalla Costa</t>
  </si>
  <si>
    <t>VE070902</t>
  </si>
  <si>
    <t>VE20-Samuel Darío Maldonado</t>
  </si>
  <si>
    <t>Samuel Darío Maldonado</t>
  </si>
  <si>
    <t>VE2022</t>
  </si>
  <si>
    <t>VE0709-San Isidro</t>
  </si>
  <si>
    <t>San Isidro</t>
  </si>
  <si>
    <t>VE070903</t>
  </si>
  <si>
    <t>VE20-San Cristóbal</t>
  </si>
  <si>
    <t>VE2023</t>
  </si>
  <si>
    <t>VE0710-Sección Capital Sucre</t>
  </si>
  <si>
    <t>Sección Capital Sucre</t>
  </si>
  <si>
    <t>VE071001</t>
  </si>
  <si>
    <t>VE20-Seboruco</t>
  </si>
  <si>
    <t>Seboruco</t>
  </si>
  <si>
    <t>VE2024</t>
  </si>
  <si>
    <t>VE0710-Ariapo</t>
  </si>
  <si>
    <t>Ariapo</t>
  </si>
  <si>
    <t>VE071002</t>
  </si>
  <si>
    <t>VE20-Simón Rodríguez</t>
  </si>
  <si>
    <t>VE2025</t>
  </si>
  <si>
    <t>VE0710-Guarataro</t>
  </si>
  <si>
    <t>Guarataro</t>
  </si>
  <si>
    <t>VE071003</t>
  </si>
  <si>
    <t>VE20-Sucre</t>
  </si>
  <si>
    <t>VE2026</t>
  </si>
  <si>
    <t>VE0710-Las Majadas</t>
  </si>
  <si>
    <t>Las Majadas</t>
  </si>
  <si>
    <t>VE071004</t>
  </si>
  <si>
    <t>VE20-Torbes</t>
  </si>
  <si>
    <t>Torbes</t>
  </si>
  <si>
    <t>VE2027</t>
  </si>
  <si>
    <t>VE0710-Motiaco</t>
  </si>
  <si>
    <t>Motiaco</t>
  </si>
  <si>
    <t>VE071005</t>
  </si>
  <si>
    <t>VE20-Uribante</t>
  </si>
  <si>
    <t>Uribante</t>
  </si>
  <si>
    <t>VE2028</t>
  </si>
  <si>
    <t>VE0711-Sección Capital Padre Pedro Chien</t>
  </si>
  <si>
    <t>Sección Capital Padre Pedro Chien</t>
  </si>
  <si>
    <t>VE071101</t>
  </si>
  <si>
    <t>VE20-San Judas Tadeo</t>
  </si>
  <si>
    <t>San Judas Tadeo</t>
  </si>
  <si>
    <t>VE2029</t>
  </si>
  <si>
    <t>VE0801-Urbana Bejuma</t>
  </si>
  <si>
    <t>Urbana Bejuma</t>
  </si>
  <si>
    <t>VE080101</t>
  </si>
  <si>
    <t>VE21-Andrés Bello</t>
  </si>
  <si>
    <t>VE2101</t>
  </si>
  <si>
    <t>VE0801-No Urbana Canoabo</t>
  </si>
  <si>
    <t>No Urbana Canoabo</t>
  </si>
  <si>
    <t>VE080102</t>
  </si>
  <si>
    <t>VE21-Boconó</t>
  </si>
  <si>
    <t>Boconó</t>
  </si>
  <si>
    <t>VE2102</t>
  </si>
  <si>
    <t>VE0801-No Urbana Simón Bolívar</t>
  </si>
  <si>
    <t>No Urbana Simón Bolívar</t>
  </si>
  <si>
    <t>VE080103</t>
  </si>
  <si>
    <t>VE21-Bolívar</t>
  </si>
  <si>
    <t>VE2103</t>
  </si>
  <si>
    <t>VE0802-No Urbana Guigue</t>
  </si>
  <si>
    <t>No Urbana Guigue</t>
  </si>
  <si>
    <t>VE080201</t>
  </si>
  <si>
    <t>VE21-Candelaria</t>
  </si>
  <si>
    <t>VE2104</t>
  </si>
  <si>
    <t>VE0802-No Urbana Belen</t>
  </si>
  <si>
    <t>No Urbana Belen</t>
  </si>
  <si>
    <t>VE080202</t>
  </si>
  <si>
    <t>VE21-Carache</t>
  </si>
  <si>
    <t>Carache</t>
  </si>
  <si>
    <t>VE2105</t>
  </si>
  <si>
    <t>VE0802-No Urbana Tacarigua Central</t>
  </si>
  <si>
    <t>No Urbana Tacarigua Central</t>
  </si>
  <si>
    <t>VE080203</t>
  </si>
  <si>
    <t>VE21-Escuque</t>
  </si>
  <si>
    <t>Escuque</t>
  </si>
  <si>
    <t>VE2106</t>
  </si>
  <si>
    <t>VE0803-Urbana Aguas Calientes</t>
  </si>
  <si>
    <t>Urbana Aguas Calientes</t>
  </si>
  <si>
    <t>VE080301</t>
  </si>
  <si>
    <t>VE21-José Felipe Márquez Cañizales</t>
  </si>
  <si>
    <t>José Felipe Márquez Cañizales</t>
  </si>
  <si>
    <t>VE2107</t>
  </si>
  <si>
    <t>VE0803-Urbana Mariara</t>
  </si>
  <si>
    <t>Urbana Mariara</t>
  </si>
  <si>
    <t>VE080302</t>
  </si>
  <si>
    <t>VE21-Juan Vicente Campo Elías</t>
  </si>
  <si>
    <t>Juan Vicente Campo Elías</t>
  </si>
  <si>
    <t>VE2108</t>
  </si>
  <si>
    <t>VE0804-Urbana Ciudad Alianza</t>
  </si>
  <si>
    <t>Urbana Ciudad Alianza</t>
  </si>
  <si>
    <t>VE080401</t>
  </si>
  <si>
    <t>VE21-La Ceiba</t>
  </si>
  <si>
    <t>La Ceiba</t>
  </si>
  <si>
    <t>VE2109</t>
  </si>
  <si>
    <t>VE0804-Urbana Guacara</t>
  </si>
  <si>
    <t>Urbana Guacara</t>
  </si>
  <si>
    <t>VE080402</t>
  </si>
  <si>
    <t>VE21-Miranda</t>
  </si>
  <si>
    <t>VE2110</t>
  </si>
  <si>
    <t>VE0804-No Urbana Yagua</t>
  </si>
  <si>
    <t>No Urbana Yagua</t>
  </si>
  <si>
    <t>VE080403</t>
  </si>
  <si>
    <t>VE21-Monte Carmelo</t>
  </si>
  <si>
    <t>Monte Carmelo</t>
  </si>
  <si>
    <t>VE2111</t>
  </si>
  <si>
    <t>VE0805-Urbana Morón</t>
  </si>
  <si>
    <t>Urbana Morón</t>
  </si>
  <si>
    <t>VE080501</t>
  </si>
  <si>
    <t>VE21-Motatán</t>
  </si>
  <si>
    <t>Motatán</t>
  </si>
  <si>
    <t>VE2112</t>
  </si>
  <si>
    <t>VE0805-No Urbana Urama</t>
  </si>
  <si>
    <t>No Urbana Urama</t>
  </si>
  <si>
    <t>VE080502</t>
  </si>
  <si>
    <t>VE21-Pampán</t>
  </si>
  <si>
    <t>Pampán</t>
  </si>
  <si>
    <t>VE2113</t>
  </si>
  <si>
    <t>VE0806-Urbana Tocuyito</t>
  </si>
  <si>
    <t>Urbana Tocuyito</t>
  </si>
  <si>
    <t>VE080601</t>
  </si>
  <si>
    <t>VE21-Pampanito</t>
  </si>
  <si>
    <t>Pampanito</t>
  </si>
  <si>
    <t>VE2114</t>
  </si>
  <si>
    <t>VE0806-Urbana Independencia</t>
  </si>
  <si>
    <t>Urbana Independencia</t>
  </si>
  <si>
    <t>VE080602</t>
  </si>
  <si>
    <t>VE21-Rafael Rangel</t>
  </si>
  <si>
    <t>Rafael Rangel</t>
  </si>
  <si>
    <t>VE2115</t>
  </si>
  <si>
    <t>VE0807-Urbana Los Guayos</t>
  </si>
  <si>
    <t>Urbana Los Guayos</t>
  </si>
  <si>
    <t>VE080701</t>
  </si>
  <si>
    <t>VE21-San Rafael De Carvajal</t>
  </si>
  <si>
    <t>San Rafael De Carvajal</t>
  </si>
  <si>
    <t>VE2116</t>
  </si>
  <si>
    <t>VE0808-Urbana Miranda</t>
  </si>
  <si>
    <t>Urbana Miranda</t>
  </si>
  <si>
    <t>VE080801</t>
  </si>
  <si>
    <t>VE21-Sucre</t>
  </si>
  <si>
    <t>VE2117</t>
  </si>
  <si>
    <t>VE0809-Urbana Montalbán</t>
  </si>
  <si>
    <t>Urbana Montalbán</t>
  </si>
  <si>
    <t>VE080901</t>
  </si>
  <si>
    <t>VE21-Trujillo</t>
  </si>
  <si>
    <t>VE2118</t>
  </si>
  <si>
    <t>VE0810-Urbana Naguanagua</t>
  </si>
  <si>
    <t>Urbana Naguanagua</t>
  </si>
  <si>
    <t>VE081001</t>
  </si>
  <si>
    <t>VE21-Urdaneta</t>
  </si>
  <si>
    <t>VE2119</t>
  </si>
  <si>
    <t>VE0811-Urbana Bartolomé Salom</t>
  </si>
  <si>
    <t>Urbana Bartolomé Salom</t>
  </si>
  <si>
    <t>VE081101</t>
  </si>
  <si>
    <t>VE21-Valera</t>
  </si>
  <si>
    <t>Valera</t>
  </si>
  <si>
    <t>VE2120</t>
  </si>
  <si>
    <t>VE0811-Urbana Democracia</t>
  </si>
  <si>
    <t>Urbana Democracia</t>
  </si>
  <si>
    <t>VE081102</t>
  </si>
  <si>
    <t>VE22-Arístides Bastidas</t>
  </si>
  <si>
    <t>Arístides Bastidas</t>
  </si>
  <si>
    <t>VE2201</t>
  </si>
  <si>
    <t>VE0811-Urbanafraternidad</t>
  </si>
  <si>
    <t>Urbanafraternidad</t>
  </si>
  <si>
    <t>VE081103</t>
  </si>
  <si>
    <t>VE22-Bolívar</t>
  </si>
  <si>
    <t>VE2202</t>
  </si>
  <si>
    <t>VE0811-Urbana Goaigoaza</t>
  </si>
  <si>
    <t>Urbana Goaigoaza</t>
  </si>
  <si>
    <t>VE081104</t>
  </si>
  <si>
    <t>VE22-Bruzual</t>
  </si>
  <si>
    <t>Bruzual</t>
  </si>
  <si>
    <t>VE2203</t>
  </si>
  <si>
    <t>VE0811-Urbana Juan José Flores</t>
  </si>
  <si>
    <t>Urbana Juan José Flores</t>
  </si>
  <si>
    <t>VE081105</t>
  </si>
  <si>
    <t>VE22-Cocorote</t>
  </si>
  <si>
    <t>Cocorote</t>
  </si>
  <si>
    <t>VE2204</t>
  </si>
  <si>
    <t>VE0811-Urbana Unión</t>
  </si>
  <si>
    <t>Urbana Unión</t>
  </si>
  <si>
    <t>VE081106</t>
  </si>
  <si>
    <t>VE22-Independencia</t>
  </si>
  <si>
    <t>VE2205</t>
  </si>
  <si>
    <t>VE0811-No Urbana Borburata</t>
  </si>
  <si>
    <t>No Urbana Borburata</t>
  </si>
  <si>
    <t>VE081107</t>
  </si>
  <si>
    <t>VE22-José Antonio Páez</t>
  </si>
  <si>
    <t>VE2206</t>
  </si>
  <si>
    <t>VE0811-No Urbana Patanemo</t>
  </si>
  <si>
    <t>No Urbana Patanemo</t>
  </si>
  <si>
    <t>VE081108</t>
  </si>
  <si>
    <t>VE22-La Trinidad</t>
  </si>
  <si>
    <t>VE2207</t>
  </si>
  <si>
    <t>VE0812-Urbana San Diego</t>
  </si>
  <si>
    <t>Urbana San Diego</t>
  </si>
  <si>
    <t>VE081201</t>
  </si>
  <si>
    <t>VE22-Manuel Monge</t>
  </si>
  <si>
    <t>Manuel Monge</t>
  </si>
  <si>
    <t>VE2208</t>
  </si>
  <si>
    <t>VE0813-Urbana San Joaquín</t>
  </si>
  <si>
    <t>Urbana San Joaquín</t>
  </si>
  <si>
    <t>VE081301</t>
  </si>
  <si>
    <t>VE22-Nirgua</t>
  </si>
  <si>
    <t>Nirgua</t>
  </si>
  <si>
    <t>VE2209</t>
  </si>
  <si>
    <t>VE0814-Urbana Candelaria</t>
  </si>
  <si>
    <t>Urbana Candelaria</t>
  </si>
  <si>
    <t>VE081401</t>
  </si>
  <si>
    <t>VE22-Peña</t>
  </si>
  <si>
    <t>Peña</t>
  </si>
  <si>
    <t>VE2210</t>
  </si>
  <si>
    <t>VE0814-Urbana Catedral</t>
  </si>
  <si>
    <t>Urbana Catedral</t>
  </si>
  <si>
    <t>VE081402</t>
  </si>
  <si>
    <t>VE22-San Felipe</t>
  </si>
  <si>
    <t>San Felipe</t>
  </si>
  <si>
    <t>VE2211</t>
  </si>
  <si>
    <t>VE0814-Urbana El Socorro</t>
  </si>
  <si>
    <t>Urbana El Socorro</t>
  </si>
  <si>
    <t>VE081403</t>
  </si>
  <si>
    <t>VE22-Sucre</t>
  </si>
  <si>
    <t>VE2212</t>
  </si>
  <si>
    <t>VE0814-Urbana Miguel Peña</t>
  </si>
  <si>
    <t>Urbana Miguel Peña</t>
  </si>
  <si>
    <t>VE081404</t>
  </si>
  <si>
    <t>VE22-Urachiche</t>
  </si>
  <si>
    <t>Urachiche</t>
  </si>
  <si>
    <t>VE2213</t>
  </si>
  <si>
    <t>VE0814-Urbana Rafael Urdaneta</t>
  </si>
  <si>
    <t>Urbana Rafael Urdaneta</t>
  </si>
  <si>
    <t>VE081405</t>
  </si>
  <si>
    <t>VE22-Veroes</t>
  </si>
  <si>
    <t>Veroes</t>
  </si>
  <si>
    <t>VE2214</t>
  </si>
  <si>
    <t>VE0814-Urbana San Blas</t>
  </si>
  <si>
    <t>Urbana San Blas</t>
  </si>
  <si>
    <t>VE081406</t>
  </si>
  <si>
    <t>VE23-Almirante Padilla</t>
  </si>
  <si>
    <t>Almirante Padilla</t>
  </si>
  <si>
    <t>VE2301</t>
  </si>
  <si>
    <t>VE0814-Urbana San José</t>
  </si>
  <si>
    <t>Urbana San José</t>
  </si>
  <si>
    <t>VE081407</t>
  </si>
  <si>
    <t>VE23-Baralt</t>
  </si>
  <si>
    <t>Baralt</t>
  </si>
  <si>
    <t>VE2302</t>
  </si>
  <si>
    <t>VE0814-Urbana Santa Rosa</t>
  </si>
  <si>
    <t>Urbana Santa Rosa</t>
  </si>
  <si>
    <t>VE081408</t>
  </si>
  <si>
    <t>VE23-Cabimas</t>
  </si>
  <si>
    <t>Cabimas</t>
  </si>
  <si>
    <t>VE2303</t>
  </si>
  <si>
    <t>VE0814-No Urbana Negro Primero</t>
  </si>
  <si>
    <t>No Urbana Negro Primero</t>
  </si>
  <si>
    <t>VE081409</t>
  </si>
  <si>
    <t>VE23-Catatumbo</t>
  </si>
  <si>
    <t>Catatumbo</t>
  </si>
  <si>
    <t>VE2304</t>
  </si>
  <si>
    <t>VE0901-Cojedes</t>
  </si>
  <si>
    <t>VE090101</t>
  </si>
  <si>
    <t>VE23-Colón</t>
  </si>
  <si>
    <t>Colón</t>
  </si>
  <si>
    <t>VE2305</t>
  </si>
  <si>
    <t>VE0901-Juan De Mata Suarez</t>
  </si>
  <si>
    <t>Juan De Mata Suarez</t>
  </si>
  <si>
    <t>VE090102</t>
  </si>
  <si>
    <t>VE23-Francisco Javier Pulgar</t>
  </si>
  <si>
    <t>Francisco Javier Pulgar</t>
  </si>
  <si>
    <t>VE2306</t>
  </si>
  <si>
    <t>VE0902-Tinaquillo</t>
  </si>
  <si>
    <t>VE090201</t>
  </si>
  <si>
    <t>VE23-Jesus Enrique Lossada</t>
  </si>
  <si>
    <t>Jesus Enrique Lossada</t>
  </si>
  <si>
    <t>VE2307</t>
  </si>
  <si>
    <t>VE0903-El Baúl</t>
  </si>
  <si>
    <t>El Baúl</t>
  </si>
  <si>
    <t>VE090301</t>
  </si>
  <si>
    <t>VE23-Jesus Maria Semprum</t>
  </si>
  <si>
    <t>Jesus Maria Semprum</t>
  </si>
  <si>
    <t>VE2308</t>
  </si>
  <si>
    <t>VE0903-Sucre</t>
  </si>
  <si>
    <t>VE090302</t>
  </si>
  <si>
    <t>VE23-La Cañada De Urdaneta</t>
  </si>
  <si>
    <t>La Cañada De Urdaneta</t>
  </si>
  <si>
    <t>VE2309</t>
  </si>
  <si>
    <t>VE0904-Macapo</t>
  </si>
  <si>
    <t>Macapo</t>
  </si>
  <si>
    <t>VE090401</t>
  </si>
  <si>
    <t>VE23-Lagunillas</t>
  </si>
  <si>
    <t>Lagunillas</t>
  </si>
  <si>
    <t>VE2310</t>
  </si>
  <si>
    <t>VE0904-La Aguadita</t>
  </si>
  <si>
    <t>La Aguadita</t>
  </si>
  <si>
    <t>VE090402</t>
  </si>
  <si>
    <t>VE23-Machiques De Perijá</t>
  </si>
  <si>
    <t>Machiques De Perijá</t>
  </si>
  <si>
    <t>VE2311</t>
  </si>
  <si>
    <t>VE0905-El Pao</t>
  </si>
  <si>
    <t>VE090501</t>
  </si>
  <si>
    <t>VE23-Mara</t>
  </si>
  <si>
    <t>Mara</t>
  </si>
  <si>
    <t>VE2312</t>
  </si>
  <si>
    <t>VE0906-Libertad De Cojedes</t>
  </si>
  <si>
    <t>Libertad De Cojedes</t>
  </si>
  <si>
    <t>VE090601</t>
  </si>
  <si>
    <t>VE23-Maracaibo</t>
  </si>
  <si>
    <t>Maracaibo</t>
  </si>
  <si>
    <t>VE2313</t>
  </si>
  <si>
    <t>VE0906-El Amparo</t>
  </si>
  <si>
    <t>VE090602</t>
  </si>
  <si>
    <t>VE23-Miranda</t>
  </si>
  <si>
    <t>VE2314</t>
  </si>
  <si>
    <t>VE0907-Rómulo Gallegos</t>
  </si>
  <si>
    <t>VE090701</t>
  </si>
  <si>
    <t>VE23-Indígena Bolivariano Guajira</t>
  </si>
  <si>
    <t>Indígena Bolivariano Guajira</t>
  </si>
  <si>
    <t>VE2315</t>
  </si>
  <si>
    <t>VE0908-San Carlos De Austria</t>
  </si>
  <si>
    <t>San Carlos De Austria</t>
  </si>
  <si>
    <t>VE090801</t>
  </si>
  <si>
    <t>VE23-Rosario De Perijá</t>
  </si>
  <si>
    <t>Rosario De Perijá</t>
  </si>
  <si>
    <t>VE2316</t>
  </si>
  <si>
    <t>VE0908-Juan Ángel Bravo</t>
  </si>
  <si>
    <t>Juan Ángel Bravo</t>
  </si>
  <si>
    <t>VE090802</t>
  </si>
  <si>
    <t>VE23-San Francisco</t>
  </si>
  <si>
    <t>VE2317</t>
  </si>
  <si>
    <t>VE0908-Manuel Manrique</t>
  </si>
  <si>
    <t>Manuel Manrique</t>
  </si>
  <si>
    <t>VE090803</t>
  </si>
  <si>
    <t>VE23-Santa Rita</t>
  </si>
  <si>
    <t>Santa Rita</t>
  </si>
  <si>
    <t>VE2318</t>
  </si>
  <si>
    <t>VE0909-General En Jefe José Laurencio Silva</t>
  </si>
  <si>
    <t>General En Jefe José Laurencio Silva</t>
  </si>
  <si>
    <t>VE090901</t>
  </si>
  <si>
    <t>VE23-Simón Bolívar</t>
  </si>
  <si>
    <t>VE2319</t>
  </si>
  <si>
    <t>VE1001-Curiapo</t>
  </si>
  <si>
    <t>Curiapo</t>
  </si>
  <si>
    <t>VE100101</t>
  </si>
  <si>
    <t>VE23-Sucre</t>
  </si>
  <si>
    <t>VE2320</t>
  </si>
  <si>
    <t>VE1001-Almirante Luis Brión</t>
  </si>
  <si>
    <t>Almirante Luis Brión</t>
  </si>
  <si>
    <t>VE100102</t>
  </si>
  <si>
    <t>VE23-Valmore Rodríguez</t>
  </si>
  <si>
    <t>Valmore Rodríguez</t>
  </si>
  <si>
    <t>VE2321</t>
  </si>
  <si>
    <t>VE1001-Francisco Aniceto Lugo</t>
  </si>
  <si>
    <t>Francisco Aniceto Lugo</t>
  </si>
  <si>
    <t>VE100103</t>
  </si>
  <si>
    <t>VE24-Vargas</t>
  </si>
  <si>
    <t>Vargas</t>
  </si>
  <si>
    <t>VE2401</t>
  </si>
  <si>
    <t>VE1001-Manuel Renaud</t>
  </si>
  <si>
    <t>Manuel Renaud</t>
  </si>
  <si>
    <t>VE100104</t>
  </si>
  <si>
    <t>VE1001-Padre Barral</t>
  </si>
  <si>
    <t>Padre Barral</t>
  </si>
  <si>
    <t>VE100105</t>
  </si>
  <si>
    <t>VE1001-Santos De Abelgas</t>
  </si>
  <si>
    <t>Santos De Abelgas</t>
  </si>
  <si>
    <t>VE100106</t>
  </si>
  <si>
    <t>VE1002-Imataca</t>
  </si>
  <si>
    <t>Imataca</t>
  </si>
  <si>
    <t>VE100201</t>
  </si>
  <si>
    <t>VE1002-Cinco De Julio</t>
  </si>
  <si>
    <t>VE100202</t>
  </si>
  <si>
    <t>VE1002-Juan Bautista Arismendi</t>
  </si>
  <si>
    <t>Juan Bautista Arismendi</t>
  </si>
  <si>
    <t>VE100203</t>
  </si>
  <si>
    <t>VE1002-Manuel Piar</t>
  </si>
  <si>
    <t>Manuel Piar</t>
  </si>
  <si>
    <t>VE100204</t>
  </si>
  <si>
    <t>VE1002-Rómulo Gallegos</t>
  </si>
  <si>
    <t>VE100205</t>
  </si>
  <si>
    <t>VE1003-Pedernales</t>
  </si>
  <si>
    <t>VE100301</t>
  </si>
  <si>
    <t>VE1003-Luis Beltrán Prieto Figueroa</t>
  </si>
  <si>
    <t>Luis Beltrán Prieto Figueroa</t>
  </si>
  <si>
    <t>VE100302</t>
  </si>
  <si>
    <t>VE1004-San José</t>
  </si>
  <si>
    <t>VE100401</t>
  </si>
  <si>
    <t>VE1004-José Vidal Marcano</t>
  </si>
  <si>
    <t>José Vidal Marcano</t>
  </si>
  <si>
    <t>VE100402</t>
  </si>
  <si>
    <t>VE1004-Juan Millán</t>
  </si>
  <si>
    <t>Juan Millán</t>
  </si>
  <si>
    <t>VE100403</t>
  </si>
  <si>
    <t>VE1004-Leonardo Ruiz Pineda</t>
  </si>
  <si>
    <t>Leonardo Ruiz Pineda</t>
  </si>
  <si>
    <t>VE100404</t>
  </si>
  <si>
    <t>VE1004-Mariscal Antonio José De Sucre</t>
  </si>
  <si>
    <t>Mariscal Antonio José De Sucre</t>
  </si>
  <si>
    <t>VE100405</t>
  </si>
  <si>
    <t>VE1004-Monseñor Argimiro García</t>
  </si>
  <si>
    <t>Monseñor Argimiro García</t>
  </si>
  <si>
    <t>VE100406</t>
  </si>
  <si>
    <t>VE1004-San Rafael</t>
  </si>
  <si>
    <t>San Rafael</t>
  </si>
  <si>
    <t>VE100407</t>
  </si>
  <si>
    <t>VE1004-Virgen Del Valle</t>
  </si>
  <si>
    <t>Virgen Del Valle</t>
  </si>
  <si>
    <t>VE100408</t>
  </si>
  <si>
    <t>VE1101-San Juan De Los Cayos</t>
  </si>
  <si>
    <t>San Juan De Los Cayos</t>
  </si>
  <si>
    <t>VE110101</t>
  </si>
  <si>
    <t>VE1101-Capadare</t>
  </si>
  <si>
    <t>Capadare</t>
  </si>
  <si>
    <t>VE110102</t>
  </si>
  <si>
    <t>VE1101-La Pastora</t>
  </si>
  <si>
    <t>VE110103</t>
  </si>
  <si>
    <t>VE1101-Libertador</t>
  </si>
  <si>
    <t>VE110104</t>
  </si>
  <si>
    <t>VE1102-San Luis</t>
  </si>
  <si>
    <t>San Luis</t>
  </si>
  <si>
    <t>VE110201</t>
  </si>
  <si>
    <t>VE1102-Aracua</t>
  </si>
  <si>
    <t>Aracua</t>
  </si>
  <si>
    <t>VE110202</t>
  </si>
  <si>
    <t>VE1102-La Peña</t>
  </si>
  <si>
    <t>La Peña</t>
  </si>
  <si>
    <t>VE110203</t>
  </si>
  <si>
    <t>VE1103-Capatarida</t>
  </si>
  <si>
    <t>Capatarida</t>
  </si>
  <si>
    <t>VE110301</t>
  </si>
  <si>
    <t>VE1103-Bariro</t>
  </si>
  <si>
    <t>Bariro</t>
  </si>
  <si>
    <t>VE110302</t>
  </si>
  <si>
    <t>VE1103-Borojo</t>
  </si>
  <si>
    <t>Borojo</t>
  </si>
  <si>
    <t>VE110303</t>
  </si>
  <si>
    <t>VE1103-Guajiro</t>
  </si>
  <si>
    <t>Guajiro</t>
  </si>
  <si>
    <t>VE110304</t>
  </si>
  <si>
    <t>VE1103-Seque</t>
  </si>
  <si>
    <t>Seque</t>
  </si>
  <si>
    <t>VE110305</t>
  </si>
  <si>
    <t>VE1103-Zazarida</t>
  </si>
  <si>
    <t>Zazarida</t>
  </si>
  <si>
    <t>VE110306</t>
  </si>
  <si>
    <t>VE1104-Cacique Manaure</t>
  </si>
  <si>
    <t>VE110401</t>
  </si>
  <si>
    <t>VE1105-Carirubana</t>
  </si>
  <si>
    <t>VE110501</t>
  </si>
  <si>
    <t>VE1105-Norte</t>
  </si>
  <si>
    <t>Norte</t>
  </si>
  <si>
    <t>VE110502</t>
  </si>
  <si>
    <t>VE1105-Punta Cardón</t>
  </si>
  <si>
    <t>Punta Cardón</t>
  </si>
  <si>
    <t>VE110503</t>
  </si>
  <si>
    <t>VE1105-Santa Ana</t>
  </si>
  <si>
    <t>VE110504</t>
  </si>
  <si>
    <t>VE1106-La Vela De Coro</t>
  </si>
  <si>
    <t>La Vela De Coro</t>
  </si>
  <si>
    <t>VE110601</t>
  </si>
  <si>
    <t>VE1106-Acurigua</t>
  </si>
  <si>
    <t>Acurigua</t>
  </si>
  <si>
    <t>VE110602</t>
  </si>
  <si>
    <t>VE1106-Guaibacoa</t>
  </si>
  <si>
    <t>Guaibacoa</t>
  </si>
  <si>
    <t>VE110603</t>
  </si>
  <si>
    <t>VE1106-Las Calderas</t>
  </si>
  <si>
    <t>Las Calderas</t>
  </si>
  <si>
    <t>VE110604</t>
  </si>
  <si>
    <t>VE1106-Macoruca</t>
  </si>
  <si>
    <t>Macoruca</t>
  </si>
  <si>
    <t>VE110605</t>
  </si>
  <si>
    <t>VE1107-Dabajuro</t>
  </si>
  <si>
    <t>VE110701</t>
  </si>
  <si>
    <t>VE1108-Pedregal</t>
  </si>
  <si>
    <t>Pedregal</t>
  </si>
  <si>
    <t>VE110801</t>
  </si>
  <si>
    <t>VE1108-Agua Clara</t>
  </si>
  <si>
    <t>Agua Clara</t>
  </si>
  <si>
    <t>VE110802</t>
  </si>
  <si>
    <t>VE1108-Avaria</t>
  </si>
  <si>
    <t>Avaria</t>
  </si>
  <si>
    <t>VE110803</t>
  </si>
  <si>
    <t>VE1108-Piedra Grande</t>
  </si>
  <si>
    <t>Piedra Grande</t>
  </si>
  <si>
    <t>VE110804</t>
  </si>
  <si>
    <t>VE1108-Purureche</t>
  </si>
  <si>
    <t>Purureche</t>
  </si>
  <si>
    <t>VE110805</t>
  </si>
  <si>
    <t>VE1109-Pueblo Nuevo</t>
  </si>
  <si>
    <t>VE110901</t>
  </si>
  <si>
    <t>VE1109-Adicora</t>
  </si>
  <si>
    <t>Adicora</t>
  </si>
  <si>
    <t>VE110902</t>
  </si>
  <si>
    <t>VE1109-Baraived</t>
  </si>
  <si>
    <t>Baraived</t>
  </si>
  <si>
    <t>VE110903</t>
  </si>
  <si>
    <t>VE1109-Buena Vista</t>
  </si>
  <si>
    <t>Buena Vista</t>
  </si>
  <si>
    <t>VE110904</t>
  </si>
  <si>
    <t>VE1109-Jadacaquiva</t>
  </si>
  <si>
    <t>Jadacaquiva</t>
  </si>
  <si>
    <t>VE110905</t>
  </si>
  <si>
    <t>VE1109-Moruy</t>
  </si>
  <si>
    <t>Moruy</t>
  </si>
  <si>
    <t>VE110906</t>
  </si>
  <si>
    <t>VE1109-Adaure</t>
  </si>
  <si>
    <t>Adaure</t>
  </si>
  <si>
    <t>VE110907</t>
  </si>
  <si>
    <t>VE1109-El Hato</t>
  </si>
  <si>
    <t>El Hato</t>
  </si>
  <si>
    <t>VE110908</t>
  </si>
  <si>
    <t>VE1109-El Vinculo</t>
  </si>
  <si>
    <t>El Vinculo</t>
  </si>
  <si>
    <t>VE110909</t>
  </si>
  <si>
    <t>VE1110-Churuguara</t>
  </si>
  <si>
    <t>Churuguara</t>
  </si>
  <si>
    <t>VE111001</t>
  </si>
  <si>
    <t>VE1110-Agua Larga</t>
  </si>
  <si>
    <t>Agua Larga</t>
  </si>
  <si>
    <t>VE111002</t>
  </si>
  <si>
    <t>VE1110-El Paují</t>
  </si>
  <si>
    <t>El Paují</t>
  </si>
  <si>
    <t>VE111003</t>
  </si>
  <si>
    <t>VE1110-Independencia</t>
  </si>
  <si>
    <t>VE111004</t>
  </si>
  <si>
    <t>VE1110-Maparari</t>
  </si>
  <si>
    <t>Maparari</t>
  </si>
  <si>
    <t>VE111005</t>
  </si>
  <si>
    <t>VE1111-Jacura</t>
  </si>
  <si>
    <t>VE111101</t>
  </si>
  <si>
    <t>VE1111-Agua Linda</t>
  </si>
  <si>
    <t>Agua Linda</t>
  </si>
  <si>
    <t>VE111102</t>
  </si>
  <si>
    <t>VE1111-Araurima</t>
  </si>
  <si>
    <t>Araurima</t>
  </si>
  <si>
    <t>VE111103</t>
  </si>
  <si>
    <t>VE1112-Los Taques</t>
  </si>
  <si>
    <t>VE111201</t>
  </si>
  <si>
    <t>VE1112-Judibana</t>
  </si>
  <si>
    <t>Judibana</t>
  </si>
  <si>
    <t>VE111202</t>
  </si>
  <si>
    <t>VE1113-Mene De Mauroa</t>
  </si>
  <si>
    <t>Mene De Mauroa</t>
  </si>
  <si>
    <t>VE111301</t>
  </si>
  <si>
    <t>VE1113-Casigua</t>
  </si>
  <si>
    <t>Casigua</t>
  </si>
  <si>
    <t>VE111302</t>
  </si>
  <si>
    <t>VE1113-San Félix</t>
  </si>
  <si>
    <t>San Félix</t>
  </si>
  <si>
    <t>VE111303</t>
  </si>
  <si>
    <t>VE1114-San Antonio</t>
  </si>
  <si>
    <t>VE111401</t>
  </si>
  <si>
    <t>VE1114-San Gabriel</t>
  </si>
  <si>
    <t>San Gabriel</t>
  </si>
  <si>
    <t>VE111402</t>
  </si>
  <si>
    <t>VE1114-Santa Ana</t>
  </si>
  <si>
    <t>VE111403</t>
  </si>
  <si>
    <t>VE1114-Guzmán Guillermo</t>
  </si>
  <si>
    <t>Guzmán Guillermo</t>
  </si>
  <si>
    <t>VE111404</t>
  </si>
  <si>
    <t>VE1114-Mitare</t>
  </si>
  <si>
    <t>Mitare</t>
  </si>
  <si>
    <t>VE111405</t>
  </si>
  <si>
    <t>VE1114-Rio Seco</t>
  </si>
  <si>
    <t>Rio Seco</t>
  </si>
  <si>
    <t>VE111406</t>
  </si>
  <si>
    <t>VE1114-Sabaneta</t>
  </si>
  <si>
    <t>VE111407</t>
  </si>
  <si>
    <t>VE1115-Chichiriviche</t>
  </si>
  <si>
    <t>Chichiriviche</t>
  </si>
  <si>
    <t>VE111501</t>
  </si>
  <si>
    <t>VE1115-Boca De Tocuyo</t>
  </si>
  <si>
    <t>Boca De Tocuyo</t>
  </si>
  <si>
    <t>VE111502</t>
  </si>
  <si>
    <t>VE1115-Tocuyo De La Costa</t>
  </si>
  <si>
    <t>Tocuyo De La Costa</t>
  </si>
  <si>
    <t>VE111503</t>
  </si>
  <si>
    <t>VE1116-Palmasola</t>
  </si>
  <si>
    <t>VE111601</t>
  </si>
  <si>
    <t>VE1117-Cabure</t>
  </si>
  <si>
    <t>Cabure</t>
  </si>
  <si>
    <t>VE111701</t>
  </si>
  <si>
    <t>VE1117-Colina</t>
  </si>
  <si>
    <t>VE111702</t>
  </si>
  <si>
    <t>VE1117-Curimagua</t>
  </si>
  <si>
    <t>Curimagua</t>
  </si>
  <si>
    <t>VE111703</t>
  </si>
  <si>
    <t>VE1118-Piritu</t>
  </si>
  <si>
    <t>VE111801</t>
  </si>
  <si>
    <t>VE1118-San José De La Costa</t>
  </si>
  <si>
    <t>San José De La Costa</t>
  </si>
  <si>
    <t>VE111802</t>
  </si>
  <si>
    <t>VE1119-San Francisco</t>
  </si>
  <si>
    <t>VE111901</t>
  </si>
  <si>
    <t>VE1120-Tucacas</t>
  </si>
  <si>
    <t>Tucacas</t>
  </si>
  <si>
    <t>VE112001</t>
  </si>
  <si>
    <t>VE1120-Boca De Aroa</t>
  </si>
  <si>
    <t>Boca De Aroa</t>
  </si>
  <si>
    <t>VE112002</t>
  </si>
  <si>
    <t>VE1121-Sucre</t>
  </si>
  <si>
    <t>VE112101</t>
  </si>
  <si>
    <t>VE1121-Pecaya</t>
  </si>
  <si>
    <t>Pecaya</t>
  </si>
  <si>
    <t>VE112102</t>
  </si>
  <si>
    <t>VE1122-Tocopero</t>
  </si>
  <si>
    <t>Tocopero</t>
  </si>
  <si>
    <t>VE112201</t>
  </si>
  <si>
    <t>VE1123-Santa Cruz De Bucaral</t>
  </si>
  <si>
    <t>Santa Cruz De Bucaral</t>
  </si>
  <si>
    <t>VE112301</t>
  </si>
  <si>
    <t>VE1123-El Charal</t>
  </si>
  <si>
    <t>El Charal</t>
  </si>
  <si>
    <t>VE112302</t>
  </si>
  <si>
    <t>VE1123-Las Vegas Deltuy</t>
  </si>
  <si>
    <t>Las Vegas Deltuy</t>
  </si>
  <si>
    <t>VE112303</t>
  </si>
  <si>
    <t>VE1124-Urumaco</t>
  </si>
  <si>
    <t>VE112401</t>
  </si>
  <si>
    <t>VE1124-Bruzual</t>
  </si>
  <si>
    <t>VE112402</t>
  </si>
  <si>
    <t>VE1125-Puerto Cumarebo</t>
  </si>
  <si>
    <t>Puerto Cumarebo</t>
  </si>
  <si>
    <t>VE112501</t>
  </si>
  <si>
    <t>VE1125-La Ciénaga</t>
  </si>
  <si>
    <t>La Ciénaga</t>
  </si>
  <si>
    <t>VE112502</t>
  </si>
  <si>
    <t>VE1125-La Soledad</t>
  </si>
  <si>
    <t>La Soledad</t>
  </si>
  <si>
    <t>VE112503</t>
  </si>
  <si>
    <t>VE1125-Pueblo Cumarebo</t>
  </si>
  <si>
    <t>Pueblo Cumarebo</t>
  </si>
  <si>
    <t>VE112504</t>
  </si>
  <si>
    <t>VE1125-Zazarida</t>
  </si>
  <si>
    <t>VE112505</t>
  </si>
  <si>
    <t>VE1201-Camaguan</t>
  </si>
  <si>
    <t>Camaguan</t>
  </si>
  <si>
    <t>VE120101</t>
  </si>
  <si>
    <t>VE1201-Puerto Miranda</t>
  </si>
  <si>
    <t>Puerto Miranda</t>
  </si>
  <si>
    <t>VE120102</t>
  </si>
  <si>
    <t>VE1201-Uverito</t>
  </si>
  <si>
    <t>VE120103</t>
  </si>
  <si>
    <t>VE1202-Chaguaramas</t>
  </si>
  <si>
    <t>VE120201</t>
  </si>
  <si>
    <t>VE1203-El Socorro</t>
  </si>
  <si>
    <t>VE120301</t>
  </si>
  <si>
    <t>VE1204-Capital San Gerónimo De Guayabal</t>
  </si>
  <si>
    <t>Capital San Gerónimo De Guayabal</t>
  </si>
  <si>
    <t>VE120401</t>
  </si>
  <si>
    <t>VE1204-Cazorla</t>
  </si>
  <si>
    <t>Cazorla</t>
  </si>
  <si>
    <t>VE120402</t>
  </si>
  <si>
    <t>VE1205-Capital Valle De La Pascua</t>
  </si>
  <si>
    <t>Capital Valle De La Pascua</t>
  </si>
  <si>
    <t>VE120501</t>
  </si>
  <si>
    <t>VE1205-Espino</t>
  </si>
  <si>
    <t>Espino</t>
  </si>
  <si>
    <t>VE120502</t>
  </si>
  <si>
    <t>VE1206-Capital Las Mercedes</t>
  </si>
  <si>
    <t>Capital Las Mercedes</t>
  </si>
  <si>
    <t>VE120601</t>
  </si>
  <si>
    <t>VE1206-Cabruta</t>
  </si>
  <si>
    <t>Cabruta</t>
  </si>
  <si>
    <t>VE120602</t>
  </si>
  <si>
    <t>VE1206-Santa Rita De Manapire</t>
  </si>
  <si>
    <t>Santa Rita De Manapire</t>
  </si>
  <si>
    <t>VE120603</t>
  </si>
  <si>
    <t>VE1207-Capital El Sombrero</t>
  </si>
  <si>
    <t>Capital El Sombrero</t>
  </si>
  <si>
    <t>VE120701</t>
  </si>
  <si>
    <t>VE1207-Sosa</t>
  </si>
  <si>
    <t>VE120702</t>
  </si>
  <si>
    <t>VE1208-Capital Calabozo</t>
  </si>
  <si>
    <t>Capital Calabozo</t>
  </si>
  <si>
    <t>VE120801</t>
  </si>
  <si>
    <t>VE1208-El Calvario</t>
  </si>
  <si>
    <t>El Calvario</t>
  </si>
  <si>
    <t>VE120802</t>
  </si>
  <si>
    <t>VE1208-El Rastro</t>
  </si>
  <si>
    <t>El Rastro</t>
  </si>
  <si>
    <t>VE120803</t>
  </si>
  <si>
    <t>VE1208-Guardatinajas</t>
  </si>
  <si>
    <t>Guardatinajas</t>
  </si>
  <si>
    <t>VE120804</t>
  </si>
  <si>
    <t>VE1209-Capital Altagracia De Orituco</t>
  </si>
  <si>
    <t>Capital Altagracia De Orituco</t>
  </si>
  <si>
    <t>VE120901</t>
  </si>
  <si>
    <t>VE1209-Lezama</t>
  </si>
  <si>
    <t>Lezama</t>
  </si>
  <si>
    <t>VE120902</t>
  </si>
  <si>
    <t>VE1209-Libertad De Orituco</t>
  </si>
  <si>
    <t>Libertad De Orituco</t>
  </si>
  <si>
    <t>VE120903</t>
  </si>
  <si>
    <t>VE1209-Paso Real De Macaira</t>
  </si>
  <si>
    <t>Paso Real De Macaira</t>
  </si>
  <si>
    <t>VE120904</t>
  </si>
  <si>
    <t>VE1209-San Francisco De Macaira</t>
  </si>
  <si>
    <t>San Francisco De Macaira</t>
  </si>
  <si>
    <t>VE120905</t>
  </si>
  <si>
    <t>VE1209-San Rafael De Orituco</t>
  </si>
  <si>
    <t>San Rafael De Orituco</t>
  </si>
  <si>
    <t>VE120906</t>
  </si>
  <si>
    <t>VE1209-Soublette</t>
  </si>
  <si>
    <t>Soublette</t>
  </si>
  <si>
    <t>VE120907</t>
  </si>
  <si>
    <t>VE1210-Capital Ortiz</t>
  </si>
  <si>
    <t>Capital Ortiz</t>
  </si>
  <si>
    <t>VE121001</t>
  </si>
  <si>
    <t>VE1210-San Francisco De Tiznados</t>
  </si>
  <si>
    <t>San Francisco De Tiznados</t>
  </si>
  <si>
    <t>VE121002</t>
  </si>
  <si>
    <t>VE1210-San José De Tiznados</t>
  </si>
  <si>
    <t>San José De Tiznados</t>
  </si>
  <si>
    <t>VE121003</t>
  </si>
  <si>
    <t>VE1210-San Lorenzo De Tiznados</t>
  </si>
  <si>
    <t>San Lorenzo De Tiznados</t>
  </si>
  <si>
    <t>VE121004</t>
  </si>
  <si>
    <t>VE1211-Capital Tucupido</t>
  </si>
  <si>
    <t>Capital Tucupido</t>
  </si>
  <si>
    <t>VE121101</t>
  </si>
  <si>
    <t>VE1211-San Rafael De Laya</t>
  </si>
  <si>
    <t>San Rafael De Laya</t>
  </si>
  <si>
    <t>VE121102</t>
  </si>
  <si>
    <t>VE1212-Capital San Juan De Los Morros</t>
  </si>
  <si>
    <t>Capital San Juan De Los Morros</t>
  </si>
  <si>
    <t>VE121201</t>
  </si>
  <si>
    <t>VE1212-Cantagallo</t>
  </si>
  <si>
    <t>Cantagallo</t>
  </si>
  <si>
    <t>VE121202</t>
  </si>
  <si>
    <t>VE1212-Parapara</t>
  </si>
  <si>
    <t>Parapara</t>
  </si>
  <si>
    <t>VE121203</t>
  </si>
  <si>
    <t>VE1213-San José De Guaribe</t>
  </si>
  <si>
    <t>VE121301</t>
  </si>
  <si>
    <t>VE1214-Capital Santa María De Ipire</t>
  </si>
  <si>
    <t>Capital Santa María De Ipire</t>
  </si>
  <si>
    <t>VE121401</t>
  </si>
  <si>
    <t>VE1214-Altamira</t>
  </si>
  <si>
    <t>VE121402</t>
  </si>
  <si>
    <t>VE1215-Capital Zaraza</t>
  </si>
  <si>
    <t>Capital Zaraza</t>
  </si>
  <si>
    <t>VE121501</t>
  </si>
  <si>
    <t>VE1215-San José De Unare</t>
  </si>
  <si>
    <t>San José De Unare</t>
  </si>
  <si>
    <t>VE121502</t>
  </si>
  <si>
    <t>VE1301-Pio Tamayo</t>
  </si>
  <si>
    <t>Pio Tamayo</t>
  </si>
  <si>
    <t>VE130101</t>
  </si>
  <si>
    <t>VE1301-Quebrada Honda De Guache</t>
  </si>
  <si>
    <t>Quebrada Honda De Guache</t>
  </si>
  <si>
    <t>VE130102</t>
  </si>
  <si>
    <t>VE1301-Yacambu</t>
  </si>
  <si>
    <t>Yacambu</t>
  </si>
  <si>
    <t>VE130103</t>
  </si>
  <si>
    <t>VE1302-Freitez</t>
  </si>
  <si>
    <t>Freitez</t>
  </si>
  <si>
    <t>VE130201</t>
  </si>
  <si>
    <t>VE1302-José María Blanco</t>
  </si>
  <si>
    <t>José María Blanco</t>
  </si>
  <si>
    <t>VE130202</t>
  </si>
  <si>
    <t>VE1303-Catedral</t>
  </si>
  <si>
    <t>VE130301</t>
  </si>
  <si>
    <t>VE1303-Concepción</t>
  </si>
  <si>
    <t>Concepción</t>
  </si>
  <si>
    <t>VE130302</t>
  </si>
  <si>
    <t>VE1303-El Cují</t>
  </si>
  <si>
    <t>El Cují</t>
  </si>
  <si>
    <t>VE130303</t>
  </si>
  <si>
    <t>VE1303-Juan De Villegas</t>
  </si>
  <si>
    <t>Juan De Villegas</t>
  </si>
  <si>
    <t>VE130304</t>
  </si>
  <si>
    <t>VE1303-Santa Rosa</t>
  </si>
  <si>
    <t>VE130305</t>
  </si>
  <si>
    <t>VE1303-Tamaca</t>
  </si>
  <si>
    <t>Tamaca</t>
  </si>
  <si>
    <t>VE130306</t>
  </si>
  <si>
    <t>VE1303-Unión</t>
  </si>
  <si>
    <t>VE130307</t>
  </si>
  <si>
    <t>VE1303-Aguedo Felipe Alvarado</t>
  </si>
  <si>
    <t>Aguedo Felipe Alvarado</t>
  </si>
  <si>
    <t>VE130308</t>
  </si>
  <si>
    <t>VE1303-Buena Vista</t>
  </si>
  <si>
    <t>VE130309</t>
  </si>
  <si>
    <t>VE1303-Juárez</t>
  </si>
  <si>
    <t>Juárez</t>
  </si>
  <si>
    <t>VE130310</t>
  </si>
  <si>
    <t>VE1304-Juan Bautista Rodríguez</t>
  </si>
  <si>
    <t>Juan Bautista Rodríguez</t>
  </si>
  <si>
    <t>VE130401</t>
  </si>
  <si>
    <t>VE1304-Cuara</t>
  </si>
  <si>
    <t>Cuara</t>
  </si>
  <si>
    <t>VE130402</t>
  </si>
  <si>
    <t>VE1304-Diego De Lozada</t>
  </si>
  <si>
    <t>Diego De Lozada</t>
  </si>
  <si>
    <t>VE130403</t>
  </si>
  <si>
    <t>VE1304-Paraíso De San José</t>
  </si>
  <si>
    <t>Paraíso De San José</t>
  </si>
  <si>
    <t>VE130404</t>
  </si>
  <si>
    <t>VE1304-San Miguel</t>
  </si>
  <si>
    <t>VE130405</t>
  </si>
  <si>
    <t>VE1304-Tintorero</t>
  </si>
  <si>
    <t>Tintorero</t>
  </si>
  <si>
    <t>VE130406</t>
  </si>
  <si>
    <t>VE1304-Cabo José Dorante</t>
  </si>
  <si>
    <t>Cabo José Dorante</t>
  </si>
  <si>
    <t>VE130407</t>
  </si>
  <si>
    <t>VE1304-Coronel Mariano Peraza</t>
  </si>
  <si>
    <t>Coronel Mariano Peraza</t>
  </si>
  <si>
    <t>VE130408</t>
  </si>
  <si>
    <t>VE1305-Bolívar</t>
  </si>
  <si>
    <t>Moran</t>
  </si>
  <si>
    <t>VE130501</t>
  </si>
  <si>
    <t>VE1305-Anzoátegui</t>
  </si>
  <si>
    <t>VE130502</t>
  </si>
  <si>
    <t>VE1305-Guárico</t>
  </si>
  <si>
    <t>VE130503</t>
  </si>
  <si>
    <t>VE1305-Hilario Luna Y Luna</t>
  </si>
  <si>
    <t>Hilario Luna Y Luna</t>
  </si>
  <si>
    <t>VE130504</t>
  </si>
  <si>
    <t>VE1305-Humocaro Alto</t>
  </si>
  <si>
    <t>Humocaro Alto</t>
  </si>
  <si>
    <t>VE130505</t>
  </si>
  <si>
    <t>VE1305-Humocaro Bajo</t>
  </si>
  <si>
    <t>Humocaro Bajo</t>
  </si>
  <si>
    <t>VE130506</t>
  </si>
  <si>
    <t>VE1305-La Candelaria</t>
  </si>
  <si>
    <t>La Candelaria</t>
  </si>
  <si>
    <t>VE130507</t>
  </si>
  <si>
    <t>VE1305-Moran</t>
  </si>
  <si>
    <t>VE130508</t>
  </si>
  <si>
    <t>VE1306-Cabudare</t>
  </si>
  <si>
    <t>Cabudare</t>
  </si>
  <si>
    <t>VE130601</t>
  </si>
  <si>
    <t>VE1306-José Gregorio Bastidas</t>
  </si>
  <si>
    <t>José Gregorio Bastidas</t>
  </si>
  <si>
    <t>VE130602</t>
  </si>
  <si>
    <t>VE1306-Agua Viva</t>
  </si>
  <si>
    <t>Agua Viva</t>
  </si>
  <si>
    <t>VE130603</t>
  </si>
  <si>
    <t>VE1307-Sarare</t>
  </si>
  <si>
    <t>Sarare</t>
  </si>
  <si>
    <t>VE130701</t>
  </si>
  <si>
    <t>VE1307-Buria</t>
  </si>
  <si>
    <t>Buria</t>
  </si>
  <si>
    <t>VE130702</t>
  </si>
  <si>
    <t>VE1307-Gustavo Vegas León</t>
  </si>
  <si>
    <t>Gustavo Vegas León</t>
  </si>
  <si>
    <t>VE130703</t>
  </si>
  <si>
    <t>VE1308-Trinidad Samuel</t>
  </si>
  <si>
    <t>Trinidad Samuel</t>
  </si>
  <si>
    <t>VE130801</t>
  </si>
  <si>
    <t>VE1308-Antonio Díaz</t>
  </si>
  <si>
    <t>VE130802</t>
  </si>
  <si>
    <t>VE1308-Reyes Vargas</t>
  </si>
  <si>
    <t>Reyes Vargas</t>
  </si>
  <si>
    <t>VE130803</t>
  </si>
  <si>
    <t>VE1308-Castañeda</t>
  </si>
  <si>
    <t>Castañeda</t>
  </si>
  <si>
    <t>VE130804</t>
  </si>
  <si>
    <t>VE1308-Cecilio Zubillaga</t>
  </si>
  <si>
    <t>Cecilio Zubillaga</t>
  </si>
  <si>
    <t>VE130805</t>
  </si>
  <si>
    <t>VE1308-Chiquinquira</t>
  </si>
  <si>
    <t>Chiquinquira</t>
  </si>
  <si>
    <t>VE130806</t>
  </si>
  <si>
    <t>VE1308-El Blanco</t>
  </si>
  <si>
    <t>El Blanco</t>
  </si>
  <si>
    <t>VE130807</t>
  </si>
  <si>
    <t>VE1308-Espinoza De Los Monteros</t>
  </si>
  <si>
    <t>Espinoza De Los Monteros</t>
  </si>
  <si>
    <t>VE130808</t>
  </si>
  <si>
    <t>VE1308-Lara</t>
  </si>
  <si>
    <t>VE130809</t>
  </si>
  <si>
    <t>VE1308-Las Mercedes</t>
  </si>
  <si>
    <t>VE130810</t>
  </si>
  <si>
    <t>VE1308-Manuel Morillo</t>
  </si>
  <si>
    <t>Manuel Morillo</t>
  </si>
  <si>
    <t>VE130811</t>
  </si>
  <si>
    <t>VE1308-Montaña Verde</t>
  </si>
  <si>
    <t>Montaña Verde</t>
  </si>
  <si>
    <t>VE130812</t>
  </si>
  <si>
    <t>VE1308-Montes De Oca</t>
  </si>
  <si>
    <t>Montes De Oca</t>
  </si>
  <si>
    <t>VE130813</t>
  </si>
  <si>
    <t>VE1308-Torres</t>
  </si>
  <si>
    <t>VE130814</t>
  </si>
  <si>
    <t>VE1308-Camacaro</t>
  </si>
  <si>
    <t>Camacaro</t>
  </si>
  <si>
    <t>VE130816</t>
  </si>
  <si>
    <t>VE1308-Altagracia</t>
  </si>
  <si>
    <t>VE130817</t>
  </si>
  <si>
    <t>VE1309-Siquisique</t>
  </si>
  <si>
    <t>Siquisique</t>
  </si>
  <si>
    <t>VE130901</t>
  </si>
  <si>
    <t>VE1309-Moroturo</t>
  </si>
  <si>
    <t>Moroturo</t>
  </si>
  <si>
    <t>VE130902</t>
  </si>
  <si>
    <t>VE1309-San Miguel</t>
  </si>
  <si>
    <t>VE130903</t>
  </si>
  <si>
    <t>VE1309-Xaguas</t>
  </si>
  <si>
    <t>Xaguas</t>
  </si>
  <si>
    <t>VE130904</t>
  </si>
  <si>
    <t>VE1401-Presidente Betancourt</t>
  </si>
  <si>
    <t>Presidente Betancourt</t>
  </si>
  <si>
    <t>VE140101</t>
  </si>
  <si>
    <t>VE1401-Presidente Páez</t>
  </si>
  <si>
    <t>Presidente Páez</t>
  </si>
  <si>
    <t>VE140102</t>
  </si>
  <si>
    <t>VE1401-Presidente Rómulo Gallegos</t>
  </si>
  <si>
    <t>Presidente Rómulo Gallegos</t>
  </si>
  <si>
    <t>VE140103</t>
  </si>
  <si>
    <t>VE1401-Gabriel Picón González</t>
  </si>
  <si>
    <t>Gabriel Picón González</t>
  </si>
  <si>
    <t>VE140104</t>
  </si>
  <si>
    <t>VE1401-Héctor Amable Mora</t>
  </si>
  <si>
    <t>Héctor Amable Mora</t>
  </si>
  <si>
    <t>VE140105</t>
  </si>
  <si>
    <t>VE1401-José Nucete Sardi</t>
  </si>
  <si>
    <t>José Nucete Sardi</t>
  </si>
  <si>
    <t>VE140106</t>
  </si>
  <si>
    <t>VE1401-Pulido Méndez</t>
  </si>
  <si>
    <t>Pulido Méndez</t>
  </si>
  <si>
    <t>VE140107</t>
  </si>
  <si>
    <t>VE1402-Andrés Bello</t>
  </si>
  <si>
    <t>VE140201</t>
  </si>
  <si>
    <t>VE1403-Capital Pinto Salinas</t>
  </si>
  <si>
    <t>Capital Pinto Salinas</t>
  </si>
  <si>
    <t>VE140301</t>
  </si>
  <si>
    <t>VE1403-Mesa De Bolívar</t>
  </si>
  <si>
    <t>Mesa De Bolívar</t>
  </si>
  <si>
    <t>VE140302</t>
  </si>
  <si>
    <t>VE1403-Mesa De Las Palmas</t>
  </si>
  <si>
    <t>Mesa De Las Palmas</t>
  </si>
  <si>
    <t>VE140303</t>
  </si>
  <si>
    <t>VE1404-Capital Aricagua</t>
  </si>
  <si>
    <t>Capital Aricagua</t>
  </si>
  <si>
    <t>VE140401</t>
  </si>
  <si>
    <t>VE1404-San Antonio</t>
  </si>
  <si>
    <t>VE140402</t>
  </si>
  <si>
    <t>VE1405-Capital Arzobispo Chacón</t>
  </si>
  <si>
    <t>Capital Arzobispo Chacón</t>
  </si>
  <si>
    <t>VE140501</t>
  </si>
  <si>
    <t>VE1405-Capuri</t>
  </si>
  <si>
    <t>Capuri</t>
  </si>
  <si>
    <t>VE140502</t>
  </si>
  <si>
    <t>VE1405-Chacanta</t>
  </si>
  <si>
    <t>Chacanta</t>
  </si>
  <si>
    <t>VE140503</t>
  </si>
  <si>
    <t>VE1405-El Molino</t>
  </si>
  <si>
    <t>El Molino</t>
  </si>
  <si>
    <t>VE140504</t>
  </si>
  <si>
    <t>VE1405-Guaimaral</t>
  </si>
  <si>
    <t>Guaimaral</t>
  </si>
  <si>
    <t>VE140505</t>
  </si>
  <si>
    <t>VE1405-Mucutuy</t>
  </si>
  <si>
    <t>Mucutuy</t>
  </si>
  <si>
    <t>VE140506</t>
  </si>
  <si>
    <t>VE1405-Mucuchachi</t>
  </si>
  <si>
    <t>Mucuchachi</t>
  </si>
  <si>
    <t>VE140507</t>
  </si>
  <si>
    <t>VE1406-Fernández Peña</t>
  </si>
  <si>
    <t>Fernández Peña</t>
  </si>
  <si>
    <t>VE140601</t>
  </si>
  <si>
    <t>VE1406-Matriz</t>
  </si>
  <si>
    <t>Matriz</t>
  </si>
  <si>
    <t>VE140602</t>
  </si>
  <si>
    <t>VE1406-Montalbán</t>
  </si>
  <si>
    <t>VE140603</t>
  </si>
  <si>
    <t>VE1406-Acequias</t>
  </si>
  <si>
    <t>Acequias</t>
  </si>
  <si>
    <t>VE140604</t>
  </si>
  <si>
    <t>VE1406-Jaji</t>
  </si>
  <si>
    <t>Jaji</t>
  </si>
  <si>
    <t>VE140605</t>
  </si>
  <si>
    <t>VE1406-La Mesa</t>
  </si>
  <si>
    <t>La Mesa</t>
  </si>
  <si>
    <t>VE140606</t>
  </si>
  <si>
    <t>VE1406-San José Del Sur</t>
  </si>
  <si>
    <t>San José Del Sur</t>
  </si>
  <si>
    <t>VE140607</t>
  </si>
  <si>
    <t>VE1407-Capital Caracciolo Parra Olmedo</t>
  </si>
  <si>
    <t>Capital Caracciolo Parra Olmedo</t>
  </si>
  <si>
    <t>VE140701</t>
  </si>
  <si>
    <t>VE1407-Florencio Ramírez</t>
  </si>
  <si>
    <t>Florencio Ramírez</t>
  </si>
  <si>
    <t>VE140702</t>
  </si>
  <si>
    <t>VE1408-Capital Cardenal Quintero</t>
  </si>
  <si>
    <t>Capital Cardenal Quintero</t>
  </si>
  <si>
    <t>VE140801</t>
  </si>
  <si>
    <t>VE1408-Las Piedras</t>
  </si>
  <si>
    <t>Las Piedras</t>
  </si>
  <si>
    <t>VE140802</t>
  </si>
  <si>
    <t>VE1409-Capital Guaraque</t>
  </si>
  <si>
    <t>Capital Guaraque</t>
  </si>
  <si>
    <t>VE140901</t>
  </si>
  <si>
    <t>VE1409-Mesa De Quintero</t>
  </si>
  <si>
    <t>Mesa De Quintero</t>
  </si>
  <si>
    <t>VE140902</t>
  </si>
  <si>
    <t>VE1409-Rio Negro</t>
  </si>
  <si>
    <t>Rio Negro</t>
  </si>
  <si>
    <t>VE140903</t>
  </si>
  <si>
    <t>VE1410-Palmira</t>
  </si>
  <si>
    <t>Julio Cesar Sala</t>
  </si>
  <si>
    <t>Palmira</t>
  </si>
  <si>
    <t>VE141002</t>
  </si>
  <si>
    <t>VE1411-Capital Justo Briceño</t>
  </si>
  <si>
    <t>Capital Justo Briceño</t>
  </si>
  <si>
    <t>VE141101</t>
  </si>
  <si>
    <t>VE1411-San Cristóbal De Torondoy</t>
  </si>
  <si>
    <t>San Cristóbal De Torondoy</t>
  </si>
  <si>
    <t>VE141102</t>
  </si>
  <si>
    <t>VE1412-Antonio Spinetti Dini</t>
  </si>
  <si>
    <t>Antonio Spinetti Dini</t>
  </si>
  <si>
    <t>VE141201</t>
  </si>
  <si>
    <t>VE1412-Arias</t>
  </si>
  <si>
    <t>Arias</t>
  </si>
  <si>
    <t>VE141202</t>
  </si>
  <si>
    <t>VE1412-Caracciolo Parra Perez</t>
  </si>
  <si>
    <t>Caracciolo Parra Perez</t>
  </si>
  <si>
    <t>VE141203</t>
  </si>
  <si>
    <t>VE1412-Domingo Peña</t>
  </si>
  <si>
    <t>Domingo Peña</t>
  </si>
  <si>
    <t>VE141204</t>
  </si>
  <si>
    <t>VE1412-El Llano</t>
  </si>
  <si>
    <t>El Llano</t>
  </si>
  <si>
    <t>VE141205</t>
  </si>
  <si>
    <t>VE1412-Gonzalo Picón Febres</t>
  </si>
  <si>
    <t>Gonzalo Picón Febres</t>
  </si>
  <si>
    <t>VE141206</t>
  </si>
  <si>
    <t>VE1412-Jacinto Plaza</t>
  </si>
  <si>
    <t>Jacinto Plaza</t>
  </si>
  <si>
    <t>VE141207</t>
  </si>
  <si>
    <t>VE1412-Juan Rodríguez Suarez</t>
  </si>
  <si>
    <t>Juan Rodríguez Suarez</t>
  </si>
  <si>
    <t>VE141208</t>
  </si>
  <si>
    <t>VE1412-Lasso De La Vega</t>
  </si>
  <si>
    <t>Lasso De La Vega</t>
  </si>
  <si>
    <t>VE141209</t>
  </si>
  <si>
    <t>VE1412-Mariano Picón Salas</t>
  </si>
  <si>
    <t>Mariano Picón Salas</t>
  </si>
  <si>
    <t>VE141210</t>
  </si>
  <si>
    <t>VE1412-Milla</t>
  </si>
  <si>
    <t>Milla</t>
  </si>
  <si>
    <t>VE141211</t>
  </si>
  <si>
    <t>VE1412-Osuna Rodríguez</t>
  </si>
  <si>
    <t>Osuna Rodríguez</t>
  </si>
  <si>
    <t>VE141212</t>
  </si>
  <si>
    <t>VE1412-Sagrario</t>
  </si>
  <si>
    <t>Sagrario</t>
  </si>
  <si>
    <t>VE141213</t>
  </si>
  <si>
    <t>VE1412-El Morro</t>
  </si>
  <si>
    <t>VE141214</t>
  </si>
  <si>
    <t>VE1412-Los Nevados</t>
  </si>
  <si>
    <t>Los Nevados</t>
  </si>
  <si>
    <t>VE141215</t>
  </si>
  <si>
    <t>VE1413-Capital Miranda</t>
  </si>
  <si>
    <t>Capital Miranda</t>
  </si>
  <si>
    <t>VE141301</t>
  </si>
  <si>
    <t>VE1413-Andrés Eloy Blanco</t>
  </si>
  <si>
    <t>VE141302</t>
  </si>
  <si>
    <t>VE1413-La Venta</t>
  </si>
  <si>
    <t>La Venta</t>
  </si>
  <si>
    <t>VE141303</t>
  </si>
  <si>
    <t>VE1413-Piñango</t>
  </si>
  <si>
    <t>Piñango</t>
  </si>
  <si>
    <t>VE141304</t>
  </si>
  <si>
    <t>VE1414-Capital Obispo Ramos De Lora</t>
  </si>
  <si>
    <t>Capital Obispo Ramos De Lora</t>
  </si>
  <si>
    <t>VE141401</t>
  </si>
  <si>
    <t>VE1414-Eloy Paredes</t>
  </si>
  <si>
    <t>Eloy Paredes</t>
  </si>
  <si>
    <t>VE141402</t>
  </si>
  <si>
    <t>VE1414-San Rafael De Alcázar</t>
  </si>
  <si>
    <t>San Rafael De Alcázar</t>
  </si>
  <si>
    <t>VE141403</t>
  </si>
  <si>
    <t>VE1415-Padre Noguera</t>
  </si>
  <si>
    <t>VE141501</t>
  </si>
  <si>
    <t>VE1416-Pueblo Llano</t>
  </si>
  <si>
    <t>VE141601</t>
  </si>
  <si>
    <t>VE1417-Capital Rangel</t>
  </si>
  <si>
    <t>Capital Rangel</t>
  </si>
  <si>
    <t>VE141701</t>
  </si>
  <si>
    <t>VE1417-Cacute</t>
  </si>
  <si>
    <t>Cacute</t>
  </si>
  <si>
    <t>VE141702</t>
  </si>
  <si>
    <t>VE1417-La Toma</t>
  </si>
  <si>
    <t>La Toma</t>
  </si>
  <si>
    <t>VE141703</t>
  </si>
  <si>
    <t>VE1417-Mucuruba</t>
  </si>
  <si>
    <t>Mucuruba</t>
  </si>
  <si>
    <t>VE141704</t>
  </si>
  <si>
    <t>VE1417-San Rafael</t>
  </si>
  <si>
    <t>VE141705</t>
  </si>
  <si>
    <t>VE1418-Capital Rivas Dávila</t>
  </si>
  <si>
    <t>Capital Rivas Dávila</t>
  </si>
  <si>
    <t>VE141801</t>
  </si>
  <si>
    <t>VE1418-Gerónimo Maldonado</t>
  </si>
  <si>
    <t>Gerónimo Maldonado</t>
  </si>
  <si>
    <t>VE141802</t>
  </si>
  <si>
    <t>VE1419-Santos Marquina</t>
  </si>
  <si>
    <t>VE141901</t>
  </si>
  <si>
    <t>VE1420-Capital Sucre</t>
  </si>
  <si>
    <t>Capital Sucre</t>
  </si>
  <si>
    <t>VE142001</t>
  </si>
  <si>
    <t>VE1420-Chiguara</t>
  </si>
  <si>
    <t>Chiguara</t>
  </si>
  <si>
    <t>VE142002</t>
  </si>
  <si>
    <t>VE1420-Estanquez</t>
  </si>
  <si>
    <t>Estanquez</t>
  </si>
  <si>
    <t>VE142003</t>
  </si>
  <si>
    <t>VE1420-La Trampa</t>
  </si>
  <si>
    <t>La Trampa</t>
  </si>
  <si>
    <t>VE142004</t>
  </si>
  <si>
    <t>VE1420-Pueblo Nuevo Del Sur</t>
  </si>
  <si>
    <t>Pueblo Nuevo Del Sur</t>
  </si>
  <si>
    <t>VE142005</t>
  </si>
  <si>
    <t>VE1420-San Juan</t>
  </si>
  <si>
    <t>VE142006</t>
  </si>
  <si>
    <t>VE1421-El Amparo</t>
  </si>
  <si>
    <t>VE142101</t>
  </si>
  <si>
    <t>VE1421-El Llano</t>
  </si>
  <si>
    <t>VE142102</t>
  </si>
  <si>
    <t>VE1421-San Francisco</t>
  </si>
  <si>
    <t>VE142103</t>
  </si>
  <si>
    <t>VE1421-Tovar</t>
  </si>
  <si>
    <t>VE142104</t>
  </si>
  <si>
    <t>VE1422-Capital Tulio Febres Cordero</t>
  </si>
  <si>
    <t>Capital Tulio Febres Cordero</t>
  </si>
  <si>
    <t>VE142201</t>
  </si>
  <si>
    <t>VE1422-Independencia</t>
  </si>
  <si>
    <t>VE142202</t>
  </si>
  <si>
    <t>VE1422-María De La Concepción Palacios Blanco</t>
  </si>
  <si>
    <t>María De La Concepción Palacios Blanco</t>
  </si>
  <si>
    <t>VE142203</t>
  </si>
  <si>
    <t>VE1422-Santa Apolonia</t>
  </si>
  <si>
    <t>Santa Apolonia</t>
  </si>
  <si>
    <t>VE142204</t>
  </si>
  <si>
    <t>VE1423-Capital Zea</t>
  </si>
  <si>
    <t>Capital Zea</t>
  </si>
  <si>
    <t>VE142301</t>
  </si>
  <si>
    <t>VE1423-Caño El Tigre</t>
  </si>
  <si>
    <t>Caño El Tigre</t>
  </si>
  <si>
    <t>VE142302</t>
  </si>
  <si>
    <t>VE1501-Caucagua</t>
  </si>
  <si>
    <t>Caucagua</t>
  </si>
  <si>
    <t>VE150101</t>
  </si>
  <si>
    <t>VE1501-Araguita</t>
  </si>
  <si>
    <t>Araguita</t>
  </si>
  <si>
    <t>VE150102</t>
  </si>
  <si>
    <t>VE1501-Arévalo González</t>
  </si>
  <si>
    <t>Arévalo González</t>
  </si>
  <si>
    <t>VE150103</t>
  </si>
  <si>
    <t>VE1501-Capaya</t>
  </si>
  <si>
    <t>Capaya</t>
  </si>
  <si>
    <t>VE150104</t>
  </si>
  <si>
    <t>VE1501-El Café</t>
  </si>
  <si>
    <t>El Café</t>
  </si>
  <si>
    <t>VE150105</t>
  </si>
  <si>
    <t>VE1501-Marizapa</t>
  </si>
  <si>
    <t>Marizapa</t>
  </si>
  <si>
    <t>VE150106</t>
  </si>
  <si>
    <t>VE1501-Panaquire</t>
  </si>
  <si>
    <t>Panaquire</t>
  </si>
  <si>
    <t>VE150107</t>
  </si>
  <si>
    <t>VE1501-Ribas</t>
  </si>
  <si>
    <t>Ribas</t>
  </si>
  <si>
    <t>VE150108</t>
  </si>
  <si>
    <t>VE1502-San José De Barlovento</t>
  </si>
  <si>
    <t>San José De Barlovento</t>
  </si>
  <si>
    <t>VE150201</t>
  </si>
  <si>
    <t>VE1502-Cumbo</t>
  </si>
  <si>
    <t>Cumbo</t>
  </si>
  <si>
    <t>VE150202</t>
  </si>
  <si>
    <t>VE1503-Nuestra Señora Del Rosario De Baruta</t>
  </si>
  <si>
    <t>Nuestra Señora Del Rosario De Baruta</t>
  </si>
  <si>
    <t>VE150301</t>
  </si>
  <si>
    <t>VE1503-El Cafetal</t>
  </si>
  <si>
    <t>El Cafetal</t>
  </si>
  <si>
    <t>VE150302</t>
  </si>
  <si>
    <t>VE1503-Las Minas De Baruta</t>
  </si>
  <si>
    <t>Las Minas De Baruta</t>
  </si>
  <si>
    <t>VE150303</t>
  </si>
  <si>
    <t>VE1504-Higuerote</t>
  </si>
  <si>
    <t>Higuerote</t>
  </si>
  <si>
    <t>VE150401</t>
  </si>
  <si>
    <t>VE1504-Curiepe</t>
  </si>
  <si>
    <t>Curiepe</t>
  </si>
  <si>
    <t>VE150402</t>
  </si>
  <si>
    <t>VE1504-Tacarigua</t>
  </si>
  <si>
    <t>Tacarigua</t>
  </si>
  <si>
    <t>VE150403</t>
  </si>
  <si>
    <t>VE1505-Mamporal</t>
  </si>
  <si>
    <t>Mamporal</t>
  </si>
  <si>
    <t>VE150501</t>
  </si>
  <si>
    <t>VE1506-Carrizal</t>
  </si>
  <si>
    <t>VE150601</t>
  </si>
  <si>
    <t>VE1507-Chacao</t>
  </si>
  <si>
    <t>VE150701</t>
  </si>
  <si>
    <t>VE1508-Charallave</t>
  </si>
  <si>
    <t>Charallave</t>
  </si>
  <si>
    <t>VE150801</t>
  </si>
  <si>
    <t>VE1508-Las Brisas</t>
  </si>
  <si>
    <t>Las Brisas</t>
  </si>
  <si>
    <t>VE150802</t>
  </si>
  <si>
    <t>VE1509-El Hatillo</t>
  </si>
  <si>
    <t>VE150901</t>
  </si>
  <si>
    <t>VE1510-Los Teques</t>
  </si>
  <si>
    <t>Los Teques</t>
  </si>
  <si>
    <t>VE151001</t>
  </si>
  <si>
    <t>VE1510-Altagracia De La Montaña</t>
  </si>
  <si>
    <t>Altagracia De La Montaña</t>
  </si>
  <si>
    <t>VE151002</t>
  </si>
  <si>
    <t>VE1510-Cecilio Acosta</t>
  </si>
  <si>
    <t>Cecilio Acosta</t>
  </si>
  <si>
    <t>VE151003</t>
  </si>
  <si>
    <t>VE1510-El Jarillo</t>
  </si>
  <si>
    <t>El Jarillo</t>
  </si>
  <si>
    <t>VE151004</t>
  </si>
  <si>
    <t>VE1510-Paracotos</t>
  </si>
  <si>
    <t>Paracotos</t>
  </si>
  <si>
    <t>VE151005</t>
  </si>
  <si>
    <t>VE1510-San Pedro</t>
  </si>
  <si>
    <t>VE151006</t>
  </si>
  <si>
    <t>VE1510-Tacata</t>
  </si>
  <si>
    <t>Tacata</t>
  </si>
  <si>
    <t>VE151007</t>
  </si>
  <si>
    <t>VE1511-Santa Teresa Del Tuy</t>
  </si>
  <si>
    <t>Santa Teresa Del Tuy</t>
  </si>
  <si>
    <t>VE151101</t>
  </si>
  <si>
    <t>VE1511-El Cartanal</t>
  </si>
  <si>
    <t>El Cartanal</t>
  </si>
  <si>
    <t>VE151102</t>
  </si>
  <si>
    <t>VE1512-Ocumare Del Tuy</t>
  </si>
  <si>
    <t>Ocumare Del Tuy</t>
  </si>
  <si>
    <t>VE151201</t>
  </si>
  <si>
    <t>VE1512-La Democracia</t>
  </si>
  <si>
    <t>La Democracia</t>
  </si>
  <si>
    <t>VE151202</t>
  </si>
  <si>
    <t>VE1512-Santa Barbará</t>
  </si>
  <si>
    <t>VE151203</t>
  </si>
  <si>
    <t>VE1513-San Antonio De Los Altos</t>
  </si>
  <si>
    <t>Los Salías</t>
  </si>
  <si>
    <t>San Antonio De Los Altos</t>
  </si>
  <si>
    <t>VE151301</t>
  </si>
  <si>
    <t>VE1514-Rio Chico</t>
  </si>
  <si>
    <t>Rio Chico</t>
  </si>
  <si>
    <t>VE151401</t>
  </si>
  <si>
    <t>VE1514-El Guapo</t>
  </si>
  <si>
    <t>El Guapo</t>
  </si>
  <si>
    <t>VE151402</t>
  </si>
  <si>
    <t>VE1514-Tacarigua De La Laguna</t>
  </si>
  <si>
    <t>Tacarigua De La Laguna</t>
  </si>
  <si>
    <t>VE151403</t>
  </si>
  <si>
    <t>VE1514-Páparo</t>
  </si>
  <si>
    <t>Páparo</t>
  </si>
  <si>
    <t>VE151404</t>
  </si>
  <si>
    <t>VE1514-San Fernando Del Guapo</t>
  </si>
  <si>
    <t>San Fernando Del Guapo</t>
  </si>
  <si>
    <t>VE151405</t>
  </si>
  <si>
    <t>VE1515-Santa Lucia</t>
  </si>
  <si>
    <t>VE151501</t>
  </si>
  <si>
    <t>VE1516-Cupira</t>
  </si>
  <si>
    <t>Cupira</t>
  </si>
  <si>
    <t>VE151601</t>
  </si>
  <si>
    <t>VE1516-Machurucuto</t>
  </si>
  <si>
    <t>Machurucuto</t>
  </si>
  <si>
    <t>VE151602</t>
  </si>
  <si>
    <t>VE1517-Guarenas</t>
  </si>
  <si>
    <t>Guarenas</t>
  </si>
  <si>
    <t>VE151701</t>
  </si>
  <si>
    <t>VE1518-San Francisco De Yare</t>
  </si>
  <si>
    <t>San Francisco De Yare</t>
  </si>
  <si>
    <t>VE151801</t>
  </si>
  <si>
    <t>VE1518-San Antonio De Yare</t>
  </si>
  <si>
    <t>San Antonio De Yare</t>
  </si>
  <si>
    <t>VE151802</t>
  </si>
  <si>
    <t>VE1519-Petare</t>
  </si>
  <si>
    <t>Petare</t>
  </si>
  <si>
    <t>VE151901</t>
  </si>
  <si>
    <t>VE1519-Caucaguita</t>
  </si>
  <si>
    <t>Caucaguita</t>
  </si>
  <si>
    <t>VE151902</t>
  </si>
  <si>
    <t>VE1519-Filas De Mariches</t>
  </si>
  <si>
    <t>Filas De Mariches</t>
  </si>
  <si>
    <t>VE151903</t>
  </si>
  <si>
    <t>VE1519-La Dolorita</t>
  </si>
  <si>
    <t>La Dolorita</t>
  </si>
  <si>
    <t>VE151904</t>
  </si>
  <si>
    <t>VE1519-Leoncio Martínez</t>
  </si>
  <si>
    <t>Leoncio Martínez</t>
  </si>
  <si>
    <t>VE151905</t>
  </si>
  <si>
    <t>VE1520-Cua</t>
  </si>
  <si>
    <t>Cua</t>
  </si>
  <si>
    <t>VE152001</t>
  </si>
  <si>
    <t>VE1520-Nueva Cua</t>
  </si>
  <si>
    <t>Nueva Cua</t>
  </si>
  <si>
    <t>VE152002</t>
  </si>
  <si>
    <t>VE1521-Guatire</t>
  </si>
  <si>
    <t>Guatire</t>
  </si>
  <si>
    <t>VE152101</t>
  </si>
  <si>
    <t>VE1521-Bolívar</t>
  </si>
  <si>
    <t>VE152102</t>
  </si>
  <si>
    <t>VE1601-Capital Acosta</t>
  </si>
  <si>
    <t>Capital Acosta</t>
  </si>
  <si>
    <t>VE160101</t>
  </si>
  <si>
    <t>VE1601-San Francisco</t>
  </si>
  <si>
    <t>VE160102</t>
  </si>
  <si>
    <t>VE1602-Aguasay</t>
  </si>
  <si>
    <t>VE160201</t>
  </si>
  <si>
    <t>VE1603-Bolívar</t>
  </si>
  <si>
    <t>VE160301</t>
  </si>
  <si>
    <t>VE1604-Capital Caripe</t>
  </si>
  <si>
    <t>Capital Caripe</t>
  </si>
  <si>
    <t>VE160401</t>
  </si>
  <si>
    <t>VE1604-El Guácharo</t>
  </si>
  <si>
    <t>El Guácharo</t>
  </si>
  <si>
    <t>VE160402</t>
  </si>
  <si>
    <t>VE1604-La Guanota</t>
  </si>
  <si>
    <t>La Guanota</t>
  </si>
  <si>
    <t>VE160403</t>
  </si>
  <si>
    <t>VE1604-Sabana De Piedra</t>
  </si>
  <si>
    <t>Sabana De Piedra</t>
  </si>
  <si>
    <t>VE160404</t>
  </si>
  <si>
    <t>VE1604-San Agustín</t>
  </si>
  <si>
    <t>VE160405</t>
  </si>
  <si>
    <t>VE1604-Teresen</t>
  </si>
  <si>
    <t>Teresen</t>
  </si>
  <si>
    <t>VE160406</t>
  </si>
  <si>
    <t>VE1605-Capital Cedeño</t>
  </si>
  <si>
    <t>Capital Cedeño</t>
  </si>
  <si>
    <t>VE160501</t>
  </si>
  <si>
    <t>VE1605-Areo</t>
  </si>
  <si>
    <t>Areo</t>
  </si>
  <si>
    <t>VE160502</t>
  </si>
  <si>
    <t>VE1605-San Félix</t>
  </si>
  <si>
    <t>VE160503</t>
  </si>
  <si>
    <t>VE1605-Viento Fresco</t>
  </si>
  <si>
    <t>Viento Fresco</t>
  </si>
  <si>
    <t>VE160504</t>
  </si>
  <si>
    <t>VE1606-Capital Ezequiel Zamora</t>
  </si>
  <si>
    <t>Capital Ezequiel Zamora</t>
  </si>
  <si>
    <t>VE160601</t>
  </si>
  <si>
    <t>VE1606-El Tejero</t>
  </si>
  <si>
    <t>El Tejero</t>
  </si>
  <si>
    <t>VE160602</t>
  </si>
  <si>
    <t>VE1607-Capital Libertador</t>
  </si>
  <si>
    <t>Capital Libertador</t>
  </si>
  <si>
    <t>VE160701</t>
  </si>
  <si>
    <t>VE1607-Chaguaramas</t>
  </si>
  <si>
    <t>VE160702</t>
  </si>
  <si>
    <t>VE1607-Las Alhuacas</t>
  </si>
  <si>
    <t>Las Alhuacas</t>
  </si>
  <si>
    <t>VE160703</t>
  </si>
  <si>
    <t>VE1607-Tabasca</t>
  </si>
  <si>
    <t>Tabasca</t>
  </si>
  <si>
    <t>VE160704</t>
  </si>
  <si>
    <t>VE1608-Capital Maturín</t>
  </si>
  <si>
    <t>Capital Maturín</t>
  </si>
  <si>
    <t>VE160801</t>
  </si>
  <si>
    <t>VE1608-Alto De Los Godos</t>
  </si>
  <si>
    <t>Alto De Los Godos</t>
  </si>
  <si>
    <t>VE160802</t>
  </si>
  <si>
    <t>VE1608-Boquerón</t>
  </si>
  <si>
    <t>Boquerón</t>
  </si>
  <si>
    <t>VE160803</t>
  </si>
  <si>
    <t>VE1608-Las Cocuizas</t>
  </si>
  <si>
    <t>Las Cocuizas</t>
  </si>
  <si>
    <t>VE160804</t>
  </si>
  <si>
    <t>VE1608-San Simón</t>
  </si>
  <si>
    <t>San Simón</t>
  </si>
  <si>
    <t>VE160805</t>
  </si>
  <si>
    <t>VE1608-Santa Cruz</t>
  </si>
  <si>
    <t>Santa Cruz</t>
  </si>
  <si>
    <t>VE160806</t>
  </si>
  <si>
    <t>VE1608-El Corozo</t>
  </si>
  <si>
    <t>El Corozo</t>
  </si>
  <si>
    <t>VE160807</t>
  </si>
  <si>
    <t>VE1608-El Furrial</t>
  </si>
  <si>
    <t>El Furrial</t>
  </si>
  <si>
    <t>VE160808</t>
  </si>
  <si>
    <t>VE1608-Jusepín</t>
  </si>
  <si>
    <t>Jusepín</t>
  </si>
  <si>
    <t>VE160809</t>
  </si>
  <si>
    <t>VE1608-La Pica</t>
  </si>
  <si>
    <t>La Pica</t>
  </si>
  <si>
    <t>VE160810</t>
  </si>
  <si>
    <t>VE1608-San Vicente</t>
  </si>
  <si>
    <t>VE160811</t>
  </si>
  <si>
    <t>VE1609-Capital Piar</t>
  </si>
  <si>
    <t>Capital Piar</t>
  </si>
  <si>
    <t>VE160901</t>
  </si>
  <si>
    <t>VE1609-Aparicio</t>
  </si>
  <si>
    <t>Aparicio</t>
  </si>
  <si>
    <t>VE160902</t>
  </si>
  <si>
    <t>VE1609-Chaguaramal</t>
  </si>
  <si>
    <t>Chaguaramal</t>
  </si>
  <si>
    <t>VE160903</t>
  </si>
  <si>
    <t>VE1609-El Pinto</t>
  </si>
  <si>
    <t>El Pinto</t>
  </si>
  <si>
    <t>VE160904</t>
  </si>
  <si>
    <t>VE1609-Guanaguana</t>
  </si>
  <si>
    <t>Guanaguana</t>
  </si>
  <si>
    <t>VE160905</t>
  </si>
  <si>
    <t>VE1609-La Toscana</t>
  </si>
  <si>
    <t>La Toscana</t>
  </si>
  <si>
    <t>VE160906</t>
  </si>
  <si>
    <t>VE1609-Taguaya</t>
  </si>
  <si>
    <t>Taguaya</t>
  </si>
  <si>
    <t>VE160907</t>
  </si>
  <si>
    <t>VE1610-Capital Punceres</t>
  </si>
  <si>
    <t>Capital Punceres</t>
  </si>
  <si>
    <t>VE161001</t>
  </si>
  <si>
    <t>VE1610-Cachipo</t>
  </si>
  <si>
    <t>VE161002</t>
  </si>
  <si>
    <t>VE1611-Santa Barbará</t>
  </si>
  <si>
    <t>Santa Babara</t>
  </si>
  <si>
    <t>VE161101</t>
  </si>
  <si>
    <t>VE1612-Capital Sotillo</t>
  </si>
  <si>
    <t>Capital Sotillo</t>
  </si>
  <si>
    <t>VE161201</t>
  </si>
  <si>
    <t>VE1612-Los Barrancos De Fajardo</t>
  </si>
  <si>
    <t>Los Barrancos De Fajardo</t>
  </si>
  <si>
    <t>VE161202</t>
  </si>
  <si>
    <t>VE1613-Uracoa</t>
  </si>
  <si>
    <t>VE161301</t>
  </si>
  <si>
    <t>VE1701-Capital Antolín Del Campo</t>
  </si>
  <si>
    <t>Capital Antolín Del Campo</t>
  </si>
  <si>
    <t>VE170101</t>
  </si>
  <si>
    <t>VE1702-Capital Arismendi</t>
  </si>
  <si>
    <t>Capital Arismendi</t>
  </si>
  <si>
    <t>VE170201</t>
  </si>
  <si>
    <t>VE1703-Capital Díaz</t>
  </si>
  <si>
    <t>Capital Díaz</t>
  </si>
  <si>
    <t>VE170301</t>
  </si>
  <si>
    <t>VE1703-Zabala</t>
  </si>
  <si>
    <t>Zabala</t>
  </si>
  <si>
    <t>VE170302</t>
  </si>
  <si>
    <t>VE1704-Capital García</t>
  </si>
  <si>
    <t>Capital García</t>
  </si>
  <si>
    <t>VE170401</t>
  </si>
  <si>
    <t>VE1704-Francisco Fajardo</t>
  </si>
  <si>
    <t>Francisco Fajardo</t>
  </si>
  <si>
    <t>VE170402</t>
  </si>
  <si>
    <t>VE1705-Capital Gómez</t>
  </si>
  <si>
    <t>Capital Gómez</t>
  </si>
  <si>
    <t>VE170501</t>
  </si>
  <si>
    <t>VE1705-Bolívar</t>
  </si>
  <si>
    <t>VE170502</t>
  </si>
  <si>
    <t>VE1705-Guevara</t>
  </si>
  <si>
    <t>Guevara</t>
  </si>
  <si>
    <t>VE170503</t>
  </si>
  <si>
    <t>VE1705-Matasiete</t>
  </si>
  <si>
    <t>Matasiete</t>
  </si>
  <si>
    <t>VE170504</t>
  </si>
  <si>
    <t>VE1705-Sucre</t>
  </si>
  <si>
    <t>VE170505</t>
  </si>
  <si>
    <t>VE1706-Capital Maneiro</t>
  </si>
  <si>
    <t>Capital Maneiro</t>
  </si>
  <si>
    <t>VE170601</t>
  </si>
  <si>
    <t>VE1706-Aguirre</t>
  </si>
  <si>
    <t>Aguirre</t>
  </si>
  <si>
    <t>VE170602</t>
  </si>
  <si>
    <t>VE1707-Capital Marcano</t>
  </si>
  <si>
    <t>Capital Marcano</t>
  </si>
  <si>
    <t>VE170701</t>
  </si>
  <si>
    <t>VE1707-Adrian</t>
  </si>
  <si>
    <t>Adrian</t>
  </si>
  <si>
    <t>VE170702</t>
  </si>
  <si>
    <t>VE1708-Capital Mariño</t>
  </si>
  <si>
    <t>Capital Mariño</t>
  </si>
  <si>
    <t>VE170801</t>
  </si>
  <si>
    <t>VE1709-Capital Península De Macanao</t>
  </si>
  <si>
    <t>Macanao</t>
  </si>
  <si>
    <t>Capital Península De Macanao</t>
  </si>
  <si>
    <t>VE170901</t>
  </si>
  <si>
    <t>VE1709-San Francisco</t>
  </si>
  <si>
    <t>VE170902</t>
  </si>
  <si>
    <t>VE1710-Capital Tubores</t>
  </si>
  <si>
    <t>Capital Tubores</t>
  </si>
  <si>
    <t>VE171001</t>
  </si>
  <si>
    <t>VE1710-Los Barales</t>
  </si>
  <si>
    <t>Los Barales</t>
  </si>
  <si>
    <t>VE171002</t>
  </si>
  <si>
    <t>VE1711-Capital Villalba</t>
  </si>
  <si>
    <t>Capital Villalba</t>
  </si>
  <si>
    <t>VE171101</t>
  </si>
  <si>
    <t>VE1711-Vicente Fuentes</t>
  </si>
  <si>
    <t>Vicente Fuentes</t>
  </si>
  <si>
    <t>VE171102</t>
  </si>
  <si>
    <t>VE1801-Capital Agua Blanca</t>
  </si>
  <si>
    <t>Capital Agua Blanca</t>
  </si>
  <si>
    <t>VE180101</t>
  </si>
  <si>
    <t>VE1802-Capital Araure</t>
  </si>
  <si>
    <t>Capital Araure</t>
  </si>
  <si>
    <t>VE180201</t>
  </si>
  <si>
    <t>VE1802-Rio Acarigua</t>
  </si>
  <si>
    <t>Rio Acarigua</t>
  </si>
  <si>
    <t>VE180202</t>
  </si>
  <si>
    <t>VE1803-Capital Esteller</t>
  </si>
  <si>
    <t>Capital Esteller</t>
  </si>
  <si>
    <t>VE180301</t>
  </si>
  <si>
    <t>VE1803-Uveral</t>
  </si>
  <si>
    <t>Uveral</t>
  </si>
  <si>
    <t>VE180302</t>
  </si>
  <si>
    <t>VE1804-Capital Guanare</t>
  </si>
  <si>
    <t>Capital Guanare</t>
  </si>
  <si>
    <t>VE180401</t>
  </si>
  <si>
    <t>VE1804-Córdoba</t>
  </si>
  <si>
    <t>VE180402</t>
  </si>
  <si>
    <t>VE1804-San José De La Montaña</t>
  </si>
  <si>
    <t>San José De La Montaña</t>
  </si>
  <si>
    <t>VE180403</t>
  </si>
  <si>
    <t>VE1804-San Juan De Guanaguanare</t>
  </si>
  <si>
    <t>San Juan De Guanaguanare</t>
  </si>
  <si>
    <t>VE180404</t>
  </si>
  <si>
    <t>VE1804-Virgen De La Coromoto</t>
  </si>
  <si>
    <t>Virgen De La Coromoto</t>
  </si>
  <si>
    <t>VE180405</t>
  </si>
  <si>
    <t>VE1805-Capital Guanarito</t>
  </si>
  <si>
    <t>Capital Guanarito</t>
  </si>
  <si>
    <t>VE180501</t>
  </si>
  <si>
    <t>VE1805-Trinidad De La Capilla</t>
  </si>
  <si>
    <t>Trinidad De La Capilla</t>
  </si>
  <si>
    <t>VE180502</t>
  </si>
  <si>
    <t>VE1805-Divina Pastora</t>
  </si>
  <si>
    <t>Divina Pastora</t>
  </si>
  <si>
    <t>VE180503</t>
  </si>
  <si>
    <t>VE1806-Capital Monseñor José Vicente De Unda</t>
  </si>
  <si>
    <t>Monseñor José Vicente De Und</t>
  </si>
  <si>
    <t>Capital Monseñor José Vicente De Unda</t>
  </si>
  <si>
    <t>VE180601</t>
  </si>
  <si>
    <t>VE1806-Peña Blanca</t>
  </si>
  <si>
    <t>Peña Blanca</t>
  </si>
  <si>
    <t>VE180602</t>
  </si>
  <si>
    <t>VE1807-Capital Ospino</t>
  </si>
  <si>
    <t>Capital Ospino</t>
  </si>
  <si>
    <t>VE180701</t>
  </si>
  <si>
    <t>VE1807-Aparición</t>
  </si>
  <si>
    <t>Aparición</t>
  </si>
  <si>
    <t>VE180702</t>
  </si>
  <si>
    <t>VE1807-La Estación</t>
  </si>
  <si>
    <t>La Estación</t>
  </si>
  <si>
    <t>VE180703</t>
  </si>
  <si>
    <t>VE1808-Capital Páez</t>
  </si>
  <si>
    <t>Capital Páez</t>
  </si>
  <si>
    <t>VE180801</t>
  </si>
  <si>
    <t>VE1808-Payara</t>
  </si>
  <si>
    <t>Payara</t>
  </si>
  <si>
    <t>VE180802</t>
  </si>
  <si>
    <t>VE1808-Pimpinela</t>
  </si>
  <si>
    <t>Pimpinela</t>
  </si>
  <si>
    <t>VE180803</t>
  </si>
  <si>
    <t>VE1808-Ramón Peraza</t>
  </si>
  <si>
    <t>Ramón Peraza</t>
  </si>
  <si>
    <t>VE180804</t>
  </si>
  <si>
    <t>VE1809-Capital Papelón</t>
  </si>
  <si>
    <t>Capital Papelón</t>
  </si>
  <si>
    <t>VE180901</t>
  </si>
  <si>
    <t>VE1809-Caño Delgadito</t>
  </si>
  <si>
    <t>Caño Delgadito</t>
  </si>
  <si>
    <t>VE180902</t>
  </si>
  <si>
    <t>VE1810-Capital San Genaro De Boconoito</t>
  </si>
  <si>
    <t>San Genaro De Boconoito</t>
  </si>
  <si>
    <t>Capital San Genaro De Boconoito</t>
  </si>
  <si>
    <t>VE181001</t>
  </si>
  <si>
    <t>VE1810-Antolín Tovar Aquino</t>
  </si>
  <si>
    <t>Antolín Tovar Aquino</t>
  </si>
  <si>
    <t>VE181002</t>
  </si>
  <si>
    <t>VE1811-Capital San Rafael De Onoto</t>
  </si>
  <si>
    <t>Capital San Rafael De Onoto</t>
  </si>
  <si>
    <t>VE181101</t>
  </si>
  <si>
    <t>VE1811-Santa Fe</t>
  </si>
  <si>
    <t>Santa Fe</t>
  </si>
  <si>
    <t>VE181102</t>
  </si>
  <si>
    <t>VE1811-Thermo Morles</t>
  </si>
  <si>
    <t>Thermo Morles</t>
  </si>
  <si>
    <t>VE181103</t>
  </si>
  <si>
    <t>VE1812-Capital Santa Rosalía</t>
  </si>
  <si>
    <t>Capital Santa Rosalía</t>
  </si>
  <si>
    <t>VE181201</t>
  </si>
  <si>
    <t>VE1812-Florida</t>
  </si>
  <si>
    <t>Florida</t>
  </si>
  <si>
    <t>VE181202</t>
  </si>
  <si>
    <t>VE1813-Capital Sucre</t>
  </si>
  <si>
    <t>VE181301</t>
  </si>
  <si>
    <t>VE1813-Concepción</t>
  </si>
  <si>
    <t>VE181302</t>
  </si>
  <si>
    <t>VE1813-San Rafael De Palo Alzado</t>
  </si>
  <si>
    <t>San Rafael De Palo Alzado</t>
  </si>
  <si>
    <t>VE181303</t>
  </si>
  <si>
    <t>VE1813-Uvencio Antonio Velásquez</t>
  </si>
  <si>
    <t>Uvencio Antonio Velásquez</t>
  </si>
  <si>
    <t>VE181304</t>
  </si>
  <si>
    <t>VE1813-San José De Saguaz</t>
  </si>
  <si>
    <t>San José De Saguaz</t>
  </si>
  <si>
    <t>VE181305</t>
  </si>
  <si>
    <t>VE1813-Villa Rosa</t>
  </si>
  <si>
    <t>Villa Rosa</t>
  </si>
  <si>
    <t>VE181306</t>
  </si>
  <si>
    <t>VE1814-Capital Turén</t>
  </si>
  <si>
    <t>Turen</t>
  </si>
  <si>
    <t>Capital Turén</t>
  </si>
  <si>
    <t>VE181401</t>
  </si>
  <si>
    <t>VE1814-Canelones</t>
  </si>
  <si>
    <t>Canelones</t>
  </si>
  <si>
    <t>VE181402</t>
  </si>
  <si>
    <t>VE1814-Santa Cruz</t>
  </si>
  <si>
    <t>VE181403</t>
  </si>
  <si>
    <t>VE1814-San Isidro Labrador</t>
  </si>
  <si>
    <t>San Isidro Labrador</t>
  </si>
  <si>
    <t>VE181404</t>
  </si>
  <si>
    <t>VE1901-Mariño</t>
  </si>
  <si>
    <t>VE190101</t>
  </si>
  <si>
    <t>VE1901-Rómulo Gallegos</t>
  </si>
  <si>
    <t>VE190102</t>
  </si>
  <si>
    <t>VE1902-San José De Aerocuar</t>
  </si>
  <si>
    <t>San José De Aerocuar</t>
  </si>
  <si>
    <t>VE190201</t>
  </si>
  <si>
    <t>VE1902-Tavera Acosta</t>
  </si>
  <si>
    <t>Tavera Acosta</t>
  </si>
  <si>
    <t>VE190202</t>
  </si>
  <si>
    <t>VE1903-Rio Caribe</t>
  </si>
  <si>
    <t>Rio Caribe</t>
  </si>
  <si>
    <t>VE190301</t>
  </si>
  <si>
    <t>VE1903-Antonio José De Sucre</t>
  </si>
  <si>
    <t>VE190302</t>
  </si>
  <si>
    <t>VE1903-El Morro De Puerto Santo</t>
  </si>
  <si>
    <t>El Morro De Puerto Santo</t>
  </si>
  <si>
    <t>VE190303</t>
  </si>
  <si>
    <t>VE1903-Puerto Santo</t>
  </si>
  <si>
    <t>Puerto Santo</t>
  </si>
  <si>
    <t>VE190304</t>
  </si>
  <si>
    <t>VE1903-San Juan De Las Galdonas</t>
  </si>
  <si>
    <t>San Juan De Las Galdonas</t>
  </si>
  <si>
    <t>VE190305</t>
  </si>
  <si>
    <t>VE1904-El Pilar</t>
  </si>
  <si>
    <t>VE190401</t>
  </si>
  <si>
    <t>VE1904-El Rincón</t>
  </si>
  <si>
    <t>El Rincón</t>
  </si>
  <si>
    <t>VE190402</t>
  </si>
  <si>
    <t>VE1904-General  Francisco Antonio Vásquez</t>
  </si>
  <si>
    <t>General  Francisco Antonio Vásquez</t>
  </si>
  <si>
    <t>VE190403</t>
  </si>
  <si>
    <t>VE1904-Guaraunos</t>
  </si>
  <si>
    <t>Guaraunos</t>
  </si>
  <si>
    <t>VE190404</t>
  </si>
  <si>
    <t>VE1904-Tunapuicito</t>
  </si>
  <si>
    <t>Tunapuicito</t>
  </si>
  <si>
    <t>VE190405</t>
  </si>
  <si>
    <t>VE1904-Unión</t>
  </si>
  <si>
    <t>VE190406</t>
  </si>
  <si>
    <t>VE1905-Bolívar</t>
  </si>
  <si>
    <t>VE190501</t>
  </si>
  <si>
    <t>VE1905-Macarapana</t>
  </si>
  <si>
    <t>Macarapana</t>
  </si>
  <si>
    <t>VE190502</t>
  </si>
  <si>
    <t>VE1905-Santa Catalina</t>
  </si>
  <si>
    <t>VE190503</t>
  </si>
  <si>
    <t>VE1905-Santa Rosa</t>
  </si>
  <si>
    <t>VE190504</t>
  </si>
  <si>
    <t>VE1905-Santa Teresa</t>
  </si>
  <si>
    <t>VE190505</t>
  </si>
  <si>
    <t>VE1906-Capital Bolívar</t>
  </si>
  <si>
    <t>VE190601</t>
  </si>
  <si>
    <t>VE1907-Yaguaraparo</t>
  </si>
  <si>
    <t>Yaguaraparo</t>
  </si>
  <si>
    <t>VE190701</t>
  </si>
  <si>
    <t>VE1907-El Paujil</t>
  </si>
  <si>
    <t>El Paujil</t>
  </si>
  <si>
    <t>VE190702</t>
  </si>
  <si>
    <t>VE1907-Libertad</t>
  </si>
  <si>
    <t>VE190703</t>
  </si>
  <si>
    <t>VE1908-Araya</t>
  </si>
  <si>
    <t>Araya</t>
  </si>
  <si>
    <t>VE190801</t>
  </si>
  <si>
    <t>VE1908-Chacopata</t>
  </si>
  <si>
    <t>Chacopata</t>
  </si>
  <si>
    <t>VE190802</t>
  </si>
  <si>
    <t>VE1908-Manicuare</t>
  </si>
  <si>
    <t>Manicuare</t>
  </si>
  <si>
    <t>VE190803</t>
  </si>
  <si>
    <t>VE1909-Tunapuy</t>
  </si>
  <si>
    <t>Tunapuy</t>
  </si>
  <si>
    <t>VE190901</t>
  </si>
  <si>
    <t>VE1909-Campo Elías</t>
  </si>
  <si>
    <t>VE190902</t>
  </si>
  <si>
    <t>VE1910-Irapa</t>
  </si>
  <si>
    <t>Irapa</t>
  </si>
  <si>
    <t>VE191001</t>
  </si>
  <si>
    <t>VE1910-Campo Claro</t>
  </si>
  <si>
    <t>Campo Claro</t>
  </si>
  <si>
    <t>VE191002</t>
  </si>
  <si>
    <t>VE1910-Marabal</t>
  </si>
  <si>
    <t>Marabal</t>
  </si>
  <si>
    <t>VE191003</t>
  </si>
  <si>
    <t>VE1910-San Antonio De Irapa</t>
  </si>
  <si>
    <t>San Antonio De Irapa</t>
  </si>
  <si>
    <t>VE191004</t>
  </si>
  <si>
    <t>VE1910-Soro</t>
  </si>
  <si>
    <t>Soro</t>
  </si>
  <si>
    <t>VE191005</t>
  </si>
  <si>
    <t>VE1911-Capital Mejía</t>
  </si>
  <si>
    <t>Mejía</t>
  </si>
  <si>
    <t>Capital Mejía</t>
  </si>
  <si>
    <t>VE191101</t>
  </si>
  <si>
    <t>VE1912-Cumanacoa</t>
  </si>
  <si>
    <t>Cumanacoa</t>
  </si>
  <si>
    <t>VE191201</t>
  </si>
  <si>
    <t>VE1912-Arenas</t>
  </si>
  <si>
    <t>Arenas</t>
  </si>
  <si>
    <t>VE191202</t>
  </si>
  <si>
    <t>VE1912-Aricagua</t>
  </si>
  <si>
    <t>VE191203</t>
  </si>
  <si>
    <t>VE1912-Cocollar</t>
  </si>
  <si>
    <t>Cocollar</t>
  </si>
  <si>
    <t>VE191204</t>
  </si>
  <si>
    <t>VE1912-San Fernando</t>
  </si>
  <si>
    <t>VE191205</t>
  </si>
  <si>
    <t>VE1912-San Lorenzo</t>
  </si>
  <si>
    <t>San Lorenzo</t>
  </si>
  <si>
    <t>VE191206</t>
  </si>
  <si>
    <t>VE1913-Cariaco</t>
  </si>
  <si>
    <t>Cariaco</t>
  </si>
  <si>
    <t>VE191301</t>
  </si>
  <si>
    <t>VE1913-Catuaro</t>
  </si>
  <si>
    <t>Catuaro</t>
  </si>
  <si>
    <t>VE191302</t>
  </si>
  <si>
    <t>VE1913-Rendón</t>
  </si>
  <si>
    <t>Rendón</t>
  </si>
  <si>
    <t>VE191303</t>
  </si>
  <si>
    <t>VE1913-Santa Cruz</t>
  </si>
  <si>
    <t>VE191304</t>
  </si>
  <si>
    <t>VE1913-Santa María</t>
  </si>
  <si>
    <t>Santa María</t>
  </si>
  <si>
    <t>VE191305</t>
  </si>
  <si>
    <t>VE1914-Altagracia</t>
  </si>
  <si>
    <t>VE191401</t>
  </si>
  <si>
    <t>VE1914-Ayacucho</t>
  </si>
  <si>
    <t>VE191402</t>
  </si>
  <si>
    <t>VE1914-Santa Inés</t>
  </si>
  <si>
    <t>VE191403</t>
  </si>
  <si>
    <t>VE1914-Valentín Valiente</t>
  </si>
  <si>
    <t>Valentín Valiente</t>
  </si>
  <si>
    <t>VE191404</t>
  </si>
  <si>
    <t>VE1914-San Juan</t>
  </si>
  <si>
    <t>VE191405</t>
  </si>
  <si>
    <t>VE1914-Raúl Leoni Los Puertos De Santa Fé</t>
  </si>
  <si>
    <t>Raúl Leoni Los Puertos De Santa Fé</t>
  </si>
  <si>
    <t>VE191406</t>
  </si>
  <si>
    <t>VE1914-Gran Mariscal Los Altos De Sucre</t>
  </si>
  <si>
    <t>Gran Mariscal Los Altos De Sucre</t>
  </si>
  <si>
    <t>VE191407</t>
  </si>
  <si>
    <t>VE1915-Guiria</t>
  </si>
  <si>
    <t>Guiria</t>
  </si>
  <si>
    <t>VE191501</t>
  </si>
  <si>
    <t>VE1915-Bideau</t>
  </si>
  <si>
    <t>Bideau</t>
  </si>
  <si>
    <t>VE191502</t>
  </si>
  <si>
    <t>VE1915-Cristóbal Colon</t>
  </si>
  <si>
    <t>Cristóbal Colon</t>
  </si>
  <si>
    <t>VE191503</t>
  </si>
  <si>
    <t>VE1915-Punta De Piedras</t>
  </si>
  <si>
    <t>Punta De Piedras</t>
  </si>
  <si>
    <t>VE191504</t>
  </si>
  <si>
    <t>VE2001-Capital Andrés Bello</t>
  </si>
  <si>
    <t>Capital Andrés Bello</t>
  </si>
  <si>
    <t>VE200101</t>
  </si>
  <si>
    <t>VE2002-Antonio Rómulo Acosta</t>
  </si>
  <si>
    <t>Antonio Rómulo Acosta</t>
  </si>
  <si>
    <t>VE200201</t>
  </si>
  <si>
    <t>VE2003-Ayacucho</t>
  </si>
  <si>
    <t>VE200301</t>
  </si>
  <si>
    <t>VE2003-Rivas Berti</t>
  </si>
  <si>
    <t>Rivas Berti</t>
  </si>
  <si>
    <t>VE200302</t>
  </si>
  <si>
    <t>VE2003-San Pedro Del Rio</t>
  </si>
  <si>
    <t>San Pedro Del Rio</t>
  </si>
  <si>
    <t>VE200303</t>
  </si>
  <si>
    <t>VE2004-Bolívar</t>
  </si>
  <si>
    <t>VE200401</t>
  </si>
  <si>
    <t>VE2004-Palotal</t>
  </si>
  <si>
    <t>Palotal</t>
  </si>
  <si>
    <t>VE200402</t>
  </si>
  <si>
    <t>VE2004-Juan Vicente Gómez</t>
  </si>
  <si>
    <t>Juan Vicente Gómez</t>
  </si>
  <si>
    <t>VE200403</t>
  </si>
  <si>
    <t>VE2004-Isaías Medina Angarita</t>
  </si>
  <si>
    <t>Isaías Medina Angarita</t>
  </si>
  <si>
    <t>VE200404</t>
  </si>
  <si>
    <t>VE2005-Cárdenas</t>
  </si>
  <si>
    <t>VE200501</t>
  </si>
  <si>
    <t>VE2005-Amenodoro Rangel Lamus</t>
  </si>
  <si>
    <t>Amenodoro Rangel Lamus</t>
  </si>
  <si>
    <t>VE200502</t>
  </si>
  <si>
    <t>VE2005-La Florida</t>
  </si>
  <si>
    <t>La Florida</t>
  </si>
  <si>
    <t>VE200503</t>
  </si>
  <si>
    <t>VE2006-Capital Córdoba</t>
  </si>
  <si>
    <t>Capital Córdoba</t>
  </si>
  <si>
    <t>VE200601</t>
  </si>
  <si>
    <t>VE2007-Fernández Feo</t>
  </si>
  <si>
    <t>VE200701</t>
  </si>
  <si>
    <t>VE2007-Alberto Adriani</t>
  </si>
  <si>
    <t>VE200702</t>
  </si>
  <si>
    <t>VE2007-Santo Domingo</t>
  </si>
  <si>
    <t>Santo Domingo</t>
  </si>
  <si>
    <t>VE200703</t>
  </si>
  <si>
    <t>VE2008-San José De Bolívar</t>
  </si>
  <si>
    <t>San José De Bolívar</t>
  </si>
  <si>
    <t>VE200801</t>
  </si>
  <si>
    <t>VE2009-García De Hevia</t>
  </si>
  <si>
    <t>VE200901</t>
  </si>
  <si>
    <t>VE2009-Boca De Grita</t>
  </si>
  <si>
    <t>Boca De Grita</t>
  </si>
  <si>
    <t>VE200902</t>
  </si>
  <si>
    <t>VE2009-José Antonio Páez</t>
  </si>
  <si>
    <t>VE200903</t>
  </si>
  <si>
    <t>VE2010-Capital Guasimos</t>
  </si>
  <si>
    <t>Guasimos</t>
  </si>
  <si>
    <t>Capital Guasimos</t>
  </si>
  <si>
    <t>VE201001</t>
  </si>
  <si>
    <t>VE2011-Independencia</t>
  </si>
  <si>
    <t>VE201101</t>
  </si>
  <si>
    <t>VE2011-Juan Germán Roscio</t>
  </si>
  <si>
    <t>VE201102</t>
  </si>
  <si>
    <t>VE2011-Román Cárdenas</t>
  </si>
  <si>
    <t>Román Cárdenas</t>
  </si>
  <si>
    <t>VE201103</t>
  </si>
  <si>
    <t>VE2012-Jáuregui</t>
  </si>
  <si>
    <t>VE201201</t>
  </si>
  <si>
    <t>VE2012-Emilio Constantino Guerrero</t>
  </si>
  <si>
    <t>Emilio Constantino Guerrero</t>
  </si>
  <si>
    <t>VE201202</t>
  </si>
  <si>
    <t>VE2012-Monseñor Miguel Antonio Salas</t>
  </si>
  <si>
    <t>Monseñor Miguel Antonio Salas</t>
  </si>
  <si>
    <t>VE201203</t>
  </si>
  <si>
    <t>VE2013-Vargas</t>
  </si>
  <si>
    <t>VE201301</t>
  </si>
  <si>
    <t>VE2014-Junín</t>
  </si>
  <si>
    <t>VE201401</t>
  </si>
  <si>
    <t>VE2014-La Petrolea</t>
  </si>
  <si>
    <t>La Petrolea</t>
  </si>
  <si>
    <t>VE201402</t>
  </si>
  <si>
    <t>VE2014-Quinimari</t>
  </si>
  <si>
    <t>Quinimari</t>
  </si>
  <si>
    <t>VE201403</t>
  </si>
  <si>
    <t>VE2014-Bramon</t>
  </si>
  <si>
    <t>Bramon</t>
  </si>
  <si>
    <t>VE201404</t>
  </si>
  <si>
    <t>VE2015-Libertad</t>
  </si>
  <si>
    <t>VE201501</t>
  </si>
  <si>
    <t>VE2015-Cipriano Castro</t>
  </si>
  <si>
    <t>Cipriano Castro</t>
  </si>
  <si>
    <t>VE201502</t>
  </si>
  <si>
    <t>VE2015-Manuel Felipe Rugeles</t>
  </si>
  <si>
    <t>Manuel Felipe Rugeles</t>
  </si>
  <si>
    <t>VE201503</t>
  </si>
  <si>
    <t>VE2016-Libertador</t>
  </si>
  <si>
    <t>VE201601</t>
  </si>
  <si>
    <t>VE2016-Emeterio Ochoa</t>
  </si>
  <si>
    <t>Emeterio Ochoa</t>
  </si>
  <si>
    <t>VE201602</t>
  </si>
  <si>
    <t>VE2016-Doradas</t>
  </si>
  <si>
    <t>Doradas</t>
  </si>
  <si>
    <t>VE201603</t>
  </si>
  <si>
    <t>VE2016-San Joaquín De Navay</t>
  </si>
  <si>
    <t>San Joaquín De Navay</t>
  </si>
  <si>
    <t>VE201604</t>
  </si>
  <si>
    <t>VE2017-Lobatera</t>
  </si>
  <si>
    <t>VE201701</t>
  </si>
  <si>
    <t>VE2017-Constitución</t>
  </si>
  <si>
    <t>Constitución</t>
  </si>
  <si>
    <t>VE201702</t>
  </si>
  <si>
    <t>VE2018-Capital Michelena</t>
  </si>
  <si>
    <t>Capital Michelena</t>
  </si>
  <si>
    <t>VE201801</t>
  </si>
  <si>
    <t>VE2019-Panamericano</t>
  </si>
  <si>
    <t>VE201901</t>
  </si>
  <si>
    <t>VE2019-La Palmita</t>
  </si>
  <si>
    <t>La Palmita</t>
  </si>
  <si>
    <t>VE201902</t>
  </si>
  <si>
    <t>VE2020-Pedro María Ureña</t>
  </si>
  <si>
    <t>VE202001</t>
  </si>
  <si>
    <t>VE2020-Nueva Arcadia</t>
  </si>
  <si>
    <t>Nueva Arcadia</t>
  </si>
  <si>
    <t>VE202002</t>
  </si>
  <si>
    <t>VE2021-Delicias</t>
  </si>
  <si>
    <t>Delicias</t>
  </si>
  <si>
    <t>VE202101</t>
  </si>
  <si>
    <t>VE2022-Samuel Darío Maldonado</t>
  </si>
  <si>
    <t>VE202201</t>
  </si>
  <si>
    <t>VE2022-Boconó</t>
  </si>
  <si>
    <t>VE202202</t>
  </si>
  <si>
    <t>VE2022-Hernández</t>
  </si>
  <si>
    <t>Hernández</t>
  </si>
  <si>
    <t>VE202203</t>
  </si>
  <si>
    <t>VE2023-La Concordia</t>
  </si>
  <si>
    <t>La Concordia</t>
  </si>
  <si>
    <t>VE202301</t>
  </si>
  <si>
    <t>VE2023-Pedro María Morantes</t>
  </si>
  <si>
    <t>Pedro María Morantes</t>
  </si>
  <si>
    <t>VE202302</t>
  </si>
  <si>
    <t>VE2023-San Juan Bautista</t>
  </si>
  <si>
    <t>San Juan Bautista</t>
  </si>
  <si>
    <t>VE202303</t>
  </si>
  <si>
    <t>VE2023-San Sebastián</t>
  </si>
  <si>
    <t>VE202304</t>
  </si>
  <si>
    <t>VE2023-Dr. Francisco Romero Lobo</t>
  </si>
  <si>
    <t>Dr. Francisco Romero Lobo</t>
  </si>
  <si>
    <t>VE202305</t>
  </si>
  <si>
    <t>VE2024-Capital Seboruco</t>
  </si>
  <si>
    <t>Capital Seboruco</t>
  </si>
  <si>
    <t>VE202401</t>
  </si>
  <si>
    <t>VE2025-Simón Rodríguez</t>
  </si>
  <si>
    <t>VE202501</t>
  </si>
  <si>
    <t>VE2026-Sucre</t>
  </si>
  <si>
    <t>VE202601</t>
  </si>
  <si>
    <t>VE2026-Eleazar López Contreras</t>
  </si>
  <si>
    <t>Eleazar López Contreras</t>
  </si>
  <si>
    <t>VE202602</t>
  </si>
  <si>
    <t>VE2026-San Pablo</t>
  </si>
  <si>
    <t>VE202603</t>
  </si>
  <si>
    <t>VE2027-Torbes</t>
  </si>
  <si>
    <t>VE202701</t>
  </si>
  <si>
    <t>VE2028-Uribante</t>
  </si>
  <si>
    <t>VE202801</t>
  </si>
  <si>
    <t>VE2028-Cárdenas</t>
  </si>
  <si>
    <t>VE202802</t>
  </si>
  <si>
    <t>VE2028-Juan Pablo Peñaloza</t>
  </si>
  <si>
    <t>Juan Pablo Peñaloza</t>
  </si>
  <si>
    <t>VE202803</t>
  </si>
  <si>
    <t>VE2028-Potosí</t>
  </si>
  <si>
    <t>Potosí</t>
  </si>
  <si>
    <t>VE202804</t>
  </si>
  <si>
    <t>VE2029-San Judas Tadeo</t>
  </si>
  <si>
    <t>VE202901</t>
  </si>
  <si>
    <t>VE2101-Santa Isabel</t>
  </si>
  <si>
    <t>Santa Isabel</t>
  </si>
  <si>
    <t>VE210101</t>
  </si>
  <si>
    <t>VE2101-Araguaney</t>
  </si>
  <si>
    <t>Araguaney</t>
  </si>
  <si>
    <t>VE210102</t>
  </si>
  <si>
    <t>VE2101-El Jaguito</t>
  </si>
  <si>
    <t>El Jaguito</t>
  </si>
  <si>
    <t>VE210103</t>
  </si>
  <si>
    <t>VE2101-La Esperanza</t>
  </si>
  <si>
    <t>La Esperanza</t>
  </si>
  <si>
    <t>VE210104</t>
  </si>
  <si>
    <t>VE2102-Bocono</t>
  </si>
  <si>
    <t>Bocono</t>
  </si>
  <si>
    <t>VE210201</t>
  </si>
  <si>
    <t>VE2102-El Carmen</t>
  </si>
  <si>
    <t>VE210202</t>
  </si>
  <si>
    <t>VE2102-Mosquey</t>
  </si>
  <si>
    <t>Mosquey</t>
  </si>
  <si>
    <t>VE210203</t>
  </si>
  <si>
    <t>VE2102-Ayacucho</t>
  </si>
  <si>
    <t>VE210204</t>
  </si>
  <si>
    <t>VE2102-Burbusay</t>
  </si>
  <si>
    <t>Burbusay</t>
  </si>
  <si>
    <t>VE210205</t>
  </si>
  <si>
    <t>VE2102-General Rivas</t>
  </si>
  <si>
    <t>General Rivas</t>
  </si>
  <si>
    <t>VE210206</t>
  </si>
  <si>
    <t>VE2102-Guaramacal</t>
  </si>
  <si>
    <t>Guaramacal</t>
  </si>
  <si>
    <t>VE210207</t>
  </si>
  <si>
    <t>VE2102-Vega De Guaramacal</t>
  </si>
  <si>
    <t>Vega De Guaramacal</t>
  </si>
  <si>
    <t>VE210208</t>
  </si>
  <si>
    <t>VE2102-Monseñor Jáuregui</t>
  </si>
  <si>
    <t>Monseñor Jáuregui</t>
  </si>
  <si>
    <t>VE210209</t>
  </si>
  <si>
    <t>VE2102-Rafael Rangel</t>
  </si>
  <si>
    <t>VE210210</t>
  </si>
  <si>
    <t>VE2102-San Miguel</t>
  </si>
  <si>
    <t>VE210211</t>
  </si>
  <si>
    <t>VE2102-San José</t>
  </si>
  <si>
    <t>VE210212</t>
  </si>
  <si>
    <t>VE2103-Sabana Grande</t>
  </si>
  <si>
    <t>Sabana Grande</t>
  </si>
  <si>
    <t>VE210301</t>
  </si>
  <si>
    <t>VE2103-Cheregue</t>
  </si>
  <si>
    <t>Cheregue</t>
  </si>
  <si>
    <t>VE210302</t>
  </si>
  <si>
    <t>VE2103-Granados</t>
  </si>
  <si>
    <t>Granados</t>
  </si>
  <si>
    <t>VE210303</t>
  </si>
  <si>
    <t>VE2104-Chejende</t>
  </si>
  <si>
    <t>Chejende</t>
  </si>
  <si>
    <t>VE210401</t>
  </si>
  <si>
    <t>VE2104-Arnoldo Gabaldon</t>
  </si>
  <si>
    <t>Arnoldo Gabaldon</t>
  </si>
  <si>
    <t>VE210402</t>
  </si>
  <si>
    <t>VE2104-Bolivia</t>
  </si>
  <si>
    <t>Bolivia</t>
  </si>
  <si>
    <t>VE210403</t>
  </si>
  <si>
    <t>VE2104-Carrillo</t>
  </si>
  <si>
    <t>Carrillo</t>
  </si>
  <si>
    <t>VE210404</t>
  </si>
  <si>
    <t>VE2104-Cegarra</t>
  </si>
  <si>
    <t>Cegarra</t>
  </si>
  <si>
    <t>VE210405</t>
  </si>
  <si>
    <t>VE2104-Manuel Salvador Ulloa</t>
  </si>
  <si>
    <t>Manuel Salvador Ulloa</t>
  </si>
  <si>
    <t>VE210406</t>
  </si>
  <si>
    <t>VE2104-San José</t>
  </si>
  <si>
    <t>VE210407</t>
  </si>
  <si>
    <t>VE2105-Carache</t>
  </si>
  <si>
    <t>VE210501</t>
  </si>
  <si>
    <t>VE2105-Cuicas</t>
  </si>
  <si>
    <t>Cuicas</t>
  </si>
  <si>
    <t>VE210502</t>
  </si>
  <si>
    <t>VE2105-La Concepción</t>
  </si>
  <si>
    <t>La Concepción</t>
  </si>
  <si>
    <t>VE210503</t>
  </si>
  <si>
    <t>VE2105-Panamericana</t>
  </si>
  <si>
    <t>Panamericana</t>
  </si>
  <si>
    <t>VE210504</t>
  </si>
  <si>
    <t>VE2105-Santa Cruz</t>
  </si>
  <si>
    <t>VE210505</t>
  </si>
  <si>
    <t>VE2106-Escuque</t>
  </si>
  <si>
    <t>VE210601</t>
  </si>
  <si>
    <t>VE2106-La Unión</t>
  </si>
  <si>
    <t>VE210602</t>
  </si>
  <si>
    <t>VE2106-Sabana Libre</t>
  </si>
  <si>
    <t>Sabana Libre</t>
  </si>
  <si>
    <t>VE210603</t>
  </si>
  <si>
    <t>VE2106-Santa Rita</t>
  </si>
  <si>
    <t>VE210604</t>
  </si>
  <si>
    <t>VE2107-El Socorro</t>
  </si>
  <si>
    <t>José Felipe Márquez Cañizal</t>
  </si>
  <si>
    <t>VE210701</t>
  </si>
  <si>
    <t>VE2107-Antonio José De Sucre</t>
  </si>
  <si>
    <t>VE210702</t>
  </si>
  <si>
    <t>VE2107-Los Caprichos</t>
  </si>
  <si>
    <t>Los Caprichos</t>
  </si>
  <si>
    <t>VE210703</t>
  </si>
  <si>
    <t>VE2108-Campo Elías</t>
  </si>
  <si>
    <t>VE210801</t>
  </si>
  <si>
    <t>VE2108-Arnoldo Gabaldon</t>
  </si>
  <si>
    <t>VE210802</t>
  </si>
  <si>
    <t>VE2109-Santa Apolonia</t>
  </si>
  <si>
    <t>VE210901</t>
  </si>
  <si>
    <t>VE2109-El Progreso</t>
  </si>
  <si>
    <t>El Progreso</t>
  </si>
  <si>
    <t>VE210902</t>
  </si>
  <si>
    <t>VE2109-La Ceiba</t>
  </si>
  <si>
    <t>VE210903</t>
  </si>
  <si>
    <t>VE2109-Tres De Febrero</t>
  </si>
  <si>
    <t>Tres De Febrero</t>
  </si>
  <si>
    <t>VE210904</t>
  </si>
  <si>
    <t>VE2110-El Dividive</t>
  </si>
  <si>
    <t>El Dividive</t>
  </si>
  <si>
    <t>VE211001</t>
  </si>
  <si>
    <t>VE2110-Agua Santa</t>
  </si>
  <si>
    <t>Agua Santa</t>
  </si>
  <si>
    <t>VE211002</t>
  </si>
  <si>
    <t>VE2110-Agua Caliente</t>
  </si>
  <si>
    <t>Agua Caliente</t>
  </si>
  <si>
    <t>VE211003</t>
  </si>
  <si>
    <t>VE2110-El Cenizo</t>
  </si>
  <si>
    <t>El Cenizo</t>
  </si>
  <si>
    <t>VE211004</t>
  </si>
  <si>
    <t>VE2110-Valerita</t>
  </si>
  <si>
    <t>Valerita</t>
  </si>
  <si>
    <t>VE211005</t>
  </si>
  <si>
    <t>VE2111-Monte Carmelo</t>
  </si>
  <si>
    <t>VE211101</t>
  </si>
  <si>
    <t>VE2111-Buena Vista</t>
  </si>
  <si>
    <t>VE211102</t>
  </si>
  <si>
    <t>VE2111-Santa María Del Horcon</t>
  </si>
  <si>
    <t>Santa María Del Horcon</t>
  </si>
  <si>
    <t>VE211103</t>
  </si>
  <si>
    <t>VE2112-Motatan</t>
  </si>
  <si>
    <t>Motatan</t>
  </si>
  <si>
    <t>VE211201</t>
  </si>
  <si>
    <t>VE2112-El Baño</t>
  </si>
  <si>
    <t>El Baño</t>
  </si>
  <si>
    <t>VE211202</t>
  </si>
  <si>
    <t>VE2112-Jalisco</t>
  </si>
  <si>
    <t>Jalisco</t>
  </si>
  <si>
    <t>VE211203</t>
  </si>
  <si>
    <t>VE2113-Pampan</t>
  </si>
  <si>
    <t>Pampan</t>
  </si>
  <si>
    <t>VE211301</t>
  </si>
  <si>
    <t>VE2113-Flor De Patria</t>
  </si>
  <si>
    <t>Flor De Patria</t>
  </si>
  <si>
    <t>VE211302</t>
  </si>
  <si>
    <t>VE2113-La Paz</t>
  </si>
  <si>
    <t>La Paz</t>
  </si>
  <si>
    <t>VE211303</t>
  </si>
  <si>
    <t>VE2113-Santa Ana</t>
  </si>
  <si>
    <t>VE211304</t>
  </si>
  <si>
    <t>VE2114-Pampanito</t>
  </si>
  <si>
    <t>VE211401</t>
  </si>
  <si>
    <t>VE2114-La Concepción</t>
  </si>
  <si>
    <t>VE211402</t>
  </si>
  <si>
    <t>VE2114-Pampanito Ii</t>
  </si>
  <si>
    <t>Pampanito Ii</t>
  </si>
  <si>
    <t>VE211403</t>
  </si>
  <si>
    <t>VE2115-Betijoque</t>
  </si>
  <si>
    <t>Betijoque</t>
  </si>
  <si>
    <t>VE211501</t>
  </si>
  <si>
    <t>VE2115-La Pueblita</t>
  </si>
  <si>
    <t>La Pueblita</t>
  </si>
  <si>
    <t>VE211502</t>
  </si>
  <si>
    <t>VE2115-Los Cedros</t>
  </si>
  <si>
    <t>Los Cedros</t>
  </si>
  <si>
    <t>VE211503</t>
  </si>
  <si>
    <t>VE2115-José Gregorio Hernández</t>
  </si>
  <si>
    <t>José Gregorio Hernández</t>
  </si>
  <si>
    <t>VE211504</t>
  </si>
  <si>
    <t>VE2116-Carvajal</t>
  </si>
  <si>
    <t>Carvajal</t>
  </si>
  <si>
    <t>VE211601</t>
  </si>
  <si>
    <t>VE2116-Antonio Nicolás Briceño</t>
  </si>
  <si>
    <t>Antonio Nicolás Briceño</t>
  </si>
  <si>
    <t>VE211602</t>
  </si>
  <si>
    <t>VE2116-Campo Alegre</t>
  </si>
  <si>
    <t>Campo Alegre</t>
  </si>
  <si>
    <t>VE211603</t>
  </si>
  <si>
    <t>VE2116-José Leonardo Suarez</t>
  </si>
  <si>
    <t>José Leonardo Suarez</t>
  </si>
  <si>
    <t>VE211604</t>
  </si>
  <si>
    <t>VE2117-Sabana De Mendoza</t>
  </si>
  <si>
    <t>Sabana De Mendoza</t>
  </si>
  <si>
    <t>VE211701</t>
  </si>
  <si>
    <t>VE2117-El Paraíso</t>
  </si>
  <si>
    <t>VE211702</t>
  </si>
  <si>
    <t>VE2117-Junín</t>
  </si>
  <si>
    <t>VE211703</t>
  </si>
  <si>
    <t>VE2117-Valmore Rodríguez</t>
  </si>
  <si>
    <t>VE211704</t>
  </si>
  <si>
    <t>VE2118-Andrés Linares</t>
  </si>
  <si>
    <t>Andrés Linares</t>
  </si>
  <si>
    <t>VE211801</t>
  </si>
  <si>
    <t>VE2118-Chiquinquira</t>
  </si>
  <si>
    <t>VE211802</t>
  </si>
  <si>
    <t>VE2118-Cristóbal Mendoza</t>
  </si>
  <si>
    <t>Cristóbal Mendoza</t>
  </si>
  <si>
    <t>VE211803</t>
  </si>
  <si>
    <t>VE2118-Cruz Carrillo</t>
  </si>
  <si>
    <t>Cruz Carrillo</t>
  </si>
  <si>
    <t>VE211804</t>
  </si>
  <si>
    <t>VE2118-Matriz</t>
  </si>
  <si>
    <t>VE211805</t>
  </si>
  <si>
    <t>VE2118-Monseñor Carrillo</t>
  </si>
  <si>
    <t>Monseñor Carrillo</t>
  </si>
  <si>
    <t>VE211806</t>
  </si>
  <si>
    <t>VE2118-Tres Esquinas</t>
  </si>
  <si>
    <t>Tres Esquinas</t>
  </si>
  <si>
    <t>VE211807</t>
  </si>
  <si>
    <t>VE2119-La Quebrada</t>
  </si>
  <si>
    <t>La Quebrada</t>
  </si>
  <si>
    <t>VE211901</t>
  </si>
  <si>
    <t>VE2119-Cabimbu</t>
  </si>
  <si>
    <t>Cabimbu</t>
  </si>
  <si>
    <t>VE211902</t>
  </si>
  <si>
    <t>VE2119-Jajo</t>
  </si>
  <si>
    <t>Jajo</t>
  </si>
  <si>
    <t>VE211903</t>
  </si>
  <si>
    <t>VE2119-La Mesa</t>
  </si>
  <si>
    <t>VE211904</t>
  </si>
  <si>
    <t>VE2119-Santiago</t>
  </si>
  <si>
    <t>Santiago</t>
  </si>
  <si>
    <t>VE211905</t>
  </si>
  <si>
    <t>VE2119-Tuñame</t>
  </si>
  <si>
    <t>Tuñame</t>
  </si>
  <si>
    <t>VE211906</t>
  </si>
  <si>
    <t>VE2120-Juan Ignacio Montilla</t>
  </si>
  <si>
    <t>Juan Ignacio Montilla</t>
  </si>
  <si>
    <t>VE212001</t>
  </si>
  <si>
    <t>VE2120-La Beatriz</t>
  </si>
  <si>
    <t>La Beatriz</t>
  </si>
  <si>
    <t>VE212002</t>
  </si>
  <si>
    <t>VE2120-Mercedes Díaz</t>
  </si>
  <si>
    <t>Mercedes Díaz</t>
  </si>
  <si>
    <t>VE212003</t>
  </si>
  <si>
    <t>VE2120-San Luis</t>
  </si>
  <si>
    <t>VE212004</t>
  </si>
  <si>
    <t>VE2120-La Puerta</t>
  </si>
  <si>
    <t>La Puerta</t>
  </si>
  <si>
    <t>VE212005</t>
  </si>
  <si>
    <t>VE2120-Mendoza</t>
  </si>
  <si>
    <t>Mendoza</t>
  </si>
  <si>
    <t>VE212006</t>
  </si>
  <si>
    <t>VE2201-Arístides Bastidas</t>
  </si>
  <si>
    <t>VE220101</t>
  </si>
  <si>
    <t>VE2202-Bolívar</t>
  </si>
  <si>
    <t>VE220201</t>
  </si>
  <si>
    <t>VE2203-Bruzual</t>
  </si>
  <si>
    <t>VE220301</t>
  </si>
  <si>
    <t>VE2203-Campo Elías</t>
  </si>
  <si>
    <t>VE220302</t>
  </si>
  <si>
    <t>VE2204-Cocorote</t>
  </si>
  <si>
    <t>VE220401</t>
  </si>
  <si>
    <t>VE2205-Independencia</t>
  </si>
  <si>
    <t>VE220501</t>
  </si>
  <si>
    <t>VE2206-José Antonio Páez</t>
  </si>
  <si>
    <t>VE220601</t>
  </si>
  <si>
    <t>VE2207-La Trinidad</t>
  </si>
  <si>
    <t>VE220701</t>
  </si>
  <si>
    <t>VE2208-Manuel Monge</t>
  </si>
  <si>
    <t>VE220801</t>
  </si>
  <si>
    <t>VE2209-Nirgua</t>
  </si>
  <si>
    <t>VE220901</t>
  </si>
  <si>
    <t>VE2209-Salom</t>
  </si>
  <si>
    <t>VE220902</t>
  </si>
  <si>
    <t>VE2209-Temerla</t>
  </si>
  <si>
    <t>Temerla</t>
  </si>
  <si>
    <t>VE220903</t>
  </si>
  <si>
    <t>VE2210-Capital Peña</t>
  </si>
  <si>
    <t>Capital Peña</t>
  </si>
  <si>
    <t>VE221001</t>
  </si>
  <si>
    <t>VE2210-San Andrés</t>
  </si>
  <si>
    <t>San Andrés</t>
  </si>
  <si>
    <t>VE221002</t>
  </si>
  <si>
    <t>VE2211-Capital San Felipe</t>
  </si>
  <si>
    <t>Capital San Felipe</t>
  </si>
  <si>
    <t>VE221101</t>
  </si>
  <si>
    <t>VE2211-Albarico</t>
  </si>
  <si>
    <t>Albarico</t>
  </si>
  <si>
    <t>VE221102</t>
  </si>
  <si>
    <t>VE2211-San Javier</t>
  </si>
  <si>
    <t>San Javier</t>
  </si>
  <si>
    <t>VE221103</t>
  </si>
  <si>
    <t>VE2212-Sucre</t>
  </si>
  <si>
    <t>VE221201</t>
  </si>
  <si>
    <t>VE2213-Urachiche</t>
  </si>
  <si>
    <t>VE221301</t>
  </si>
  <si>
    <t>VE2214-Capital Veroes</t>
  </si>
  <si>
    <t>Capital Veroes</t>
  </si>
  <si>
    <t>VE221401</t>
  </si>
  <si>
    <t>VE2214-El Guayabo</t>
  </si>
  <si>
    <t>El Guayabo</t>
  </si>
  <si>
    <t>VE221402</t>
  </si>
  <si>
    <t>VE2301-Isla De Toas</t>
  </si>
  <si>
    <t>Isla De Toas</t>
  </si>
  <si>
    <t>VE230101</t>
  </si>
  <si>
    <t>VE2301-Monagas</t>
  </si>
  <si>
    <t>VE230102</t>
  </si>
  <si>
    <t>VE2302-San Timoteo</t>
  </si>
  <si>
    <t>San Timoteo</t>
  </si>
  <si>
    <t>VE230201</t>
  </si>
  <si>
    <t>VE2302-General Urdaneta</t>
  </si>
  <si>
    <t>General Urdaneta</t>
  </si>
  <si>
    <t>VE230202</t>
  </si>
  <si>
    <t>VE2302-Libertador</t>
  </si>
  <si>
    <t>VE230203</t>
  </si>
  <si>
    <t>VE2302-Manuel Guanipa Matos</t>
  </si>
  <si>
    <t>Manuel Guanipa Matos</t>
  </si>
  <si>
    <t>VE230204</t>
  </si>
  <si>
    <t>VE2302-Marcelino Briceño</t>
  </si>
  <si>
    <t>Marcelino Briceño</t>
  </si>
  <si>
    <t>VE230205</t>
  </si>
  <si>
    <t>VE2302-Pueblo Nuevo</t>
  </si>
  <si>
    <t>VE230206</t>
  </si>
  <si>
    <t>VE2303-Ambrosio</t>
  </si>
  <si>
    <t>Ambrosio</t>
  </si>
  <si>
    <t>VE230301</t>
  </si>
  <si>
    <t>VE2303-Carmen Herrera</t>
  </si>
  <si>
    <t>Carmen Herrera</t>
  </si>
  <si>
    <t>VE230302</t>
  </si>
  <si>
    <t>VE2303-Germán Ríos Linares</t>
  </si>
  <si>
    <t>Germán Ríos Linares</t>
  </si>
  <si>
    <t>VE230303</t>
  </si>
  <si>
    <t>VE2303-La Rosa</t>
  </si>
  <si>
    <t>La Rosa</t>
  </si>
  <si>
    <t>VE230304</t>
  </si>
  <si>
    <t>VE2303-Jorge Hernández</t>
  </si>
  <si>
    <t>Jorge Hernández</t>
  </si>
  <si>
    <t>VE230305</t>
  </si>
  <si>
    <t>VE2303-Rómulo Betancourt</t>
  </si>
  <si>
    <t>Rómulo Betancourt</t>
  </si>
  <si>
    <t>VE230306</t>
  </si>
  <si>
    <t>VE2303-San Benito</t>
  </si>
  <si>
    <t>San Benito</t>
  </si>
  <si>
    <t>VE230307</t>
  </si>
  <si>
    <t>VE2303-Arístides Calvani</t>
  </si>
  <si>
    <t>Arístides Calvani</t>
  </si>
  <si>
    <t>VE230308</t>
  </si>
  <si>
    <t>VE2303-Punta Gorda</t>
  </si>
  <si>
    <t>Punta Gorda</t>
  </si>
  <si>
    <t>VE230309</t>
  </si>
  <si>
    <t>VE2304-Encontrados</t>
  </si>
  <si>
    <t>Encontrados</t>
  </si>
  <si>
    <t>VE230401</t>
  </si>
  <si>
    <t>VE2304-Udon Perez</t>
  </si>
  <si>
    <t>Udon Perez</t>
  </si>
  <si>
    <t>VE230402</t>
  </si>
  <si>
    <t>VE2305-San Carlos Del Zulia</t>
  </si>
  <si>
    <t>Colon</t>
  </si>
  <si>
    <t>San Carlos Del Zulia</t>
  </si>
  <si>
    <t>VE230501</t>
  </si>
  <si>
    <t>VE2305-Moralito</t>
  </si>
  <si>
    <t>Moralito</t>
  </si>
  <si>
    <t>VE230502</t>
  </si>
  <si>
    <t>VE2305-Santa Barbará</t>
  </si>
  <si>
    <t>VE230503</t>
  </si>
  <si>
    <t>VE2305-Santa Cruz Del Zulia</t>
  </si>
  <si>
    <t>Santa Cruz Del Zulia</t>
  </si>
  <si>
    <t>VE230504</t>
  </si>
  <si>
    <t>VE2305-Urribarri</t>
  </si>
  <si>
    <t>Urribarri</t>
  </si>
  <si>
    <t>VE230505</t>
  </si>
  <si>
    <t>VE2306-Simón Rodríguez</t>
  </si>
  <si>
    <t>VE230601</t>
  </si>
  <si>
    <t>VE2306-Carlos Quevedo</t>
  </si>
  <si>
    <t>Carlos Quevedo</t>
  </si>
  <si>
    <t>VE230602</t>
  </si>
  <si>
    <t>VE2306-Francisco Javier Pulgar</t>
  </si>
  <si>
    <t>VE230603</t>
  </si>
  <si>
    <t>VE2307-La Concepción</t>
  </si>
  <si>
    <t>Jesús Enrique Lossada</t>
  </si>
  <si>
    <t>VE230701</t>
  </si>
  <si>
    <t>VE2307-José Ramón Yepez</t>
  </si>
  <si>
    <t>José Ramón Yepez</t>
  </si>
  <si>
    <t>VE230702</t>
  </si>
  <si>
    <t>VE2307-Mariano Parra León</t>
  </si>
  <si>
    <t>Mariano Parra León</t>
  </si>
  <si>
    <t>VE230703</t>
  </si>
  <si>
    <t>VE2307-San José</t>
  </si>
  <si>
    <t>VE230704</t>
  </si>
  <si>
    <t>VE2308-Jesús María Semprum</t>
  </si>
  <si>
    <t>Jesús María Semprum</t>
  </si>
  <si>
    <t>VE230801</t>
  </si>
  <si>
    <t>VE2308-Bari</t>
  </si>
  <si>
    <t>Bari</t>
  </si>
  <si>
    <t>VE230802</t>
  </si>
  <si>
    <t>VE2309-Concepción</t>
  </si>
  <si>
    <t>VE230901</t>
  </si>
  <si>
    <t>VE2309-Andrés Bello</t>
  </si>
  <si>
    <t>VE230902</t>
  </si>
  <si>
    <t>VE2309-Chiquinquira</t>
  </si>
  <si>
    <t>VE230903</t>
  </si>
  <si>
    <t>VE2309-El Carmelo</t>
  </si>
  <si>
    <t>El Carmelo</t>
  </si>
  <si>
    <t>VE230904</t>
  </si>
  <si>
    <t>VE2309-Potreritos</t>
  </si>
  <si>
    <t>Potreritos</t>
  </si>
  <si>
    <t>VE230905</t>
  </si>
  <si>
    <t>VE2310-Alonso De Ojeda</t>
  </si>
  <si>
    <t>Alonso De Ojeda</t>
  </si>
  <si>
    <t>VE231001</t>
  </si>
  <si>
    <t>VE2310-Libertad</t>
  </si>
  <si>
    <t>VE231002</t>
  </si>
  <si>
    <t>VE2310-Campo Lara</t>
  </si>
  <si>
    <t>Campo Lara</t>
  </si>
  <si>
    <t>VE231003</t>
  </si>
  <si>
    <t>VE2310-Eleazar López Contreras</t>
  </si>
  <si>
    <t>VE231004</t>
  </si>
  <si>
    <t>VE2310-Venezuela</t>
  </si>
  <si>
    <t>Venezuela</t>
  </si>
  <si>
    <t>VE231005</t>
  </si>
  <si>
    <t>VE2310-El Danto</t>
  </si>
  <si>
    <t>El Danto</t>
  </si>
  <si>
    <t>VE231006</t>
  </si>
  <si>
    <t>VE2311-Libertad</t>
  </si>
  <si>
    <t>Machiques De Perija</t>
  </si>
  <si>
    <t>VE231101</t>
  </si>
  <si>
    <t>VE2311-Bartolomé De Las Casas</t>
  </si>
  <si>
    <t>Bartolomé De Las Casas</t>
  </si>
  <si>
    <t>VE231102</t>
  </si>
  <si>
    <t>VE2311-Rio Negro</t>
  </si>
  <si>
    <t>VE231103</t>
  </si>
  <si>
    <t>VE2311-San José De Perija</t>
  </si>
  <si>
    <t>San José De Perija</t>
  </si>
  <si>
    <t>VE231104</t>
  </si>
  <si>
    <t>VE2312-San Rafael</t>
  </si>
  <si>
    <t>VE231201</t>
  </si>
  <si>
    <t>VE2312-La Sierrita</t>
  </si>
  <si>
    <t>La Sierrita</t>
  </si>
  <si>
    <t>VE231202</t>
  </si>
  <si>
    <t>VE2312-Las Parcelas</t>
  </si>
  <si>
    <t>Las Parcelas</t>
  </si>
  <si>
    <t>VE231203</t>
  </si>
  <si>
    <t>VE2312-Luis De Vicente</t>
  </si>
  <si>
    <t>Luis De Vicente</t>
  </si>
  <si>
    <t>VE231204</t>
  </si>
  <si>
    <t>VE2312-Monseñor Marcos Sergio Godoy</t>
  </si>
  <si>
    <t>Monseñor Marcos Sergio Godoy</t>
  </si>
  <si>
    <t>VE231205</t>
  </si>
  <si>
    <t>VE2312-Ricaurte</t>
  </si>
  <si>
    <t>VE231206</t>
  </si>
  <si>
    <t>VE2312-Tamare</t>
  </si>
  <si>
    <t>Tamare</t>
  </si>
  <si>
    <t>VE231207</t>
  </si>
  <si>
    <t>VE2313-Antonio Borjas Romero</t>
  </si>
  <si>
    <t>Antonio Borjas Romero</t>
  </si>
  <si>
    <t>VE231301</t>
  </si>
  <si>
    <t>VE2313-Bolívar</t>
  </si>
  <si>
    <t>VE231302</t>
  </si>
  <si>
    <t>VE2313-Cacique Mara</t>
  </si>
  <si>
    <t>Cacique Mara</t>
  </si>
  <si>
    <t>VE231303</t>
  </si>
  <si>
    <t>VE2313-Caracciolo Parra Perez</t>
  </si>
  <si>
    <t>VE231304</t>
  </si>
  <si>
    <t>VE2313-Cecilio Acosta</t>
  </si>
  <si>
    <t>VE231305</t>
  </si>
  <si>
    <t>VE2313-Cristo De Aranza</t>
  </si>
  <si>
    <t>Cristo De Aranza</t>
  </si>
  <si>
    <t>VE231306</t>
  </si>
  <si>
    <t>VE2313-Coquivacoa</t>
  </si>
  <si>
    <t>Coquivacoa</t>
  </si>
  <si>
    <t>VE231307</t>
  </si>
  <si>
    <t>VE2313-Chiquinquira</t>
  </si>
  <si>
    <t>VE231308</t>
  </si>
  <si>
    <t>VE2313-Francisco Eugenio Bustamante</t>
  </si>
  <si>
    <t>Francisco Eugenio Bustamante</t>
  </si>
  <si>
    <t>VE231309</t>
  </si>
  <si>
    <t>VE2313-Idelfonso Vásquez</t>
  </si>
  <si>
    <t>Idelfonso Vásquez</t>
  </si>
  <si>
    <t>VE231310</t>
  </si>
  <si>
    <t>VE2313-Juana De Ávila</t>
  </si>
  <si>
    <t>Juana De Ávila</t>
  </si>
  <si>
    <t>VE231311</t>
  </si>
  <si>
    <t>VE2313-Luis Hurtado Higuera</t>
  </si>
  <si>
    <t>Luis Hurtado Higuera</t>
  </si>
  <si>
    <t>VE231312</t>
  </si>
  <si>
    <t>VE2313-Manuel Dagnino</t>
  </si>
  <si>
    <t>Manuel Dagnino</t>
  </si>
  <si>
    <t>VE231313</t>
  </si>
  <si>
    <t>VE2313-Olegario Villalobos</t>
  </si>
  <si>
    <t>Olegario Villalobos</t>
  </si>
  <si>
    <t>VE231314</t>
  </si>
  <si>
    <t>VE2313-Raúl Leoni</t>
  </si>
  <si>
    <t>Raúl Leoni</t>
  </si>
  <si>
    <t>VE231315</t>
  </si>
  <si>
    <t>VE2313-Santa Lucia</t>
  </si>
  <si>
    <t>VE231316</t>
  </si>
  <si>
    <t>VE2313-Venancio Pulgar</t>
  </si>
  <si>
    <t>Venancio Pulgar</t>
  </si>
  <si>
    <t>VE231317</t>
  </si>
  <si>
    <t>VE2313-San Isidro</t>
  </si>
  <si>
    <t>VE231318</t>
  </si>
  <si>
    <t>VE2314-Altagracia</t>
  </si>
  <si>
    <t>VE231401</t>
  </si>
  <si>
    <t>VE2314-Ana María Campos</t>
  </si>
  <si>
    <t>Ana María Campos</t>
  </si>
  <si>
    <t>VE231402</t>
  </si>
  <si>
    <t>VE2314-Faria</t>
  </si>
  <si>
    <t>Faria</t>
  </si>
  <si>
    <t>VE231403</t>
  </si>
  <si>
    <t>VE2314-San Antonio</t>
  </si>
  <si>
    <t>VE231404</t>
  </si>
  <si>
    <t>VE2314-San José</t>
  </si>
  <si>
    <t>VE231405</t>
  </si>
  <si>
    <t>VE2314-José Antonio Chaves</t>
  </si>
  <si>
    <t>José Antonio Chaves</t>
  </si>
  <si>
    <t>VE231406</t>
  </si>
  <si>
    <t>VE2315-Sinamaica</t>
  </si>
  <si>
    <t>Sinamaica</t>
  </si>
  <si>
    <t>VE231501</t>
  </si>
  <si>
    <t>VE2315-Alta Guajira</t>
  </si>
  <si>
    <t>Alta Guajira</t>
  </si>
  <si>
    <t>VE231502</t>
  </si>
  <si>
    <t>VE2315-Elías Sánchez Rubio</t>
  </si>
  <si>
    <t>Elías Sánchez Rubio</t>
  </si>
  <si>
    <t>VE231503</t>
  </si>
  <si>
    <t>VE2315-Guajira</t>
  </si>
  <si>
    <t>Guajira</t>
  </si>
  <si>
    <t>VE231504</t>
  </si>
  <si>
    <t>VE2316-El Rosario</t>
  </si>
  <si>
    <t>Rosario De Perija</t>
  </si>
  <si>
    <t>El Rosario</t>
  </si>
  <si>
    <t>VE231601</t>
  </si>
  <si>
    <t>VE2316-Donaldo García</t>
  </si>
  <si>
    <t>Donaldo García</t>
  </si>
  <si>
    <t>VE231602</t>
  </si>
  <si>
    <t>VE2316-Sixto Zambrano</t>
  </si>
  <si>
    <t>Sixto Zambrano</t>
  </si>
  <si>
    <t>VE231603</t>
  </si>
  <si>
    <t>VE2317-San Francisco</t>
  </si>
  <si>
    <t>VE231701</t>
  </si>
  <si>
    <t>VE2317-El Bajo</t>
  </si>
  <si>
    <t>El Bajo</t>
  </si>
  <si>
    <t>VE231702</t>
  </si>
  <si>
    <t>VE2317-Domitila Flores</t>
  </si>
  <si>
    <t>Domitila Flores</t>
  </si>
  <si>
    <t>VE231703</t>
  </si>
  <si>
    <t>VE2317-Francisco Ochoa</t>
  </si>
  <si>
    <t>Francisco Ochoa</t>
  </si>
  <si>
    <t>VE231704</t>
  </si>
  <si>
    <t>VE2317-Los Cortijos</t>
  </si>
  <si>
    <t>Los Cortijos</t>
  </si>
  <si>
    <t>VE231705</t>
  </si>
  <si>
    <t>VE2317-Marcial Hernández</t>
  </si>
  <si>
    <t>Marcial Hernández</t>
  </si>
  <si>
    <t>VE231706</t>
  </si>
  <si>
    <t>VE2317-José Domingo Rus</t>
  </si>
  <si>
    <t>José Domingo Rus</t>
  </si>
  <si>
    <t>VE231707</t>
  </si>
  <si>
    <t>VE2318-Santa Rita</t>
  </si>
  <si>
    <t>VE231801</t>
  </si>
  <si>
    <t>VE2318-El Mene</t>
  </si>
  <si>
    <t>El Mene</t>
  </si>
  <si>
    <t>VE231802</t>
  </si>
  <si>
    <t>VE2318-José Cenovio Urribarri</t>
  </si>
  <si>
    <t>José Cenovio Urribarri</t>
  </si>
  <si>
    <t>VE231803</t>
  </si>
  <si>
    <t>VE2318-Pedro Lucas Urribarri</t>
  </si>
  <si>
    <t>Pedro Lucas Urribarri</t>
  </si>
  <si>
    <t>VE231804</t>
  </si>
  <si>
    <t>VE2319-Manuel Manrique</t>
  </si>
  <si>
    <t>VE231901</t>
  </si>
  <si>
    <t>VE2319-Rafael María Baralt</t>
  </si>
  <si>
    <t>Rafael María Baralt</t>
  </si>
  <si>
    <t>VE231902</t>
  </si>
  <si>
    <t>VE2319-Rafael Urdaneta</t>
  </si>
  <si>
    <t>VE231903</t>
  </si>
  <si>
    <t>VE2320-Bobures</t>
  </si>
  <si>
    <t>Bobures</t>
  </si>
  <si>
    <t>VE232001</t>
  </si>
  <si>
    <t>VE2320-El Batey</t>
  </si>
  <si>
    <t>El Batey</t>
  </si>
  <si>
    <t>VE232002</t>
  </si>
  <si>
    <t>VE2320-Gibraltar</t>
  </si>
  <si>
    <t>Gibraltar</t>
  </si>
  <si>
    <t>VE232003</t>
  </si>
  <si>
    <t>VE2320-Heras</t>
  </si>
  <si>
    <t>Heras</t>
  </si>
  <si>
    <t>VE232004</t>
  </si>
  <si>
    <t>VE2320-Monseñor Arturo Celestino Álvarez</t>
  </si>
  <si>
    <t>Monseñor Arturo Celestino Álvarez</t>
  </si>
  <si>
    <t>VE232005</t>
  </si>
  <si>
    <t>VE2320-Rómulo Gallegos</t>
  </si>
  <si>
    <t>VE232006</t>
  </si>
  <si>
    <t>VE2321-La Victoria</t>
  </si>
  <si>
    <t>La Victoria</t>
  </si>
  <si>
    <t>VE232101</t>
  </si>
  <si>
    <t>VE2321-Rafael Urdaneta</t>
  </si>
  <si>
    <t>VE232102</t>
  </si>
  <si>
    <t>VE2321-Raúl Cuenca</t>
  </si>
  <si>
    <t>Raúl Cuenca</t>
  </si>
  <si>
    <t>VE232103</t>
  </si>
  <si>
    <t>VE2401-Caraballeda</t>
  </si>
  <si>
    <t>Caraballeda</t>
  </si>
  <si>
    <t>VE240101</t>
  </si>
  <si>
    <t>VE2401-Carayaca</t>
  </si>
  <si>
    <t>Carayaca</t>
  </si>
  <si>
    <t>VE240102</t>
  </si>
  <si>
    <t>VE2401-Caruao</t>
  </si>
  <si>
    <t>Caruao</t>
  </si>
  <si>
    <t>VE240103</t>
  </si>
  <si>
    <t>VE2401-Catia La Mar</t>
  </si>
  <si>
    <t>Catia La Mar</t>
  </si>
  <si>
    <t>VE240104</t>
  </si>
  <si>
    <t>VE2401-El Junko</t>
  </si>
  <si>
    <t>El Junko</t>
  </si>
  <si>
    <t>VE240105</t>
  </si>
  <si>
    <t>VE2401-La Guaira</t>
  </si>
  <si>
    <t>VE240106</t>
  </si>
  <si>
    <t>VE2401-Macuto</t>
  </si>
  <si>
    <t>Macuto</t>
  </si>
  <si>
    <t>VE240107</t>
  </si>
  <si>
    <t>VE2401-Maiquetía</t>
  </si>
  <si>
    <t>Maiquetía</t>
  </si>
  <si>
    <t>VE240108</t>
  </si>
  <si>
    <t>VE2401-Naiguata</t>
  </si>
  <si>
    <t>Naiguata</t>
  </si>
  <si>
    <t>VE240109</t>
  </si>
  <si>
    <t>VE2401-Urimare</t>
  </si>
  <si>
    <t>Urimare</t>
  </si>
  <si>
    <t>VE240110</t>
  </si>
  <si>
    <t>VE2401-Carlos Soublette</t>
  </si>
  <si>
    <t>Carlos Soublette</t>
  </si>
  <si>
    <t>VE240111</t>
  </si>
  <si>
    <t>#organization+name+selected</t>
  </si>
  <si>
    <t>#organization+name</t>
  </si>
  <si>
    <t>#organization+id</t>
  </si>
  <si>
    <t>#organization+name+short</t>
  </si>
  <si>
    <t>#organization+type</t>
  </si>
  <si>
    <t>#organization+anonymous</t>
  </si>
  <si>
    <t>#organization+name+5w2020</t>
  </si>
  <si>
    <t>#organization+name+short+5w2020</t>
  </si>
  <si>
    <t>#organization+id+345w</t>
  </si>
  <si>
    <t>#organization+name+345w</t>
  </si>
  <si>
    <t>#organization+name+short+345w</t>
  </si>
  <si>
    <t>#organization+type+345w</t>
  </si>
  <si>
    <t>#organization+id+hpctools</t>
  </si>
  <si>
    <t>#organization+name+hpctools</t>
  </si>
  <si>
    <t>#organization+name+hpctools+edited</t>
  </si>
  <si>
    <t>#organization+name+short+hpctools</t>
  </si>
  <si>
    <t>#organization+type+hpctools</t>
  </si>
  <si>
    <t>#organization+meta+hrp2021</t>
  </si>
  <si>
    <t>#organization+date</t>
  </si>
  <si>
    <t>#organization+website</t>
  </si>
  <si>
    <t>#organization+comments</t>
  </si>
  <si>
    <t>#organization+contact+name</t>
  </si>
  <si>
    <t>#organization+contact+email</t>
  </si>
  <si>
    <t>#organization+contact+phone</t>
  </si>
  <si>
    <t>Column25</t>
  </si>
  <si>
    <t>Column26</t>
  </si>
  <si>
    <t>Column27</t>
  </si>
  <si>
    <t>Column28</t>
  </si>
  <si>
    <t>Column29</t>
  </si>
  <si>
    <t>#organization+name+selected+caps</t>
  </si>
  <si>
    <t>1001 Ideas Para Mi País</t>
  </si>
  <si>
    <t>ONG Local</t>
  </si>
  <si>
    <t>1001 IDEAS PARA MI PAÍS</t>
  </si>
  <si>
    <t>A.C. Instituto de la Caridad Universal de Venezuela</t>
  </si>
  <si>
    <t>Instituto de la Caridad de Venezuela</t>
  </si>
  <si>
    <t>ONG Nacional</t>
  </si>
  <si>
    <t>www.icuvenezuela.org.ve</t>
  </si>
  <si>
    <t>Indira Pérez</t>
  </si>
  <si>
    <t>icudevenezuela@gmail.com</t>
  </si>
  <si>
    <t>A.C. INSTITUTO DE LA CARIDAD UNIVERSAL DE VENEZUELA</t>
  </si>
  <si>
    <t>AC NM - Asociación Civil Niña Madre</t>
  </si>
  <si>
    <t>Asociación Civil Niña Madre</t>
  </si>
  <si>
    <t>AC NM</t>
  </si>
  <si>
    <t>https://www.instagram.com/ninamadre/</t>
  </si>
  <si>
    <t xml:space="preserve">Anacaona Petit </t>
  </si>
  <si>
    <t>apetit@unfpa.org</t>
  </si>
  <si>
    <t>AC NM - ASOCIACIÓN CIVIL NIÑA MADRE</t>
  </si>
  <si>
    <t>ACAC - Asociación Cruzada de Ayuda Comunal</t>
  </si>
  <si>
    <t>Asociación Cruzada de Ayuda Comunal</t>
  </si>
  <si>
    <t>ACAC</t>
  </si>
  <si>
    <t>ONG, Local</t>
  </si>
  <si>
    <t>Si</t>
  </si>
  <si>
    <t>Yamila Vicuña</t>
  </si>
  <si>
    <t>yamivi68@hotmail.com</t>
  </si>
  <si>
    <t>+58 04120645275</t>
  </si>
  <si>
    <t>ACAC - ASOCIACIÓN CRUZADA DE AYUDA COMUNAL</t>
  </si>
  <si>
    <t>ACCC - Asociación Civil Cátedra Construcción de Ciudadanía</t>
  </si>
  <si>
    <t>Asociación Civil Cátedra Construcción de Ciudadanía</t>
  </si>
  <si>
    <t>ACCC</t>
  </si>
  <si>
    <t xml:space="preserve">ONG Nacional </t>
  </si>
  <si>
    <t xml:space="preserve">ONG, Nacional </t>
  </si>
  <si>
    <t>Jorge Lafontant, Carlota Salazar</t>
  </si>
  <si>
    <t>gsiven@gmail.com, carlotasc@gmail.com</t>
  </si>
  <si>
    <t>+58 424-8051311, +58 414-8195517</t>
  </si>
  <si>
    <t>ACCC - ASOCIACIÓN CIVIL CÁTEDRA CONSTRUCCIÓN DE CIUDADANÍA</t>
  </si>
  <si>
    <t>ACCDJ - A.C. CONSORCIO DESARROLLO Y JUSTICIA</t>
  </si>
  <si>
    <t>A.C. CONSORCIO DESARROLLO Y JUSTICIA</t>
  </si>
  <si>
    <t>ACCDJ</t>
  </si>
  <si>
    <t>https://consorciodj.org/</t>
  </si>
  <si>
    <t>Acción Solidaria</t>
  </si>
  <si>
    <t>ACCIÓN SOLIDARIA</t>
  </si>
  <si>
    <t>ACCSI - Acción Ciudadana contra el SIDA</t>
  </si>
  <si>
    <t>Acción Ciudadana contra el SIDA</t>
  </si>
  <si>
    <t>ACCSI</t>
  </si>
  <si>
    <t>ACCSI - ACCIÓN CIUDADANA CONTRA EL SIDA</t>
  </si>
  <si>
    <t>ACEAM - Asociación Civil Escuelas Arquidiocesanas de Maracaibo</t>
  </si>
  <si>
    <t>Asociación Civil Escuelas Arquidiocesanas de Maracaibo</t>
  </si>
  <si>
    <t>ACEAM</t>
  </si>
  <si>
    <t>WWW.ARQUIDIOCESANAS.ORG</t>
  </si>
  <si>
    <t>ACEAM - ASOCIACIÓN CIVIL ESCUELAS ARQUIDIOCESANAS DE MARACAIBO</t>
  </si>
  <si>
    <t>ACEP - Asociacion Civil El Paraguero</t>
  </si>
  <si>
    <t>Asociacion Civil El Paraguero</t>
  </si>
  <si>
    <t>ACEP</t>
  </si>
  <si>
    <t>Magleni Carrera</t>
  </si>
  <si>
    <t>acepmagleni@gmail.com</t>
  </si>
  <si>
    <t>ACEP - ASOCIACION CIVIL EL PARAGUERO</t>
  </si>
  <si>
    <t>ACH - Fundación Acción Contra el Hambre</t>
  </si>
  <si>
    <t>Fundación Acción Contra el Hambre</t>
  </si>
  <si>
    <t>ACH</t>
  </si>
  <si>
    <t>ONG Internacional</t>
  </si>
  <si>
    <t>Acción Contra el Hambre</t>
  </si>
  <si>
    <t>Acción Contra el Hambre - Spain</t>
  </si>
  <si>
    <t>FACH</t>
  </si>
  <si>
    <t>ONG, Internacional</t>
  </si>
  <si>
    <t>Francesco Volpi</t>
  </si>
  <si>
    <t>fvolpi@ve.acfspain.org</t>
  </si>
  <si>
    <t>+58 0412 6255826</t>
  </si>
  <si>
    <t>ACH - FUNDACIÓN ACCIÓN CONTRA EL HAMBRE</t>
  </si>
  <si>
    <t>ACNUR - United Nations High Commissioner for Refugees</t>
  </si>
  <si>
    <t>United Nations High Commissioner for Refugees</t>
  </si>
  <si>
    <t>ACNUR</t>
  </si>
  <si>
    <t>Agencia ONU</t>
  </si>
  <si>
    <t>Alto Comisionado de las Naciones Unidas para los Refugiados</t>
  </si>
  <si>
    <t>Programa de las Naciones Unidas para el Desarrollo</t>
  </si>
  <si>
    <t>PNUD</t>
  </si>
  <si>
    <t>Naciones Unidas</t>
  </si>
  <si>
    <t>UNHCR</t>
  </si>
  <si>
    <t>UN agency</t>
  </si>
  <si>
    <t>Enrique Vallés  Ramos</t>
  </si>
  <si>
    <t>valles@unhcr.org</t>
  </si>
  <si>
    <t>ACNUR - UNITED NATIONS HIGH COMMISSIONER FOR REFUGEES</t>
  </si>
  <si>
    <t>ACOANA - Asociación Venezolana para la Conservación de Áreas Naturales</t>
  </si>
  <si>
    <t>Asociación Venezolana para la Conservación de Áreas Naturales</t>
  </si>
  <si>
    <t>ACOANA</t>
  </si>
  <si>
    <t>Maria Pia Bevilacqua</t>
  </si>
  <si>
    <t>mariapia.bevilacqua@gmail.com</t>
  </si>
  <si>
    <t>ACOANA - ASOCIACIÓN VENEZOLANA PARA LA CONSERVACIÓN DE ÁREAS NATURALES</t>
  </si>
  <si>
    <t>ACTED - Agencia de Cooperación Técnica y Desarrollo</t>
  </si>
  <si>
    <t>Agencia de Cooperación Técnica y Desarrollo</t>
  </si>
  <si>
    <t>ACTED</t>
  </si>
  <si>
    <t>Agency for Technical Cooperation and Development</t>
  </si>
  <si>
    <t>ACTED - Agency for Technical Cooperation and Development</t>
  </si>
  <si>
    <t xml:space="preserve">Agencia de Cooperación Técnica y Desarrollo
</t>
  </si>
  <si>
    <t>Donnor</t>
  </si>
  <si>
    <t>https://www.acted.org/en/</t>
  </si>
  <si>
    <t>Se actualizo el contacto</t>
  </si>
  <si>
    <t>Robert Silva</t>
  </si>
  <si>
    <t>caracas.fsl@acted.org</t>
  </si>
  <si>
    <t>ACTED - AGENCIA DE COOPERACIÓN TÉCNICA Y DESARROLLO</t>
  </si>
  <si>
    <t>Activistasxsl - Mujeres Activistas por el Software Libre</t>
  </si>
  <si>
    <t>Mujeres Activistas por el Software Libre</t>
  </si>
  <si>
    <t>Activistasxsl</t>
  </si>
  <si>
    <t>http://activistasxsl.org</t>
  </si>
  <si>
    <t>María Angela Petrizzo Páez</t>
  </si>
  <si>
    <t>contacto@activistasxsl.org</t>
  </si>
  <si>
    <t>ACTIVISTASXSL - MUJERES ACTIVISTAS POR EL SOFTWARE LIBRE</t>
  </si>
  <si>
    <t>ACVI - Asociación Civil Venezuela Igualitaria</t>
  </si>
  <si>
    <t>Asociación Civil Venezuela Igualitaria</t>
  </si>
  <si>
    <t>ACVI</t>
  </si>
  <si>
    <t>https://www.venezuelaigualitaria.org/</t>
  </si>
  <si>
    <t>ACVI - ASOCIACIÓN CIVIL VENEZUELA IGUALITARIA</t>
  </si>
  <si>
    <t>ADHAM - Asociación de Derechos Humanos Amigos de Margarita</t>
  </si>
  <si>
    <t>Asociación de Derechos Humanos Amigos de Margarita</t>
  </si>
  <si>
    <t>ADHAM</t>
  </si>
  <si>
    <t>https://twitter.com/adhamargarita?lang=es</t>
  </si>
  <si>
    <t>Heydee Marquez Zabala-ONUSIDA</t>
  </si>
  <si>
    <t>ADHAM - ASOCIACIÓN DE DERECHOS HUMANOS AMIGOS DE MARGARITA</t>
  </si>
  <si>
    <t>ADRA - Adventist Development and Relief Agency</t>
  </si>
  <si>
    <t>Adventist Development and Relief Agency</t>
  </si>
  <si>
    <t>ADRA</t>
  </si>
  <si>
    <t>Agencia Adventista de Desarrollo y Recursos Asistenciales</t>
  </si>
  <si>
    <t>NGO,International</t>
  </si>
  <si>
    <t>María Cristina Arenas</t>
  </si>
  <si>
    <t>maria.arenas@ve.adra.org</t>
  </si>
  <si>
    <t>ADRA - ADVENTIST DEVELOPMENT AND RELIEF AGENCY</t>
  </si>
  <si>
    <t>ADRA CAN - Agencia Adventista de Desarrollo y Recursos Asistenciales Canadá</t>
  </si>
  <si>
    <t>Agencia Adventista de Desarrollo y Recursos Asistenciales Canadá</t>
  </si>
  <si>
    <t>ADRA CAN</t>
  </si>
  <si>
    <t>ADRA CAN - AGENCIA ADVENTISTA DE DESARROLLO Y RECURSOS ASISTENCIALES CANADÁ</t>
  </si>
  <si>
    <t>ADRA VEN - Agencia Adventista de Desarrollo y Recursos Asistenciales Venezuela</t>
  </si>
  <si>
    <t>Agencia Adventista de Desarrollo y Recursos Asistenciales Venezuela</t>
  </si>
  <si>
    <t>ADRA VEN</t>
  </si>
  <si>
    <t>ADRA VEN - AGENCIA ADVENTISTA DE DESARROLLO Y RECURSOS ASISTENCIALES VENEZUELA</t>
  </si>
  <si>
    <t>AEO - Ateneo Ecológico del Orinoco</t>
  </si>
  <si>
    <t>Ateneo Ecológico del Orinoco</t>
  </si>
  <si>
    <t>AEO</t>
  </si>
  <si>
    <t>AEO - ATENEO ECOLÓGICO DEL ORINOCO</t>
  </si>
  <si>
    <t>AFA - Aid for Aids Venezuela</t>
  </si>
  <si>
    <t>Aid for Aids Venezuela</t>
  </si>
  <si>
    <t>AFA</t>
  </si>
  <si>
    <t>Fundación AID FOR AIDS</t>
  </si>
  <si>
    <t>Lupe Aguais, Ania Pulido, Celso Sotelo</t>
  </si>
  <si>
    <t>laguais@aidforaids.org, apulido@aidforaids.org, csotelo@aidforaids.org</t>
  </si>
  <si>
    <t>+13473241062, +584242676121, +584241379003</t>
  </si>
  <si>
    <t>AFA - AID FOR AIDS VENEZUELA</t>
  </si>
  <si>
    <t>AFACO - Asociación para el Desarrollo de la Familia y la Comunidad</t>
  </si>
  <si>
    <t>Asociación para el Desarrollo de la Familia y la Comunidad</t>
  </si>
  <si>
    <t>AFACO</t>
  </si>
  <si>
    <t>AFACO - ASOCIACIÓN PARA EL DESARROLLO DE LA FAMILIA Y LA COMUNIDAD</t>
  </si>
  <si>
    <t>Afroamiga - Fundación Afroamiga</t>
  </si>
  <si>
    <t>Fundación Afroamiga</t>
  </si>
  <si>
    <t>Afroamiga</t>
  </si>
  <si>
    <t>Fundación AFROAMIGA</t>
  </si>
  <si>
    <t>https://afroamiga.wordpress.com/</t>
  </si>
  <si>
    <t>Eduardo Luis Ramírez</t>
  </si>
  <si>
    <t>edramirez@unicef.org</t>
  </si>
  <si>
    <t>AFROAMIGA - FUNDACIÓN AFROAMIGA</t>
  </si>
  <si>
    <t>Agroinlaca - Fundación Agroinlaca</t>
  </si>
  <si>
    <t>Fundación Agroinlaca</t>
  </si>
  <si>
    <t>Agroinlaca</t>
  </si>
  <si>
    <t>Ana Rodríguez</t>
  </si>
  <si>
    <t>ana.rodriguez@fundacionail.org.ve</t>
  </si>
  <si>
    <t>AGROINLACA - FUNDACIÓN AGROINLACA</t>
  </si>
  <si>
    <t>AGROSUS - Unidades Agroproductivas Sustentables</t>
  </si>
  <si>
    <t>Unidades Agroproductivas Sustentables</t>
  </si>
  <si>
    <t>AGROSUS</t>
  </si>
  <si>
    <t xml:space="preserve">Simon Riveros </t>
  </si>
  <si>
    <t>agosus2020@gmail.com</t>
  </si>
  <si>
    <t>58 0424 7782080</t>
  </si>
  <si>
    <t>AGROSUS - UNIDADES AGROPRODUCTIVAS SUSTENTABLES</t>
  </si>
  <si>
    <t>AHPV - Acción Humanitaria por Venezuela</t>
  </si>
  <si>
    <t>Acción Humanitaria por Venezuela</t>
  </si>
  <si>
    <t>AHPV</t>
  </si>
  <si>
    <t>https://accionhumanitariaporvenezuela.com/</t>
  </si>
  <si>
    <t>Marisela Castillo</t>
  </si>
  <si>
    <t>mcastillo@accionhumanitariaporvenezuela.com</t>
  </si>
  <si>
    <t>AHPV - ACCIÓN HUMANITARIA POR VENEZUELA</t>
  </si>
  <si>
    <t>ALAPLAF - Asociación Larense de Planificación Familiar</t>
  </si>
  <si>
    <t>Asociación Larense de Planificación Familiar</t>
  </si>
  <si>
    <t>ALAPLAF</t>
  </si>
  <si>
    <t>ALAPLAF - ASOCIACIÓN LARENSE DE PLANIFICACIÓN FAMILIAR</t>
  </si>
  <si>
    <t>Alcaldía de Bolívar</t>
  </si>
  <si>
    <t>Alcaldía Bolívar</t>
  </si>
  <si>
    <t>Inst. Públicas</t>
  </si>
  <si>
    <t>Gobierno</t>
  </si>
  <si>
    <t>ALCALDÍA DE BOLÍVAR</t>
  </si>
  <si>
    <t>Alcaldía de El Hatillo</t>
  </si>
  <si>
    <t>Alcaldía El Hatillo</t>
  </si>
  <si>
    <t>ALCALDÍA DE EL HATILLO</t>
  </si>
  <si>
    <t>Alcaldía de Maracaibo</t>
  </si>
  <si>
    <t>https://www.maracaibo.gob.ve</t>
  </si>
  <si>
    <t>Javier Parra Olivares</t>
  </si>
  <si>
    <t>jparra@unicef.org</t>
  </si>
  <si>
    <t>ALCALDÍA DE MARACAIBO</t>
  </si>
  <si>
    <t>Alcaldía de Táchira</t>
  </si>
  <si>
    <t>Alcaldía Táchira</t>
  </si>
  <si>
    <t>ALCALDÍA DE TÁCHIRA</t>
  </si>
  <si>
    <t>Aliadas en Cadena A.C.</t>
  </si>
  <si>
    <t>Aliadas en Cadena</t>
  </si>
  <si>
    <t>Aliadas en Cadena - Aliadas en Cadena A.C.</t>
  </si>
  <si>
    <t>Yomara Balzán</t>
  </si>
  <si>
    <t>gerenciageneralaliadas@gmail.com</t>
  </si>
  <si>
    <t>+58 4129399098</t>
  </si>
  <si>
    <t>ALIADAS EN CADENA A.C.</t>
  </si>
  <si>
    <t>Alimenta La Solidaridad</t>
  </si>
  <si>
    <t>Alimenta Solidaridad</t>
  </si>
  <si>
    <t>Alimenta la Solidaridad</t>
  </si>
  <si>
    <t>Alimenta Solidaridad - Alimenta La Solidaridad</t>
  </si>
  <si>
    <t>Alberto Kabbabe, Andrea Varvaro, Daniel Roa</t>
  </si>
  <si>
    <t>alberto.kabbabe@gmail.com, andreavarvaroc@gmail.com, daniel.roa@savethechildren.org</t>
  </si>
  <si>
    <t>+589931717, +584123141165, +584242574801</t>
  </si>
  <si>
    <t>ALIMENTA LA SOLIDARIDAD</t>
  </si>
  <si>
    <t>ALINCA - Alianza Internacional Cielos Abiertos</t>
  </si>
  <si>
    <t>Alianza Internacional Cielos Abiertos</t>
  </si>
  <si>
    <t>ALINCA</t>
  </si>
  <si>
    <t>Yesy Zapa</t>
  </si>
  <si>
    <t>proyectos@alincaven.org</t>
  </si>
  <si>
    <t>0412-1936392, 04249069082</t>
  </si>
  <si>
    <t>ALINCA - ALIANZA INTERNACIONAL CIELOS ABIERTOS</t>
  </si>
  <si>
    <t>ALPANNA - Fundación Andando Al Paso de Niños, Niñas y Adolescentes</t>
  </si>
  <si>
    <t>Fundación Andando Al Paso de Niños, Niñas y Adolescentes</t>
  </si>
  <si>
    <t>ALPANNA</t>
  </si>
  <si>
    <t>https://linktr.ee/fundacionalpanna</t>
  </si>
  <si>
    <t>Keidy Sánchez</t>
  </si>
  <si>
    <t>fundacionalpanna@gmail.com</t>
  </si>
  <si>
    <t>ALPANNA - FUNDACIÓN ANDANDO AL PASO DE NIÑOS, NIÑAS Y ADOLESCENTES</t>
  </si>
  <si>
    <t>AMBAR - Asociación de Mujeres por el Bienestar y la Asistencia Recíproca</t>
  </si>
  <si>
    <t>Asociación de Mujeres por el Bienestar y la Asistencia Recíproca</t>
  </si>
  <si>
    <t>AMBAR</t>
  </si>
  <si>
    <t>Asociación de Mujeres por el Bienestar y Asistencia Recíproca</t>
  </si>
  <si>
    <t>AMBAR - ASOCIACIÓN DE MUJERES POR EL BIENESTAR Y LA ASISTENCIA RECÍPROCA</t>
  </si>
  <si>
    <t>AMIGAS - Asociación de Mujeres por la Igualdad de Género Ambiente y Sostenibilidad</t>
  </si>
  <si>
    <t>Asociación de Mujeres por la Igualdad de Género Ambiente y Sostenibilidad</t>
  </si>
  <si>
    <t>AMIGAS</t>
  </si>
  <si>
    <t>Yameli Delgado, Irving Briceño, Zulyvic Mejías</t>
  </si>
  <si>
    <t>yamelids@gmail.com, irving.jbriceno@gmail.com, zuly.otroenfoque@gmail.com</t>
  </si>
  <si>
    <t>+584142713094, +584242269741, +584142124556</t>
  </si>
  <si>
    <t>AMIGAS - ASOCIACIÓN DE MUJERES POR LA IGUALDAD DE GÉNERO AMBIENTE Y SOSTENIBILIDAD</t>
  </si>
  <si>
    <t>APEP - Asociación de Promoción de la Educación Popular</t>
  </si>
  <si>
    <t>Asociación de Promoción de la Educación Popular</t>
  </si>
  <si>
    <t>APEP</t>
  </si>
  <si>
    <t>APEP - ASOCIACIÓN DE PROMOCIÓN DE LA EDUCACIÓN POPULAR</t>
  </si>
  <si>
    <t>ASEINC - Asociación para el Desarrollo de la Educación Integral y Comunitaria</t>
  </si>
  <si>
    <t>Asociación para el Desarrollo de la Educación Integral y Comunitaria</t>
  </si>
  <si>
    <t>ASEINC</t>
  </si>
  <si>
    <t>Asociacion para el desarrollo de la educacion integral comunitaria</t>
  </si>
  <si>
    <t>Trina Carmona , Maria Carolina Orsini</t>
  </si>
  <si>
    <t>trina.carmona@savethechildren.org, aseinc2009@gmail.com</t>
  </si>
  <si>
    <t>04142573507, 04145313672</t>
  </si>
  <si>
    <t>ASEINC - ASOCIACIÓN PARA EL DESARROLLO DE LA EDUCACIÓN INTEGRAL Y COMUNITARIA</t>
  </si>
  <si>
    <t>Asociacion Civil Esperanza Activa</t>
  </si>
  <si>
    <t>Esperanza Activa</t>
  </si>
  <si>
    <t>Esperanza Activa - Asociacion Civil Esperanza Activa</t>
  </si>
  <si>
    <t>María Alejandra Castellano, Xioely Gómez</t>
  </si>
  <si>
    <t>mariaalejandracb@gmail.com, xioelygomez@gmail.com</t>
  </si>
  <si>
    <t>+584245960586, +584145196838</t>
  </si>
  <si>
    <t>ASOCIACION CIVIL ESPERANZA ACTIVA</t>
  </si>
  <si>
    <t>Asociación Afecto Venezuela</t>
  </si>
  <si>
    <t>Afecto Venezuela</t>
  </si>
  <si>
    <t>ASOCIACIÓN AFECTO VENEZUELA</t>
  </si>
  <si>
    <t>Asociación Civil Acción Campesina</t>
  </si>
  <si>
    <t>Acción Campesina</t>
  </si>
  <si>
    <t>Manuel Gómez Naranjo</t>
  </si>
  <si>
    <t>mgomez953@gmail.com</t>
  </si>
  <si>
    <t>ASOCIACIÓN CIVIL ACCIÓN CAMPESINA</t>
  </si>
  <si>
    <t>Asociación Civil Auyantepuy</t>
  </si>
  <si>
    <t>Auyantepuy A.C.</t>
  </si>
  <si>
    <t>Auyantepuy A.C. - Asociación Civil Auyantepuy</t>
  </si>
  <si>
    <t>Deicy González, Elsy Cardiel</t>
  </si>
  <si>
    <t>deicysole@gmail.com, elsycardiel54@gmail.com</t>
  </si>
  <si>
    <t>+58 424-9384103, +58 424-9361761</t>
  </si>
  <si>
    <t>ASOCIACIÓN CIVIL AUYANTEPUY</t>
  </si>
  <si>
    <t>Asociación Civil Comunidad Activa</t>
  </si>
  <si>
    <t>Comunidad Activa, A.C.</t>
  </si>
  <si>
    <t>Comunidad Activa, A.C. - Asociación Civil Comunidad Activa</t>
  </si>
  <si>
    <t>Greyvi Vera, María de Fátima Soares</t>
  </si>
  <si>
    <t>comunidad.activa.ac@gmail.com, fatima569@gmail.com</t>
  </si>
  <si>
    <t>04145012622, 0424-1178374</t>
  </si>
  <si>
    <t>ASOCIACIÓN CIVIL COMUNIDAD ACTIVA</t>
  </si>
  <si>
    <t>Asociación Civil EmpoderaME</t>
  </si>
  <si>
    <t>A. C. Generación Activa - Asociación Civil Generación Activa</t>
  </si>
  <si>
    <t>A. C. Generación Activa</t>
  </si>
  <si>
    <t>https://empoderame.com/</t>
  </si>
  <si>
    <t>La organización se modifico a solicitud de EmpoderaME</t>
  </si>
  <si>
    <t>Eduardo Ramírez</t>
  </si>
  <si>
    <t>ASOCIACIÓN CIVIL EMPODERAME</t>
  </si>
  <si>
    <t>Asociación Civil Escuela de Formación en artes y ciudadanía "Danzas Acuarela"</t>
  </si>
  <si>
    <t>Danzas Acuarela</t>
  </si>
  <si>
    <t>Danzas Acuarela - Asociación Civil Escuela de Formación en artes y ciudadanía "Danzas Acuarela"</t>
  </si>
  <si>
    <t>Asociación Civil, Escuela de Formación en artes y ciudadanía "Danzas Acuarela"</t>
  </si>
  <si>
    <t>https://www.facebook.com/Danzas-Acuarela-524123431038357/</t>
  </si>
  <si>
    <t>Edward Sánchez , Milagros Sánchez</t>
  </si>
  <si>
    <t>ejsanchez@gmail.com, milajd1405@gmail.com</t>
  </si>
  <si>
    <t>04120629659, 3170667</t>
  </si>
  <si>
    <t>ASOCIACIÓN CIVIL ESCUELA DE FORMACIÓN EN ARTES Y CIUDADANÍA "DANZAS ACUARELA"</t>
  </si>
  <si>
    <t>Asociación Civil Juntos por Caroní</t>
  </si>
  <si>
    <t>Juntos por Caroní</t>
  </si>
  <si>
    <t>https://www.facebook.com/juntosporcaroni/</t>
  </si>
  <si>
    <t>ASOCIACIÓN CIVIL JUNTOS POR CARONÍ</t>
  </si>
  <si>
    <t>Asociación Civil Jóvenes y Desarrollo</t>
  </si>
  <si>
    <t>ASOCIACIÓN CIVIL JÓVENES Y DESARROLLO</t>
  </si>
  <si>
    <t>Asociación Civil Monitores UTOPIX</t>
  </si>
  <si>
    <t>Monitores UTOPIX</t>
  </si>
  <si>
    <t>https://utopix.cc/tag/femicidios/</t>
  </si>
  <si>
    <t>Aimee Zambrano Ortiz</t>
  </si>
  <si>
    <t>ASOCIACIÓN CIVIL MONITORES UTOPIX</t>
  </si>
  <si>
    <t>Asociación Civil Nuevo Amanecer</t>
  </si>
  <si>
    <t>https://uninpublica.net/project/asociacion-civil-nuevo-amanecer-grupo-social-cesap/</t>
  </si>
  <si>
    <t>Eduardo Ramirez</t>
  </si>
  <si>
    <t>ASOCIACIÓN CIVIL NUEVO AMANECER</t>
  </si>
  <si>
    <t>Asociación Civil Pastoral Social CARITAS San Felipe</t>
  </si>
  <si>
    <t>Caritas Cariaco</t>
  </si>
  <si>
    <t>CARITAS Cariaco - Asociación Civil Pastoral Social CARITAS San Felipe</t>
  </si>
  <si>
    <t>CARITAS Cariaco</t>
  </si>
  <si>
    <t>NGO,Local</t>
  </si>
  <si>
    <t>Beltran Bautista Vallejo, Antonio Rafael Molina</t>
  </si>
  <si>
    <t>vallejobelis3@gmail.com, ascaritascariaco@gmail.com</t>
  </si>
  <si>
    <t>0426-1745362, 0414-7696480</t>
  </si>
  <si>
    <t>ASOCIACIÓN CIVIL PASTORAL SOCIAL CARITAS SAN FELIPE</t>
  </si>
  <si>
    <t>Asociación Civil Una Mano Para Monagas</t>
  </si>
  <si>
    <t>ASOCIACIÓN CIVIL UNA MANO PARA MONAGAS</t>
  </si>
  <si>
    <t>Asociación Civil Unidad de Recuperación Nutricional La Casa Grande - Centro de Lactancia</t>
  </si>
  <si>
    <t>ACURN La Casa Grande</t>
  </si>
  <si>
    <t>A.C.U.R.N. La Casa Grande - Centro de Lactancia - Asociación Civil Unidad de Recuperación Nutricional La Casa Grande - Centro de Lactancia</t>
  </si>
  <si>
    <t>A.C.U.R.N. La Casa Grande - Centro de Lactancia</t>
  </si>
  <si>
    <t>Evelyn Mercedes Niño, Nayvi Lucia Morles Rodriguez</t>
  </si>
  <si>
    <t>lacasagrandecaracas@gmail.com, nayvimorles@gmail.com</t>
  </si>
  <si>
    <t>+584166202781, +584123774468</t>
  </si>
  <si>
    <t>ASOCIACIÓN CIVIL UNIDAD DE RECUPERACIÓN NUTRICIONAL LA CASA GRANDE - CENTRO DE LACTANCIA</t>
  </si>
  <si>
    <t>Asociación Cooperativa Quebrada Azul</t>
  </si>
  <si>
    <t>Cooperativa Quebrada Azul</t>
  </si>
  <si>
    <t>Cooperativa Quebrada Azul - Asociación Cooperativa Quebrada Azul</t>
  </si>
  <si>
    <t>Migdalia Muñoz Linares, Jhonn Fernando Márquez</t>
  </si>
  <si>
    <t>migdaliamunoz08@gmail.com, Jhonnfernando.m@gmail.com</t>
  </si>
  <si>
    <t>0424-2183238, 0424-7780015</t>
  </si>
  <si>
    <t>ASOCIACIÓN COOPERATIVA QUEBRADA AZUL</t>
  </si>
  <si>
    <t>ASONACOP - Asociación Nacional de Consejeros y Consejeras de Protección de Niños, Niñas y Adolescentes</t>
  </si>
  <si>
    <t>Asociación Nacional de Consejeros y Consejeras de Protección de Niños, Niñas y Adolescentes</t>
  </si>
  <si>
    <t>ASONACOP</t>
  </si>
  <si>
    <t>ASONACOP - Asociación Nacional de Consejeros y Consejeras de Protección de Niños Niñas y Adolescentes</t>
  </si>
  <si>
    <t>Asociación Nacional de Consejeros y Consejeras de Protección de Niños Niñas y Adolescentes</t>
  </si>
  <si>
    <t>Lily Torres, Daniel Roa</t>
  </si>
  <si>
    <t>lilytorres@asonacop.com, daniel.roa@savethechildren.org</t>
  </si>
  <si>
    <t>+584265588501, +584242574801</t>
  </si>
  <si>
    <t>ASONACOP - ASOCIACIÓN NACIONAL DE CONSEJEROS Y CONSEJERAS DE PROTECCIÓN DE NIÑOS, NIÑAS Y ADOLESCENTES</t>
  </si>
  <si>
    <t>ASOVILUZ - Asociación Civil Vida y Luz</t>
  </si>
  <si>
    <t>Asociación Civil Vida y Luz</t>
  </si>
  <si>
    <t>ASOVILUZ</t>
  </si>
  <si>
    <t>GIPSI GÓMEZ DE BLANCO</t>
  </si>
  <si>
    <t>asovidayluz@live.com</t>
  </si>
  <si>
    <t>ASOVILUZ - ASOCIACIÓN CIVIL VIDA Y LUZ</t>
  </si>
  <si>
    <t>Atravezando - Associación Civil Atravezando</t>
  </si>
  <si>
    <t>Associación Civil Atravezando</t>
  </si>
  <si>
    <t>Atravezando</t>
  </si>
  <si>
    <t>MARGARET ANA DUMITRU BARRETO, YUVRI JOSEFINA ROMERO DE GARCIA, ANA JUDITH GONZALEZ, JUAN DE DIOS PEREA RIBON</t>
  </si>
  <si>
    <t>margaretdumitru@gmail.com, yuvrijosefina@gmail.com, gonzalezanajudith@gmail.com, dediosperear59@gmail.com</t>
  </si>
  <si>
    <t>+584246013270, +584246952318, +5804141659005, +5804140696401</t>
  </si>
  <si>
    <t>ATRAVEZANDO - ASSOCIACIÓN CIVIL ATRAVEZANDO</t>
  </si>
  <si>
    <t>AVAF - Asociación Venezolana de Agricultura Familiar</t>
  </si>
  <si>
    <t>Asociación Venezolana de Agricultura Familiar</t>
  </si>
  <si>
    <t>AVAF</t>
  </si>
  <si>
    <t>Saúl Elías López Molina</t>
  </si>
  <si>
    <t>sauleliaslopez@gmail.com</t>
  </si>
  <si>
    <t>AVAF - ASOCIACIÓN VENEZOLANA DE AGRICULTURA FAMILIAR</t>
  </si>
  <si>
    <t>AVEC - Asociación Venezolana de Educación Católica</t>
  </si>
  <si>
    <t>Asociación Venezolana de Educación Católica</t>
  </si>
  <si>
    <t>AVEC</t>
  </si>
  <si>
    <t>Edgar García, Alicia Boscán Guevara</t>
  </si>
  <si>
    <t>efavec@avec.org.ve, presidencia@avec.org.ve</t>
  </si>
  <si>
    <t>+584142078766, +584142443252</t>
  </si>
  <si>
    <t>AVEC - ASOCIACIÓN VENEZOLANA DE EDUCACIÓN CATÓLICA</t>
  </si>
  <si>
    <t>AVESA - Asociación Venezolana para una Educación Sexual Alternativa</t>
  </si>
  <si>
    <t>Asociación Venezolana para una Educación Sexual Alternativa</t>
  </si>
  <si>
    <t>AVESA</t>
  </si>
  <si>
    <t>AVESA - ASOCIACIÓN VENEZOLANA PARA UNA EDUCACIÓN SEXUAL ALTERNATIVA</t>
  </si>
  <si>
    <t>AVESSOC - Asociación Venezolana de Servicios de Salud de Orientación Cristiana</t>
  </si>
  <si>
    <t>Asociación Venezolana de Servicios de Salud de Orientación Cristiana</t>
  </si>
  <si>
    <t>AVESSOC</t>
  </si>
  <si>
    <t>AVESSOC - ASOCIACIÓN VENEZOLANA DE SERVICIOS DE SALUD DE ORIENTACIÓN CRISTIANA</t>
  </si>
  <si>
    <t>AVHEMOFILIA - Asociacion Venezolana Para la Hemofilia</t>
  </si>
  <si>
    <t>Asociacion Venezolana Para la Hemofilia</t>
  </si>
  <si>
    <t>AVHEMOFILIA</t>
  </si>
  <si>
    <t>Manuel Diaz, Odulia Betancour</t>
  </si>
  <si>
    <t>manuel80diaz@gmail.com, parquesyredesanz@gmail.com</t>
  </si>
  <si>
    <t>04142132927, 5804248482450</t>
  </si>
  <si>
    <t>AVHEMOFILIA - ASOCIACION VENEZOLANA PARA LA HEMOFILIA</t>
  </si>
  <si>
    <t>Azul Positivo - Acción Zuliana por la Vida</t>
  </si>
  <si>
    <t>Acción Zuliana por la Vida</t>
  </si>
  <si>
    <t>Azul Positivo</t>
  </si>
  <si>
    <t>Acción Zuliana por la Vida (Azul Positivo)</t>
  </si>
  <si>
    <t>AZUL POSITIVO - ACCIÓN ZULIANA POR LA VIDA</t>
  </si>
  <si>
    <t>BENGOA - Fundación Bengoa para la Alimentación y Nutrición</t>
  </si>
  <si>
    <t>Fundación Bengoa para la Alimentación y Nutrición</t>
  </si>
  <si>
    <t>BENGOA</t>
  </si>
  <si>
    <t>Fundación Bengoa</t>
  </si>
  <si>
    <t>Juan Carlos Benitez Benfele, Maritza Landaeta-Jiménez</t>
  </si>
  <si>
    <t>gerencia@fundacionbengoa.org, mlandaetajimenez@gmail.com</t>
  </si>
  <si>
    <t>04167061606, 04166217291</t>
  </si>
  <si>
    <t>BENGOA - FUNDACIÓN BENGOA PARA LA ALIMENTACIÓN Y NUTRICIÓN</t>
  </si>
  <si>
    <t>BEU - Brindando Esperanza Universal</t>
  </si>
  <si>
    <t>Brindando Esperanza Universal</t>
  </si>
  <si>
    <t>BEU</t>
  </si>
  <si>
    <t>Brindando Esperanza Universal, Yirda Rodriguez</t>
  </si>
  <si>
    <t>ac.beuvenezuela@gmail.com, yirdar29@gmail.com</t>
  </si>
  <si>
    <t>+584140950724, +584148812320</t>
  </si>
  <si>
    <t>BEU - BRINDANDO ESPERANZA UNIVERSAL</t>
  </si>
  <si>
    <t>Bokitas Foundation</t>
  </si>
  <si>
    <t>https://www.instagram.com/bokitasorg/</t>
  </si>
  <si>
    <t>BOKITAS FOUNDATION</t>
  </si>
  <si>
    <t>BPRM - Oficina de Población, Refugiados y Migración</t>
  </si>
  <si>
    <t>Oficina de Población, Refugiados y Migración</t>
  </si>
  <si>
    <t>BPRM</t>
  </si>
  <si>
    <t>Donante</t>
  </si>
  <si>
    <t>Oficina de Población, Refugiados y Migración (Departamento de Estado)</t>
  </si>
  <si>
    <t>BPRM - Oficina de Población, Refugiados y Migración (Departamento de Estado)</t>
  </si>
  <si>
    <t>BPRM - OFICINA DE POBLACIÓN, REFUGIADOS Y MIGRACIÓN</t>
  </si>
  <si>
    <t>Cacica Urimare - Fundación Cacica Urimare</t>
  </si>
  <si>
    <t>Fundación Cacica Urimare</t>
  </si>
  <si>
    <t>Cacica Urimare</t>
  </si>
  <si>
    <t>pattycontrerasramos@gmail.com</t>
  </si>
  <si>
    <t>CACICA URIMARE - FUNDACIÓN CACICA URIMARE</t>
  </si>
  <si>
    <t>CADEF - Centro de acción y defensa por los derechos humanos</t>
  </si>
  <si>
    <t>Centro de acción y defensa por los derechos humanos</t>
  </si>
  <si>
    <t>CADEF</t>
  </si>
  <si>
    <t>CADEF - CENTRO DE ACCIÓN Y DEFENSA POR LOS DERECHOS HUMANOS</t>
  </si>
  <si>
    <t>CAJ - Asociación Civil Centro de Animación Juvenil</t>
  </si>
  <si>
    <t>Asociación Civil Centro de Animación Juvenil</t>
  </si>
  <si>
    <t>CAJ</t>
  </si>
  <si>
    <t>Otras</t>
  </si>
  <si>
    <t>CAJ - ASOCIACIÓN CIVIL CENTRO DE ANIMACIÓN JUVENIL</t>
  </si>
  <si>
    <t>CAMPO - Cooperación Acción Movimiento Producción Organización</t>
  </si>
  <si>
    <t>Cooperación Acción Movimiento Producción Organización</t>
  </si>
  <si>
    <t>CAMPO</t>
  </si>
  <si>
    <t>https://instagram.com/campo_ong?igshid=YmMyMTA2M2Y=</t>
  </si>
  <si>
    <t>Pedro Hernández Oropeza</t>
  </si>
  <si>
    <t>vzlacampo@gmail.com</t>
  </si>
  <si>
    <t>CAMPO - COOPERACIÓN ACCIÓN MOVIMIENTO PRODUCCIÓN ORGANIZACIÓN</t>
  </si>
  <si>
    <t>CANIA - Centro de Atención Nutricional Infantil Antímano</t>
  </si>
  <si>
    <t>Centro de Atención Nutricional Infantil Antímano</t>
  </si>
  <si>
    <t>CANIA</t>
  </si>
  <si>
    <t>CANIA - CENTRO DE ATENCIÓN NUTRICIONAL INFANTIL ANTÍMANO</t>
  </si>
  <si>
    <t>Caritas Barquisimetro</t>
  </si>
  <si>
    <t>CARITAS BARQUISIMETO</t>
  </si>
  <si>
    <t>Lesbia Cortez, Mariela Montilva</t>
  </si>
  <si>
    <t>lesbiacortezp@gmail.com, marielamontilva@gmail.com</t>
  </si>
  <si>
    <t>+584143515159, +584245129122</t>
  </si>
  <si>
    <t>CARITAS BARQUISIMETRO</t>
  </si>
  <si>
    <t>CARITAS Carúpano</t>
  </si>
  <si>
    <t>http://www.caritascarupano.org</t>
  </si>
  <si>
    <t>Javier Parra</t>
  </si>
  <si>
    <t>CARITAS CARÚPANO</t>
  </si>
  <si>
    <t>Caritas Internacional</t>
  </si>
  <si>
    <t>CARITAS</t>
  </si>
  <si>
    <t>CARITAS INTERNACIONAL</t>
  </si>
  <si>
    <t>Caritas VEN - Caritas Venezuela</t>
  </si>
  <si>
    <t>Caritas Venezuela</t>
  </si>
  <si>
    <t>Caritas VEN</t>
  </si>
  <si>
    <t>CaritasV</t>
  </si>
  <si>
    <t>Janeth Márquez</t>
  </si>
  <si>
    <t>janethmar0107@gmail.com</t>
  </si>
  <si>
    <t>CARITAS VEN - CARITAS VENEZUELA</t>
  </si>
  <si>
    <t>Catedra de la Paz y Derechos Humanos</t>
  </si>
  <si>
    <t>Cátedra de la Paz</t>
  </si>
  <si>
    <t>CPDH - Catedra de la Paz y Derechos Humanos</t>
  </si>
  <si>
    <t>CPDH</t>
  </si>
  <si>
    <t>20/04/2021</t>
  </si>
  <si>
    <t>https://www.catedraporlapaz.org.ve/</t>
  </si>
  <si>
    <t>Organizacion actualizada</t>
  </si>
  <si>
    <t>Manuel Diaz</t>
  </si>
  <si>
    <t>catedradelapaz.anzoategui@gmail.com</t>
  </si>
  <si>
    <t>CATEDRA DE LA PAZ Y DERECHOS HUMANOS</t>
  </si>
  <si>
    <t>CECODAP - Centros Comunitarios de Aprendizaje</t>
  </si>
  <si>
    <t>Centros Comunitarios de Aprendizaje</t>
  </si>
  <si>
    <t>CECODAP</t>
  </si>
  <si>
    <t>CECODAP - CENTROS COMUNITARIOS DE APRENDIZAJE</t>
  </si>
  <si>
    <t>CEDESEX - Centro de Estudios de Derechos Sexuales y Reproductivos</t>
  </si>
  <si>
    <t>Centro de Estudios de Derechos Sexuales y Reproductivos</t>
  </si>
  <si>
    <t>CEDESEX</t>
  </si>
  <si>
    <t>www.cedesex.org  instagram: @CedesexVe</t>
  </si>
  <si>
    <t>Neydha Medina Rodríguez Directora de Cooperacion</t>
  </si>
  <si>
    <t>neydhamedina@cedesex.org</t>
  </si>
  <si>
    <t>CEDESEX - CENTRO DE ESTUDIOS DE DERECHOS SEXUALES Y REPRODUCTIVOS</t>
  </si>
  <si>
    <t>CEDISUC - Centro de Desarrollo Sucre Integral</t>
  </si>
  <si>
    <t>Centro de Desarrollo Sucre Integral</t>
  </si>
  <si>
    <t>CEDISUC</t>
  </si>
  <si>
    <t>Centro de Desarrollo Integral Sucre</t>
  </si>
  <si>
    <t>Gladys Rodríguez</t>
  </si>
  <si>
    <t>gladysrodrigue@gmail.com</t>
  </si>
  <si>
    <t>CEDISUC - CENTRO DE DESARROLLO SUCRE INTEGRAL</t>
  </si>
  <si>
    <t xml:space="preserve">CENADEDH - Centro de Demografía y Derechos Humanos </t>
  </si>
  <si>
    <t xml:space="preserve">Centro de Demografía y Derechos Humanos </t>
  </si>
  <si>
    <t>CENADEDH</t>
  </si>
  <si>
    <t>https://www.cenadedh.com/</t>
  </si>
  <si>
    <t xml:space="preserve">Ms. Mireidis Marcano </t>
  </si>
  <si>
    <t>email@cenadedh.com</t>
  </si>
  <si>
    <t xml:space="preserve">CENADEDH - CENTRO DE DEMOGRAFÍA Y DERECHOS HUMANOS </t>
  </si>
  <si>
    <t>CENCIS - Centro Comunitario de Investigaciones Sociales</t>
  </si>
  <si>
    <t>Centro Comunitario de Investigaciones Sociales</t>
  </si>
  <si>
    <t>CENCIS</t>
  </si>
  <si>
    <t>ALEXANDRA CEMBORAIN, PILAR VALETS</t>
  </si>
  <si>
    <t>alexcemb@gmail.com, investigacioncencis@gmail.com</t>
  </si>
  <si>
    <t>+5804262054750, +5804241451901</t>
  </si>
  <si>
    <t>CENCIS - CENTRO COMUNITARIO DE INVESTIGACIONES SOCIALES</t>
  </si>
  <si>
    <t>CENDIF - Centro de Investigaciones para la Infancia y la Familia</t>
  </si>
  <si>
    <t>Centro de Investigaciones para la Infancia y la Familia</t>
  </si>
  <si>
    <t>CENDIF</t>
  </si>
  <si>
    <t>CENDIF - CENTRO DE INVESTIGACIONES PARA LA INFANCIA Y LA FAMILIA</t>
  </si>
  <si>
    <t>Centro de Desarrollo Social</t>
  </si>
  <si>
    <t>Centro de Desarrollo social</t>
  </si>
  <si>
    <t>Centro de Desarrollo social - Centro de Desarrollo Social</t>
  </si>
  <si>
    <t>NGO,National</t>
  </si>
  <si>
    <t>Ginoid Nazareth Franco, Brígida Sánchez de Franco, Jairo Pérez, José Tadeo Morales</t>
  </si>
  <si>
    <t>nazafranco@gmail.com, gnoiddefranco@gmail.com, profesorjairoperez@gmail.com, protadeomorales@gmail.com</t>
  </si>
  <si>
    <t>584124077848, 584128864584, +584244237038, +584127437000</t>
  </si>
  <si>
    <t>CENTRO DE DESARROLLO SOCIAL</t>
  </si>
  <si>
    <t>Centro de Formación Popular Nuevo Pueblo</t>
  </si>
  <si>
    <t>Centro de Formacion Nuevo Pueblo</t>
  </si>
  <si>
    <t>CENTRO DE FORMACIÓN POPULAR NUEVO PUEBLO</t>
  </si>
  <si>
    <t>CEPAI Amazonas - Centro de Educación y Promoción de la Autogestión Indígena Amazonas</t>
  </si>
  <si>
    <t>Centro de Educación y Promoción de la Autogestión Indígena Amazonas</t>
  </si>
  <si>
    <t>CEPAI Amazonas</t>
  </si>
  <si>
    <t>Centro de Educación y Promoción para la Autogestión Indígena</t>
  </si>
  <si>
    <t>https://cepaiamazonas.blogspot.com/</t>
  </si>
  <si>
    <t>César Molina</t>
  </si>
  <si>
    <t>cepaiamazonas2007@gmail.com</t>
  </si>
  <si>
    <t>CEPAI AMAZONAS - CENTRO DE EDUCACIÓN Y PROMOCIÓN DE LA AUTOGESTIÓN INDÍGENA AMAZONAS</t>
  </si>
  <si>
    <t>CEPAZ - Centro de Justicia y Paz</t>
  </si>
  <si>
    <t>Centro de Justicia y Paz</t>
  </si>
  <si>
    <t>CEPAZ</t>
  </si>
  <si>
    <t>BEATRIZ BORGES URRUTIA, BEATRIZ BORGES URRUTIA</t>
  </si>
  <si>
    <t>admraquelcepaz@gmail.com, centrojap@gmail.com</t>
  </si>
  <si>
    <t>0412-2451749, 02123105914</t>
  </si>
  <si>
    <t>CEPAZ - CENTRO DE JUSTICIA Y PAZ</t>
  </si>
  <si>
    <t>CEPIN - Centro de Promoción Integral del Niño</t>
  </si>
  <si>
    <t>Centro de Promoción Integral del Niño</t>
  </si>
  <si>
    <t>CEPIN</t>
  </si>
  <si>
    <t>http://fundacioncepin.org/</t>
  </si>
  <si>
    <t>Yovelys Suarez</t>
  </si>
  <si>
    <t>yovelys80@gmail.com</t>
  </si>
  <si>
    <t>CEPIN - CENTRO DE PROMOCIÓN INTEGRAL DEL NIÑO</t>
  </si>
  <si>
    <t>CEPOREJUN - Centro de Formación Popular Renaciendo Juntos</t>
  </si>
  <si>
    <t>Centro de Formación Popular Renaciendo Juntos</t>
  </si>
  <si>
    <t>CEPOREJUN</t>
  </si>
  <si>
    <t>MARIA ELINA MEDINA</t>
  </si>
  <si>
    <t>ceporejunfalcon@gmail.com</t>
  </si>
  <si>
    <t>CEPOREJUN - CENTRO DE FORMACIÓN POPULAR RENACIENDO JUNTOS</t>
  </si>
  <si>
    <t>CEPROFOR - Asociación Civil Centro para la promoción y formación social.</t>
  </si>
  <si>
    <t>Asociación Civil Centro para la promoción y formación social.</t>
  </si>
  <si>
    <t>CEPROFOR</t>
  </si>
  <si>
    <t>Luis Vargas Presidente Nacional</t>
  </si>
  <si>
    <t>ceprofor.vzla@gmail.com</t>
  </si>
  <si>
    <t>CEPROFOR - ASOCIACIÓN CIVIL CENTRO PARA LA PROMOCIÓN Y FORMACIÓN SOCIAL.</t>
  </si>
  <si>
    <t>CESAP - Grupo Civil Centro al Servicio de la Acción Popular</t>
  </si>
  <si>
    <t>Grupo Civil Centro al Servicio de la Acción Popular</t>
  </si>
  <si>
    <t>CESAP</t>
  </si>
  <si>
    <t>CESAP - GRUPO CIVIL CENTRO AL SERVICIO DE LA ACCIÓN POPULAR</t>
  </si>
  <si>
    <t>CESAP Lara - Asociación Civil Concentroccidente</t>
  </si>
  <si>
    <t>Asociación Civil Concentroccidente</t>
  </si>
  <si>
    <t>CESAP Lara</t>
  </si>
  <si>
    <t>CESAP LARA - ASOCIACIÓN CIVIL CONCENTROCCIDENTE</t>
  </si>
  <si>
    <t>CESVI - Cooperazione E Sviluppo</t>
  </si>
  <si>
    <t>Cooperazione E Sviluppo</t>
  </si>
  <si>
    <t>CESVI</t>
  </si>
  <si>
    <t>CESVI - Cooperazione E Sviluppo - CESVI</t>
  </si>
  <si>
    <t>Cooperazione E Sviluppo - CESVI</t>
  </si>
  <si>
    <t>Vincenzo Merlino</t>
  </si>
  <si>
    <t>vincenzomerlino@cesvioverseas.org</t>
  </si>
  <si>
    <t>CESVI - COOPERAZIONE E SVILUPPO</t>
  </si>
  <si>
    <t>CF - Construyendo Futuros</t>
  </si>
  <si>
    <t>Construyendo Futuros</t>
  </si>
  <si>
    <t>CF</t>
  </si>
  <si>
    <t>CF - CONSTRUYENDO FUTUROS</t>
  </si>
  <si>
    <t>CFD - Centro de Formacion para la Democracia</t>
  </si>
  <si>
    <t>Centro de Formacion para la Democracia</t>
  </si>
  <si>
    <t>CFD</t>
  </si>
  <si>
    <t>CFD - CENTRO DE FORMACION PARA LA DEMOCRACIA</t>
  </si>
  <si>
    <t>CFG - Fundación Centro de Formación Guayana</t>
  </si>
  <si>
    <t>Fundación Centro de Formación Guayana</t>
  </si>
  <si>
    <t>CFG</t>
  </si>
  <si>
    <t xml:space="preserve">Rosa Aguilera, Alejandro del Aguila Murphy </t>
  </si>
  <si>
    <t>crosacarolina@gmail.com, coord.venezuela@coopi.org</t>
  </si>
  <si>
    <t>0426-6948794, +58 424-2530630</t>
  </si>
  <si>
    <t>CFG - FUNDACIÓN CENTRO DE FORMACIÓN GUAYANA</t>
  </si>
  <si>
    <t>CICR - Cruz Roja Internacional</t>
  </si>
  <si>
    <t>Cruz Roja Internacional</t>
  </si>
  <si>
    <t>CICR</t>
  </si>
  <si>
    <t>Cruz Roja</t>
  </si>
  <si>
    <t>Comité Internacional de la Cruz Roja</t>
  </si>
  <si>
    <t>Movimiento de la Cruz Roja Media Luna Roja</t>
  </si>
  <si>
    <t>CICR - CRUZ ROJA INTERNACIONAL</t>
  </si>
  <si>
    <t>CISOR - Centro de Investigaciones Científicas</t>
  </si>
  <si>
    <t>Centro de Investigaciones Científicas</t>
  </si>
  <si>
    <t>CISOR</t>
  </si>
  <si>
    <t>CISOR - CENTRO DE INVESTIGACIONES CIENTÍFICAS</t>
  </si>
  <si>
    <t>CISP - Comité Internacional para el Desarrollo de los Pueblos</t>
  </si>
  <si>
    <t>Comité Internacional para el Desarrollo de los Pueblos</t>
  </si>
  <si>
    <t>CISP</t>
  </si>
  <si>
    <t>Comitato Internationale per lo Sviluppo dei Popoli</t>
  </si>
  <si>
    <t>JOSE ALBERTO LOPEZ, LUIGI GRANDO, ANDREA SIMANCAS</t>
  </si>
  <si>
    <t>jalopez@cisp-ngo.org, grando@cisp-ngo.org, simancas@cisp-ngo.org</t>
  </si>
  <si>
    <t>00584247515067, +39063215498, 00584247240854</t>
  </si>
  <si>
    <t>CISP - COMITÉ INTERNACIONAL PARA EL DESARROLLO DE LOS PUEBLOS</t>
  </si>
  <si>
    <t>CISV</t>
  </si>
  <si>
    <t>CISV - CISV</t>
  </si>
  <si>
    <t>Comunità Impegno Servizio Volontariato</t>
  </si>
  <si>
    <t>CODEHCIU - Comisión para los Derechos Humanos y la Ciudadanía</t>
  </si>
  <si>
    <t>Comisión para los Derechos Humanos y la Ciudadanía</t>
  </si>
  <si>
    <t>CODEHCIU</t>
  </si>
  <si>
    <t>https://Codehciu.org</t>
  </si>
  <si>
    <t>Norkis Salazar, Mairis Balza</t>
  </si>
  <si>
    <t>norkissalazar@gmail.com, codehciu@gmail.com</t>
  </si>
  <si>
    <t>+58 4263990111, +58 4249024700</t>
  </si>
  <si>
    <t>CODEHCIU - COMISIÓN PARA LOS DERECHOS HUMANOS Y LA CIUDADANÍA</t>
  </si>
  <si>
    <t>CODEVIDA - Derecho a la Salud y la Vida</t>
  </si>
  <si>
    <t>Derecho a la Salud y la Vida</t>
  </si>
  <si>
    <t>CODEVIDA</t>
  </si>
  <si>
    <t>CODEVIDA - DERECHO A LA SALUD Y LA VIDA</t>
  </si>
  <si>
    <t>COFAVIC - Comité de Familiares de Víctimas de los sucesos de febrero y marzo de 1989</t>
  </si>
  <si>
    <t>Comité de Familiares de Víctimas de los sucesos de febrero y marzo de 1989</t>
  </si>
  <si>
    <t>COFAVIC</t>
  </si>
  <si>
    <t>Comité de Familiares de las Víctimas de los Sucesos de febrero y marzo de 1989</t>
  </si>
  <si>
    <t>www.cofavic.org</t>
  </si>
  <si>
    <t>Claudia Carrillo</t>
  </si>
  <si>
    <t>cofavic@cofavic.org</t>
  </si>
  <si>
    <t>COFAVIC - COMITÉ DE FAMILIARES DE VÍCTIMAS DE LOS SUCESOS DE FEBRERO Y MARZO DE 1989</t>
  </si>
  <si>
    <t>Consorven - Confederación Sordos de Venezuela</t>
  </si>
  <si>
    <t>Confederación Sordos de Venezuela</t>
  </si>
  <si>
    <t>Consorven</t>
  </si>
  <si>
    <t>https://consorven.org/</t>
  </si>
  <si>
    <t xml:space="preserve">Johanna Mora </t>
  </si>
  <si>
    <t>Juangelven@gmail.com</t>
  </si>
  <si>
    <t>CONSORVEN - CONFEDERACIÓN SORDOS DE VENEZUELA</t>
  </si>
  <si>
    <t>CONVITE - Convite Asociación Civil</t>
  </si>
  <si>
    <t>Convite Asociación Civil</t>
  </si>
  <si>
    <t>CONVITE</t>
  </si>
  <si>
    <t>Convite</t>
  </si>
  <si>
    <t>Yanireth Fernandez</t>
  </si>
  <si>
    <t>yfernandez@conviteac.org.ve</t>
  </si>
  <si>
    <t>04123912237, +58 0412 3912237, +58 0414 0279222</t>
  </si>
  <si>
    <t>CONVITE - CONVITE ASOCIACIÓN CIVIL</t>
  </si>
  <si>
    <t>Cooperativa Prod Quebrada Azul</t>
  </si>
  <si>
    <t>Cooperativa Quebraza Azul</t>
  </si>
  <si>
    <t>Sector Privado</t>
  </si>
  <si>
    <t>COOPERATIVA PROD QUEBRADA AZUL</t>
  </si>
  <si>
    <t>COOPI - Cooperazione Internazionale</t>
  </si>
  <si>
    <t>Cooperazione Internazionale</t>
  </si>
  <si>
    <t>COOPI</t>
  </si>
  <si>
    <t>COOPI - Cooperazione Internazionale - COOPI</t>
  </si>
  <si>
    <t>Cooperazione Internazionale - COOPI</t>
  </si>
  <si>
    <t xml:space="preserve">Alejandro del Aguila Murphy </t>
  </si>
  <si>
    <t>coord.venezuela@coopi.org</t>
  </si>
  <si>
    <t>+58 424-2530630</t>
  </si>
  <si>
    <t>COOPI - COOPERAZIONE INTERNAZIONALE</t>
  </si>
  <si>
    <t>Corporación de Salud del Estado Aragua</t>
  </si>
  <si>
    <t>Corposalud Aragua</t>
  </si>
  <si>
    <t>https://www.instagram.com/saludpotenciaaragua/?hl=es</t>
  </si>
  <si>
    <t>Elizabeth Maita</t>
  </si>
  <si>
    <t>emaita@unicef.org</t>
  </si>
  <si>
    <t>CORPORACIÓN DE SALUD DEL ESTADO ARAGUA</t>
  </si>
  <si>
    <t>Corposalud</t>
  </si>
  <si>
    <t>Corposalud - Corposalud</t>
  </si>
  <si>
    <t>CORPOSALUD</t>
  </si>
  <si>
    <t>Corposalud Mérida</t>
  </si>
  <si>
    <t>http://corposalud.merida.gob.ve/</t>
  </si>
  <si>
    <t>CORPOSALUD MÉRIDA</t>
  </si>
  <si>
    <t>Corposalud Táchira</t>
  </si>
  <si>
    <t>http://corposaludtachira.gob.ve/</t>
  </si>
  <si>
    <t>CORPOSALUD TÁCHIRA</t>
  </si>
  <si>
    <t>Corposalud Yaracuy - Instituto Autónomo de la Salud del estado Yaracuy</t>
  </si>
  <si>
    <t>Corposalud Yaracuy</t>
  </si>
  <si>
    <t>https://www.facebook.com/corposaludyara/?ref=py_c</t>
  </si>
  <si>
    <t>CORPOSALUD YARACUY - INSTITUTO AUTÓNOMO DE LA SALUD DEL ESTADO YARACUY</t>
  </si>
  <si>
    <t>COSUDE - Agencia Suiza para el Desarrollo y la Cooperación</t>
  </si>
  <si>
    <t>Agencia Suiza para el Desarrollo y la Cooperación</t>
  </si>
  <si>
    <t>COSUDE</t>
  </si>
  <si>
    <t>Donantes</t>
  </si>
  <si>
    <t>COSUDE - AGENCIA SUIZA PARA EL DESARROLLO Y LA COOPERACIÓN</t>
  </si>
  <si>
    <t>CPUV - Fundación Comparte Por Una Vida</t>
  </si>
  <si>
    <t>Fundación Comparte Por Una Vida</t>
  </si>
  <si>
    <t>CPUV</t>
  </si>
  <si>
    <t xml:space="preserve">Marianela Carolina Fernandez Camacho </t>
  </si>
  <si>
    <t>mfernandez@comparteporunavida.com</t>
  </si>
  <si>
    <t>CPUV - FUNDACIÓN COMPARTE POR UNA VIDA</t>
  </si>
  <si>
    <t>CRC - Centro de Resolución de Conflictos del Colegio de Abogados del Estado Lara</t>
  </si>
  <si>
    <t>Centro de Resolución de Conflictos del Colegio de Abogados del Estado Lara</t>
  </si>
  <si>
    <t>CRC</t>
  </si>
  <si>
    <t>Solimar Briceño</t>
  </si>
  <si>
    <t>bricenosolimar@gmail.com</t>
  </si>
  <si>
    <t>CRC - CENTRO DE RESOLUCIÓN DE CONFLICTOS DEL COLEGIO DE ABOGADOS DEL ESTADO LARA</t>
  </si>
  <si>
    <t>CRV - Cruz Roja Venezolana</t>
  </si>
  <si>
    <t>Cruz Roja Venezolana</t>
  </si>
  <si>
    <t>CRV</t>
  </si>
  <si>
    <t>CRV - CRUZ ROJA VENEZOLANA</t>
  </si>
  <si>
    <t>CRV Falcón - Cruz Roja Venezolana - Seccional Falcón</t>
  </si>
  <si>
    <t>Cruz Roja Venezolana - Seccional Falcón</t>
  </si>
  <si>
    <t>CRV Falcón</t>
  </si>
  <si>
    <t>CRV - Cruz Roja Venezolana - Seccional Falcón</t>
  </si>
  <si>
    <t>CRV FALCÓN - CRUZ ROJA VENEZOLANA - SECCIONAL FALCÓN</t>
  </si>
  <si>
    <t>Cultivaar - Fundación Cultivar</t>
  </si>
  <si>
    <t>Fundación Cultivar</t>
  </si>
  <si>
    <t>Cultivaar</t>
  </si>
  <si>
    <t>CULTIVAAR - FUNDACIÓN CULTIVAR</t>
  </si>
  <si>
    <t>CUMIS UCV - Campamento Universitario Multidisciplinario de Investigación y Servicio</t>
  </si>
  <si>
    <t>Campamento Universitario Multidisciplinario de Investigación y Servicio</t>
  </si>
  <si>
    <t>CUMIS UCV</t>
  </si>
  <si>
    <t>www.cumisucv.org.ve</t>
  </si>
  <si>
    <t>Aixa Medina</t>
  </si>
  <si>
    <t>info@cumisucv.org.ve</t>
  </si>
  <si>
    <t>CUMIS UCV - CAMPAMENTO UNIVERSITARIO MULTIDISCIPLINARIO DE INVESTIGACIÓN Y SERVICIO</t>
  </si>
  <si>
    <t>Danac - Fundación Danac</t>
  </si>
  <si>
    <t>Fundación Danac</t>
  </si>
  <si>
    <t>Danac</t>
  </si>
  <si>
    <t>DANAC - FUNDACIÓN DANAC</t>
  </si>
  <si>
    <t>DCEF - DEUS CARITAS EST FUNDACIÓN</t>
  </si>
  <si>
    <t>DEUS CARITAS EST FUNDACIÓN</t>
  </si>
  <si>
    <t>DCEF</t>
  </si>
  <si>
    <t>deuscaritasestf.org</t>
  </si>
  <si>
    <t>Eryck Casanova</t>
  </si>
  <si>
    <t>Defensoría del Pueblo</t>
  </si>
  <si>
    <t>DEFENSORÍA DEL PUEBLO</t>
  </si>
  <si>
    <t>DEGANIA - Fundación Degania</t>
  </si>
  <si>
    <t>Fundación Degania</t>
  </si>
  <si>
    <t>DEGANIA</t>
  </si>
  <si>
    <t>Degania</t>
  </si>
  <si>
    <t>Katiuska Bolivar, Nakari Contreras, Daniel Bittner, Yolimar Sosa</t>
  </si>
  <si>
    <t>katiuska.bolivar@forestalsoledad.com, nakari.contreras@forestalsoledad.com, fundaciondegania@gmail.com, yolimarsosa@gmail.com</t>
  </si>
  <si>
    <t>04249069661, 04249148313, 04241949101, 04241949101</t>
  </si>
  <si>
    <t>DEGANIA - FUNDACIÓN DEGANIA</t>
  </si>
  <si>
    <t>DEJAD QUE LOS NIÑOS VENGAN A MI</t>
  </si>
  <si>
    <t>yajaniracm@gmail.com</t>
  </si>
  <si>
    <t>Yajanira Mosqueda</t>
  </si>
  <si>
    <t>Derechicos</t>
  </si>
  <si>
    <t>Derechicos - Derechicos</t>
  </si>
  <si>
    <t>DERECHICOS</t>
  </si>
  <si>
    <t>DigiSalud</t>
  </si>
  <si>
    <t>DigiSalud - DigiSalud</t>
  </si>
  <si>
    <t>DIGISALUD</t>
  </si>
  <si>
    <t>Dirección Regional de Salud de Barinas</t>
  </si>
  <si>
    <t>DRSalud Barinas</t>
  </si>
  <si>
    <t>DIRECCIÓN REGIONAL DE SALUD DE BARINAS</t>
  </si>
  <si>
    <t>DIRESA - Dirección Regional de Salud Amazonas</t>
  </si>
  <si>
    <t>Dirección Regional de Salud Amazonas</t>
  </si>
  <si>
    <t>DIRESA</t>
  </si>
  <si>
    <t>http://www.regionamazonas.gob.pe/sisadport/portal/index.html?depe_id=14#/noticias/3580</t>
  </si>
  <si>
    <t>DIRESA - DIRECCIÓN REGIONAL DE SALUD AMAZONAS</t>
  </si>
  <si>
    <t>Diócesis - Diócesis de Barquisimeto</t>
  </si>
  <si>
    <t>Diócesis de Barquisimeto</t>
  </si>
  <si>
    <t>Diócesis</t>
  </si>
  <si>
    <t>Karol Ramirez</t>
  </si>
  <si>
    <t>kramirez@unicef.org</t>
  </si>
  <si>
    <t>DIÓCESIS - DIÓCESIS DE BARQUISIMETO</t>
  </si>
  <si>
    <t>Diócesis SC - Diócesis de San Cristóbal</t>
  </si>
  <si>
    <t>Diócesis de San Cristóbal</t>
  </si>
  <si>
    <t>Diócesis SC</t>
  </si>
  <si>
    <t>Diócesis de San Cristobal</t>
  </si>
  <si>
    <t>Raimundo Guardione</t>
  </si>
  <si>
    <t>rguardione@iom.int</t>
  </si>
  <si>
    <t>DIÓCESIS SC - DIÓCESIS DE SAN CRISTÓBAL</t>
  </si>
  <si>
    <t>DRC - Danish Refugee Council</t>
  </si>
  <si>
    <t>Danish Refugee Council</t>
  </si>
  <si>
    <t>DRC</t>
  </si>
  <si>
    <t>https://drc.ngo/</t>
  </si>
  <si>
    <t>Vanessa Pina</t>
  </si>
  <si>
    <t>vanessa.pina@drc.ngo</t>
  </si>
  <si>
    <t>DRC - DANISH REFUGEE COUNCIL</t>
  </si>
  <si>
    <t>DRSDelta - Dirección Regional de Salud Delta Amacuro</t>
  </si>
  <si>
    <t>Dirección Regional de Salud Delta Amacuro</t>
  </si>
  <si>
    <t>DRSDelta</t>
  </si>
  <si>
    <t>https://www.facebook.com/drsdelta/</t>
  </si>
  <si>
    <t>DRSDELTA - DIRECCIÓN REGIONAL DE SALUD DELTA AMACURO</t>
  </si>
  <si>
    <t>DRSNESP - Dirección Regional de Salud del Estado Nueva Esparta</t>
  </si>
  <si>
    <t>Dirección Regional de Salud del Estado Nueva Esparta</t>
  </si>
  <si>
    <t>DRSNESP</t>
  </si>
  <si>
    <t>https://www.facebook.com/pg/Direcci%C3%B3n-Regional-de-Salud-del-Estado-Nueva-Esparta-1248311815235333/posts/</t>
  </si>
  <si>
    <t>DRSNESP - DIRECCIÓN REGIONAL DE SALUD DEL ESTADO NUEVA ESPARTA</t>
  </si>
  <si>
    <t>DSDC - Dirección de Salud del Distrito Capital</t>
  </si>
  <si>
    <t>Dirección de Salud del Distrito Capital</t>
  </si>
  <si>
    <t>DSDC</t>
  </si>
  <si>
    <t>30/04/2021</t>
  </si>
  <si>
    <t>DSDC - DIRECCIÓN DE SALUD DEL DISTRITO CAPITAL</t>
  </si>
  <si>
    <t>DVC - Dividendo Voluntario para la Comunidad</t>
  </si>
  <si>
    <t>Dividendo Voluntario para la Comunidad</t>
  </si>
  <si>
    <t>DVC</t>
  </si>
  <si>
    <t>DCV - Dividendo Voluntario para la Comunidad</t>
  </si>
  <si>
    <t>DCV</t>
  </si>
  <si>
    <t>Juan Francisco Vielma, Rosanny Mendoza</t>
  </si>
  <si>
    <t>juan.vielma@dividendovoluntario.org, rosanny.mendoza@dividendovoluntario.org</t>
  </si>
  <si>
    <t>+584143662890, +584120323428</t>
  </si>
  <si>
    <t>DVC - DIVIDENDO VOLUNTARIO PARA LA COMUNIDAD</t>
  </si>
  <si>
    <t>EAF - Espacio Anna Frank</t>
  </si>
  <si>
    <t>Espacio Anna Frank</t>
  </si>
  <si>
    <t>EAF</t>
  </si>
  <si>
    <t>https://espacioannafrank.org/</t>
  </si>
  <si>
    <t>EAF - ESPACIO ANNA FRANK</t>
  </si>
  <si>
    <t>ECHO - European Civil Protection and Humanitarian Aid Operations</t>
  </si>
  <si>
    <t>European Civil Protection and Humanitarian Aid Operations</t>
  </si>
  <si>
    <t>ECHO</t>
  </si>
  <si>
    <t>ECHO - EUROPEAN CIVIL PROTECTION AND HUMANITARIAN AID OPERATIONS</t>
  </si>
  <si>
    <t>Econciencia - Fundación Econciencia</t>
  </si>
  <si>
    <t>Fundación Econciencia</t>
  </si>
  <si>
    <t>Econciencia</t>
  </si>
  <si>
    <t>GRACE PAOLA ANGELASTRI URDANETA, REYNIER REYNALDO RANGEL VILLALOBOS, SOFIA ALEJANDRA ANGELASTRI URDANETA</t>
  </si>
  <si>
    <t>graceangelastri@gmail.com, reynierrangel@gmail.com, sofiaangelastri@gmail.com</t>
  </si>
  <si>
    <t>0424-6908799, 0412-1690709, 0424-6003335</t>
  </si>
  <si>
    <t>ECONCIENCIA - FUNDACIÓN ECONCIENCIA</t>
  </si>
  <si>
    <t>ECR - Esclavas de Cristo Rey</t>
  </si>
  <si>
    <t>Esclavas de Cristo Rey</t>
  </si>
  <si>
    <t>ECR</t>
  </si>
  <si>
    <t>https://www.esclavasdecristorey.com</t>
  </si>
  <si>
    <t>JOVAN HEREDIA</t>
  </si>
  <si>
    <t>proyectos@cristorey.edu.ve</t>
  </si>
  <si>
    <t>ECR - ESCLAVAS DE CRISTO REY</t>
  </si>
  <si>
    <t>EDEPA - Equipo de Proyectos y Asesoria Social A.C.</t>
  </si>
  <si>
    <t>Equipo de Proyectos y Asesoria Social A.C.</t>
  </si>
  <si>
    <t>EDEPA</t>
  </si>
  <si>
    <t xml:space="preserve">Irama Ficht, Marjorie Sosa </t>
  </si>
  <si>
    <t>ificht70@gmail.com, edepams@yahoo.com</t>
  </si>
  <si>
    <t>00584142541413, 00584166241681</t>
  </si>
  <si>
    <t>EDEPA - EQUIPO DE PROYECTOS Y ASESORIA SOCIAL A.C.</t>
  </si>
  <si>
    <t>EducAcción - Educación</t>
  </si>
  <si>
    <t>EducAcción</t>
  </si>
  <si>
    <t>https://www.facebook.com/educacci0n/about/?ref=page_internal</t>
  </si>
  <si>
    <t>ONG que atiende desde el punto de vista educativo a NNA con NEE y/o Discapacidad</t>
  </si>
  <si>
    <t>Gleydi Oropeza (Directora General)</t>
  </si>
  <si>
    <t>educaccion.ve@gmail.com</t>
  </si>
  <si>
    <t>EDUCACCIÓN - EDUCACIÓN</t>
  </si>
  <si>
    <t>EDUCO - Fundación Educación y Cooperación</t>
  </si>
  <si>
    <t>Fundación Educación y Cooperación</t>
  </si>
  <si>
    <t>EDUCO</t>
  </si>
  <si>
    <t>Educo - Educo - Fundación Educación y Cooperación</t>
  </si>
  <si>
    <t>Educo - Fundación Educación y Cooperación, ChildFund Alliance member</t>
  </si>
  <si>
    <t>Educo</t>
  </si>
  <si>
    <t>tayra Magroris carao Peroza, Luz Stella Cruz rueda</t>
  </si>
  <si>
    <t>taycar30@gmail.com, uehhsscc@gmail.com</t>
  </si>
  <si>
    <t>04143329374, 04143329374</t>
  </si>
  <si>
    <t>EDUCO - FUNDACIÓN EDUCACIÓN Y COOPERACIÓN</t>
  </si>
  <si>
    <t>EFIP - Equipo de Formación, Información y Publicaciones</t>
  </si>
  <si>
    <t>Equipo de Formación, Información y Publicaciones</t>
  </si>
  <si>
    <t>EFIP</t>
  </si>
  <si>
    <t>EFIP - EQUIPO DE FORMACIÓN, INFORMACIÓN Y PUBLICACIONES</t>
  </si>
  <si>
    <t>El Iceberg - El Iceberg del Exito</t>
  </si>
  <si>
    <t>El Iceberg del Exito</t>
  </si>
  <si>
    <t>El Iceberg</t>
  </si>
  <si>
    <t>https://www.facebook.com/icebergdelexito/</t>
  </si>
  <si>
    <t>Anny Rivero</t>
  </si>
  <si>
    <t>elicebergdelexito@gmail.com</t>
  </si>
  <si>
    <t>EL ICEBERG - EL ICEBERG DEL EXITO</t>
  </si>
  <si>
    <t>ENCILUZ - Fundación de Bienestar Social Enciende una Luz.</t>
  </si>
  <si>
    <t>Fundación de Bienestar Social Enciende una Luz.</t>
  </si>
  <si>
    <t>ENCILUZ</t>
  </si>
  <si>
    <t>https://instagram.com/enciluz?igshid=YmyMTA2M2Y=</t>
  </si>
  <si>
    <t>Eudenis de Ramírez</t>
  </si>
  <si>
    <t>ENCILUZ - FUNDACIÓN DE BIENESTAR SOCIAL ENCIENDE UNA LUZ.</t>
  </si>
  <si>
    <t>ENDLUZ - Universidad del Zulia - Escuela de Nutrición y Dietética</t>
  </si>
  <si>
    <t>Universidad del Zulia - Escuela de Nutrición y Dietética</t>
  </si>
  <si>
    <t>ENDLUZ</t>
  </si>
  <si>
    <t>Escuela de Nutrición y Dietética de Zulia</t>
  </si>
  <si>
    <t>Universidad del Zulia, Escuela de Nutrición y Dietética</t>
  </si>
  <si>
    <t>Other</t>
  </si>
  <si>
    <t>EALYS DE LOS ANGELES LOPEZ AZUAJE</t>
  </si>
  <si>
    <t>ealyslopez@gmail.com</t>
  </si>
  <si>
    <t>ENDLUZ - UNIVERSIDAD DEL ZULIA - ESCUELA DE NUTRICIÓN Y DIETÉTICA</t>
  </si>
  <si>
    <t>EnSanaPaz - Fundación EnSanaPaz</t>
  </si>
  <si>
    <t>Fundación EnSanaPaz</t>
  </si>
  <si>
    <t>EnSanaPaz</t>
  </si>
  <si>
    <t>Yliana Bisogno de Riera, Bertha Briceño</t>
  </si>
  <si>
    <t>ylibisogno@gmail.com, berthaura@gmail.com</t>
  </si>
  <si>
    <t>04145298551, 04245228137</t>
  </si>
  <si>
    <t>ENSANAPAZ - FUNDACIÓN ENSANAPAZ</t>
  </si>
  <si>
    <t>Entrompe de Falopio</t>
  </si>
  <si>
    <t>ENTROMPE DE FALOPIO</t>
  </si>
  <si>
    <t>ESR - Institute of Environmental Science and Research</t>
  </si>
  <si>
    <t>Institute of Environmental Science and Research</t>
  </si>
  <si>
    <t>ESR</t>
  </si>
  <si>
    <t>d</t>
  </si>
  <si>
    <t>dsjsjdi@gmail.com</t>
  </si>
  <si>
    <t>ESR - INSTITUTE OF ENVIRONMENTAL SCIENCE AND RESEARCH</t>
  </si>
  <si>
    <t>EXODO - Éxodo Asociación Civil</t>
  </si>
  <si>
    <t>Éxodo Asociación Civil</t>
  </si>
  <si>
    <t>EXODO</t>
  </si>
  <si>
    <t>Exodo</t>
  </si>
  <si>
    <t>Éxodo</t>
  </si>
  <si>
    <t>Reina Alejandra Baiz Villafranca</t>
  </si>
  <si>
    <t>exodo.ac.vzla@gmail.com</t>
  </si>
  <si>
    <t>EXODO - ÉXODO ASOCIACIÓN CIVIL</t>
  </si>
  <si>
    <t>F. Finampyme - Fundación Finampyme</t>
  </si>
  <si>
    <t>Fundación Finampyme</t>
  </si>
  <si>
    <t>F. Finampyme</t>
  </si>
  <si>
    <t>www.finampyme.com</t>
  </si>
  <si>
    <t>Ivan Montoni</t>
  </si>
  <si>
    <t>ivan.montoni@finampyme.com</t>
  </si>
  <si>
    <t>F. FINAMPYME - FUNDACIÓN FINAMPYME</t>
  </si>
  <si>
    <t>FAINPROS - Fundación de Aprendizaje Integral y Producción Social</t>
  </si>
  <si>
    <t>Fundación de Aprendizaje Integral y Producción Social</t>
  </si>
  <si>
    <t>FAINPROS</t>
  </si>
  <si>
    <t>Fundación de Aprendizaje Integral y Producción Social, Neptaly Fernandez, Paola Parra</t>
  </si>
  <si>
    <t>fainprosvzla@gmail.com, nepfernan@gmail.com, Parrapaola0@gmail.com</t>
  </si>
  <si>
    <t>04246884119, 04246884119, 04146477950</t>
  </si>
  <si>
    <t>FAINPROS - FUNDACIÓN DE APRENDIZAJE INTEGRAL Y PRODUCCIÓN SOCIAL</t>
  </si>
  <si>
    <t>FALDAS R - Feministas en Acción Libre y Directa por la Autonomía Sexual y Reproductiva</t>
  </si>
  <si>
    <t>Feministas en Acción Libre y Directa por la Autonomía Sexual y Reproductiva</t>
  </si>
  <si>
    <t>FALDAS R</t>
  </si>
  <si>
    <t/>
  </si>
  <si>
    <t>https://www.instagram.com/faldasr/</t>
  </si>
  <si>
    <t>Isha Tapia - Responsable de Ruta por la Sexualidad Responsable y Placentera</t>
  </si>
  <si>
    <t>rutax.srp.faldasr@gmail.com</t>
  </si>
  <si>
    <t>FALDAS R - FEMINISTAS EN ACCIÓN LIBRE Y DIRECTA POR LA AUTONOMÍA SEXUAL Y REPRODUCTIVA</t>
  </si>
  <si>
    <t>FAO - Food &amp; Agriculture Organization of the United Nations</t>
  </si>
  <si>
    <t>Food &amp; Agriculture Organization of the United Nations</t>
  </si>
  <si>
    <t>FAO</t>
  </si>
  <si>
    <t>Organización de las Naciones Unidas para la Alimentación y la Agricultura</t>
  </si>
  <si>
    <t xml:space="preserve">Yamel Pérez , Rosicler Gómez , Rolf Hackbart , Manuel Claros </t>
  </si>
  <si>
    <t>yamel.perez@undp.org, rosicler.gomez@undp.org, rolf.hackbart@fao.org, manuel.clarosoviedo@fao.org</t>
  </si>
  <si>
    <t xml:space="preserve">+58 2122084444 , +58 2122084444 , +58 212019900 , +58 212019900 </t>
  </si>
  <si>
    <t>FAO - FOOD &amp; AGRICULTURE ORGANIZATION OF THE UNITED NATIONS</t>
  </si>
  <si>
    <t>FASH - Fundación de Atención Social "Habla"</t>
  </si>
  <si>
    <t>Fundación de Atención Social "Habla"</t>
  </si>
  <si>
    <t>FASH</t>
  </si>
  <si>
    <t>HABLA - Fundación de Atención Social "Habla"</t>
  </si>
  <si>
    <t>Habla Fundación</t>
  </si>
  <si>
    <t>https://www.hablafundacion.org/</t>
  </si>
  <si>
    <t>Julio Romero, Sofia Martinez-Campos</t>
  </si>
  <si>
    <t>jjrv6162@gmail.com, contactohablafundacion@gmail.com</t>
  </si>
  <si>
    <t>04142727896, 04242541875</t>
  </si>
  <si>
    <t>FASH - FUNDACIÓN DE ATENCIÓN SOCIAL "HABLA"</t>
  </si>
  <si>
    <t>FBC - Fundacion de Beneficencia Capacitas</t>
  </si>
  <si>
    <t>Fundacion de Beneficencia Capacitas</t>
  </si>
  <si>
    <t>FBC</t>
  </si>
  <si>
    <t>Private organization/foundation,Uncategorized</t>
  </si>
  <si>
    <t>Edilia Devera</t>
  </si>
  <si>
    <t>fundacionfundasba@gmail.com</t>
  </si>
  <si>
    <t>FBC - FUNDACION DE BENEFICENCIA CAPACITAS</t>
  </si>
  <si>
    <t>FCA - Fundación Caciques Alzaos</t>
  </si>
  <si>
    <t>Fundación Caciques Alzaos</t>
  </si>
  <si>
    <t>FCA</t>
  </si>
  <si>
    <t>Jorge Vilalta</t>
  </si>
  <si>
    <t>vilaltajorge@gmail.com</t>
  </si>
  <si>
    <t>FCA - FUNDACIÓN CACIQUES ALZAOS</t>
  </si>
  <si>
    <t>FCB - Fundación Casa Bonita</t>
  </si>
  <si>
    <t>Fundación Casa Bonita</t>
  </si>
  <si>
    <t>FCB</t>
  </si>
  <si>
    <t>Sol Rincón</t>
  </si>
  <si>
    <t>casabonitaapatridia@gmail.com</t>
  </si>
  <si>
    <t>FCB - FUNDACIÓN CASA BONITA</t>
  </si>
  <si>
    <t>FCI - Independent Cultural Foundation</t>
  </si>
  <si>
    <t>Independent Cultural Foundation</t>
  </si>
  <si>
    <t>FCI</t>
  </si>
  <si>
    <t>Fundación Cultural Independiente</t>
  </si>
  <si>
    <t>Mariángel Monterrey</t>
  </si>
  <si>
    <t>fundacionculturalindependiente@tutanota.com</t>
  </si>
  <si>
    <t>FCI - INDEPENDENT CULTURAL FOUNDATION</t>
  </si>
  <si>
    <t>FDB Mérida - Fundación Don Bosco Mérida</t>
  </si>
  <si>
    <t>Fundación Don Bosco Mérida</t>
  </si>
  <si>
    <t>FDB Mérida</t>
  </si>
  <si>
    <t>Fernando Aguirre, Ignazio Pollini, Wilmer Peña</t>
  </si>
  <si>
    <t>fdbmeridaproyectos@gmail.com, venezuela.coord@cisvto.org, fdbmerida@gmail.com</t>
  </si>
  <si>
    <t>+584126628995, +584247830401, +582742620153</t>
  </si>
  <si>
    <t>FDB MÉRIDA - FUNDACIÓN DON BOSCO MÉRIDA</t>
  </si>
  <si>
    <t>Fe y Alegria - Asociación Civil Fe y Alegría Venezuela</t>
  </si>
  <si>
    <t>Asociación Civil Fe y Alegría Venezuela</t>
  </si>
  <si>
    <t>Fe y Alegria</t>
  </si>
  <si>
    <t>Fe y Alegría</t>
  </si>
  <si>
    <t>A.C Fe y Alegría Venezuela</t>
  </si>
  <si>
    <t>José Alexis Moreno.</t>
  </si>
  <si>
    <t>J.moreno@feyalegria.edu.ve</t>
  </si>
  <si>
    <t>0414-503-68-73</t>
  </si>
  <si>
    <t>FE Y ALEGRIA - ASOCIACIÓN CIVIL FE Y ALEGRÍA VENEZUELA</t>
  </si>
  <si>
    <t>FEE - Emprendedores de Éxito</t>
  </si>
  <si>
    <t>Emprendedores de Éxito</t>
  </si>
  <si>
    <t>FEE</t>
  </si>
  <si>
    <t>FEE - EMPRENDEDORES DE ÉXITO</t>
  </si>
  <si>
    <t>FES - Fundación Emprendedores Solidarios</t>
  </si>
  <si>
    <t>Fundación Emprendedores Solidarios</t>
  </si>
  <si>
    <t>FES</t>
  </si>
  <si>
    <t xml:space="preserve">Wilfredo Páez Gallardo </t>
  </si>
  <si>
    <t>emprendedoressolidarios2012@gmail.com</t>
  </si>
  <si>
    <t>FES - FUNDACIÓN EMPRENDEDORES SOLIDARIOS</t>
  </si>
  <si>
    <t>FEVESAR - Federación Venezolana de Búsqueda y Rescate</t>
  </si>
  <si>
    <t>Federación Venezolana de Búsqueda y Rescate</t>
  </si>
  <si>
    <t>FEVESAR</t>
  </si>
  <si>
    <t>https://fevesar.org.ve/v/</t>
  </si>
  <si>
    <t xml:space="preserve">Julio Cesar Ortiz </t>
  </si>
  <si>
    <t>fevesar.presidencia@gmail.com</t>
  </si>
  <si>
    <t>FEVESAR - FEDERACIÓN VENEZOLANA DE BÚSQUEDA Y RESCATE</t>
  </si>
  <si>
    <t>FEVIC - Federación Venezolana de Instituciones de Ciegos</t>
  </si>
  <si>
    <t>Federación Venezolana de Instituciones de Ciegos</t>
  </si>
  <si>
    <t>FEVIC</t>
  </si>
  <si>
    <t>Gleydi Oropeza, Ernesto Cabrera</t>
  </si>
  <si>
    <t>gleydioropezap@gmail.com, presidencia@fevic.org</t>
  </si>
  <si>
    <t>04266156775, 04242181025</t>
  </si>
  <si>
    <t>FEVIC - FEDERACIÓN VENEZOLANA DE INSTITUCIONES DE CIEGOS</t>
  </si>
  <si>
    <t>FFE - Fundación Flor de la Esperanza</t>
  </si>
  <si>
    <t>Fundación Flor de la Esperanza</t>
  </si>
  <si>
    <t>FFE</t>
  </si>
  <si>
    <t>FFE - FUNDACIÓN FLOR DE LA ESPERANZA</t>
  </si>
  <si>
    <t>FH - Fundación Hábiles</t>
  </si>
  <si>
    <t>Fundación Hábiles</t>
  </si>
  <si>
    <t>FH</t>
  </si>
  <si>
    <t>15/05/2021</t>
  </si>
  <si>
    <t>https://www.instagram.com/fundacionhabiles/?hl=es-la</t>
  </si>
  <si>
    <t>Omar Delgado</t>
  </si>
  <si>
    <t>somoshabiles@gmail.com</t>
  </si>
  <si>
    <t>FH - FUNDACIÓN HÁBILES</t>
  </si>
  <si>
    <t>FICR - Federación Internacional de Sociedades de la Cruz Roja y de la Media Luna Roja</t>
  </si>
  <si>
    <t>Federación Internacional de Sociedades de la Cruz Roja y de la Media Luna Roja</t>
  </si>
  <si>
    <t>FICR</t>
  </si>
  <si>
    <t>Federacion Internacional de Sociedades de la Cruz Roja y de la Media Luna Roja</t>
  </si>
  <si>
    <t>FICR - FEDERACIÓN INTERNACIONAL DE SOCIEDADES DE LA CRUZ ROJA Y DE LA MEDIA LUNA ROJA</t>
  </si>
  <si>
    <t>FINAMPYME - Entidad Microfinanciera de Ahorro y Crédito</t>
  </si>
  <si>
    <t>Entidad Microfinanciera de Ahorro y Crédito</t>
  </si>
  <si>
    <t>FINAMPYME</t>
  </si>
  <si>
    <t>FINAMPYME - ENTIDAD MICROFINANCIERA DE AHORRO Y CRÉDITO</t>
  </si>
  <si>
    <t>FISPEVEN - Fundacionpara la Investigacion en Clinica, Salud Publica y Epidemiologica en Venezuela</t>
  </si>
  <si>
    <t>Fundacionpara la Investigacion en Clinica, Salud Publica y Epidemiologica en Venezuela</t>
  </si>
  <si>
    <t>FISPEVEN</t>
  </si>
  <si>
    <t>FISPEVEN - FUNDACIONPARA LA INVESTIGACION EN CLINICA, SALUD PUBLICA Y EPIDEMIOLOGICA EN VENEZUELA</t>
  </si>
  <si>
    <t>FLM - Federación Luterana Mundial VEN</t>
  </si>
  <si>
    <t>Federación Luterana Mundial VEN</t>
  </si>
  <si>
    <t>FLM</t>
  </si>
  <si>
    <t xml:space="preserve">https://colombia.lutheranworld.org/ </t>
  </si>
  <si>
    <t>María Laura Caraballo</t>
  </si>
  <si>
    <t>maria.caraballo@lutheranworld.org</t>
  </si>
  <si>
    <t>FLM - FEDERACIÓN LUTERANA MUNDIAL VEN</t>
  </si>
  <si>
    <t>Flor de Luz - Fundación Flor de Luz</t>
  </si>
  <si>
    <t>Fundación Flor de Luz</t>
  </si>
  <si>
    <t>Flor de Luz</t>
  </si>
  <si>
    <t>Karly  Gómez</t>
  </si>
  <si>
    <t>g.karly@gmail.com</t>
  </si>
  <si>
    <t>FLOR DE LUZ - FUNDACIÓN FLOR DE LUZ</t>
  </si>
  <si>
    <t>FNP - Fundación Niños en Positivo</t>
  </si>
  <si>
    <t>Fundación Niños en Positivo</t>
  </si>
  <si>
    <t>FNP</t>
  </si>
  <si>
    <t>FNP - FNP - Fundación Niños en Positivo</t>
  </si>
  <si>
    <t>FNP - FUNDACIÓN NIÑOS EN POSITIVO</t>
  </si>
  <si>
    <t>Fogones y Bandera</t>
  </si>
  <si>
    <t>FOGONES Y BANDERA</t>
  </si>
  <si>
    <t>Foro Penal</t>
  </si>
  <si>
    <t>FORO PENAL</t>
  </si>
  <si>
    <t>FPG - Fundación Papagayo</t>
  </si>
  <si>
    <t>Fundación Papagayo</t>
  </si>
  <si>
    <t>FPG</t>
  </si>
  <si>
    <t>Iraima Trías</t>
  </si>
  <si>
    <t>fundacionpapagayo2017@gmail.com</t>
  </si>
  <si>
    <t>+58 414 9961043</t>
  </si>
  <si>
    <t>FPG - FUNDACIÓN PAPAGAYO</t>
  </si>
  <si>
    <t>FPM - Fundacion Proyecto Maniapure</t>
  </si>
  <si>
    <t>Fundacion Proyecto Maniapure</t>
  </si>
  <si>
    <t>FPM</t>
  </si>
  <si>
    <t>Fundación Proyecto Maniapure</t>
  </si>
  <si>
    <t>Alexandra Marcano</t>
  </si>
  <si>
    <t>Alexandra.marcano@maniapure.org</t>
  </si>
  <si>
    <t>+58 424 2899817</t>
  </si>
  <si>
    <t>FPM - FUNDACION PROYECTO MANIAPURE</t>
  </si>
  <si>
    <t>FPO - Fundación Potabilis</t>
  </si>
  <si>
    <t>Fundación Potabilis</t>
  </si>
  <si>
    <t>FPO</t>
  </si>
  <si>
    <t>https://www.linkedin.com/company/fundacion-potabilis</t>
  </si>
  <si>
    <t>Raul Gonzalez</t>
  </si>
  <si>
    <t>fundacionpotabilis@gmail.com</t>
  </si>
  <si>
    <t>FPO - FUNDACIÓN POTABILIS</t>
  </si>
  <si>
    <t>FPP - Fundación Proyecto Paria</t>
  </si>
  <si>
    <t>Fundación Proyecto Paria</t>
  </si>
  <si>
    <t>FPP</t>
  </si>
  <si>
    <t xml:space="preserve">Geovanni Varela, Jenni Mora Pedrique, Carlos Guerra </t>
  </si>
  <si>
    <t>geovanny@paluz.org, mpedriquej@gmail.com, carloscacao21@gmail.com</t>
  </si>
  <si>
    <t>58 414 635 68 26, 58 424 168 90 52, 58 424 950 74 90</t>
  </si>
  <si>
    <t>FPP - FUNDACIÓN PROYECTO PARIA</t>
  </si>
  <si>
    <t>FRF - Fundación Renaciendo en Familia</t>
  </si>
  <si>
    <t>Fundación Renaciendo en Familia</t>
  </si>
  <si>
    <t>FRF</t>
  </si>
  <si>
    <t>Renaciendo en Familia (FRF)</t>
  </si>
  <si>
    <t>Leysla Quiroz</t>
  </si>
  <si>
    <t>renaciendoenfamilia@gmail.com</t>
  </si>
  <si>
    <t>FRF - FUNDACIÓN RENACIENDO EN FAMILIA</t>
  </si>
  <si>
    <t>FS4V - Fundación S4V</t>
  </si>
  <si>
    <t>Fundación S4V</t>
  </si>
  <si>
    <t>FS4V</t>
  </si>
  <si>
    <t>Simón Pestano</t>
  </si>
  <si>
    <t>spestano@s4v.info</t>
  </si>
  <si>
    <t>FS4V - FUNDACIÓN S4V</t>
  </si>
  <si>
    <t>FSC - Fundación Soy Crear</t>
  </si>
  <si>
    <t>Fundación Soy Crear</t>
  </si>
  <si>
    <t>FSC</t>
  </si>
  <si>
    <t>www.fundacionsoycrear.org</t>
  </si>
  <si>
    <t>Patricia Moreno</t>
  </si>
  <si>
    <t>infosoycrear@gmail.com</t>
  </si>
  <si>
    <t>FSC - FUNDACIÓN SOY CREAR</t>
  </si>
  <si>
    <t>FUDEP - Fomento del Desarrollo Popular</t>
  </si>
  <si>
    <t>Fomento del Desarrollo Popular</t>
  </si>
  <si>
    <t>FUDEP</t>
  </si>
  <si>
    <t>Victor Manuel Guerrero Piña, Mary Gloria Olivo Espinoza</t>
  </si>
  <si>
    <t>victor.guerrero@fudep.org, marygloria.olivo@fudep.org</t>
  </si>
  <si>
    <t>+584142008453, +582128701424</t>
  </si>
  <si>
    <t>FUDEP - FOMENTO DEL DESARROLLO POPULAR</t>
  </si>
  <si>
    <t>FUNDABIFAM - Fundación de Bienestar para la Familia</t>
  </si>
  <si>
    <t>Fundación de Bienestar para la Familia</t>
  </si>
  <si>
    <t>FUNDABIFAM</t>
  </si>
  <si>
    <t>FUNDABIFAM - FUNDACIÓN DE BIENESTAR PARA LA FAMILIA</t>
  </si>
  <si>
    <t>Fundacion Amigo</t>
  </si>
  <si>
    <t>Fundacion Amigo - Fundacion Amigo</t>
  </si>
  <si>
    <t>FUNDACION AMIGO</t>
  </si>
  <si>
    <t>Fundacion De Familia a Familia</t>
  </si>
  <si>
    <t>De Familia a Familia</t>
  </si>
  <si>
    <t>FUNDACION DE FAMILIA A FAMILIA</t>
  </si>
  <si>
    <t>Fundación "tomate un tiempo para ti"</t>
  </si>
  <si>
    <t>Tomate un tiempo para ti</t>
  </si>
  <si>
    <t>FUNDACIÓN "TOMATE UN TIEMPO PARA TI"</t>
  </si>
  <si>
    <t>Fundación Abba Colombia</t>
  </si>
  <si>
    <t>Fundación Abbacol</t>
  </si>
  <si>
    <t>Fundación Abbacol - Fundación Abba Colombia</t>
  </si>
  <si>
    <t>NN</t>
  </si>
  <si>
    <t>administrativo@abbacol.org</t>
  </si>
  <si>
    <t xml:space="preserve">+57 321 56 45 </t>
  </si>
  <si>
    <t>FUNDACIÓN ABBA COLOMBIA</t>
  </si>
  <si>
    <t>Fundación Centro Comunitario Para la Cooperación y el Aprendizaje Juventud Preventiva</t>
  </si>
  <si>
    <t>Fundación Juventud Preventiva</t>
  </si>
  <si>
    <t>FUNDACIÓN CENTRO COMUNITARIO PARA LA COOPERACIÓN Y EL APRENDIZAJE JUVENTUD PREVENTIVA</t>
  </si>
  <si>
    <t>Fundación Conciencia por la Vida</t>
  </si>
  <si>
    <t>Conciencia por la Vida</t>
  </si>
  <si>
    <t>https://www.facebook.com/people/Fundaci%C3%B3n-Conciencia-Por-La-Vida-Edo-Lara/100068814923115/</t>
  </si>
  <si>
    <t>FUNDACIÓN CONCIENCIA POR LA VIDA</t>
  </si>
  <si>
    <t>Fundación Escribe tu Futuro</t>
  </si>
  <si>
    <t>Escribe tu Futuro</t>
  </si>
  <si>
    <t>Fundación Escribe tú futuro</t>
  </si>
  <si>
    <t>FUNDACIÓN ESCRIBE TU FUTURO</t>
  </si>
  <si>
    <t>Fundación Freedom Amigos de la Libertad</t>
  </si>
  <si>
    <t>Fundación Freedom</t>
  </si>
  <si>
    <t>Fundación Freedom - Fundación Freedom Amigos de la Libertad</t>
  </si>
  <si>
    <t>Pedro Rondón, Sandra Hernández</t>
  </si>
  <si>
    <t>pedrorondon.rodriguez@gmail.com, fundacionfreedom@gmail.com</t>
  </si>
  <si>
    <t>+584125910338, +582128602977</t>
  </si>
  <si>
    <t>FUNDACIÓN FREEDOM AMIGOS DE LA LIBERTAD</t>
  </si>
  <si>
    <t>Fundación Intercambio de Saberes de los Pueblos</t>
  </si>
  <si>
    <t>Fundación InterSaber</t>
  </si>
  <si>
    <t>FUNDACIÓN INTERCAMBIO DE SABERES DE LOS PUEBLOS</t>
  </si>
  <si>
    <t>Fundación Lucianita Valeska</t>
  </si>
  <si>
    <t>Lucianita Valeska</t>
  </si>
  <si>
    <t>FUNDACIÓN LUCIANITA VALESKA</t>
  </si>
  <si>
    <t>Fundación Manos Extendidas</t>
  </si>
  <si>
    <t>F Manos Extendidas</t>
  </si>
  <si>
    <t>https://instagram.com/fmanosextendidas?igshid=YmMyMTA2M2Y=</t>
  </si>
  <si>
    <t>Karina Jiménez</t>
  </si>
  <si>
    <t>karinajimbol@gmail.com</t>
  </si>
  <si>
    <t>FUNDACIÓN MANOS EXTENDIDAS</t>
  </si>
  <si>
    <t>Fundación Más que una Sonrisa</t>
  </si>
  <si>
    <t>Más que una sonrisa</t>
  </si>
  <si>
    <t>Fundación mas que una Sonrisa</t>
  </si>
  <si>
    <t>FUNDACIÓN MÁS QUE UNA SONRISA</t>
  </si>
  <si>
    <t>Fundación nacional de protección a los familiares y víctimas del Sicariato Campesino</t>
  </si>
  <si>
    <t>FUNDACIÓN NACIONAL DE PROTECCIÓN A LOS FAMILIARES Y VÍCTIMAS DEL SICARIATO CAMPESINO</t>
  </si>
  <si>
    <t>Fundación para el Desarrollo Sustentable de la Nación Isaac</t>
  </si>
  <si>
    <t>Fundesusna Isaac</t>
  </si>
  <si>
    <t>Cleydis Quintero</t>
  </si>
  <si>
    <t>FUNDACIÓN PARA EL DESARROLLO SUSTENTABLE DE LA NACIÓN ISAAC</t>
  </si>
  <si>
    <t>Fundación Privada Techo</t>
  </si>
  <si>
    <t>TECHO - Fundación Privada Techo</t>
  </si>
  <si>
    <t>Fundación Techo</t>
  </si>
  <si>
    <t>Lorena De Marchena</t>
  </si>
  <si>
    <t>de.fundaciontecho@gmail.com</t>
  </si>
  <si>
    <t>FUNDACIÓN PRIVADA TECHO</t>
  </si>
  <si>
    <t>Fundación Profesor Luis Diaz</t>
  </si>
  <si>
    <t>Fundación Luis Diaz</t>
  </si>
  <si>
    <t>Fundación Luis Diaz - Fundación Profesor Luis Diaz</t>
  </si>
  <si>
    <t>FUNDACIÓN PROFESOR LUIS DIAZ</t>
  </si>
  <si>
    <t>Fundación Rehabilitarte</t>
  </si>
  <si>
    <t>Rehabilitarte</t>
  </si>
  <si>
    <t>http://rehabilitarte.com.ve/</t>
  </si>
  <si>
    <t>Yanireth Fernández/ Coordinación Convite AC</t>
  </si>
  <si>
    <t>maisso@gmail.com</t>
  </si>
  <si>
    <t>FUNDACIÓN REHABILITARTE</t>
  </si>
  <si>
    <t>Fundación Santa Teresa de Avila</t>
  </si>
  <si>
    <t>Santa Teresa de Avila</t>
  </si>
  <si>
    <t>FUNDACIÓN SANTA TERESA DE AVILA</t>
  </si>
  <si>
    <t>Fundación Shapers for Venezuela</t>
  </si>
  <si>
    <t>Shapers for Venezuela</t>
  </si>
  <si>
    <t>FUNDACIÓN SHAPERS FOR VENEZUELA</t>
  </si>
  <si>
    <t>Fundación Soy un Guardián</t>
  </si>
  <si>
    <t>Soy un Guardían</t>
  </si>
  <si>
    <t>FUNDACIÓN SOY UN GUARDIÁN</t>
  </si>
  <si>
    <t>Fundación Vivienda Popular</t>
  </si>
  <si>
    <t>Vivienda Popular</t>
  </si>
  <si>
    <t>Vivienda Popular - Fundación Vivienda Popular</t>
  </si>
  <si>
    <t>Oswaldo Carrillo J., R. Alexis Delgado</t>
  </si>
  <si>
    <t>ocj0097@gmail.com, radelsil@gmail.com</t>
  </si>
  <si>
    <t>0414-2467685, 0414-2596718</t>
  </si>
  <si>
    <t>FUNDACIÓN VIVIENDA POPULAR</t>
  </si>
  <si>
    <t>FUNDACRECER - FundaCrecer para el crecimiento integral</t>
  </si>
  <si>
    <t>FundaCrecer para el crecimiento integral</t>
  </si>
  <si>
    <t>FUNDACRECER</t>
  </si>
  <si>
    <t>https://www.facebook.com/FundaCrecerVen/</t>
  </si>
  <si>
    <t>Marlin Marcano</t>
  </si>
  <si>
    <t>marlin_marcano@wvi.org</t>
  </si>
  <si>
    <t>FUNDACRECER - FUNDACRECER PARA EL CRECIMIENTO INTEGRAL</t>
  </si>
  <si>
    <t>FUNDACREDESA - Fundación Centro de Estudios sobre Crecimiento y Desarrollo de la Población Venezolana</t>
  </si>
  <si>
    <t>Fundación Centro de Estudios sobre Crecimiento y Desarrollo de la Población Venezolana</t>
  </si>
  <si>
    <t>FUNDACREDESA</t>
  </si>
  <si>
    <t>FUNDACREDESA - FUNDACIÓN CENTRO DE ESTUDIOS SOBRE CRECIMIENTO Y DESARROLLO DE LA POBLACIÓN VENEZOLANA</t>
  </si>
  <si>
    <t>FUNDAENSALUD - Fundación Educando En Salud</t>
  </si>
  <si>
    <t>Fundación Educando En Salud</t>
  </si>
  <si>
    <t>FUNDAENSALUD</t>
  </si>
  <si>
    <t>https://www.instagram.com/fundaensalud/</t>
  </si>
  <si>
    <t>Se tomo el nombre de la organización de la pagina web indicada</t>
  </si>
  <si>
    <t>Michelle Gonnet</t>
  </si>
  <si>
    <t>gonnet.ucv@gmail.com</t>
  </si>
  <si>
    <t>FUNDAENSALUD - FUNDACIÓN EDUCANDO EN SALUD</t>
  </si>
  <si>
    <t>FundAFID - Fundación para la Asistencia, Formación e Investigación en Discapacidad</t>
  </si>
  <si>
    <t>Fundación para la Asistencia, Formación e Investigación en Discapacidad</t>
  </si>
  <si>
    <t>FundAFID</t>
  </si>
  <si>
    <t>https://www.instagram.com/fundafid_oficial/</t>
  </si>
  <si>
    <t>Carmen Maria Rincón Molina</t>
  </si>
  <si>
    <t>fundafid2017@gmail.com</t>
  </si>
  <si>
    <t>FUNDAFID - FUNDACIÓN PARA LA ASISTENCIA, FORMACIÓN E INVESTIGACIÓN EN DISCAPACIDAD</t>
  </si>
  <si>
    <t>FundaGCC - Fundación Género con Clase</t>
  </si>
  <si>
    <t>Fundación Género con Clase</t>
  </si>
  <si>
    <t>FundaGCC</t>
  </si>
  <si>
    <t>Rebeca Madriz, Maikely Ferrer, Lorena Gimenez</t>
  </si>
  <si>
    <t>rebecamadriz2020@gmail.com, contacto@generoconclase.org.ve, fundaciongeneroconclase@gmail.com</t>
  </si>
  <si>
    <t>04128881545, 04142633310, 04144346474</t>
  </si>
  <si>
    <t>FUNDAGCC - FUNDACIÓN GÉNERO CON CLASE</t>
  </si>
  <si>
    <t>FUNDAINIL - Fundación de Atención Integral Juvenil</t>
  </si>
  <si>
    <t>Fundación de Atención Integral Juvenil</t>
  </si>
  <si>
    <t>FUNDAINIL</t>
  </si>
  <si>
    <t>FUNDAINIL - FUNDACIÓN DE ATENCIÓN INTEGRAL JUVENIL</t>
  </si>
  <si>
    <t>FUNDAIRIARTE - Fundación Jose Gabriel Iriarte Saudin</t>
  </si>
  <si>
    <t>Fundación Jose Gabriel Iriarte Saudin</t>
  </si>
  <si>
    <t>FUNDAIRIARTE</t>
  </si>
  <si>
    <t>Fundairiarte</t>
  </si>
  <si>
    <t>Marbelia Pinto, Edgar Briceño, Marcos Merida, Gabriela Iriarte</t>
  </si>
  <si>
    <t>marbeliapinto@gmail.com, edgarbrice@gmail.com, fundacionjosegabrieliriarte28@gmail.com, fundacionjosegabrieliriarte28@gmail.com</t>
  </si>
  <si>
    <t>+58 4249297517, +58 04143888671, +58 4249571755, +58 4141918080</t>
  </si>
  <si>
    <t>FUNDAIRIARTE - FUNDACIÓN JOSE GABRIEL IRIARTE SAUDIN</t>
  </si>
  <si>
    <t>Fundakantoría - Fundación Musical Kantoría</t>
  </si>
  <si>
    <t>Fundación Musical Kantoría</t>
  </si>
  <si>
    <t>Fundakantoría</t>
  </si>
  <si>
    <t>Gregory Ortiz</t>
  </si>
  <si>
    <t>kantoriacabudare@gmail.com</t>
  </si>
  <si>
    <t>FUNDAKANTORÍA - FUNDACIÓN MUSICAL KANTORÍA</t>
  </si>
  <si>
    <t>FUNDALATIN - Fundación Latinoamericana por los Derechos Humanos y el Desarrollo Social</t>
  </si>
  <si>
    <t>Fundación Latinoamericana por los Derechos Humanos y el Desarrollo Social</t>
  </si>
  <si>
    <t>FUNDALATIN</t>
  </si>
  <si>
    <t>Fundalatin</t>
  </si>
  <si>
    <t>Maria Eugenia Russian</t>
  </si>
  <si>
    <t>fundalatin@gmail.com</t>
  </si>
  <si>
    <t>FUNDALATIN - FUNDACIÓN LATINOAMERICANA POR LOS DERECHOS HUMANOS Y EL DESARROLLO SOCIAL</t>
  </si>
  <si>
    <t>FUNDAMAD - Fundación Amigos del Adolescente</t>
  </si>
  <si>
    <t>Fundación Amigos del Adolescente</t>
  </si>
  <si>
    <t>FUNDAMAD</t>
  </si>
  <si>
    <t>https://fundamad.org.ve/</t>
  </si>
  <si>
    <t>Rodriga María Flores Borges</t>
  </si>
  <si>
    <t>fundamadvenezuela@gmail.com</t>
  </si>
  <si>
    <t>FUNDAMAD - FUNDACIÓN AMIGOS DEL ADOLESCENTE</t>
  </si>
  <si>
    <t>Fundamad - Fundación manito de Dios</t>
  </si>
  <si>
    <t>Fundación manito de Dios</t>
  </si>
  <si>
    <t>Fundamad</t>
  </si>
  <si>
    <t>https://www.facebook.com/Fundaci%C3%B3n-Manitos-de-Dios-1916365258687162</t>
  </si>
  <si>
    <t xml:space="preserve">María Verónica barrios </t>
  </si>
  <si>
    <t>fmanitosdedios@gmail.com</t>
  </si>
  <si>
    <t>FUNDAMAD - FUNDACIÓN MANITO DE DIOS</t>
  </si>
  <si>
    <t>Fundamigos - Fundamigos H.L.P.</t>
  </si>
  <si>
    <t>Fundamigos H.L.P.</t>
  </si>
  <si>
    <t>Fundamigos</t>
  </si>
  <si>
    <t>Mercedes Vanessa Curiel</t>
  </si>
  <si>
    <t>dra.curiel@gmail.com</t>
  </si>
  <si>
    <t>FUNDAMIGOS - FUNDAMIGOS H.L.P.</t>
  </si>
  <si>
    <t>FUNDANA - Fundación Amigos del Niño que Amerita Protección</t>
  </si>
  <si>
    <t>Fundación Amigos del Niño que Amerita Protección</t>
  </si>
  <si>
    <t>FUNDANA</t>
  </si>
  <si>
    <t>Andrea Jaimes</t>
  </si>
  <si>
    <t>coordnutrifamilias.fundana@gmail.com</t>
  </si>
  <si>
    <t>FUNDANA - FUNDACIÓN AMIGOS DEL NIÑO QUE AMERITA PROTECCIÓN</t>
  </si>
  <si>
    <t>FUNDANENA - Fundación Nena</t>
  </si>
  <si>
    <t>Fundación Nena</t>
  </si>
  <si>
    <t>FUNDANENA</t>
  </si>
  <si>
    <t>Florangel Lima, Nancy Pérez</t>
  </si>
  <si>
    <t>florangelima2015@gmail.com, nancyperezosal@gmail.com</t>
  </si>
  <si>
    <t>+58 412 5152392, +58 424 5681638</t>
  </si>
  <si>
    <t>FUNDANENA - FUNDACIÓN NENA</t>
  </si>
  <si>
    <t>FUNDAPAIS - Fundación Pais</t>
  </si>
  <si>
    <t>Fundación Pais</t>
  </si>
  <si>
    <t>FUNDAPAIS</t>
  </si>
  <si>
    <t>FUNDAPAIS - FUNDACIÓN PAIS</t>
  </si>
  <si>
    <t>FUNDASALUD - Fundación del Estado Sucre para la Salud</t>
  </si>
  <si>
    <t>Fundación del Estado Sucre para la Salud</t>
  </si>
  <si>
    <t>FUNDASALUD</t>
  </si>
  <si>
    <t>FUNDASALUD - FUNDACIÓN DEL ESTADO SUCRE PARA LA SALUD</t>
  </si>
  <si>
    <t>Fundasba - Fundacion de Asistencia Social Barcelona</t>
  </si>
  <si>
    <t>Fundacion de Asistencia Social Barcelona</t>
  </si>
  <si>
    <t>Fundasba</t>
  </si>
  <si>
    <t>FUNDASBA - FUNDACION DE ASISTENCIA SOCIAL BARCELONA</t>
  </si>
  <si>
    <t>FUNDASE - Fundación Sembrando Esperanza</t>
  </si>
  <si>
    <t>Fundación Sembrando Esperanza</t>
  </si>
  <si>
    <t>FUNDASE</t>
  </si>
  <si>
    <t>william rojas urbano, Raquel de Gouveia, Pedro Gonzalez Rojas</t>
  </si>
  <si>
    <t>Proyecto.fundase@gmail.com, vicepresidenica.fundase@gmail.com, presidencia.fundase@gmail.com</t>
  </si>
  <si>
    <t>0416-2589071, 0424-5856182, 0426-2304818</t>
  </si>
  <si>
    <t>FUNDASE - FUNDACIÓN SEMBRANDO ESPERANZA</t>
  </si>
  <si>
    <t>FUNDASEN - Fundación Senderos</t>
  </si>
  <si>
    <t>Fundación Senderos</t>
  </si>
  <si>
    <t>FUNDASEN</t>
  </si>
  <si>
    <t>FUNDASEN - FUNDACION SENDEROS</t>
  </si>
  <si>
    <t>Daniel Velasquez, Alejandro Rivas</t>
  </si>
  <si>
    <t>edielvenova@gmail.com, alejandroriva@gmail.com</t>
  </si>
  <si>
    <t>04126759811, 04241460897</t>
  </si>
  <si>
    <t>FUNDASEN - FUNDACIÓN SENDEROS</t>
  </si>
  <si>
    <t>Fundavivienda - Fundación Venezolana por el Derecho a la Vivienda</t>
  </si>
  <si>
    <t>Fundación Venezolana por el Derecho a la Vivienda</t>
  </si>
  <si>
    <t>Fundavivienda</t>
  </si>
  <si>
    <t>Elizabeth Santos Sanchez</t>
  </si>
  <si>
    <t>fundavivienda.ven@gmail.com</t>
  </si>
  <si>
    <t>FUNDAVIVIENDA - FUNDACIÓN VENEZOLANA POR EL DERECHO A LA VIVIENDA</t>
  </si>
  <si>
    <t>FUNDEHULLAN - Fundación de Derechos Humanos de los Llanos</t>
  </si>
  <si>
    <t>Fundación de Derechos Humanos de los Llanos</t>
  </si>
  <si>
    <t>FUNDEHULLAN</t>
  </si>
  <si>
    <t>Roland García</t>
  </si>
  <si>
    <t>rjga19@gmail.com</t>
  </si>
  <si>
    <t>FUNDEHULLAN - FUNDACIÓN DE DERECHOS HUMANOS DE LOS LLANOS</t>
  </si>
  <si>
    <t>FUNDEUIS - Fundación para el Desarrollo de la Universidad Industrial de Santander</t>
  </si>
  <si>
    <t>Fundación para el Desarrollo de la Universidad Industrial de Santander</t>
  </si>
  <si>
    <t>FUNDEUIS</t>
  </si>
  <si>
    <t>FUNDEUIS - FUNDACIÓN PARA EL DESARROLLO DE LA UNIVERSIDAD INDUSTRIAL DE SANTANDER</t>
  </si>
  <si>
    <t>Funnativo - Fundación Nativo</t>
  </si>
  <si>
    <t>Fundación Nativo</t>
  </si>
  <si>
    <t>Funnativo</t>
  </si>
  <si>
    <t>Sagrario Santórum</t>
  </si>
  <si>
    <t>sagrario@fundacionnativo.org</t>
  </si>
  <si>
    <t>FUNNATIVO - FUNDACIÓN NATIVO</t>
  </si>
  <si>
    <t>FUNREAHV - Fundación Red de Emergencia y Ayuda Humanitaria Venezuela</t>
  </si>
  <si>
    <t>Fundación Red de Emergencia y Ayuda Humanitaria Venezuela</t>
  </si>
  <si>
    <t>FUNREAHV</t>
  </si>
  <si>
    <t>FUNREAHV - FUNDACIÓN RED DE EMERGENCIA Y AYUDA HUMANITARIA VENEZUELA</t>
  </si>
  <si>
    <t>Funsamar - Fundacion Samaritana de Venezuela</t>
  </si>
  <si>
    <t>Fundacion Samaritana de Venezuela</t>
  </si>
  <si>
    <t>Funsamar</t>
  </si>
  <si>
    <t xml:space="preserve">Fundacion Samaritana de Venezuela, Gustavo Rincon </t>
  </si>
  <si>
    <t>funsamarvenezuela@gmail.com, contacto@funsamar.org.ve</t>
  </si>
  <si>
    <t>+58 414-3608046, +58 414-6117551</t>
  </si>
  <si>
    <t>FUNSAMAR - FUNDACION SAMARITANA DE VENEZUELA</t>
  </si>
  <si>
    <t>FUNSFAT - Fundación Sólo Faltas Tú</t>
  </si>
  <si>
    <t>Fundación Sólo Faltas Tú</t>
  </si>
  <si>
    <t>FUNSFAT</t>
  </si>
  <si>
    <t>Angélica Torres</t>
  </si>
  <si>
    <t>angelicacustodia21@yahoo.com</t>
  </si>
  <si>
    <t>FUNSFAT - FUNDACIÓN SÓLO FALTAS TÚ</t>
  </si>
  <si>
    <t>FUNVAPE - Fundación Vanessa Peretti</t>
  </si>
  <si>
    <t>Fundación Vanessa Peretti</t>
  </si>
  <si>
    <t>FUNVAPE</t>
  </si>
  <si>
    <t>Funvape</t>
  </si>
  <si>
    <t>Astrid Johanna Mora, Juan Ángel De Gouveia</t>
  </si>
  <si>
    <t>funvapeweb@gmail.com, juangelven@gmail.com</t>
  </si>
  <si>
    <t>04241655812, 04242482196</t>
  </si>
  <si>
    <t>FUNVAPE - FUNDACIÓN VANESSA PERETTI</t>
  </si>
  <si>
    <t>G&amp;C - Gente y Ciudad A.C</t>
  </si>
  <si>
    <t>Gente y Ciudad A.C</t>
  </si>
  <si>
    <t>G&amp;C</t>
  </si>
  <si>
    <t>Gente y Ciudad, A.C</t>
  </si>
  <si>
    <t>Ma. Alejandra Malaver Bellorín</t>
  </si>
  <si>
    <t>genteyciudad.vzla@gmail.com</t>
  </si>
  <si>
    <t>G&amp;C - GENTE Y CIUDAD A.C</t>
  </si>
  <si>
    <t>GRV - Grupo de Rescate Venezuela</t>
  </si>
  <si>
    <t>Grupo de Rescate Venezuela</t>
  </si>
  <si>
    <t>GRV</t>
  </si>
  <si>
    <t>GRV - GRUPO DE RESCATE VENEZUELA</t>
  </si>
  <si>
    <t>Habitat LUZ - Fundación Hábitat LUZ</t>
  </si>
  <si>
    <t>Fundación Hábitat LUZ</t>
  </si>
  <si>
    <t>Habitat LUZ</t>
  </si>
  <si>
    <t xml:space="preserve">Marina González , Yulana Maldonado </t>
  </si>
  <si>
    <t>habitat-luz@fad.luz.edu.ve, ymsiembra@gmail.com</t>
  </si>
  <si>
    <t>04146244658, 04146688951</t>
  </si>
  <si>
    <t>HABITAT LUZ - FUNDACIÓN HÁBITAT LUZ</t>
  </si>
  <si>
    <t>HDB - Fundacion Huellas de Bondad</t>
  </si>
  <si>
    <t>Fundacion Huellas de Bondad</t>
  </si>
  <si>
    <t>HDB</t>
  </si>
  <si>
    <t>Jocselyn Porco</t>
  </si>
  <si>
    <t>huellasdebondad@gmail.com</t>
  </si>
  <si>
    <t>HDB - FUNDACION HUELLAS DE BONDAD</t>
  </si>
  <si>
    <t>HEKS - Hilfswerk der Evangelischen Kirchen Schweiz</t>
  </si>
  <si>
    <t>Hilfswerk der Evangelischen Kirchen Schweiz</t>
  </si>
  <si>
    <t>HEKS</t>
  </si>
  <si>
    <t>HEKS - HEKS - Hilfswerk der Evangelischen Kirchen Schweiz</t>
  </si>
  <si>
    <t>Eduardo de Francisco</t>
  </si>
  <si>
    <t>eduardo.defrancisco@heks-eper.org</t>
  </si>
  <si>
    <t>HEKS - HILFSWERK DER EVANGELISCHEN KIRCHEN SCHWEIZ</t>
  </si>
  <si>
    <t>HelpAge - HelpAge International</t>
  </si>
  <si>
    <t>HelpAge International</t>
  </si>
  <si>
    <t>HelpAge</t>
  </si>
  <si>
    <t>https://www.helpage.org/</t>
  </si>
  <si>
    <t>Ana Maria Diez</t>
  </si>
  <si>
    <t>ana.diez@helpagela.org</t>
  </si>
  <si>
    <t>HELPAGE - HELPAGE INTERNATIONAL</t>
  </si>
  <si>
    <t>HI - Handicap International / Humanity &amp; Inclusion</t>
  </si>
  <si>
    <t>Handicap International / Humanity &amp; Inclusion</t>
  </si>
  <si>
    <t>HI</t>
  </si>
  <si>
    <t>Stefano Brigoni</t>
  </si>
  <si>
    <t>s.brigoni@hi.org</t>
  </si>
  <si>
    <t>HI - HANDICAP INTERNATIONAL / HUMANITY &amp; INCLUSION</t>
  </si>
  <si>
    <t>HI - Humanity &amp; Inclusion</t>
  </si>
  <si>
    <t>Humanity &amp; Inclusion</t>
  </si>
  <si>
    <t>https://www.hi-us.org/</t>
  </si>
  <si>
    <t>Oficial de Salud Mental y Apoyo Psicosocial</t>
  </si>
  <si>
    <t>m.palma@hi.org</t>
  </si>
  <si>
    <t>HI - HUMANITY &amp; INCLUSION</t>
  </si>
  <si>
    <t>HIAS - Hebrew Immigrant Aid Society</t>
  </si>
  <si>
    <t>Hebrew Immigrant Aid Society</t>
  </si>
  <si>
    <t>HIAS</t>
  </si>
  <si>
    <t>HIAS - HEBREW IMMIGRANT AID SOCIETY</t>
  </si>
  <si>
    <t>Hidroven - Hidrológica Venezolana</t>
  </si>
  <si>
    <t>Hidrológica Venezolana</t>
  </si>
  <si>
    <t>Hidroven</t>
  </si>
  <si>
    <t>HIDROVEN - HIDROLÓGICA VENEZOLANA</t>
  </si>
  <si>
    <t>Higea - Fundación Higea</t>
  </si>
  <si>
    <t>Fundación Higea</t>
  </si>
  <si>
    <t>Higea</t>
  </si>
  <si>
    <t>HIGEA - FUNDACIÓN HIGEA</t>
  </si>
  <si>
    <t>Hogar Bambi</t>
  </si>
  <si>
    <t>Asociación Civil Hogar Bambi Venezuela</t>
  </si>
  <si>
    <t>HOGAR BAMBI</t>
  </si>
  <si>
    <t>Hope for Venezuela</t>
  </si>
  <si>
    <t>www.hopeforvenezuela.org</t>
  </si>
  <si>
    <t>Virginia Paz</t>
  </si>
  <si>
    <t>HOPE FOR VENEZUELA</t>
  </si>
  <si>
    <t>Hospital Materno Concepción Palacios</t>
  </si>
  <si>
    <t>Hospital Materno concepcion palacios</t>
  </si>
  <si>
    <t>HOSPITAL MATERNO CONCEPCIÓN PALACIOS</t>
  </si>
  <si>
    <t>Hospital Materno de Caricuao</t>
  </si>
  <si>
    <t>HOSPITAL MATERNO DE CARICUAO</t>
  </si>
  <si>
    <t>Hospital Materno Infantil del Este Dr. Joel Valencia Parpacén de Petare</t>
  </si>
  <si>
    <t xml:space="preserve">Hospital Materno Infantil de Petare
</t>
  </si>
  <si>
    <t>Hospital del este materno de Petare</t>
  </si>
  <si>
    <t>HOSPITAL MATERNO INFANTIL DEL ESTE DR. JOEL VALENCIA PARPACÉN DE PETARE</t>
  </si>
  <si>
    <t>Huellas - Asociación Civil Huellas</t>
  </si>
  <si>
    <t>Asociación Civil Huellas</t>
  </si>
  <si>
    <t>Huellas</t>
  </si>
  <si>
    <t>Hueallas</t>
  </si>
  <si>
    <t>Robert Yency Rodríguez Maneiro , Manuel Aristorena</t>
  </si>
  <si>
    <t>director@huellasvenezuela.org, ve.director@feyalegria.org</t>
  </si>
  <si>
    <t>+582128631650, +582125647223</t>
  </si>
  <si>
    <t>HUELLAS - ASOCIACIÓN CIVIL HUELLAS</t>
  </si>
  <si>
    <t>HULRANZT - Hospital Universitario Dr. Luis Razetti</t>
  </si>
  <si>
    <t>Hospital Universitario Dr. Luis Razetti</t>
  </si>
  <si>
    <t>HULRANZT</t>
  </si>
  <si>
    <t>https://www.anzoategui.gob.ve</t>
  </si>
  <si>
    <t>Tibisay Triana</t>
  </si>
  <si>
    <t>hulranzt@gmail.com</t>
  </si>
  <si>
    <t>HULRANZT - HOSPITAL UNIVERSITARIO DR. LUIS RAZETTI</t>
  </si>
  <si>
    <t>IMAS - Instituto Municipal de Aguas de Sucre</t>
  </si>
  <si>
    <t>Instituto Municipal de Aguas de Sucre</t>
  </si>
  <si>
    <t>IMAS</t>
  </si>
  <si>
    <t>IMAS - INSTITUTO MUNICIPAL DE AGUAS DE SUCRE</t>
  </si>
  <si>
    <t>IMC - International Medical Corps</t>
  </si>
  <si>
    <t>International Medical Corps</t>
  </si>
  <si>
    <t>IMC</t>
  </si>
  <si>
    <t>International Medical Corps US</t>
  </si>
  <si>
    <t>Luis Zapata, Karol Bassim</t>
  </si>
  <si>
    <t>lzapata@internationalmedicalcorps.org, kbassim@internationalmedicalcorps.org</t>
  </si>
  <si>
    <t>+584247139049, +584145434515</t>
  </si>
  <si>
    <t>IMC - INTERNATIONAL MEDICAL CORPS</t>
  </si>
  <si>
    <t>iMMAP</t>
  </si>
  <si>
    <t>iMMAP - iMMAP</t>
  </si>
  <si>
    <t>Jeffrey Villaveces, Daniel Mouque</t>
  </si>
  <si>
    <t>jvillaveces@immap.org, dmouque@immap.org</t>
  </si>
  <si>
    <t>+57 3216954277, +57 3138377087</t>
  </si>
  <si>
    <t>IMMAP</t>
  </si>
  <si>
    <t>INAMUJER - Instituto Nacional de la Mujer</t>
  </si>
  <si>
    <t>Instituto Nacional de la Mujer</t>
  </si>
  <si>
    <t>INAMUJER</t>
  </si>
  <si>
    <t>INAMUJER - INSTITUTO NACIONAL DE LA MUJER</t>
  </si>
  <si>
    <t>Inclúyeme - Fundación Inclúyeme</t>
  </si>
  <si>
    <t>Fundación Inclúyeme</t>
  </si>
  <si>
    <t>Inclúyeme</t>
  </si>
  <si>
    <t>INCLÚYEME - FUNDACIÓN INCLÚYEME</t>
  </si>
  <si>
    <t>INN - Instituto Nacional de Nutrición Venezuela</t>
  </si>
  <si>
    <t>Instituto Nacional de Nutrición Venezuela</t>
  </si>
  <si>
    <t>INN</t>
  </si>
  <si>
    <t>INN - INSTITUTO NACIONAL DE NUTRICIÓN VENEZUELA</t>
  </si>
  <si>
    <t>Innocens - Fundación Innocens</t>
  </si>
  <si>
    <t>Fundación Innocens</t>
  </si>
  <si>
    <t>Innocens</t>
  </si>
  <si>
    <t>INNOCENS - FUNDACIÓN INNOCENS</t>
  </si>
  <si>
    <t>INSALUD - Fundación Instituto Carabobeño para la Salud</t>
  </si>
  <si>
    <t>INSALUD Carabobo</t>
  </si>
  <si>
    <t>https://insalud.gob.ve/</t>
  </si>
  <si>
    <t>INSALUD - FUNDACIÓN INSTITUTO CARABOBEÑO PARA LA SALUD</t>
  </si>
  <si>
    <t>INSALUDAPURE - Instituto Autónomo De La Salud Del Estado Apure</t>
  </si>
  <si>
    <t>Instituto Autónomo De La Salud Del Estado Apure</t>
  </si>
  <si>
    <t>INSALUDAPURE</t>
  </si>
  <si>
    <t>https://www.instagram.com/insaludapure/?hl=es-la</t>
  </si>
  <si>
    <t>INSALUDAPURE - INSTITUTO AUTÓNOMO DE LA SALUD DEL ESTADO APURE</t>
  </si>
  <si>
    <t>INTAMUJER - Instituto Tachirense de la Mujer</t>
  </si>
  <si>
    <t>Instituto Tachirense de la Mujer</t>
  </si>
  <si>
    <t>INTAMUJER</t>
  </si>
  <si>
    <t>https://rednaranja.com.ve/directorio_org/intamujer-instituto-tachirense-de-la-mujer/</t>
  </si>
  <si>
    <t>INTAMUJER - INSTITUTO TACHIRENSE DE LA MUJER</t>
  </si>
  <si>
    <t>INTERSOS</t>
  </si>
  <si>
    <t>INTERSOS - INTERSOS Humanitarian Aid Organization</t>
  </si>
  <si>
    <t>Humanitarian Aid Organization</t>
  </si>
  <si>
    <t>INTERSOS Humanitarian Aid Organization</t>
  </si>
  <si>
    <t>https://www.intersos.org/</t>
  </si>
  <si>
    <t xml:space="preserve">Simona Canova, Francesca Matarazzi, Dr. Rolando Vela </t>
  </si>
  <si>
    <t>respuestavenezuela@intersos.org, francesca.matarazzi@intersos.org, medco.venezuela@intersos.org</t>
  </si>
  <si>
    <t>+584247458891, +393391618776, +33 753613476</t>
  </si>
  <si>
    <t>IRFA - Instituto Radiofónico Fe y Alegría</t>
  </si>
  <si>
    <t>Instituto Radiofónico Fe y Alegría</t>
  </si>
  <si>
    <t>IRFA</t>
  </si>
  <si>
    <t xml:space="preserve">Luis Sánchez , Manuel Aristorena </t>
  </si>
  <si>
    <t>l.sanchez@feyalegria.edu.ve, direccionve@feyalegria.edu.ve</t>
  </si>
  <si>
    <t>04166952138, 02125632048</t>
  </si>
  <si>
    <t>IRFA - INSTITUTO RADIOFÓNICO FE Y ALEGRÍA</t>
  </si>
  <si>
    <t>ISPEB - Instituto de Salud Pública del Estado Bolívar</t>
  </si>
  <si>
    <t>Instituto de Salud Pública del Estado Bolívar</t>
  </si>
  <si>
    <t>ISPEB</t>
  </si>
  <si>
    <t>ISPB</t>
  </si>
  <si>
    <t>ISPEB - INSTITUTO DE SALUD PÚBLICA DEL ESTADO BOLÍVAR</t>
  </si>
  <si>
    <t>JE/JAV - Jóvenes Emprendedores/Junior Achievement de Venezuela</t>
  </si>
  <si>
    <t>Jóvenes Emprendedores/Junior Achievement de Venezuela</t>
  </si>
  <si>
    <t>JE/JAV</t>
  </si>
  <si>
    <t>www.jovenesemprendedores.org.ve</t>
  </si>
  <si>
    <t>Ileana Leyba</t>
  </si>
  <si>
    <t>jadirectora@jovenesemprendedores.org.ve</t>
  </si>
  <si>
    <t>JE/JAV - JÓVENES EMPRENDEDORES/JUNIOR ACHIEVEMENT DE VENEZUELA</t>
  </si>
  <si>
    <t>Jurispenna - Juris para Ellos, niños niñas y adolescentes</t>
  </si>
  <si>
    <t>Juris para Ellos, niños niñas y adolescentes</t>
  </si>
  <si>
    <t>Jurispenna</t>
  </si>
  <si>
    <t>instagram.com/jurispenna</t>
  </si>
  <si>
    <t>Leslith Castro</t>
  </si>
  <si>
    <t>jurispenna@gmail.com</t>
  </si>
  <si>
    <t>JURISPENNA - JURIS PARA ELLOS, NIÑOS NIÑAS Y ADOLESCENTES</t>
  </si>
  <si>
    <t>Kapé - Kapé</t>
  </si>
  <si>
    <t xml:space="preserve">Kapé - Kapé </t>
  </si>
  <si>
    <t>Kapé</t>
  </si>
  <si>
    <t>Asociación Civil KAPE KAPE</t>
  </si>
  <si>
    <t>KAPÉ - KAPÉ</t>
  </si>
  <si>
    <t>KTDH - Asociación Civil Kinyivi Tere por los DDHH</t>
  </si>
  <si>
    <t>Asociación Civil Kinyivi Tere por los DDHH</t>
  </si>
  <si>
    <t>KTDH</t>
  </si>
  <si>
    <t>Elba Yris Rodil Camacho</t>
  </si>
  <si>
    <t>yris.rodil@gmail.com</t>
  </si>
  <si>
    <t>KTDH - ASOCIACIÓN CIVIL KINYIVI TERE POR LOS DDHH</t>
  </si>
  <si>
    <t>Las Mercedes - Asociación Civil Las Mercedes</t>
  </si>
  <si>
    <t>Asociación Civil Las Mercedes</t>
  </si>
  <si>
    <t>https://instagram.com/flasmercedes?igshid=YmMyMTA2M2Y=</t>
  </si>
  <si>
    <t>Nayibe López - Asociación Civil Las Mercedes</t>
  </si>
  <si>
    <t>FundacionLasMercedesVzla@gmail.com</t>
  </si>
  <si>
    <t>LAS MERCEDES - ASOCIACIÓN CIVIL LAS MERCEDES</t>
  </si>
  <si>
    <t>LATAM FDF - Latam Freedom Development Foundation</t>
  </si>
  <si>
    <t>Latam Freedom Development Foundation</t>
  </si>
  <si>
    <t>LATAM FDF</t>
  </si>
  <si>
    <t>Latam Freedom &amp; Development Foundation</t>
  </si>
  <si>
    <t>Illiana Muñoz Valencia</t>
  </si>
  <si>
    <t>illiana.munoz@latamfdf.org</t>
  </si>
  <si>
    <t>+58 4126082963</t>
  </si>
  <si>
    <t>LATAM FDF - LATAM FREEDOM DEVELOPMENT FOUNDATION</t>
  </si>
  <si>
    <t>Loto Azul - Fundación Loto Azul</t>
  </si>
  <si>
    <t>Fundación Loto Azul</t>
  </si>
  <si>
    <t>Loto Azul</t>
  </si>
  <si>
    <t>LOTO AZUL - FUNDACIÓN LOTO AZUL</t>
  </si>
  <si>
    <t>Luz y Vida - Fundación Luz y Vida</t>
  </si>
  <si>
    <t>Fundación Luz y Vida</t>
  </si>
  <si>
    <t>Luz y Vida</t>
  </si>
  <si>
    <t>18/02/2020</t>
  </si>
  <si>
    <t>https://www.instagram.com/fundaluzyvida/?hl=es-la</t>
  </si>
  <si>
    <t>Ana Malaver</t>
  </si>
  <si>
    <t>malaverana@gmail.com</t>
  </si>
  <si>
    <t>LUZ Y VIDA - FUNDACIÓN LUZ Y VIDA</t>
  </si>
  <si>
    <t>M4H - Meals4Hope</t>
  </si>
  <si>
    <t>Meals4Hope</t>
  </si>
  <si>
    <t>M4H</t>
  </si>
  <si>
    <t>m4h</t>
  </si>
  <si>
    <t>Deivis Meléndez, Mercedes Romero, Carolina de Oteyza Scull</t>
  </si>
  <si>
    <t>dmelendez@grupoplumas.com, meals4hope@gmail.com, meals4hope@gmail.com</t>
  </si>
  <si>
    <t>+58 414-5188320, +58-4268063154, +34-657165982</t>
  </si>
  <si>
    <t>M4H - MEALS4HOPE</t>
  </si>
  <si>
    <t>Malteser International Order of Malta World Relief</t>
  </si>
  <si>
    <t>Malteser International</t>
  </si>
  <si>
    <t>Malteser International - Malteser International Order of Malta World Relief</t>
  </si>
  <si>
    <t>Lisa Schoenmeier, Ester Ortiz</t>
  </si>
  <si>
    <t>lisa.schoenmeier@malteser-international.org, ester.ortiz@malteser-international.org</t>
  </si>
  <si>
    <t>+4915121933157, +573156368389</t>
  </si>
  <si>
    <t>MALTESER INTERNATIONAL ORDER OF MALTA WORLD RELIEF</t>
  </si>
  <si>
    <t>Mamá Maestra - Fundación Paz Positiva</t>
  </si>
  <si>
    <t>Fundación Paz Positiva</t>
  </si>
  <si>
    <t>Mamá Maestra</t>
  </si>
  <si>
    <t>Fundación Paz Positiva (Mamá Maestra)</t>
  </si>
  <si>
    <t>MAMÁ MAESTRA - FUNDACIÓN PAZ POSITIVA</t>
  </si>
  <si>
    <t>Mapani - Madres y Padres Por los Niños en Venezuela</t>
  </si>
  <si>
    <t>Madres y Padres Por los Niños en Venezuela</t>
  </si>
  <si>
    <t>Mapani</t>
  </si>
  <si>
    <t>Madres y Padres Por Los Niños En Venezuela</t>
  </si>
  <si>
    <t>30/03/2021</t>
  </si>
  <si>
    <t>Daniel Graterol</t>
  </si>
  <si>
    <t xml:space="preserve">redmapanivzla@gmail.com
</t>
  </si>
  <si>
    <t>MAPANI - MADRES Y PADRES POR LOS NIÑOS EN VENEZUELA</t>
  </si>
  <si>
    <t>MAPANI - Madres y Padres Por Los Niños En Venezuela</t>
  </si>
  <si>
    <t>MAPANI</t>
  </si>
  <si>
    <t>Gretna El Halabi</t>
  </si>
  <si>
    <t>redmapanivzla@gmail.com</t>
  </si>
  <si>
    <t>MdM Argentina - Médicos del Mundo Argentina</t>
  </si>
  <si>
    <t>Médicos del Mundo Argentina</t>
  </si>
  <si>
    <t>MdM Argentina</t>
  </si>
  <si>
    <t>MDM ARGENTINA - MÉDICOS DEL MUNDO ARGENTINA</t>
  </si>
  <si>
    <t>MdM Spain - Médicos del Mundo Spain</t>
  </si>
  <si>
    <t>Médicos del Mundo Spain</t>
  </si>
  <si>
    <t>MdM Spain</t>
  </si>
  <si>
    <t>Pablo Paniagua, Yanina Foti</t>
  </si>
  <si>
    <t>coordinacion.venezuela@medicosdelmundo.org, coordprog.ve@medicosdelmundo.org</t>
  </si>
  <si>
    <t>+33645732158, +33683019752</t>
  </si>
  <si>
    <t>MDM SPAIN - MÉDICOS DEL MUNDO SPAIN</t>
  </si>
  <si>
    <t>Mercy Corps</t>
  </si>
  <si>
    <t>Mercy Corps - Mercy Corps</t>
  </si>
  <si>
    <t>Lila Gil</t>
  </si>
  <si>
    <t>lgil@mercycorps.org</t>
  </si>
  <si>
    <t>MERCY CORPS</t>
  </si>
  <si>
    <t>MI - Mentor Initiative</t>
  </si>
  <si>
    <t>Mentor Initiative</t>
  </si>
  <si>
    <t>MI</t>
  </si>
  <si>
    <t>https://thementorinitiative.org/</t>
  </si>
  <si>
    <t>Shlomo Peretz</t>
  </si>
  <si>
    <t>director.pais@iniciativamentor.org</t>
  </si>
  <si>
    <t>MI - MENTOR INITIATIVE</t>
  </si>
  <si>
    <t>Mondo Aperto - Cooperativa Mondo Aperto</t>
  </si>
  <si>
    <t>Cooperativa Mondo Aperto</t>
  </si>
  <si>
    <t>Mondo Aperto</t>
  </si>
  <si>
    <t>www.cooperativamondoaperto.it</t>
  </si>
  <si>
    <t>MONDO APERTO - COOPERATIVA MONDO APERTO</t>
  </si>
  <si>
    <t>Movimiento Mujeres Por La Vida</t>
  </si>
  <si>
    <t>MOVIMIENTO MUJERES POR LA VIDA</t>
  </si>
  <si>
    <t>Movimiento Porche Literario Calle 13</t>
  </si>
  <si>
    <t>Porche Literario Calle 13</t>
  </si>
  <si>
    <t>MOVIMIENTO PORCHE LITERARIO CALLE 13</t>
  </si>
  <si>
    <t>MPPS - Ministerio del Poder Popular para la Salud</t>
  </si>
  <si>
    <t>Ministerio del Poder Popular para la Salud</t>
  </si>
  <si>
    <t>MPPS</t>
  </si>
  <si>
    <t>MPPS - MINISTERIO DEL PODER POPULAR PARA LA SALUD</t>
  </si>
  <si>
    <t>MPPS Apure</t>
  </si>
  <si>
    <t xml:space="preserve"> http://www.insaludapure.org</t>
  </si>
  <si>
    <t>MPPS APURE</t>
  </si>
  <si>
    <t>MPPS Carabobo</t>
  </si>
  <si>
    <t>http://www.mpps.gob.ve/</t>
  </si>
  <si>
    <t>MPPS CARABOBO</t>
  </si>
  <si>
    <t>MPPS Cojedes</t>
  </si>
  <si>
    <t>MPPS COJEDES</t>
  </si>
  <si>
    <t>MPPS Delta Amacuro</t>
  </si>
  <si>
    <t>MPPS DELTA AMACURO</t>
  </si>
  <si>
    <t>MPPS Distrito Capital</t>
  </si>
  <si>
    <t>MPPS DISTRITO CAPITAL</t>
  </si>
  <si>
    <t>MPPS DRSNE - Direccion Regional de salud Nueva esparta</t>
  </si>
  <si>
    <t>Direccion Regional de salud Nueva esparta</t>
  </si>
  <si>
    <t>MPPS DRSNE</t>
  </si>
  <si>
    <t>MPPS DRSNE - DIRECCION REGIONAL DE SALUD NUEVA ESPARTA</t>
  </si>
  <si>
    <t>MPPS Guárico</t>
  </si>
  <si>
    <t>MPPS GUÁRICO</t>
  </si>
  <si>
    <t>MPPS La Guaira</t>
  </si>
  <si>
    <t>MPPS LA GUAIRA</t>
  </si>
  <si>
    <t>MPPS Miranda</t>
  </si>
  <si>
    <t>MPPS MIRANDA</t>
  </si>
  <si>
    <t>MPPS Monagas</t>
  </si>
  <si>
    <t>MPPS MONAGAS</t>
  </si>
  <si>
    <t>MPPS Portuguesa</t>
  </si>
  <si>
    <t>MPPS PORTUGUESA</t>
  </si>
  <si>
    <t>MPPS Sucre</t>
  </si>
  <si>
    <t>MPPS SUCRE</t>
  </si>
  <si>
    <t>MPPS Yaracuy</t>
  </si>
  <si>
    <t>MPPS YARACUY</t>
  </si>
  <si>
    <t>MS - Mundo Solidario</t>
  </si>
  <si>
    <t>Mundo Solidario</t>
  </si>
  <si>
    <t>MS</t>
  </si>
  <si>
    <t>Francisco González , Eluz Paredes García</t>
  </si>
  <si>
    <t>fhadesosa21@gmail.com, eluzparedes@gmail.com</t>
  </si>
  <si>
    <t>04142293047, 04241982592</t>
  </si>
  <si>
    <t>MS - MUNDO SOLIDARIO</t>
  </si>
  <si>
    <t>MSF - Médicos Sin Fronteras</t>
  </si>
  <si>
    <t>Médicos Sin Fronteras</t>
  </si>
  <si>
    <t>MSF</t>
  </si>
  <si>
    <t>MSF - MÉDICOS SIN FRONTERAS</t>
  </si>
  <si>
    <t>MUDERES - Mujeres por los Derechos</t>
  </si>
  <si>
    <t>Mujeres por los Derechos</t>
  </si>
  <si>
    <t>MUDERES</t>
  </si>
  <si>
    <t>https://www.facebook.com/mujeresporlosderechos</t>
  </si>
  <si>
    <t>Yermeyn York</t>
  </si>
  <si>
    <t>yermeynyork@gmail.com</t>
  </si>
  <si>
    <t>MUDERES - MUJERES POR LOS DERECHOS</t>
  </si>
  <si>
    <t xml:space="preserve">MUGER - Colectivo Feminista Mujer Género Rebelde </t>
  </si>
  <si>
    <t xml:space="preserve">Colectivo Feminista Mujer Género Rebelde </t>
  </si>
  <si>
    <t>MUGER</t>
  </si>
  <si>
    <t xml:space="preserve">shippiyyukom.blogspot.com </t>
  </si>
  <si>
    <t>Carmen Maritza Sanabria Fernández</t>
  </si>
  <si>
    <t>maritzasanabriaf@yahoo.com</t>
  </si>
  <si>
    <t xml:space="preserve">MUGER - COLECTIVO FEMINISTA MUJER GÉNERO REBELDE </t>
  </si>
  <si>
    <t>MUV - Médicos Unidos de Venezuela</t>
  </si>
  <si>
    <t>Médicos Unidos de Venezuela</t>
  </si>
  <si>
    <t>MUV</t>
  </si>
  <si>
    <t>https://www.facebook.com/groups/473921852817470/</t>
  </si>
  <si>
    <t>MUV - MÉDICOS UNIDOS DE VENEZUELA</t>
  </si>
  <si>
    <t>NILO - Asociación Civil NILO (Naciones Indígenas Libres y Organizadas)</t>
  </si>
  <si>
    <t>Asociación Civil NILO (Naciones Indígenas Libres y Organizadas)</t>
  </si>
  <si>
    <t>NILO</t>
  </si>
  <si>
    <t>ASOCIACIÓN CIVIL NILO (NACIONES INDÍGENAS LIBRES Y ORGANIZADAS)</t>
  </si>
  <si>
    <t>https://www.acnilo.org/escuelasnilo/</t>
  </si>
  <si>
    <t>Se solicito ingresar nuevamente la organización</t>
  </si>
  <si>
    <t>Nina Hurtado, Isabel Porras</t>
  </si>
  <si>
    <t>escuelasnilo@gmail.com, isabelporras.mkt@gmail.com</t>
  </si>
  <si>
    <t>+584242001748, +584129613359</t>
  </si>
  <si>
    <t>NILO - ASOCIACIÓN CIVIL NILO (NACIONES INDÍGENAS LIBRES Y ORGANIZADAS)</t>
  </si>
  <si>
    <t>No Permitas Malos Tratos</t>
  </si>
  <si>
    <t>NO PERMITAS MALOS TRATOS</t>
  </si>
  <si>
    <t>ONG NO PERMITAS MALOS TRATOS</t>
  </si>
  <si>
    <t>NRC - Norwegian Refugee Council</t>
  </si>
  <si>
    <t>Norwegian Refugee Council</t>
  </si>
  <si>
    <t>NRC</t>
  </si>
  <si>
    <t>Giovanni Rizzo</t>
  </si>
  <si>
    <t>giovanni.rizzo@nrc.no</t>
  </si>
  <si>
    <t>+ 58 4247306704</t>
  </si>
  <si>
    <t>NRC - NORWEGIAN REFUGEE COUNCIL</t>
  </si>
  <si>
    <t>OBGASTROFIT - OB GASTRO FIT</t>
  </si>
  <si>
    <t>OB GASTRO FIT</t>
  </si>
  <si>
    <t>OBGASTROFIT</t>
  </si>
  <si>
    <t>EDGAR ODREMAN</t>
  </si>
  <si>
    <t>edgar.odreman1@gmail.com</t>
  </si>
  <si>
    <t>OCHA - Office for the Coordination of Humanitarian Affairs</t>
  </si>
  <si>
    <t>Office for the Coordination of Humanitarian Affairs</t>
  </si>
  <si>
    <t>OCHA</t>
  </si>
  <si>
    <t>Oficina de Coordinación de Asuntos Humanitarios</t>
  </si>
  <si>
    <t>Cynthia Viveros Cano</t>
  </si>
  <si>
    <t>viveros-cano@un.org</t>
  </si>
  <si>
    <t>OCHA - OFFICE FOR THE COORDINATION OF HUMANITARIAN AFFAIRS</t>
  </si>
  <si>
    <t>OCIUD - Ojo Ciudadano Asociación Civil</t>
  </si>
  <si>
    <t>Ojo Ciudadano Asociación Civil</t>
  </si>
  <si>
    <t>OCIUD</t>
  </si>
  <si>
    <t>Ociud</t>
  </si>
  <si>
    <t>edison arciniega, Adriana Luna</t>
  </si>
  <si>
    <t>earciniega13@gmail.com, ojociudadanosvzla@gmail.com</t>
  </si>
  <si>
    <t>+584141075825, +584241227375</t>
  </si>
  <si>
    <t>OCIUD - OJO CIUDADANO ASOCIACIÓN CIVIL</t>
  </si>
  <si>
    <t>ODISEF - Observatorio de Investigaciones Sociales en la Frontera</t>
  </si>
  <si>
    <t>Observatorio de Investigaciones Sociales en la Frontera</t>
  </si>
  <si>
    <t>ODISEF</t>
  </si>
  <si>
    <t>ODISEF - OBSERVATORIO DE INVESTIGACIONES SOCIALES EN LA FRONTERA</t>
  </si>
  <si>
    <t>OIM - International Organization for Migration</t>
  </si>
  <si>
    <t>International Organization for Migration</t>
  </si>
  <si>
    <t>OIM</t>
  </si>
  <si>
    <t>Organización Internacional para las Migraciones</t>
  </si>
  <si>
    <t>IOM</t>
  </si>
  <si>
    <t>Alejandro Carnero</t>
  </si>
  <si>
    <t>acarnero@iom.int</t>
  </si>
  <si>
    <t>+58-4126237285</t>
  </si>
  <si>
    <t>OIM - INTERNATIONAL ORGANIZATION FOR MIGRATION</t>
  </si>
  <si>
    <t>ONUSIDA</t>
  </si>
  <si>
    <t>ONUSIDA - ONUSIDA</t>
  </si>
  <si>
    <t>Programa Conjunto de las Naciones Unidas sobre el VIH/SIDA</t>
  </si>
  <si>
    <t>UNAIDS</t>
  </si>
  <si>
    <t>OPS - Pan-American Health Organization (World Health Organization)</t>
  </si>
  <si>
    <t>Pan-American Health Organization (World Health Organization)</t>
  </si>
  <si>
    <t>OPS</t>
  </si>
  <si>
    <t>Organización Panamericana de la Salud</t>
  </si>
  <si>
    <t>Organización Panamericana de la Salud / Organización Mundial de la Salud</t>
  </si>
  <si>
    <t>PAHO (WHO)</t>
  </si>
  <si>
    <t>Ariel Karolinsky, Dr. Paolo Balladelli</t>
  </si>
  <si>
    <t>karolinskia@paho.org, balladep@paho.org</t>
  </si>
  <si>
    <t xml:space="preserve">+58 212 2065007 , +58 212 206-5004  </t>
  </si>
  <si>
    <t>OPS - PAN-AMERICAN HEALTH ORGANIZATION (WORLD HEALTH ORGANIZATION)</t>
  </si>
  <si>
    <t>OrbeEX - Fundación OrbeEX</t>
  </si>
  <si>
    <t>Fundación OrbeEX</t>
  </si>
  <si>
    <t>OrbeEX</t>
  </si>
  <si>
    <t>24/04/2021</t>
  </si>
  <si>
    <t>ORBEEX - FUNDACIÓN ORBEEX</t>
  </si>
  <si>
    <t>Otro Enfoque</t>
  </si>
  <si>
    <t>OTRO ENFOQUE</t>
  </si>
  <si>
    <t>OV - Asociación Civil Opción Venezuela</t>
  </si>
  <si>
    <t>Asociación Civil Opción Venezuela</t>
  </si>
  <si>
    <t>OV</t>
  </si>
  <si>
    <t>Félix Ríos Álvarez</t>
  </si>
  <si>
    <t>felixxi@gmail.com</t>
  </si>
  <si>
    <t>OV - ASOCIACIÓN CIVIL OPCIÓN VENEZUELA</t>
  </si>
  <si>
    <t>OVJNU - Venezuelan Youth Organization for the United Nations</t>
  </si>
  <si>
    <t>Venezuelan Youth Organization for the United Nations</t>
  </si>
  <si>
    <t>OVJNU</t>
  </si>
  <si>
    <t xml:space="preserve">Eduardo Labrador , Jhon David Esteban </t>
  </si>
  <si>
    <t>ejls1313@gmail.com, jovenesnacionesunidas@gmail.com</t>
  </si>
  <si>
    <t>+584247832524, +584247096720</t>
  </si>
  <si>
    <t>OVJNU - VENEZUELAN YOUTH ORGANIZATION FOR THE UNITED NATIONS</t>
  </si>
  <si>
    <t>OXFAM</t>
  </si>
  <si>
    <t>OXFAM - OXFAM</t>
  </si>
  <si>
    <t>Oxfam International</t>
  </si>
  <si>
    <t>Laura González</t>
  </si>
  <si>
    <t>laura.gonzalez@oxfam.org</t>
  </si>
  <si>
    <t>595 971 841855</t>
  </si>
  <si>
    <t>Pais Narrado</t>
  </si>
  <si>
    <t>https://www.instagram.com/paisnarradovzla/?hl=es</t>
  </si>
  <si>
    <t>Abraham Riobueno</t>
  </si>
  <si>
    <t>PAIS NARRADO</t>
  </si>
  <si>
    <t>PALUZ - Primeros Auxilios LUZ</t>
  </si>
  <si>
    <t>Primeros Auxilios LUZ</t>
  </si>
  <si>
    <t>PALUZ</t>
  </si>
  <si>
    <t>https://paluz.org/</t>
  </si>
  <si>
    <t>Patricia Zerpa, Giovanni Varela</t>
  </si>
  <si>
    <t>zerpapatricia@paluz.org, giovanni@paluz.org</t>
  </si>
  <si>
    <t>+58 424 616 6211, +58 414 635 6826</t>
  </si>
  <si>
    <t>PALUZ - PRIMEROS AUXILIOS LUZ</t>
  </si>
  <si>
    <t>PAM - Primeros Auxilios Margarita</t>
  </si>
  <si>
    <t>Primeros Auxilios Margarita</t>
  </si>
  <si>
    <t>PAM</t>
  </si>
  <si>
    <t xml:space="preserve">Maria Eugenia Sinco </t>
  </si>
  <si>
    <t>sincomaru06@gmail.com</t>
  </si>
  <si>
    <t>PAM - PRIMEROS AUXILIOS MARGARITA</t>
  </si>
  <si>
    <t>Parroquia Corpus Christi Ciudad Guayana</t>
  </si>
  <si>
    <t>Parroquia Corpus Christi C.Guayana</t>
  </si>
  <si>
    <t>PARROQUIA CORPUS CHRISTI CIUDAD GUAYANA</t>
  </si>
  <si>
    <t>Phynatura - Asociación Civil Phynatura</t>
  </si>
  <si>
    <t>Asociación Civil Phynatura</t>
  </si>
  <si>
    <t>Phynatura</t>
  </si>
  <si>
    <t>Luis Jimenez</t>
  </si>
  <si>
    <t>phynatura@gmail.com</t>
  </si>
  <si>
    <t>PHYNATURA - ASOCIACIÓN CIVIL PHYNATURA</t>
  </si>
  <si>
    <t>PIB-CLUE - Primera Iglesia Bautista - Cristo la única esperanza</t>
  </si>
  <si>
    <t>Primera Iglesia Bautista - Cristo la única esperanza</t>
  </si>
  <si>
    <t>PIB-CLUE</t>
  </si>
  <si>
    <t>https://www.facebook.com/pib.clue</t>
  </si>
  <si>
    <t>Rafael Mazarrasa</t>
  </si>
  <si>
    <t>rafael.mazarrasa@heks-eper.org</t>
  </si>
  <si>
    <t>PIB-CLUE - PRIMERA IGLESIA BAUTISTA - CRISTO LA ÚNICA ESPERANZA</t>
  </si>
  <si>
    <t>PLAFAM - Asociación Civil de Planificación Familiar</t>
  </si>
  <si>
    <t>Asociación Civil de Planificación Familiar</t>
  </si>
  <si>
    <t>PLAFAM</t>
  </si>
  <si>
    <t>Asociación de Planificación Familiar</t>
  </si>
  <si>
    <t>Sofía Martínez, Belmar Franceschi, Suzany Gonzalez Zambrano</t>
  </si>
  <si>
    <t>Contacto@hablafundacion.org, bfranceschi@plafam.org.ve, contacto@cedesex.org</t>
  </si>
  <si>
    <t>00584242541875, 00582126340177 , 00584140502300</t>
  </si>
  <si>
    <t>PLAFAM - ASOCIACIÓN CIVIL DE PLANIFICACIÓN FAMILIAR</t>
  </si>
  <si>
    <t>Plan - Plan International</t>
  </si>
  <si>
    <t>Plan International</t>
  </si>
  <si>
    <t>Plan</t>
  </si>
  <si>
    <t>PLAN</t>
  </si>
  <si>
    <t>Yanina Foti, Pablo Paniagua</t>
  </si>
  <si>
    <t>coordprogram.ve@medicosdelmundo.org, coordinacion.venezuela@medicosdelmundo.org</t>
  </si>
  <si>
    <t>+33683019752, +33645732158</t>
  </si>
  <si>
    <t>PLAN - PLAN INTERNATIONAL</t>
  </si>
  <si>
    <t>PLANYDES - Asociación Civil Planeación y Desarrollo Salesianos de Don Bosco</t>
  </si>
  <si>
    <t>Asociación Civil Planeación y Desarrollo Salesianos de Don Bosco</t>
  </si>
  <si>
    <t>PLANYDES</t>
  </si>
  <si>
    <t>PLANYDES - ASOCIACIÓN CIVIL PLANEACIÓN Y DESARROLLO SALESIANOS DE DON BOSCO</t>
  </si>
  <si>
    <t>PMA - World Food Programme</t>
  </si>
  <si>
    <t>World Food Programme</t>
  </si>
  <si>
    <t>PMA</t>
  </si>
  <si>
    <t>Programa Mundial de Alimentos</t>
  </si>
  <si>
    <t>WFP</t>
  </si>
  <si>
    <t>Marco Selva</t>
  </si>
  <si>
    <t>marco.selva@wfp.org</t>
  </si>
  <si>
    <t>PMA - WORLD FOOD PROGRAMME</t>
  </si>
  <si>
    <t>PMM - Polish Medical Mission</t>
  </si>
  <si>
    <t>Polish Medical Mission</t>
  </si>
  <si>
    <t>PMM</t>
  </si>
  <si>
    <t>https://pmm.org.pl/en</t>
  </si>
  <si>
    <t>Carol Sánchez</t>
  </si>
  <si>
    <t>carol.sanchez@pmm.org.pl</t>
  </si>
  <si>
    <t>PMM - POLISH MEDICAL MISSION</t>
  </si>
  <si>
    <t>PNUD - United Nations Development Programme</t>
  </si>
  <si>
    <t>United Nations Development Programme</t>
  </si>
  <si>
    <t>UNDP</t>
  </si>
  <si>
    <t>Rosicler Gómez  , Yamel Pérez</t>
  </si>
  <si>
    <t>rosicler.gomez@undp.org, yamel.perez@unndp.org</t>
  </si>
  <si>
    <t xml:space="preserve">+582122084444 , +582122084444 </t>
  </si>
  <si>
    <t>PNUD - UNITED NATIONS DEVELOPMENT PROGRAMME</t>
  </si>
  <si>
    <t>Prepara Familia</t>
  </si>
  <si>
    <t>Prepara Familia - Prepara Familia</t>
  </si>
  <si>
    <t xml:space="preserve">Carolina de Oteyza, Katherine Martínez	</t>
  </si>
  <si>
    <t>meals4hope@gmail.com, preparafamilia@gmail.com</t>
  </si>
  <si>
    <t>0034657165982, 0584143232537</t>
  </si>
  <si>
    <t>PREPARA FAMILIA</t>
  </si>
  <si>
    <t>ProBuenaNueva - Fundación Proyecto Buena Nueva</t>
  </si>
  <si>
    <t>Fundación Proyecto Buena Nueva</t>
  </si>
  <si>
    <t>ProBuenaNueva</t>
  </si>
  <si>
    <t>Mery Epiayu , Malva Castro</t>
  </si>
  <si>
    <t>presidenciaprobuenanueva@gmail.com, proyectobuenanueva@gmail.com</t>
  </si>
  <si>
    <t>04146827262, 04146833843</t>
  </si>
  <si>
    <t>PROBUENANUEVA - FUNDACIÓN PROYECTO BUENA NUEVA</t>
  </si>
  <si>
    <t>Proinapsa - Proinapsa</t>
  </si>
  <si>
    <t>Proinapsa</t>
  </si>
  <si>
    <t>PROINAPSA - PROINAPSA</t>
  </si>
  <si>
    <t>Protección Civil Caroní</t>
  </si>
  <si>
    <t>PCivil Caroní</t>
  </si>
  <si>
    <t>PROTECCIÓN CIVIL CARONÍ</t>
  </si>
  <si>
    <t>Protección Civil Heres</t>
  </si>
  <si>
    <t>PCivil Heres</t>
  </si>
  <si>
    <t>PROTECCIÓN CIVIL HERES</t>
  </si>
  <si>
    <t>Protección Civil Miranda</t>
  </si>
  <si>
    <t>PCivil Miranda</t>
  </si>
  <si>
    <t>PROTECCIÓN CIVIL MIRANDA</t>
  </si>
  <si>
    <t>Protección Civil San Antonio</t>
  </si>
  <si>
    <t>PCivil San Antonio</t>
  </si>
  <si>
    <t>PROTECCIÓN CIVIL SAN ANTONIO</t>
  </si>
  <si>
    <t>Protección Civil San Cristobal</t>
  </si>
  <si>
    <t>PCivil San Cristobal</t>
  </si>
  <si>
    <t>PROTECCIÓN CIVIL SAN CRISTOBAL</t>
  </si>
  <si>
    <t>Protección Civil Táchira</t>
  </si>
  <si>
    <t>PCivil Táchira</t>
  </si>
  <si>
    <t>PROTECCIÓN CIVIL TÁCHIRA</t>
  </si>
  <si>
    <t>Proveeduría de Zulia</t>
  </si>
  <si>
    <t>Proveeduría Zulia</t>
  </si>
  <si>
    <t>PROVEEDURÍA DE ZULIA</t>
  </si>
  <si>
    <t>Proyecto de recuperación nutricional Catch Up</t>
  </si>
  <si>
    <t>Proyecto catch up</t>
  </si>
  <si>
    <t>https://www.instagram.com/tv/CiFysxrIOiR/?igshid=YmMyMTA2M2Y=</t>
  </si>
  <si>
    <t>Isabel Chávez Pinto</t>
  </si>
  <si>
    <t>chavezisabel66@gmail.com</t>
  </si>
  <si>
    <t>PROYECTO DE RECUPERACIÓN NUTRICIONAL CATCH UP</t>
  </si>
  <si>
    <t>Proyecto Esperanza</t>
  </si>
  <si>
    <t>PE - Proyecto Esperanza</t>
  </si>
  <si>
    <t>PE</t>
  </si>
  <si>
    <t>Carolina D Jesus, Carolina Nelson</t>
  </si>
  <si>
    <t>cdjesus@esperanzavenezuela.org, mcnelson@esperanzavenezuela.org</t>
  </si>
  <si>
    <t>04123199339, 04242782157</t>
  </si>
  <si>
    <t>PROYECTO ESPERANZA</t>
  </si>
  <si>
    <t>Proyecto Nodriza</t>
  </si>
  <si>
    <t>PROYECTO NODRIZA</t>
  </si>
  <si>
    <t>PUI - Première Urgence Internationale</t>
  </si>
  <si>
    <t>Première Urgence Internationale</t>
  </si>
  <si>
    <t>PUI</t>
  </si>
  <si>
    <t>Clementine Villiamier</t>
  </si>
  <si>
    <t>south-america.hom@premiere-urgence.org</t>
  </si>
  <si>
    <t>PUI - PREMIÈRE URGENCE INTERNATIONALE</t>
  </si>
  <si>
    <t>Puntos Solidarios</t>
  </si>
  <si>
    <t>PUNTOS SOLIDARIOS</t>
  </si>
  <si>
    <t>RBPSB - Red de Bibliotecas Públicas Simón Rodríguez</t>
  </si>
  <si>
    <t>Red de Bibliotecas Públicas Simón Rodríguez</t>
  </si>
  <si>
    <t>RBPSB</t>
  </si>
  <si>
    <t>Red de Bibliotecas Públicas Simón Rodríguez.</t>
  </si>
  <si>
    <t>RBPSB - RED DE BIBLIOTECAS PÚBLICAS SIMÓN RODRÍGUEZ</t>
  </si>
  <si>
    <t>RCDB - Red de Casas Don Bosco</t>
  </si>
  <si>
    <t>Red de Casas Don Bosco</t>
  </si>
  <si>
    <t>RCDB</t>
  </si>
  <si>
    <t>Luís Germán PRATO, Leonardo RODRÍGUEZ ANGOLA</t>
  </si>
  <si>
    <t>presidencia.rcdb@gmail.com, direccionejecutiva.rcdb@gmail.com</t>
  </si>
  <si>
    <t>+584142726561, +584147900097</t>
  </si>
  <si>
    <t>RCDB - RED DE CASAS DON BOSCO</t>
  </si>
  <si>
    <t>Red Ciega - Asociación Civil Red Ciega</t>
  </si>
  <si>
    <t>Asociación Civil Red Ciega</t>
  </si>
  <si>
    <t>Red Ciega</t>
  </si>
  <si>
    <t>RED CIEGA - ASOCIACIÓN CIVIL RED CIEGA</t>
  </si>
  <si>
    <t>Red de Nutrición LARA</t>
  </si>
  <si>
    <t>RED DE NUTRICIÓN LARA</t>
  </si>
  <si>
    <t>REDISALUD - Asociación Civil Redes Integrales de Salud</t>
  </si>
  <si>
    <t>Asociación Civil Redes Integrales de Salud</t>
  </si>
  <si>
    <t>REDISALUD</t>
  </si>
  <si>
    <t>Redes Integrales de Salud</t>
  </si>
  <si>
    <t>REDISALUD - Redes Integrales de Salud - Venezuela</t>
  </si>
  <si>
    <t>Redes Integrales de Salud - Venezuela</t>
  </si>
  <si>
    <t>16/04/2021</t>
  </si>
  <si>
    <t>http://redisalud.net/</t>
  </si>
  <si>
    <t>Marisol Cubillán</t>
  </si>
  <si>
    <t>redisalud@redisalud.net</t>
  </si>
  <si>
    <t xml:space="preserve">+58 (0212) 7616450 (0212) 7631062 </t>
  </si>
  <si>
    <t>REDISALUD - ASOCIACIÓN CIVIL REDES INTEGRALES DE SALUD</t>
  </si>
  <si>
    <t>Rehabilitadores por la Salud</t>
  </si>
  <si>
    <t>REHABILITADORES POR LA SALUD</t>
  </si>
  <si>
    <t>RELAF - Red Latinoamericana de Acogimiento Familiar</t>
  </si>
  <si>
    <t>Red Latinoamericana de Acogimiento Familiar</t>
  </si>
  <si>
    <t>RELAF</t>
  </si>
  <si>
    <t>RELAF - RED LATINOAMERICANA DE ACOGIMIENTO FAMILIAR</t>
  </si>
  <si>
    <t>REPAS - Red Popular de Ayuda Solidaria</t>
  </si>
  <si>
    <t>Red Popular de Ayuda Solidaria</t>
  </si>
  <si>
    <t>REPAS</t>
  </si>
  <si>
    <t>https://www.instagram.com/repas_fundacion/</t>
  </si>
  <si>
    <t>REPAS - RED POPULAR DE AYUDA SOLIDARIA</t>
  </si>
  <si>
    <t>Rescate - ONG Rescate International</t>
  </si>
  <si>
    <t>ONG Rescate International</t>
  </si>
  <si>
    <t>Rescate</t>
  </si>
  <si>
    <t>RESCATE - ONG RESCATE INTERNATIONAL</t>
  </si>
  <si>
    <t>Rescate Venezuela</t>
  </si>
  <si>
    <t>Rescate Venezuela - Rescate Venezuela</t>
  </si>
  <si>
    <t>Alicia Guzmán</t>
  </si>
  <si>
    <t>alicia.guzman@rescatevenezuela.com</t>
  </si>
  <si>
    <t>RESCATE VENEZUELA</t>
  </si>
  <si>
    <t>RET - RET International</t>
  </si>
  <si>
    <t>RET International</t>
  </si>
  <si>
    <t>RET</t>
  </si>
  <si>
    <t>Refugee Education Trust</t>
  </si>
  <si>
    <t>RET - RET International (Former The Foundation for the Refugee Education Trust till 2014)</t>
  </si>
  <si>
    <t xml:space="preserve">Marcel Reyes </t>
  </si>
  <si>
    <t>m.reyes@retamericas.org</t>
  </si>
  <si>
    <t>RET - RET INTERNATIONAL</t>
  </si>
  <si>
    <t>RGV+ - Red de Gente Positiva</t>
  </si>
  <si>
    <t>Red de Gente Positiva</t>
  </si>
  <si>
    <t>RGV+</t>
  </si>
  <si>
    <t>RGV+ - RED DE GENTE POSITIVA</t>
  </si>
  <si>
    <t>RLN  - FUNDACIÓN ROMPIENDO LA NORMA</t>
  </si>
  <si>
    <t>FUNDACIÓN ROMPIENDO LA NORMA</t>
  </si>
  <si>
    <t xml:space="preserve">RLN </t>
  </si>
  <si>
    <t>https://www.instagram.com/ROMPIENDOLANORMA</t>
  </si>
  <si>
    <t>Alexis Bolivar</t>
  </si>
  <si>
    <t>rompiendolanorma@gmail.com</t>
  </si>
  <si>
    <t>SADET - Sociedad Anticancerosa Del Estado Trujillo</t>
  </si>
  <si>
    <t>Sociedad Anticancerosa Del Estado Trujillo</t>
  </si>
  <si>
    <t>SADET</t>
  </si>
  <si>
    <t>Sociedad Anticancerosa del Estado Trujillo</t>
  </si>
  <si>
    <t>SOCIEDAD ANTICANCEROSA DEL ESTADO TRUJILLO</t>
  </si>
  <si>
    <t xml:space="preserve">María Eugenia Brillembourg, Cesar Emiro Ponce </t>
  </si>
  <si>
    <t>sadetgerenciageneral@gmail.com, cesaremiropd@gmail.com</t>
  </si>
  <si>
    <t>+5804165701226, +5804147290657</t>
  </si>
  <si>
    <t>SADET - SOCIEDAD ANTICANCEROSA DEL ESTADO TRUJILLO</t>
  </si>
  <si>
    <t>SAEZ - Secretaría de Salud del Estado Zulia</t>
  </si>
  <si>
    <t>Secretaría de Salud del Estado Zulia</t>
  </si>
  <si>
    <t>SAEZ</t>
  </si>
  <si>
    <t>SAEZ - SECRETARÍA DE SALUD DEL ESTADO ZULIA</t>
  </si>
  <si>
    <t>SAHEP - Sociedad Amigos del Hospital de Especialidades Pediatricas</t>
  </si>
  <si>
    <t>Sociedad Amigos del Hospital de Especialidades Pediatricas</t>
  </si>
  <si>
    <t>SAHEP</t>
  </si>
  <si>
    <t>SAHEP - SOCIEDAD AMIGOS DEL HOSPITAL DE ESPECIALIDADES PEDIATRICAS</t>
  </si>
  <si>
    <t>SALMA Venezuela</t>
  </si>
  <si>
    <t>Victor Gonzalez</t>
  </si>
  <si>
    <t>SALMA VENEZUELA</t>
  </si>
  <si>
    <t>SALUDANZ - Instituto Anzoatiguense de la Salud</t>
  </si>
  <si>
    <t>Instituto Anzoatiguense de la Salud</t>
  </si>
  <si>
    <t>SALUDANZ</t>
  </si>
  <si>
    <t>http://200.44.114.220/</t>
  </si>
  <si>
    <t>SALUDANZ - INSTITUTO ANZOATIGUENSE DE LA SALUD</t>
  </si>
  <si>
    <t>SAMAN - FUNDACION SAMAN</t>
  </si>
  <si>
    <t>FUNDACION SAMAN</t>
  </si>
  <si>
    <t>SAMAN</t>
  </si>
  <si>
    <t>https://instagram.com/saman.fundacion?igshid=YmMyMTA2M2Y=</t>
  </si>
  <si>
    <t>Francis Caruso</t>
  </si>
  <si>
    <t>SAMSB - Servicio Autónomo Municipal de Salud Baruta</t>
  </si>
  <si>
    <t>Servicio Autónomo Municipal de Salud Baruta</t>
  </si>
  <si>
    <t>SAMSB</t>
  </si>
  <si>
    <t>SAMSB - SERVICIO AUTÓNOMO MUNICIPAL DE SALUD BARUTA</t>
  </si>
  <si>
    <t>SAV - Sociedad Anticancerosa de Venezuela</t>
  </si>
  <si>
    <t>Sociedad Anticancerosa de Venezuela</t>
  </si>
  <si>
    <t>SAV</t>
  </si>
  <si>
    <t>María Rodriguez , César Miranda</t>
  </si>
  <si>
    <t>educacion@sociedadantincacerosa.org, gerenciaeducacion@sociedadanticancerosa.org</t>
  </si>
  <si>
    <t>+584268068170, +584141228392</t>
  </si>
  <si>
    <t>SAV - SOCIEDAD ANTICANCEROSA DE VENEZUELA</t>
  </si>
  <si>
    <t>SC - Save the Children</t>
  </si>
  <si>
    <t>Save the Children</t>
  </si>
  <si>
    <t>SC</t>
  </si>
  <si>
    <t>Dilcimar Meléndez,  Lily Torres García</t>
  </si>
  <si>
    <t>dmelendez@asonacop.com, lilytorres@asonacop.com</t>
  </si>
  <si>
    <t>04125115585,  04265588501</t>
  </si>
  <si>
    <t>SC - SAVE THE CHILDREN</t>
  </si>
  <si>
    <t>SDS Falcón - Secretaría de Salud del Estado Falcón</t>
  </si>
  <si>
    <t>Secretaría de Salud del Estado Falcón</t>
  </si>
  <si>
    <t>SDS Falcón</t>
  </si>
  <si>
    <t>SDS FALCÓN - SECRETARÍA DE SALUD DEL ESTADO FALCÓN</t>
  </si>
  <si>
    <t>SDS Trujillo - Secretaría de Salud del Estado Trujillo</t>
  </si>
  <si>
    <t>Secretaría de Salud del Estado Trujillo</t>
  </si>
  <si>
    <t>SDS Trujillo</t>
  </si>
  <si>
    <t>SDS TRUJILLO - SECRETARÍA DE SALUD DEL ESTADO TRUJILLO</t>
  </si>
  <si>
    <t>SER - Sociedad Educativa Religiosa</t>
  </si>
  <si>
    <t>Sociedad Educativa Religiosa</t>
  </si>
  <si>
    <t>SER</t>
  </si>
  <si>
    <t>Pilar Perez</t>
  </si>
  <si>
    <t>SER - SOCIEDAD EDUCATIVA RELIGIOSA</t>
  </si>
  <si>
    <t>Servicios Ludicos y Educacionales Dr. Sonrisa</t>
  </si>
  <si>
    <t>Dr Sonrisa Payaso de Hospital</t>
  </si>
  <si>
    <t>https://www.instagram.com/drsonrisa_sucre/?hl=es</t>
  </si>
  <si>
    <t>SERVICIOS LUDICOS Y EDUCACIONALES DR. SONRISA</t>
  </si>
  <si>
    <t>Servicios y Proyectos ACUARIO</t>
  </si>
  <si>
    <t>A.C. Servicios y Proyectos Acuario</t>
  </si>
  <si>
    <t>https://www.facebook.com/Servicios-y-Proyectos-Acuario-112494951097907/</t>
  </si>
  <si>
    <t>Zulibeth del Valle Fornes Brito</t>
  </si>
  <si>
    <t>acuario.syp@gmail.com</t>
  </si>
  <si>
    <t>SERVICIOS Y PROYECTOS ACUARIO</t>
  </si>
  <si>
    <t>SHIPPIYYUKON - SHIPPIYYUKON</t>
  </si>
  <si>
    <t>SHIPPIYYUKON</t>
  </si>
  <si>
    <t>ONG Los Shippiyyukon</t>
  </si>
  <si>
    <t>Shippiyyukom@gmail.com</t>
  </si>
  <si>
    <t>sgi@gmail.com</t>
  </si>
  <si>
    <t>Sin Tabú - Sin Tabú</t>
  </si>
  <si>
    <t>Sin Tabú</t>
  </si>
  <si>
    <t>SIN TABÚ - SIN TABÚ</t>
  </si>
  <si>
    <t>SJR - Servicio Jesuita para los refugiados</t>
  </si>
  <si>
    <t>Servicio Jesuita para los refugiados</t>
  </si>
  <si>
    <t>SJR</t>
  </si>
  <si>
    <t>SJR - SERVICIO JESUITA PARA LOS REFUGIADOS</t>
  </si>
  <si>
    <t>Sociedad Ético Cultural</t>
  </si>
  <si>
    <t>Sociedad Ético Cultura</t>
  </si>
  <si>
    <t>SOCIEDAD ÉTICO CULTURAL</t>
  </si>
  <si>
    <t>SOCIEM-UCV - Sociedad Científica de Estudiantes de Medicina de la Universidad Central de Venezuela</t>
  </si>
  <si>
    <t>Sociedad Científica de Estudiantes de Medicina de la Universidad Central de Venezuela</t>
  </si>
  <si>
    <t>SOCIEM-UCV</t>
  </si>
  <si>
    <t xml:space="preserve">https://sociemucv.wordpress.com/ </t>
  </si>
  <si>
    <t>SOCIEM-UCV - SOCIEDAD CIENTÍFICA DE ESTUDIANTES DE MEDICINA DE LA UNIVERSIDAD CENTRAL DE VENEZUELA</t>
  </si>
  <si>
    <t>Solidarités International</t>
  </si>
  <si>
    <t>https://www.solidarites.org/fr/</t>
  </si>
  <si>
    <t>Brian MALAPEL</t>
  </si>
  <si>
    <t>brm.fc@solidarites-latin-america.org</t>
  </si>
  <si>
    <t>SOLIDARITÉS INTERNATIONAL</t>
  </si>
  <si>
    <t>SOMOS - Movimiento SOMOS</t>
  </si>
  <si>
    <t>Movimiento SOMOS</t>
  </si>
  <si>
    <t>SOMOS</t>
  </si>
  <si>
    <t>Juan Ramírez</t>
  </si>
  <si>
    <t>somos.mov@gmail.com</t>
  </si>
  <si>
    <t>SOMOS - MOVIMIENTO SOMOS</t>
  </si>
  <si>
    <t>SOS Aldeas Infantiles</t>
  </si>
  <si>
    <t>SOS ALDEAS INFANTILES</t>
  </si>
  <si>
    <t>SPPS_Lara - Secretaría de Salud del estado Lara</t>
  </si>
  <si>
    <t>Secretaría de Salud del estado Lara</t>
  </si>
  <si>
    <t>SPPS_Lara</t>
  </si>
  <si>
    <t>https://twitter.com/spps__lara#:~:text=Secretaria%20Salud%20Lara%20(%40SPPS__Lara)%20%7C%20Twitter</t>
  </si>
  <si>
    <t>SPPS_LARA - SECRETARÍA DE SALUD DEL ESTADO LARA</t>
  </si>
  <si>
    <t>Superatec AC - Superación Personal a través de la Tecnología</t>
  </si>
  <si>
    <t>Superación Personal a través de la Tecnología</t>
  </si>
  <si>
    <t>Superatec AC</t>
  </si>
  <si>
    <t>SUPERATEC</t>
  </si>
  <si>
    <t>Marianella Vegas, Jeannela Gavidia, Nelitza Zabala</t>
  </si>
  <si>
    <t>marianella.vegas@superatec.org.ve, jeannela.gavidia@superatec.org.ve, nelitza.zabala@superatec.org.ve</t>
  </si>
  <si>
    <t>+584126257876, +584126020260, +584144668276</t>
  </si>
  <si>
    <t>SUPERATEC AC - SUPERACIÓN PERSONAL A TRAVÉS DE LA TECNOLOGÍA</t>
  </si>
  <si>
    <t>SVIAA - Sociedad Venezolana de Ingenieros Agrónomos y Afines</t>
  </si>
  <si>
    <t>Sociedad Venezolana de Ingenieros Agrónomos y Afines</t>
  </si>
  <si>
    <t>SVIAA</t>
  </si>
  <si>
    <t>Sociedad Venezolana de Ingenieros Agronomos y Afines</t>
  </si>
  <si>
    <t>SVIAA - SOCIEDAD VENEZOLANA DE INGENIEROS AGRÓNOMOS Y AFINES</t>
  </si>
  <si>
    <t>SWW - Sociedad Wills Wilde AC</t>
  </si>
  <si>
    <t>Sociedad Wills Wilde AC</t>
  </si>
  <si>
    <t>SWW</t>
  </si>
  <si>
    <t>Gillmer D. Dugarte P., Guillermo A. Teran A. , Sergio A. Guzman J.</t>
  </si>
  <si>
    <t>gillmer02@gmail.com, guillermondi@gmail.com, sidainformate@gmail.com</t>
  </si>
  <si>
    <t>+584121022105, +584247307772, +584166740956</t>
  </si>
  <si>
    <t>SWW - SOCIEDAD WILLS WILDE AC</t>
  </si>
  <si>
    <t>TECHO - TECHO</t>
  </si>
  <si>
    <t>TECHO</t>
  </si>
  <si>
    <t>Laura Piña</t>
  </si>
  <si>
    <t>laura.p@techo.org</t>
  </si>
  <si>
    <t>Terra Livre - Cooperativa dos Trabalhadores da Reforma Agrária Terra Livre LTDA</t>
  </si>
  <si>
    <t>Cooperativa dos Trabalhadores da Reforma Agrária Terra Livre LTDA</t>
  </si>
  <si>
    <t>Terra Livre</t>
  </si>
  <si>
    <t xml:space="preserve">Otro </t>
  </si>
  <si>
    <t>Denir Sosa, Yolimar Mejías</t>
  </si>
  <si>
    <t>denirsosa@hotmail.com, yolimar.mejias@gmail.com</t>
  </si>
  <si>
    <t>+584165380373, +584126172511</t>
  </si>
  <si>
    <t>TERRA LIVRE - COOPERATIVA DOS TRABALHADORES DA REFORMA AGRÁRIA TERRA LIVRE LTDA</t>
  </si>
  <si>
    <t>Tierra Viva - Fundación Tierra Viva</t>
  </si>
  <si>
    <t>Fundación Tierra Viva</t>
  </si>
  <si>
    <t>Tierra Viva</t>
  </si>
  <si>
    <t>TIERRA VIVA - FUNDACIÓN TIERRA VIVA</t>
  </si>
  <si>
    <t>Tinta Violeta - Asociación Civil Tinta Violeta</t>
  </si>
  <si>
    <t>Asociación Civil Tinta Violeta</t>
  </si>
  <si>
    <t>Tinta Violeta</t>
  </si>
  <si>
    <t>Jorge Vilalta, Gabriela Henriquez, Daniella Inojosa</t>
  </si>
  <si>
    <t>vilaltajorge@gmail.com, henriquez.p@gmail.com, daniella.china.inojosa@gmail.com</t>
  </si>
  <si>
    <t>+584129500797, +584264120177, +584265128877</t>
  </si>
  <si>
    <t>TINTA VIOLETA - ASOCIACIÓN CIVIL TINTA VIOLETA</t>
  </si>
  <si>
    <t>Trazando Espacios</t>
  </si>
  <si>
    <t>TRAZANDO ESPACIOS</t>
  </si>
  <si>
    <t xml:space="preserve">UAR - Universidad Abierta de Recoleta </t>
  </si>
  <si>
    <t xml:space="preserve">Universidad Abierta de Recoleta </t>
  </si>
  <si>
    <t>UAR</t>
  </si>
  <si>
    <t>21/09/2021</t>
  </si>
  <si>
    <t xml:space="preserve">www.uar.cl </t>
  </si>
  <si>
    <t xml:space="preserve">SOLEDAD VARELA </t>
  </si>
  <si>
    <t>svarela@uarecoleta.cl</t>
  </si>
  <si>
    <t xml:space="preserve">UAR - UNIVERSIDAD ABIERTA DE RECOLETA </t>
  </si>
  <si>
    <t>UCAB - Universidad Católica Andrés Bello</t>
  </si>
  <si>
    <t>Universidad Católica Andrés Bello</t>
  </si>
  <si>
    <t>UCAB</t>
  </si>
  <si>
    <t>UCAB - UNIVERSIDAD CATÓLICA ANDRÉS BELLO</t>
  </si>
  <si>
    <t>UCV - Universidad Central de Venezuela</t>
  </si>
  <si>
    <t>Universidad Central de Venezuela</t>
  </si>
  <si>
    <t>UCV</t>
  </si>
  <si>
    <t>RENFAGRO</t>
  </si>
  <si>
    <t>Academia</t>
  </si>
  <si>
    <t>UCV - UNIVERSIDAD CENTRAL DE VENEZUELA</t>
  </si>
  <si>
    <t>UNAIDS - United Nations Joint Programme on HIV/AIDS</t>
  </si>
  <si>
    <t>United Nations Joint Programme on HIV/AIDS</t>
  </si>
  <si>
    <t>Regina López , Quiteria Franco</t>
  </si>
  <si>
    <t>Lopezdekhalekr@unaids.org, quiteriaf@gmail.com</t>
  </si>
  <si>
    <t>+58412 3330359, +58 4265114982</t>
  </si>
  <si>
    <t>UNAIDS - UNITED NATIONS JOINT PROGRAMME ON HIV/AIDS</t>
  </si>
  <si>
    <t>UNFPA - United Nations Population Fund</t>
  </si>
  <si>
    <t>United Nations Population Fund</t>
  </si>
  <si>
    <t>UNFPA</t>
  </si>
  <si>
    <t>Fondo de Población de las Naciones Unidas</t>
  </si>
  <si>
    <t>Eugenia Sekler, Amalia Garcia</t>
  </si>
  <si>
    <t>sekler@unfpa.org, amgarcia@unfpa.org</t>
  </si>
  <si>
    <t>04143254805, 04143153409</t>
  </si>
  <si>
    <t>UNFPA - UNITED NATIONS POPULATION FUND</t>
  </si>
  <si>
    <t>UNIANDES - Asociación Civil Uniandes</t>
  </si>
  <si>
    <t>Asociación Civil Uniandes</t>
  </si>
  <si>
    <t>UNIANDES</t>
  </si>
  <si>
    <t>Uniandes</t>
  </si>
  <si>
    <t>Rosa Elena Acevedo Sanchez</t>
  </si>
  <si>
    <t>rosaele36@gmail.com</t>
  </si>
  <si>
    <t>UNIANDES - ASOCIACIÓN CIVIL UNIANDES</t>
  </si>
  <si>
    <t>UNICEF - Fondo de las Naciones Unidas para la Infancia</t>
  </si>
  <si>
    <t>Fondo de las Naciones Unidas para la Infancia</t>
  </si>
  <si>
    <t>UNICEF</t>
  </si>
  <si>
    <t>United Nations Children's Fund</t>
  </si>
  <si>
    <t>Andrés Felices Sánchez</t>
  </si>
  <si>
    <t>afelicessanchez@unicef.org</t>
  </si>
  <si>
    <t>+58 414 2538536</t>
  </si>
  <si>
    <t>UNICEF - FONDO DE LAS NACIONES UNIDAS PARA LA INFANCIA</t>
  </si>
  <si>
    <t>UNIZ - Universidad del Zulia - Unidad de Investigaciones Zootécnicas</t>
  </si>
  <si>
    <t>Universidad del Zulia - Unidad de Investigaciones Zootécnicas</t>
  </si>
  <si>
    <t>UNIZ</t>
  </si>
  <si>
    <t>Universidad del Zulia, Unidad de Investigaciones Zootécnicas</t>
  </si>
  <si>
    <t>Dr. Antonio Landaeta, MSc. Humberto Morales</t>
  </si>
  <si>
    <t>landaher.aj@gmail.com, humbertosegundo1@gmail.com</t>
  </si>
  <si>
    <t>04140706173 04245853144, 04246747997</t>
  </si>
  <si>
    <t>UNIZ - UNIVERSIDAD DEL ZULIA - UNIDAD DE INVESTIGACIONES ZOOTÉCNICAS</t>
  </si>
  <si>
    <t>Unión Afirmativa de Venezuela</t>
  </si>
  <si>
    <t>UNIÓN AFIRMATIVA DE VENEZUELA</t>
  </si>
  <si>
    <t>USB - Universidad Simón Bolívar</t>
  </si>
  <si>
    <t>Universidad Simón Bolívar</t>
  </si>
  <si>
    <t>USB</t>
  </si>
  <si>
    <t>Carmen América Affigne</t>
  </si>
  <si>
    <t>caffigne@usb.ve</t>
  </si>
  <si>
    <t>USB - UNIVERSIDAD SIMÓN BOLÍVAR</t>
  </si>
  <si>
    <t>VAPA - Vicariato Apostólico de Puerto Ayacucho</t>
  </si>
  <si>
    <t>Vicariato Apostólico de Puerto Ayacucho</t>
  </si>
  <si>
    <t>VAPA</t>
  </si>
  <si>
    <t>VAPA - VICARIATO APOSTÓLICO DE PUERTO AYACUCHO</t>
  </si>
  <si>
    <t>VDTM - Ven da tu mano</t>
  </si>
  <si>
    <t>Ven da tu mano</t>
  </si>
  <si>
    <t>VDTM</t>
  </si>
  <si>
    <t>www.vendatumano.es</t>
  </si>
  <si>
    <t>VDTM - VEN DA TU MANO</t>
  </si>
  <si>
    <t>Visión Mujer - Fundación Visión Mujer</t>
  </si>
  <si>
    <t>Fundación Visión Mujer</t>
  </si>
  <si>
    <t>Visión Mujer</t>
  </si>
  <si>
    <t xml:space="preserve"> visionmujer.org.ve</t>
  </si>
  <si>
    <t>Leolibeth Aro</t>
  </si>
  <si>
    <t>vision.mujer1@gmail.com</t>
  </si>
  <si>
    <t>VISIÓN MUJER - FUNDACIÓN VISIÓN MUJER</t>
  </si>
  <si>
    <t>Voces de Género Venezuela A.C / A.C. Soy Mujer</t>
  </si>
  <si>
    <t>Voces de Género</t>
  </si>
  <si>
    <t>Voces de Género - Voces de Género Venezuela A.C / A.C. Soy Mujer</t>
  </si>
  <si>
    <t>Estiana Colmenares Romero</t>
  </si>
  <si>
    <t>estianacolmenaresr@gmail.com</t>
  </si>
  <si>
    <t>VOCES DE GÉNERO VENEZUELA A.C / A.C. SOY MUJER</t>
  </si>
  <si>
    <t>WVI - World Vision International</t>
  </si>
  <si>
    <t>World Vision International</t>
  </si>
  <si>
    <t>WVI</t>
  </si>
  <si>
    <t>Vision Mundial</t>
  </si>
  <si>
    <t>Pilar Alvarez , Golda Ibarra</t>
  </si>
  <si>
    <t>mariadelpilar_alvarez@wvi.org, Golda_Ibarra@wvi.org</t>
  </si>
  <si>
    <t xml:space="preserve">(502) 54373835, (507) 61698916                     </t>
  </si>
  <si>
    <t>WVI - WORLD VISION INTERNATIONAL</t>
  </si>
  <si>
    <t>#sector+code</t>
  </si>
  <si>
    <t>#meta+check_cluster_org</t>
  </si>
  <si>
    <t>#meta+check_cluster_org_selected</t>
  </si>
  <si>
    <t>AEE</t>
  </si>
  <si>
    <t>AEE # United Nations High Commissioner for Refugees</t>
  </si>
  <si>
    <t>AEE # ACNUR - United Nations High Commissioner for Refugees</t>
  </si>
  <si>
    <t>AEE # Alianza Internacional Cielos Abiertos</t>
  </si>
  <si>
    <t>AEE # ALINCA - Alianza Internacional Cielos Abiertos</t>
  </si>
  <si>
    <t>AEE # Catedra de la Paz y Derechos Humanos</t>
  </si>
  <si>
    <t>AEE # Cooperazione E Sviluppo - CESVI</t>
  </si>
  <si>
    <t>AEE # CESVI - Cooperazione E Sviluppo</t>
  </si>
  <si>
    <t>AEE # Construyendo Futuros</t>
  </si>
  <si>
    <t>AEE # CF - Construyendo Futuros</t>
  </si>
  <si>
    <t>AEE # Comitato Internationale per lo Sviluppo dei Popoli</t>
  </si>
  <si>
    <t>AEE # CISP - Comité Internacional para el Desarrollo de los Pueblos</t>
  </si>
  <si>
    <t>AEE # Cooperazione Internazionale - COOPI</t>
  </si>
  <si>
    <t>AEE # COOPI - Cooperazione Internazionale</t>
  </si>
  <si>
    <t>AEE # Fundación Degania</t>
  </si>
  <si>
    <t>AEE # DEGANIA - Fundación Degania</t>
  </si>
  <si>
    <t>AEE # Dividendo Voluntario para la Comunidad</t>
  </si>
  <si>
    <t>AEE # DVC - Dividendo Voluntario para la Comunidad</t>
  </si>
  <si>
    <t>AEE # Fundación Vivienda Popular</t>
  </si>
  <si>
    <t>AEE # Fundación Senderos</t>
  </si>
  <si>
    <t>AEE # FUNDASEN - Fundación Senderos</t>
  </si>
  <si>
    <t>AEE # HEKS - Hilfswerk der Evangelischen Kirchen Schweiz</t>
  </si>
  <si>
    <t>AEE # International Organization for Migration</t>
  </si>
  <si>
    <t>AEE # OIM - International Organization for Migration</t>
  </si>
  <si>
    <t>AEE # Venezuelan Youth Organization for the United Nations</t>
  </si>
  <si>
    <t>AEE # OVJNU - Venezuelan Youth Organization for the United Nations</t>
  </si>
  <si>
    <t>AEE # Red de Casas Don Bosco</t>
  </si>
  <si>
    <t>AEE # RCDB - Red de Casas Don Bosco</t>
  </si>
  <si>
    <t>AEE # RET International</t>
  </si>
  <si>
    <t>AEE # RET - RET International</t>
  </si>
  <si>
    <t>AEE # A.C. Servicios y Proyectos Acuario</t>
  </si>
  <si>
    <t>AEE # Servicios y Proyectos ACUARIO</t>
  </si>
  <si>
    <t>AEE # Sociedad Venezolana de Ingenieros Agrónomos y Afines</t>
  </si>
  <si>
    <t>AEE # SVIAA - Sociedad Venezolana de Ingenieros Agrónomos y Afines</t>
  </si>
  <si>
    <t>AEE # TECHO</t>
  </si>
  <si>
    <t>AEE # TECHO - TECHO</t>
  </si>
  <si>
    <t>AEE # Asociación Civil Tinta Violeta</t>
  </si>
  <si>
    <t>AEE # Tinta Violeta - Asociación Civil Tinta Violeta</t>
  </si>
  <si>
    <t>AEE # Trazando Espacios</t>
  </si>
  <si>
    <t>AEE # Universidad Central de Venezuela</t>
  </si>
  <si>
    <t>AEE # UCV - Universidad Central de Venezuela</t>
  </si>
  <si>
    <t>ASH</t>
  </si>
  <si>
    <t>ASH # 1001 Ideas Para Mi País</t>
  </si>
  <si>
    <t>ASH # Acción Contra el Hambre - Spain</t>
  </si>
  <si>
    <t>ASH # ACH - Fundación Acción Contra el Hambre</t>
  </si>
  <si>
    <t>ASH # United Nations High Commissioner for Refugees</t>
  </si>
  <si>
    <t>ASH # ACNUR - United Nations High Commissioner for Refugees</t>
  </si>
  <si>
    <t>ASH # Agency for Technical Cooperation and Development</t>
  </si>
  <si>
    <t>ASH # ACTED - Agencia de Cooperación Técnica y Desarrollo</t>
  </si>
  <si>
    <t>ASH # Ateneo Ecológico del Orinoco</t>
  </si>
  <si>
    <t>ASH # AEO - Ateneo Ecológico del Orinoco</t>
  </si>
  <si>
    <t>ASH # Fundación AFROAMIGA</t>
  </si>
  <si>
    <t>ASH # Afroamiga - Fundación Afroamiga</t>
  </si>
  <si>
    <t>ASH # Aliadas en Cadena A.C.</t>
  </si>
  <si>
    <t>ASH # Alimenta La Solidaridad</t>
  </si>
  <si>
    <t>ASH # Alianza Internacional Cielos Abiertos</t>
  </si>
  <si>
    <t>ASH # ALINCA - Alianza Internacional Cielos Abiertos</t>
  </si>
  <si>
    <t>ASH # Asociación de Mujeres por el Bienestar y Asistencia Recíproca</t>
  </si>
  <si>
    <t>ASH # AMBAR - Asociación de Mujeres por el Bienestar y la Asistencia Recíproca</t>
  </si>
  <si>
    <t>ASH # Asociación Civil Comunidad Activa</t>
  </si>
  <si>
    <t>ASH # Asociación Civil Juntos por Caroní</t>
  </si>
  <si>
    <t>ASH # Asociación Civil Jóvenes y Desarrollo</t>
  </si>
  <si>
    <t>ASH # Asociación Venezolana de Educación Católica</t>
  </si>
  <si>
    <t>ASH # AVEC - Asociación Venezolana de Educación Católica</t>
  </si>
  <si>
    <t>ASH # Fundación Bengoa para la Alimentación y Nutrición</t>
  </si>
  <si>
    <t>ASH # BENGOA - Fundación Bengoa para la Alimentación y Nutrición</t>
  </si>
  <si>
    <t>ASH # Cooperazione E Sviluppo - CESVI</t>
  </si>
  <si>
    <t>ASH # CESVI - Cooperazione E Sviluppo</t>
  </si>
  <si>
    <t>ASH # Construyendo Futuros</t>
  </si>
  <si>
    <t>ASH # CF - Construyendo Futuros</t>
  </si>
  <si>
    <t>ASH # Comitato Internationale per lo Sviluppo dei Popoli</t>
  </si>
  <si>
    <t>ASH # CISP - Comité Internacional para el Desarrollo de los Pueblos</t>
  </si>
  <si>
    <t>ASH # Cooperazione Internazionale - COOPI</t>
  </si>
  <si>
    <t>ASH # COOPI - Cooperazione Internazionale</t>
  </si>
  <si>
    <t>ASH # Cruz Roja Venezolana - Seccional Falcón</t>
  </si>
  <si>
    <t>ASH # CRV Falcón - Cruz Roja Venezolana - Seccional Falcón</t>
  </si>
  <si>
    <t>ASH # Danish Refugee Council</t>
  </si>
  <si>
    <t>ASH # DRC - Danish Refugee Council</t>
  </si>
  <si>
    <t>ASH # Dividendo Voluntario para la Comunidad</t>
  </si>
  <si>
    <t>ASH # DVC - Dividendo Voluntario para la Comunidad</t>
  </si>
  <si>
    <t>ASH # Asociación Civil Fe y Alegría Venezuela</t>
  </si>
  <si>
    <t>ASH # Fe y Alegria - Asociación Civil Fe y Alegría Venezuela</t>
  </si>
  <si>
    <t>ASH # Fundacion Proyecto Maniapure</t>
  </si>
  <si>
    <t>ASH # FPM - Fundacion Proyecto Maniapure</t>
  </si>
  <si>
    <t>ASH # Fomento del Desarrollo Popular</t>
  </si>
  <si>
    <t>ASH # FUDEP - Fomento del Desarrollo Popular</t>
  </si>
  <si>
    <t>ASH # Fundación Vivienda Popular</t>
  </si>
  <si>
    <t>ASH # HEKS - Hilfswerk der Evangelischen Kirchen Schweiz</t>
  </si>
  <si>
    <t>ASH # HelpAge International</t>
  </si>
  <si>
    <t>ASH # HelpAge - HelpAge International</t>
  </si>
  <si>
    <t>ASH # Meals4Hope</t>
  </si>
  <si>
    <t>ASH # M4H - Meals4Hope</t>
  </si>
  <si>
    <t>ASH # Norwegian Refugee Council</t>
  </si>
  <si>
    <t>ASH # NRC - Norwegian Refugee Council</t>
  </si>
  <si>
    <t>ASH # International Organization for Migration</t>
  </si>
  <si>
    <t>ASH # OIM - International Organization for Migration</t>
  </si>
  <si>
    <t>ASH # Otro Enfoque</t>
  </si>
  <si>
    <t>ASH # Asociación Civil Opción Venezuela</t>
  </si>
  <si>
    <t>ASH # OV - Asociación Civil Opción Venezuela</t>
  </si>
  <si>
    <t>ASH # Primeros Auxilios Margarita</t>
  </si>
  <si>
    <t>ASH # PAM - Primeros Auxilios Margarita</t>
  </si>
  <si>
    <t>ASH # Asociación Civil Planeación y Desarrollo Salesianos de Don Bosco</t>
  </si>
  <si>
    <t>ASH # PLANYDES - Asociación Civil Planeación y Desarrollo Salesianos de Don Bosco</t>
  </si>
  <si>
    <t>ASH # Proyecto Nodriza</t>
  </si>
  <si>
    <t>ASH # Red de Casas Don Bosco</t>
  </si>
  <si>
    <t>ASH # RCDB - Red de Casas Don Bosco</t>
  </si>
  <si>
    <t>ASH # RET International</t>
  </si>
  <si>
    <t>ASH # RET - RET International</t>
  </si>
  <si>
    <t>ASH # Solidarités International</t>
  </si>
  <si>
    <t>ASH # TECHO</t>
  </si>
  <si>
    <t>ASH # TECHO - TECHO</t>
  </si>
  <si>
    <t>ASH # Trazando Espacios</t>
  </si>
  <si>
    <t>ASH # Universidad Católica Andrés Bello</t>
  </si>
  <si>
    <t>ASH # UCAB - Universidad Católica Andrés Bello</t>
  </si>
  <si>
    <t>ASH # Universidad Central de Venezuela</t>
  </si>
  <si>
    <t>ASH # UCV - Universidad Central de Venezuela</t>
  </si>
  <si>
    <t>ASH # United Nations Children's Fund</t>
  </si>
  <si>
    <t>ASH # UNICEF - Fondo de las Naciones Unidas para la Infancia</t>
  </si>
  <si>
    <t>ASH # World Vision International</t>
  </si>
  <si>
    <t>ASH # WVI - World Vision International</t>
  </si>
  <si>
    <t>COO</t>
  </si>
  <si>
    <t>COO # Acción Contra el Hambre - Spain</t>
  </si>
  <si>
    <t>COO # ACH - Fundación Acción Contra el Hambre</t>
  </si>
  <si>
    <t>COO # Danish Refugee Council</t>
  </si>
  <si>
    <t>COO # DRC - Danish Refugee Council</t>
  </si>
  <si>
    <t>COO # Food &amp; Agriculture Organization of the United Nations</t>
  </si>
  <si>
    <t>COO # FAO - Food &amp; Agriculture Organization of the United Nations</t>
  </si>
  <si>
    <t>COO # Fundación S4V</t>
  </si>
  <si>
    <t>COO # FS4V - Fundación S4V</t>
  </si>
  <si>
    <t>COO # Office for the Coordination of Humanitarian Affairs</t>
  </si>
  <si>
    <t>COO # OCHA - Office for the Coordination of Humanitarian Affairs</t>
  </si>
  <si>
    <t>COO # International Organization for Migration</t>
  </si>
  <si>
    <t>COO # OIM - International Organization for Migration</t>
  </si>
  <si>
    <t>COO # World Food Programme</t>
  </si>
  <si>
    <t>COO # PMA - World Food Programme</t>
  </si>
  <si>
    <t>COO # Universidad Central de Venezuela</t>
  </si>
  <si>
    <t>COO # UCV - Universidad Central de Venezuela</t>
  </si>
  <si>
    <t>COO # United Nations Population Fund</t>
  </si>
  <si>
    <t>COO # UNFPA - United Nations Population Fund</t>
  </si>
  <si>
    <t>COO # United Nations Children's Fund</t>
  </si>
  <si>
    <t>COO # UNICEF - Fondo de las Naciones Unidas para la Infancia</t>
  </si>
  <si>
    <t>EDU</t>
  </si>
  <si>
    <t>EDU # 1001 Ideas Para Mi País</t>
  </si>
  <si>
    <t>EDU # Fundación AFROAMIGA</t>
  </si>
  <si>
    <t>EDU # Afroamiga - Fundación Afroamiga</t>
  </si>
  <si>
    <t>EDU # Aliadas en Cadena A.C.</t>
  </si>
  <si>
    <t>EDU # Alimenta La Solidaridad</t>
  </si>
  <si>
    <t>EDU # Asociación para el Desarrollo de la Educación Integral y Comunitaria</t>
  </si>
  <si>
    <t>EDU # ASEINC - Asociación para el Desarrollo de la Educación Integral y Comunitaria</t>
  </si>
  <si>
    <t>EDU # Asociación Civil Juntos por Caroní</t>
  </si>
  <si>
    <t>EDU # Asociación Venezolana de Educación Católica</t>
  </si>
  <si>
    <t>EDU # AVEC - Asociación Venezolana de Educación Católica</t>
  </si>
  <si>
    <t>EDU # Construyendo Futuros</t>
  </si>
  <si>
    <t>EDU # CF - Construyendo Futuros</t>
  </si>
  <si>
    <t>EDU # Centro de Formacion para la Democracia</t>
  </si>
  <si>
    <t>EDU # CFD - Centro de Formacion para la Democracia</t>
  </si>
  <si>
    <t>EDU # Comitato Internationale per lo Sviluppo dei Popoli</t>
  </si>
  <si>
    <t>EDU # CISP - Comité Internacional para el Desarrollo de los Pueblos</t>
  </si>
  <si>
    <t>EDU # Dividendo Voluntario para la Comunidad</t>
  </si>
  <si>
    <t>EDU # DVC - Dividendo Voluntario para la Comunidad</t>
  </si>
  <si>
    <t>EDU # Asociación Civil Fe y Alegría Venezuela</t>
  </si>
  <si>
    <t>EDU # Fe y Alegria - Asociación Civil Fe y Alegría Venezuela</t>
  </si>
  <si>
    <t>EDU # Fundación Vivienda Popular</t>
  </si>
  <si>
    <t>EDU # Fundacion Huellas de Bondad</t>
  </si>
  <si>
    <t>EDU # HDB - Fundacion Huellas de Bondad</t>
  </si>
  <si>
    <t>EDU # HEKS - Hilfswerk der Evangelischen Kirchen Schweiz</t>
  </si>
  <si>
    <t>EDU # Cooperativa Mondo Aperto</t>
  </si>
  <si>
    <t>EDU # Mondo Aperto - Cooperativa Mondo Aperto</t>
  </si>
  <si>
    <t>EDU # Norwegian Refugee Council</t>
  </si>
  <si>
    <t>EDU # NRC - Norwegian Refugee Council</t>
  </si>
  <si>
    <t>EDU # Fundación OrbeEX</t>
  </si>
  <si>
    <t>EDU # OrbeEX - Fundación OrbeEX</t>
  </si>
  <si>
    <t>EDU # Asociación Civil Opción Venezuela</t>
  </si>
  <si>
    <t>EDU # OV - Asociación Civil Opción Venezuela</t>
  </si>
  <si>
    <t>EDU # Asociación Civil Planeación y Desarrollo Salesianos de Don Bosco</t>
  </si>
  <si>
    <t>EDU # PLANYDES - Asociación Civil Planeación y Desarrollo Salesianos de Don Bosco</t>
  </si>
  <si>
    <t>EDU # RET International</t>
  </si>
  <si>
    <t>EDU # RET - RET International</t>
  </si>
  <si>
    <t>EDU # Save the Children</t>
  </si>
  <si>
    <t>EDU # SC - Save the Children</t>
  </si>
  <si>
    <t>EDU # Servicios Ludicos y Educacionales Dr. Sonrisa</t>
  </si>
  <si>
    <t>EDU # Superación Personal a través de la Tecnología</t>
  </si>
  <si>
    <t>EDU # Superatec AC - Superación Personal a través de la Tecnología</t>
  </si>
  <si>
    <t>EDU # TECHO</t>
  </si>
  <si>
    <t>EDU # TECHO - TECHO</t>
  </si>
  <si>
    <t>EDU # Asociación Civil Tinta Violeta</t>
  </si>
  <si>
    <t>EDU # Tinta Violeta - Asociación Civil Tinta Violeta</t>
  </si>
  <si>
    <t>EDU # Universidad Católica Andrés Bello</t>
  </si>
  <si>
    <t>EDU # UCAB - Universidad Católica Andrés Bello</t>
  </si>
  <si>
    <t>EDU # United Nations Children's Fund</t>
  </si>
  <si>
    <t>EDU # UNICEF - Fondo de las Naciones Unidas para la Infancia</t>
  </si>
  <si>
    <t>NUT</t>
  </si>
  <si>
    <t>NUT # Acción Contra el Hambre - Spain</t>
  </si>
  <si>
    <t>NUT # ACH - Fundación Acción Contra el Hambre</t>
  </si>
  <si>
    <t>NUT # Fundación AFROAMIGA</t>
  </si>
  <si>
    <t>NUT # Afroamiga - Fundación Afroamiga</t>
  </si>
  <si>
    <t>NUT # Alianza Internacional Cielos Abiertos</t>
  </si>
  <si>
    <t>NUT # ALINCA - Alianza Internacional Cielos Abiertos</t>
  </si>
  <si>
    <t>NUT # Asociación Civil Comunidad Activa</t>
  </si>
  <si>
    <t>NUT # Fundación Bengoa para la Alimentación y Nutrición</t>
  </si>
  <si>
    <t>NUT # BENGOA - Fundación Bengoa para la Alimentación y Nutrición</t>
  </si>
  <si>
    <t>NUT # Fundación Degania</t>
  </si>
  <si>
    <t>NUT # DEGANIA - Fundación Degania</t>
  </si>
  <si>
    <t>NUT # Equipo de Proyectos y Asesoria Social A.C.</t>
  </si>
  <si>
    <t>NUT # EDEPA - Equipo de Proyectos y Asesoria Social A.C.</t>
  </si>
  <si>
    <t>NUT # Fundación Renaciendo en Familia</t>
  </si>
  <si>
    <t>NUT # FRF - Fundación Renaciendo en Familia</t>
  </si>
  <si>
    <t>NUT # Fomento del Desarrollo Popular</t>
  </si>
  <si>
    <t>NUT # FUDEP - Fomento del Desarrollo Popular</t>
  </si>
  <si>
    <t>NUT # Fundación Centro Comunitario Para la Cooperación y el Aprendizaje Juventud Preventiva</t>
  </si>
  <si>
    <t>NUT # Meals4Hope</t>
  </si>
  <si>
    <t>NUT # M4H - Meals4Hope</t>
  </si>
  <si>
    <t>NUT # Malteser International Order of Malta World Relief</t>
  </si>
  <si>
    <t>NUT # Primeros Auxilios Margarita</t>
  </si>
  <si>
    <t>NUT # PAM - Primeros Auxilios Margarita</t>
  </si>
  <si>
    <t>NUT # Proyecto Nodriza</t>
  </si>
  <si>
    <t>NUT # Save the Children</t>
  </si>
  <si>
    <t>NUT # SC - Save the Children</t>
  </si>
  <si>
    <t>NUT # Asociación Civil Tinta Violeta</t>
  </si>
  <si>
    <t>NUT # Tinta Violeta - Asociación Civil Tinta Violeta</t>
  </si>
  <si>
    <t>NUT # Universidad Central de Venezuela</t>
  </si>
  <si>
    <t>NUT # UCV - Universidad Central de Venezuela</t>
  </si>
  <si>
    <t>NUT # United Nations Children's Fund</t>
  </si>
  <si>
    <t>NUT # UNICEF - Fondo de las Naciones Unidas para la Infancia</t>
  </si>
  <si>
    <t>NUT # World Vision International</t>
  </si>
  <si>
    <t>NUT # WVI - World Vision International</t>
  </si>
  <si>
    <t>PRONNA</t>
  </si>
  <si>
    <t>PRONNA # United Nations High Commissioner for Refugees</t>
  </si>
  <si>
    <t>PRONNA # ACNUR - United Nations High Commissioner for Refugees</t>
  </si>
  <si>
    <t>PRONNA # Agency for Technical Cooperation and Development</t>
  </si>
  <si>
    <t>PRONNA # ACTED - Agencia de Cooperación Técnica y Desarrollo</t>
  </si>
  <si>
    <t>PRONNA # Fundación AFROAMIGA</t>
  </si>
  <si>
    <t>PRONNA # Afroamiga - Fundación Afroamiga</t>
  </si>
  <si>
    <t>PRONNA # Alianza Internacional Cielos Abiertos</t>
  </si>
  <si>
    <t>PRONNA # ALINCA - Alianza Internacional Cielos Abiertos</t>
  </si>
  <si>
    <t>PRONNA # Asociación para el Desarrollo de la Educación Integral y Comunitaria</t>
  </si>
  <si>
    <t>PRONNA # ASEINC - Asociación para el Desarrollo de la Educación Integral y Comunitaria</t>
  </si>
  <si>
    <t>PRONNA # Asociación Civil Jóvenes y Desarrollo</t>
  </si>
  <si>
    <t>PRONNA # Catedra de la Paz y Derechos Humanos</t>
  </si>
  <si>
    <t>PRONNA # CECODAP</t>
  </si>
  <si>
    <t>PRONNA # CECODAP - Centros Comunitarios de Aprendizaje</t>
  </si>
  <si>
    <t>PRONNA # Cooperazione E Sviluppo - CESVI</t>
  </si>
  <si>
    <t>PRONNA # CESVI - Cooperazione E Sviluppo</t>
  </si>
  <si>
    <t>PRONNA # Construyendo Futuros</t>
  </si>
  <si>
    <t>PRONNA # CF - Construyendo Futuros</t>
  </si>
  <si>
    <t>PRONNA # Comitato Internationale per lo Sviluppo dei Popoli</t>
  </si>
  <si>
    <t>PRONNA # CISP - Comité Internacional para el Desarrollo de los Pueblos</t>
  </si>
  <si>
    <t>PRONNA # Cooperazione Internazionale - COOPI</t>
  </si>
  <si>
    <t>PRONNA # COOPI - Cooperazione Internazionale</t>
  </si>
  <si>
    <t>PRONNA # Cruz Roja Venezolana - Seccional Falcón</t>
  </si>
  <si>
    <t>PRONNA # CRV Falcón - Cruz Roja Venezolana - Seccional Falcón</t>
  </si>
  <si>
    <t>PRONNA # Fundación Degania</t>
  </si>
  <si>
    <t>PRONNA # DEGANIA - Fundación Degania</t>
  </si>
  <si>
    <t>PRONNA # Danish Refugee Council</t>
  </si>
  <si>
    <t>PRONNA # DRC - Danish Refugee Council</t>
  </si>
  <si>
    <t>PRONNA # Éxodo Asociación Civil</t>
  </si>
  <si>
    <t>PRONNA # EXODO - Éxodo Asociación Civil</t>
  </si>
  <si>
    <t>PRONNA # Fundación de Atención Social "Habla"</t>
  </si>
  <si>
    <t>PRONNA # FASH - Fundación de Atención Social "Habla"</t>
  </si>
  <si>
    <t>PRONNA # Asociación Civil Fe y Alegría Venezuela</t>
  </si>
  <si>
    <t>PRONNA # Fe y Alegria - Asociación Civil Fe y Alegría Venezuela</t>
  </si>
  <si>
    <t>PRONNA # Fundación Renaciendo en Familia</t>
  </si>
  <si>
    <t>PRONNA # FRF - Fundación Renaciendo en Familia</t>
  </si>
  <si>
    <t>PRONNA # Fundación de Bienestar para la Familia</t>
  </si>
  <si>
    <t>PRONNA # FUNDABIFAM - Fundación de Bienestar para la Familia</t>
  </si>
  <si>
    <t>PRONNA # Fundación Vivienda Popular</t>
  </si>
  <si>
    <t>PRONNA # Fundación para la Asistencia, Formación e Investigación en Discapacidad</t>
  </si>
  <si>
    <t>PRONNA # FundAFID - Fundación para la Asistencia, Formación e Investigación en Discapacidad</t>
  </si>
  <si>
    <t>PRONNA # Fundación Amigos del Niño que Amerita Protección</t>
  </si>
  <si>
    <t>PRONNA # FUNDANA - Fundación Amigos del Niño que Amerita Protección</t>
  </si>
  <si>
    <t>PRONNA # HelpAge International</t>
  </si>
  <si>
    <t>PRONNA # HelpAge - HelpAge International</t>
  </si>
  <si>
    <t>PRONNA # Hebrew Immigrant Aid Society</t>
  </si>
  <si>
    <t>PRONNA # HIAS - Hebrew Immigrant Aid Society</t>
  </si>
  <si>
    <t>PRONNA # Asociación Civil Hogar Bambi Venezuela</t>
  </si>
  <si>
    <t>PRONNA # Hogar Bambi</t>
  </si>
  <si>
    <t>PRONNA # INTERSOS Humanitarian Aid Organization</t>
  </si>
  <si>
    <t>PRONNA # INTERSOS</t>
  </si>
  <si>
    <t>PRONNA # Meals4Hope</t>
  </si>
  <si>
    <t>PRONNA # M4H - Meals4Hope</t>
  </si>
  <si>
    <t>PRONNA # International Organization for Migration</t>
  </si>
  <si>
    <t>PRONNA # OIM - International Organization for Migration</t>
  </si>
  <si>
    <t>PRONNA # Otro Enfoque</t>
  </si>
  <si>
    <t>PRONNA # Polish Medical Mission</t>
  </si>
  <si>
    <t>PRONNA # PMM - Polish Medical Mission</t>
  </si>
  <si>
    <t>PRONNA # Red de Casas Don Bosco</t>
  </si>
  <si>
    <t>PRONNA # RCDB - Red de Casas Don Bosco</t>
  </si>
  <si>
    <t>PRONNA # RET International</t>
  </si>
  <si>
    <t>PRONNA # RET - RET International</t>
  </si>
  <si>
    <t>PRONNA # Save the Children</t>
  </si>
  <si>
    <t>PRONNA # SC - Save the Children</t>
  </si>
  <si>
    <t>PRONNA # ONG Los Shippiyyukon</t>
  </si>
  <si>
    <t>PRONNA # SHIPPIYYUKON - SHIPPIYYUKON</t>
  </si>
  <si>
    <t>PRONNA # TECHO</t>
  </si>
  <si>
    <t>PRONNA # TECHO - TECHO</t>
  </si>
  <si>
    <t>PRONNA # Asociación Civil Tinta Violeta</t>
  </si>
  <si>
    <t>PRONNA # Tinta Violeta - Asociación Civil Tinta Violeta</t>
  </si>
  <si>
    <t>PRONNA # United Nations Children's Fund</t>
  </si>
  <si>
    <t>PRONNA # UNICEF - Fondo de las Naciones Unidas para la Infancia</t>
  </si>
  <si>
    <t>PRONNA # World Vision International</t>
  </si>
  <si>
    <t>PRONNA # WVI - World Vision International</t>
  </si>
  <si>
    <t>PROPG</t>
  </si>
  <si>
    <t>PROPG # 1001 Ideas Para Mi País</t>
  </si>
  <si>
    <t>PROPG # Acción Contra el Hambre - Spain</t>
  </si>
  <si>
    <t>PROPG # ACH - Fundación Acción Contra el Hambre</t>
  </si>
  <si>
    <t>PROPG # United Nations High Commissioner for Refugees</t>
  </si>
  <si>
    <t>PROPG # ACNUR - United Nations High Commissioner for Refugees</t>
  </si>
  <si>
    <t>PROPG # Asociación Civil Venezuela Igualitaria</t>
  </si>
  <si>
    <t>PROPG # ACVI - Asociación Civil Venezuela Igualitaria</t>
  </si>
  <si>
    <t>PROPG # Fundación AFROAMIGA</t>
  </si>
  <si>
    <t>PROPG # Afroamiga - Fundación Afroamiga</t>
  </si>
  <si>
    <t>PROPG # Aliadas en Cadena A.C.</t>
  </si>
  <si>
    <t>PROPG # Alimenta La Solidaridad</t>
  </si>
  <si>
    <t>PROPG # Alianza Internacional Cielos Abiertos</t>
  </si>
  <si>
    <t>PROPG # ALINCA - Alianza Internacional Cielos Abiertos</t>
  </si>
  <si>
    <t>PROPG # Associación Civil Atravezando</t>
  </si>
  <si>
    <t>PROPG # Atravezando - Associación Civil Atravezando</t>
  </si>
  <si>
    <t>PROPG # Catedra de la Paz y Derechos Humanos</t>
  </si>
  <si>
    <t>PROPG # Centro de Desarrollo Integral Sucre</t>
  </si>
  <si>
    <t>PROPG # CEDISUC - Centro de Desarrollo Sucre Integral</t>
  </si>
  <si>
    <t>PROPG # Cooperazione E Sviluppo - CESVI</t>
  </si>
  <si>
    <t>PROPG # CESVI - Cooperazione E Sviluppo</t>
  </si>
  <si>
    <t>PROPG # Comitato Internationale per lo Sviluppo dei Popoli</t>
  </si>
  <si>
    <t>PROPG # CISP - Comité Internacional para el Desarrollo de los Pueblos</t>
  </si>
  <si>
    <t>PROPG # Comité de Familiares de las Víctimas de los Sucesos de febrero y marzo de 1989</t>
  </si>
  <si>
    <t>PROPG # COFAVIC - Comité de Familiares de Víctimas de los sucesos de febrero y marzo de 1989</t>
  </si>
  <si>
    <t>PROPG # Cooperazione Internazionale - COOPI</t>
  </si>
  <si>
    <t>PROPG # COOPI - Cooperazione Internazionale</t>
  </si>
  <si>
    <t>PROPG # Cruz Roja Venezolana - Seccional Falcón</t>
  </si>
  <si>
    <t>PROPG # CRV Falcón - Cruz Roja Venezolana - Seccional Falcón</t>
  </si>
  <si>
    <t>PROPG # Fundación Degania</t>
  </si>
  <si>
    <t>PROPG # DEGANIA - Fundación Degania</t>
  </si>
  <si>
    <t>PROPG # Danish Refugee Council</t>
  </si>
  <si>
    <t>PROPG # DRC - Danish Refugee Council</t>
  </si>
  <si>
    <t>PROPG # Éxodo Asociación Civil</t>
  </si>
  <si>
    <t>PROPG # EXODO - Éxodo Asociación Civil</t>
  </si>
  <si>
    <t>PROPG # Asociación Civil Fe y Alegría Venezuela</t>
  </si>
  <si>
    <t>PROPG # Fe y Alegria - Asociación Civil Fe y Alegría Venezuela</t>
  </si>
  <si>
    <t>PROPG # Fundación Renaciendo en Familia</t>
  </si>
  <si>
    <t>PROPG # FRF - Fundación Renaciendo en Familia</t>
  </si>
  <si>
    <t>PROPG # Fundación Vivienda Popular</t>
  </si>
  <si>
    <t>PROPG # Fundación para la Asistencia, Formación e Investigación en Discapacidad</t>
  </si>
  <si>
    <t>PROPG # FundAFID - Fundación para la Asistencia, Formación e Investigación en Discapacidad</t>
  </si>
  <si>
    <t>PROPG # HelpAge International</t>
  </si>
  <si>
    <t>PROPG # HelpAge - HelpAge International</t>
  </si>
  <si>
    <t>PROPG # Hebrew Immigrant Aid Society</t>
  </si>
  <si>
    <t>PROPG # HIAS - Hebrew Immigrant Aid Society</t>
  </si>
  <si>
    <t>PROPG # Asociación Civil Hogar Bambi Venezuela</t>
  </si>
  <si>
    <t>PROPG # Hogar Bambi</t>
  </si>
  <si>
    <t>PROPG # INTERSOS Humanitarian Aid Organization</t>
  </si>
  <si>
    <t>PROPG # INTERSOS</t>
  </si>
  <si>
    <t>PROPG # Meals4Hope</t>
  </si>
  <si>
    <t>PROPG # M4H - Meals4Hope</t>
  </si>
  <si>
    <t>PROPG # Cooperativa Mondo Aperto</t>
  </si>
  <si>
    <t>PROPG # Mondo Aperto - Cooperativa Mondo Aperto</t>
  </si>
  <si>
    <t>PROPG # International Organization for Migration</t>
  </si>
  <si>
    <t>PROPG # OIM - International Organization for Migration</t>
  </si>
  <si>
    <t>PROPG # Première Urgence Internationale</t>
  </si>
  <si>
    <t>PROPG # PUI - Première Urgence Internationale</t>
  </si>
  <si>
    <t>PROPG # TECHO</t>
  </si>
  <si>
    <t>PROPG # TECHO - TECHO</t>
  </si>
  <si>
    <t>PROPG # Asociación Civil Tinta Violeta</t>
  </si>
  <si>
    <t>PROPG # Tinta Violeta - Asociación Civil Tinta Violeta</t>
  </si>
  <si>
    <t>PROPG # Trazando Espacios</t>
  </si>
  <si>
    <t>PROPG # United Nations Joint Programme on HIV/AIDS</t>
  </si>
  <si>
    <t>PROPG # UNAIDS - United Nations Joint Programme on HIV/AIDS</t>
  </si>
  <si>
    <t>PROPG # Unión Afirmativa de Venezuela</t>
  </si>
  <si>
    <t>PROVBG</t>
  </si>
  <si>
    <t>PROVBG # 1001 Ideas Para Mi País</t>
  </si>
  <si>
    <t>PROVBG # Acción Contra el Hambre - Spain</t>
  </si>
  <si>
    <t>PROVBG # ACH - Fundación Acción Contra el Hambre</t>
  </si>
  <si>
    <t>PROVBG # United Nations High Commissioner for Refugees</t>
  </si>
  <si>
    <t>PROVBG # ACNUR - United Nations High Commissioner for Refugees</t>
  </si>
  <si>
    <t>PROVBG # Agency for Technical Cooperation and Development</t>
  </si>
  <si>
    <t>PROVBG # ACTED - Agencia de Cooperación Técnica y Desarrollo</t>
  </si>
  <si>
    <t>PROVBG # Ateneo Ecológico del Orinoco</t>
  </si>
  <si>
    <t>PROVBG # AEO - Ateneo Ecológico del Orinoco</t>
  </si>
  <si>
    <t>PROVBG # Fundación AFROAMIGA</t>
  </si>
  <si>
    <t>PROVBG # Afroamiga - Fundación Afroamiga</t>
  </si>
  <si>
    <t>PROVBG # Aliadas en Cadena A.C.</t>
  </si>
  <si>
    <t>PROVBG # Alimenta La Solidaridad</t>
  </si>
  <si>
    <t>PROVBG # Alianza Internacional Cielos Abiertos</t>
  </si>
  <si>
    <t>PROVBG # ALINCA - Alianza Internacional Cielos Abiertos</t>
  </si>
  <si>
    <t>PROVBG # Asociación de Mujeres por el Bienestar y Asistencia Recíproca</t>
  </si>
  <si>
    <t>PROVBG # AMBAR - Asociación de Mujeres por el Bienestar y la Asistencia Recíproca</t>
  </si>
  <si>
    <t>PROVBG # Asociación para el Desarrollo de la Educación Integral y Comunitaria</t>
  </si>
  <si>
    <t>PROVBG # ASEINC - Asociación para el Desarrollo de la Educación Integral y Comunitaria</t>
  </si>
  <si>
    <t>PROVBG # Asociación Civil Comunidad Activa</t>
  </si>
  <si>
    <t>PROVBG # Asociación Civil Vida y Luz</t>
  </si>
  <si>
    <t>PROVBG # ASOVILUZ - Asociación Civil Vida y Luz</t>
  </si>
  <si>
    <t>PROVBG # Catedra de la Paz y Derechos Humanos</t>
  </si>
  <si>
    <t>PROVBG # Centro de Estudios de Derechos Sexuales y Reproductivos</t>
  </si>
  <si>
    <t>PROVBG # CEDESEX - Centro de Estudios de Derechos Sexuales y Reproductivos</t>
  </si>
  <si>
    <t>PROVBG # Cooperazione E Sviluppo - CESVI</t>
  </si>
  <si>
    <t>PROVBG # CESVI - Cooperazione E Sviluppo</t>
  </si>
  <si>
    <t>PROVBG # Construyendo Futuros</t>
  </si>
  <si>
    <t>PROVBG # CF - Construyendo Futuros</t>
  </si>
  <si>
    <t>PROVBG # Comité de Familiares de las Víctimas de los Sucesos de febrero y marzo de 1989</t>
  </si>
  <si>
    <t>PROVBG # COFAVIC - Comité de Familiares de Víctimas de los sucesos de febrero y marzo de 1989</t>
  </si>
  <si>
    <t>PROVBG # Cooperazione Internazionale - COOPI</t>
  </si>
  <si>
    <t>PROVBG # COOPI - Cooperazione Internazionale</t>
  </si>
  <si>
    <t>PROVBG # Cruz Roja Venezolana - Seccional Falcón</t>
  </si>
  <si>
    <t>PROVBG # CRV Falcón - Cruz Roja Venezolana - Seccional Falcón</t>
  </si>
  <si>
    <t>PROVBG # Danish Refugee Council</t>
  </si>
  <si>
    <t>PROVBG # DRC - Danish Refugee Council</t>
  </si>
  <si>
    <t>PROVBG # Éxodo Asociación Civil</t>
  </si>
  <si>
    <t>PROVBG # EXODO - Éxodo Asociación Civil</t>
  </si>
  <si>
    <t>PROVBG # Asociación Civil Fe y Alegría Venezuela</t>
  </si>
  <si>
    <t>PROVBG # Fe y Alegria - Asociación Civil Fe y Alegría Venezuela</t>
  </si>
  <si>
    <t>PROVBG # Fundacion Proyecto Maniapure</t>
  </si>
  <si>
    <t>PROVBG # FPM - Fundacion Proyecto Maniapure</t>
  </si>
  <si>
    <t>PROVBG # Fundación Renaciendo en Familia</t>
  </si>
  <si>
    <t>PROVBG # FRF - Fundación Renaciendo en Familia</t>
  </si>
  <si>
    <t>PROVBG # Fundación Vivienda Popular</t>
  </si>
  <si>
    <t>PROVBG # Fundación para la Asistencia, Formación e Investigación en Discapacidad</t>
  </si>
  <si>
    <t>PROVBG # FundAFID - Fundación para la Asistencia, Formación e Investigación en Discapacidad</t>
  </si>
  <si>
    <t>PROVBG # Fundación Amigos del Niño que Amerita Protección</t>
  </si>
  <si>
    <t>PROVBG # FUNDANA - Fundación Amigos del Niño que Amerita Protección</t>
  </si>
  <si>
    <t>PROVBG # HelpAge International</t>
  </si>
  <si>
    <t>PROVBG # HelpAge - HelpAge International</t>
  </si>
  <si>
    <t>PROVBG # Hebrew Immigrant Aid Society</t>
  </si>
  <si>
    <t>PROVBG # HIAS - Hebrew Immigrant Aid Society</t>
  </si>
  <si>
    <t>PROVBG # International Medical Corps US</t>
  </si>
  <si>
    <t>PROVBG # IMC - International Medical Corps</t>
  </si>
  <si>
    <t>PROVBG # INTERSOS Humanitarian Aid Organization</t>
  </si>
  <si>
    <t>PROVBG # INTERSOS</t>
  </si>
  <si>
    <t>PROVBG # Asociación Civil Kinyivi Tere por los DDHH</t>
  </si>
  <si>
    <t>PROVBG # KTDH - Asociación Civil Kinyivi Tere por los DDHH</t>
  </si>
  <si>
    <t>PROVBG # Meals4Hope</t>
  </si>
  <si>
    <t>PROVBG # M4H - Meals4Hope</t>
  </si>
  <si>
    <t>PROVBG # International Organization for Migration</t>
  </si>
  <si>
    <t>PROVBG # OIM - International Organization for Migration</t>
  </si>
  <si>
    <t>PROVBG # Otro Enfoque</t>
  </si>
  <si>
    <t>PROVBG # Polish Medical Mission</t>
  </si>
  <si>
    <t>PROVBG # PMM - Polish Medical Mission</t>
  </si>
  <si>
    <t>PROVBG # Première Urgence Internationale</t>
  </si>
  <si>
    <t>PROVBG # PUI - Première Urgence Internationale</t>
  </si>
  <si>
    <t>PROVBG # Red de Casas Don Bosco</t>
  </si>
  <si>
    <t>PROVBG # RCDB - Red de Casas Don Bosco</t>
  </si>
  <si>
    <t>PROVBG # RET International</t>
  </si>
  <si>
    <t>PROVBG # RET - RET International</t>
  </si>
  <si>
    <t>PROVBG # Save the Children</t>
  </si>
  <si>
    <t>PROVBG # SC - Save the Children</t>
  </si>
  <si>
    <t>PROVBG # ONG Los Shippiyyukon</t>
  </si>
  <si>
    <t>PROVBG # SHIPPIYYUKON - SHIPPIYYUKON</t>
  </si>
  <si>
    <t>PROVBG # TECHO</t>
  </si>
  <si>
    <t>PROVBG # TECHO - TECHO</t>
  </si>
  <si>
    <t>PROVBG # Asociación Civil Tinta Violeta</t>
  </si>
  <si>
    <t>PROVBG # Tinta Violeta - Asociación Civil Tinta Violeta</t>
  </si>
  <si>
    <t>PROVBG # United Nations Joint Programme on HIV/AIDS</t>
  </si>
  <si>
    <t>PROVBG # UNAIDS - United Nations Joint Programme on HIV/AIDS</t>
  </si>
  <si>
    <t>PROVBG # United Nations Population Fund</t>
  </si>
  <si>
    <t>PROVBG # UNFPA - United Nations Population Fund</t>
  </si>
  <si>
    <t>PROVBG # United Nations Children's Fund</t>
  </si>
  <si>
    <t>PROVBG # UNICEF - Fondo de las Naciones Unidas para la Infancia</t>
  </si>
  <si>
    <t>PROVBG # Unión Afirmativa de Venezuela</t>
  </si>
  <si>
    <t>SA</t>
  </si>
  <si>
    <t>SA # 1001 Ideas Para Mi País</t>
  </si>
  <si>
    <t>SA # Acción Contra el Hambre - Spain</t>
  </si>
  <si>
    <t>SA # ACH - Fundación Acción Contra el Hambre</t>
  </si>
  <si>
    <t>SA # Agency for Technical Cooperation and Development</t>
  </si>
  <si>
    <t>SA # ACTED - Agencia de Cooperación Técnica y Desarrollo</t>
  </si>
  <si>
    <t>SA # Ateneo Ecológico del Orinoco</t>
  </si>
  <si>
    <t>SA # AEO - Ateneo Ecológico del Orinoco</t>
  </si>
  <si>
    <t>SA # Aliadas en Cadena A.C.</t>
  </si>
  <si>
    <t>SA # Alimenta La Solidaridad</t>
  </si>
  <si>
    <t>SA # Alianza Internacional Cielos Abiertos</t>
  </si>
  <si>
    <t>SA # ALINCA - Alianza Internacional Cielos Abiertos</t>
  </si>
  <si>
    <t>SA # Asociación de Mujeres por el Bienestar y Asistencia Recíproca</t>
  </si>
  <si>
    <t>SA # AMBAR - Asociación de Mujeres por el Bienestar y la Asistencia Recíproca</t>
  </si>
  <si>
    <t>SA # Asociación Civil Comunidad Activa</t>
  </si>
  <si>
    <t>SA # Asociación Civil Jóvenes y Desarrollo</t>
  </si>
  <si>
    <t>SA # Cooperazione E Sviluppo - CESVI</t>
  </si>
  <si>
    <t>SA # CESVI - Cooperazione E Sviluppo</t>
  </si>
  <si>
    <t>SA # Construyendo Futuros</t>
  </si>
  <si>
    <t>SA # CF - Construyendo Futuros</t>
  </si>
  <si>
    <t>SA # Comitato Internationale per lo Sviluppo dei Popoli</t>
  </si>
  <si>
    <t>SA # CISP - Comité Internacional para el Desarrollo de los Pueblos</t>
  </si>
  <si>
    <t>SA # Fundación Degania</t>
  </si>
  <si>
    <t>SA # DEGANIA - Fundación Degania</t>
  </si>
  <si>
    <t>SA # Danish Refugee Council</t>
  </si>
  <si>
    <t>SA # DRC - Danish Refugee Council</t>
  </si>
  <si>
    <t>SA # Dividendo Voluntario para la Comunidad</t>
  </si>
  <si>
    <t>SA # DVC - Dividendo Voluntario para la Comunidad</t>
  </si>
  <si>
    <t>SA # Equipo de Proyectos y Asesoria Social A.C.</t>
  </si>
  <si>
    <t>SA # EDEPA - Equipo de Proyectos y Asesoria Social A.C.</t>
  </si>
  <si>
    <t>SA # Food &amp; Agriculture Organization of the United Nations</t>
  </si>
  <si>
    <t>SA # FAO - Food &amp; Agriculture Organization of the United Nations</t>
  </si>
  <si>
    <t>SA # Fundación Renaciendo en Familia</t>
  </si>
  <si>
    <t>SA # FRF - Fundación Renaciendo en Familia</t>
  </si>
  <si>
    <t>SA # Fomento del Desarrollo Popular</t>
  </si>
  <si>
    <t>SA # FUDEP - Fomento del Desarrollo Popular</t>
  </si>
  <si>
    <t>SA # Fundación para la Asistencia, Formación e Investigación en Discapacidad</t>
  </si>
  <si>
    <t>SA # FundAFID - Fundación para la Asistencia, Formación e Investigación en Discapacidad</t>
  </si>
  <si>
    <t>SA # Fundación Senderos</t>
  </si>
  <si>
    <t>SA # FUNDASEN - Fundación Senderos</t>
  </si>
  <si>
    <t>SA # HEKS - Hilfswerk der Evangelischen Kirchen Schweiz</t>
  </si>
  <si>
    <t>SA # HelpAge International</t>
  </si>
  <si>
    <t>SA # HelpAge - HelpAge International</t>
  </si>
  <si>
    <t>SA # Hebrew Immigrant Aid Society</t>
  </si>
  <si>
    <t>SA # HIAS - Hebrew Immigrant Aid Society</t>
  </si>
  <si>
    <t>SA # Meals4Hope</t>
  </si>
  <si>
    <t>SA # M4H - Meals4Hope</t>
  </si>
  <si>
    <t>SA # Malteser International Order of Malta World Relief</t>
  </si>
  <si>
    <t>SA # Norwegian Refugee Council</t>
  </si>
  <si>
    <t>SA # NRC - Norwegian Refugee Council</t>
  </si>
  <si>
    <t>SA # International Organization for Migration</t>
  </si>
  <si>
    <t>SA # OIM - International Organization for Migration</t>
  </si>
  <si>
    <t>SA # Otro Enfoque</t>
  </si>
  <si>
    <t>SA # Asociación Civil Opción Venezuela</t>
  </si>
  <si>
    <t>SA # OV - Asociación Civil Opción Venezuela</t>
  </si>
  <si>
    <t>SA # Asociación Civil Planeación y Desarrollo Salesianos de Don Bosco</t>
  </si>
  <si>
    <t>SA # PLANYDES - Asociación Civil Planeación y Desarrollo Salesianos de Don Bosco</t>
  </si>
  <si>
    <t>SA # World Food Programme</t>
  </si>
  <si>
    <t>SA # PMA - World Food Programme</t>
  </si>
  <si>
    <t>SA # Red de Casas Don Bosco</t>
  </si>
  <si>
    <t>SA # RCDB - Red de Casas Don Bosco</t>
  </si>
  <si>
    <t>SA # Save the Children</t>
  </si>
  <si>
    <t>SA # SC - Save the Children</t>
  </si>
  <si>
    <t>SA # Solidarités International</t>
  </si>
  <si>
    <t>SA # TECHO</t>
  </si>
  <si>
    <t>SA # TECHO - TECHO</t>
  </si>
  <si>
    <t>SA # Asociación Civil Tinta Violeta</t>
  </si>
  <si>
    <t>SA # Tinta Violeta - Asociación Civil Tinta Violeta</t>
  </si>
  <si>
    <t>SA # Universidad Católica Andrés Bello</t>
  </si>
  <si>
    <t>SA # UCAB - Universidad Católica Andrés Bello</t>
  </si>
  <si>
    <t>SA # Universidad Central de Venezuela</t>
  </si>
  <si>
    <t>SA # UCV - Universidad Central de Venezuela</t>
  </si>
  <si>
    <t>SA # World Vision International</t>
  </si>
  <si>
    <t>SA # WVI - World Vision International</t>
  </si>
  <si>
    <t>SAL</t>
  </si>
  <si>
    <t>SAL # Acción Contra el Hambre - Spain</t>
  </si>
  <si>
    <t>SAL # ACH - Fundación Acción Contra el Hambre</t>
  </si>
  <si>
    <t>SAL # Aliadas en Cadena A.C.</t>
  </si>
  <si>
    <t>SAL # Alianza Internacional Cielos Abiertos</t>
  </si>
  <si>
    <t>SAL # ALINCA - Alianza Internacional Cielos Abiertos</t>
  </si>
  <si>
    <t>SAL # Associación Civil Atravezando</t>
  </si>
  <si>
    <t>SAL # Atravezando - Associación Civil Atravezando</t>
  </si>
  <si>
    <t>SAL # Centro de Estudios de Derechos Sexuales y Reproductivos</t>
  </si>
  <si>
    <t>SAL # CEDESEX - Centro de Estudios de Derechos Sexuales y Reproductivos</t>
  </si>
  <si>
    <t>SAL # Comitato Internationale per lo Sviluppo dei Popoli</t>
  </si>
  <si>
    <t>SAL # CISP - Comité Internacional para el Desarrollo de los Pueblos</t>
  </si>
  <si>
    <t>SAL # Cooperazione Internazionale - COOPI</t>
  </si>
  <si>
    <t>SAL # COOPI - Cooperazione Internazionale</t>
  </si>
  <si>
    <t>SAL # Cruz Roja Venezolana - Seccional Falcón</t>
  </si>
  <si>
    <t>SAL # CRV Falcón - Cruz Roja Venezolana - Seccional Falcón</t>
  </si>
  <si>
    <t>SAL # Fundacionpara la Investigacion en Clinica, Salud Publica y Epidemiologica en Venezuela</t>
  </si>
  <si>
    <t>SAL # FISPEVEN - Fundacionpara la Investigacion en Clinica, Salud Publica y Epidemiologica en Venezuela</t>
  </si>
  <si>
    <t>SAL # Fundacion Proyecto Maniapure</t>
  </si>
  <si>
    <t>SAL # FPM - Fundacion Proyecto Maniapure</t>
  </si>
  <si>
    <t>SAL # International Medical Corps US</t>
  </si>
  <si>
    <t>SAL # IMC - International Medical Corps</t>
  </si>
  <si>
    <t>SAL # INTERSOS Humanitarian Aid Organization</t>
  </si>
  <si>
    <t>SAL # INTERSOS</t>
  </si>
  <si>
    <t>SAL # Malteser International Order of Malta World Relief</t>
  </si>
  <si>
    <t>SAL # Médicos del Mundo Spain</t>
  </si>
  <si>
    <t>SAL # MdM Spain - Médicos del Mundo Spain</t>
  </si>
  <si>
    <t>SAL # International Organization for Migration</t>
  </si>
  <si>
    <t>SAL # OIM - International Organization for Migration</t>
  </si>
  <si>
    <t>SAL # Pan-American Health Organization (World Health Organization)</t>
  </si>
  <si>
    <t>SAL # OPS - Pan-American Health Organization (World Health Organization)</t>
  </si>
  <si>
    <t>SAL # Primeros Auxilios Margarita</t>
  </si>
  <si>
    <t>SAL # PAM - Primeros Auxilios Margarita</t>
  </si>
  <si>
    <t>SAL # Polish Medical Mission</t>
  </si>
  <si>
    <t>SAL # PMM - Polish Medical Mission</t>
  </si>
  <si>
    <t>SAL # Première Urgence Internationale</t>
  </si>
  <si>
    <t>SAL # PUI - Première Urgence Internationale</t>
  </si>
  <si>
    <t>SAL # REDISALUD - Asociación Civil Redes Integrales de Salud</t>
  </si>
  <si>
    <t>SAL # RET International</t>
  </si>
  <si>
    <t>SAL # RET - RET International</t>
  </si>
  <si>
    <t>SAL # Sociedad Anticancerosa Del Estado Trujillo</t>
  </si>
  <si>
    <t>SAL # SADET - Sociedad Anticancerosa Del Estado Trujillo</t>
  </si>
  <si>
    <t>SAL # Save the Children</t>
  </si>
  <si>
    <t>SAL # SC - Save the Children</t>
  </si>
  <si>
    <t>SAL # Superación Personal a través de la Tecnología</t>
  </si>
  <si>
    <t>SAL # Superatec AC - Superación Personal a través de la Tecnología</t>
  </si>
  <si>
    <t>SAL # Asociación Civil Tinta Violeta</t>
  </si>
  <si>
    <t>SAL # Tinta Violeta - Asociación Civil Tinta Violeta</t>
  </si>
  <si>
    <t>SAL # Universidad Central de Venezuela</t>
  </si>
  <si>
    <t>SAL # UCV - Universidad Central de Venezuela</t>
  </si>
  <si>
    <t>SAL # United Nations Joint Programme on HIV/AIDS</t>
  </si>
  <si>
    <t>SAL # UNAIDS - United Nations Joint Programme on HIV/AIDS</t>
  </si>
  <si>
    <t>SAL # United Nations Population Fund</t>
  </si>
  <si>
    <t>SAL # UNFPA - United Nations Population Fund</t>
  </si>
  <si>
    <t>SAL # United Nations Children's Fund</t>
  </si>
  <si>
    <t>SAL # UNICEF - Fondo de las Naciones Unidas para la Infancia</t>
  </si>
  <si>
    <t>#project+code_name</t>
  </si>
  <si>
    <t>#project+id</t>
  </si>
  <si>
    <t>#meta+check_cluster_org_proj</t>
  </si>
  <si>
    <t>#meta+check_cluster_org_selected_proj</t>
  </si>
  <si>
    <t>#activity+id</t>
  </si>
  <si>
    <t>#activity+name</t>
  </si>
  <si>
    <t>#activity+subitem</t>
  </si>
  <si>
    <t>CLSHL/CA1.01</t>
  </si>
  <si>
    <t>Servicios criticos de establecimientos de salud - Construcción, rehabilitación, ampliación y/o mejora de espacios que proveen servicios esenciales a la población meta, incluyendo centros educativos, establecimientos de salud, Espacios Seguros para Mujeres y Niñas, centros comunitarios, Espacios de Alojamiento Temporal (EAT) y otras instituciones, con enfoque de género, edad y diversidad</t>
  </si>
  <si>
    <t xml:space="preserve"> </t>
  </si>
  <si>
    <t>CLSHL/CA1.02</t>
  </si>
  <si>
    <t>Servicios criticos de establecimientos de salud - Instalación de unidades de alojamiento de emergencia (RHUs, Rub Halls, Carpas Familiares) para ampliación y mejora de de espacios que proveen servicios esenciales a la población meta, incluyendo centros educativos, establecimientos de salud, Espacios Seguros para Mujeres y Niñas, centros comunitarios, Espacios de alojamiento Temporal (EAT) otras instituciones, con enfoque de género, edad y diversidad</t>
  </si>
  <si>
    <t>CLSHL/CA1.03</t>
  </si>
  <si>
    <t>Servicios criticos de establecimientos de salud - Dotación/instalación de generadores eléctricos convencionales/ medios de generación de energía renovable (incluyendo sistemas fotovoltaicos, biodigestores,entre otros) en espacios que proveen servicios esenciales a la población meta, incluyendo centros educativos, establecimientos de salud, Espacios Seguros para Mujeres y Niñas, centros comunitarios, Espacios de Alojamiento Temporal (EAT) y otras instituciones</t>
  </si>
  <si>
    <t>CLSHL/CA1.04</t>
  </si>
  <si>
    <t xml:space="preserve">Servicios criticos de establecimientos de salud - Dotación de enseres y/o equipamientos en comunidades, espacios y centros comunitarios, Espacios de Alojamiento Temporal (EAT) u otras instituciones que proveen servicios a la población meta, incluyendo centros educativos, establecimientos de salud, espacios seguros y otras instituciones que brindan servicios esenciales a las poblaciones vunerables, con enfoque de género, edad y diversidad </t>
  </si>
  <si>
    <t>#kit+items</t>
  </si>
  <si>
    <t>CLSHL/CA2.01</t>
  </si>
  <si>
    <t>Construcción, rehabilitación, ampliación y/o mejora de espacios que proveen servicios esenciales a la población meta, incluyendo centros educativos, establecimientos de salud, Espacios Seguros para Mujeres y Niñas, centros comunitarios, Espacios de Alojamiento Temporal (EAT) y otras instituciones, con enfoque de género, edad y diversidad</t>
  </si>
  <si>
    <t>CLSHL/CA2.02</t>
  </si>
  <si>
    <t>Instalación de unidades de alojamiento de emergencia (RHUs, Rub Halls, Carpas Familiares) para ampliación y mejora de de espacios que proveen servicios esenciales a la población meta, incluyendo centros educativos, establecimientos de salud, Espacios Seguros para Mujeres y Niñas, centros comunitarios, Espacios de alojamiento Temporal (EAT) otras instituciones, con enfoque de género, edad y diversidad</t>
  </si>
  <si>
    <t>CLSHL/CA2.03</t>
  </si>
  <si>
    <t>Construcción, rehabilitación, ampliación y/o mejora de espacios de alojamiento individual con enfoque de género, edad y diversidad</t>
  </si>
  <si>
    <t>CLSHL/CA2.04</t>
  </si>
  <si>
    <t>Capacitaciones y sesiones informativas en construcción segura, normas de convivencia, código de conducta en espacios que proveen servicios esenciales a la población meta, incluyendo centros educativos, establecimientos de salud, Espacios Seguros para Mujeres y Niñas, centros comunitarios, Espacios de Alojamiento Temporal (EAT) otras instituciones y alojamientos individuales, con enfoque de género, edad y diversidad</t>
  </si>
  <si>
    <t>CLSHL/CA2.05</t>
  </si>
  <si>
    <t>Ocupación de Espacios de Alojamiento Temporal ofreciendo pernocta a personas en movilidad  con enfoque de género, edad y diversidad</t>
  </si>
  <si>
    <t>CLSHL/CA3.01</t>
  </si>
  <si>
    <t>Apoyo al funcionamiento de la red electrica nacional a través de intervenciones puntales de alto impacto a nivel comunitario</t>
  </si>
  <si>
    <t>CLSHL/CA3.02</t>
  </si>
  <si>
    <t>Dotación/instalación de generadores eléctricos convencionales/ medios de generación de energía renovable (incluyendo sistemas fotovoltaicos, biodigestores,entre otros) en espacios que proveen servicios esenciales a la población meta, incluyendo centros educativos, establecimientos de salud, Espacios Seguros para Mujeres y Niñas, centros comunitarios, Espacios de Alojamiento Temporal (EAT) y otras instituciones</t>
  </si>
  <si>
    <t>CLSHL/CA3.03</t>
  </si>
  <si>
    <t>Dotación/ instalación de lámparas solares de calles/ reflectores solares en lugares públicos o espacios que brindan servicios a la población</t>
  </si>
  <si>
    <t>CLSHL/CA3.04</t>
  </si>
  <si>
    <t>Dotación de lámparas solares (portátiles) en espacios que proveen servicios esenciales a la población meta, incluyendo centros educativos, establecimientos de salud, Espacios Seguros para Mujeres y Niñas, Espacios de Alojamiento Temporal (EAT) otras instituciones, con enfoque de género, edad y diversidad</t>
  </si>
  <si>
    <t>CLSHL/CA3.05</t>
  </si>
  <si>
    <t>Capacitaciones y sesiones informativas sobre energías alternativas (sistemas fotovoltaicos, energía eólica, entre otros) en espacios que proveen servicios esenciales a la población meta, con enfoque de género, edad y diversidad</t>
  </si>
  <si>
    <t>CLSHL/CA4.01</t>
  </si>
  <si>
    <t>Distribución de lámparas solares para personas vulnerables con enfoque de género, edad y diversidad, incluyendo personas en movilidad</t>
  </si>
  <si>
    <t>CLSHL/CA4.02</t>
  </si>
  <si>
    <t>Distribución de kits a personas vulnerables con necesidades específicas, en atención a consideraciones de género, edad y diversidad, incluyendo personas en movilidad</t>
  </si>
  <si>
    <t>#kit+items,#kit+type</t>
  </si>
  <si>
    <t>CLSHL/CA4.03</t>
  </si>
  <si>
    <t xml:space="preserve">Otro tipo de distribución de enseres básicos a personas con necesidades específicas, en atención a consideraciones de género, edad y diversidad, incluyendo personas en movilidad y entregas realizadas en puntos de información móvil </t>
  </si>
  <si>
    <t>CLSHL/CA4.04</t>
  </si>
  <si>
    <t xml:space="preserve">Dotación de enseres y/o equipamientos en comunidades, espacios y centros comunitarios, Espacios de Alojamiento Temporal (EAT) u otras instituciones que proveen servicios a la población meta, incluyendo centros educativos, establecimientos de salud, espacios seguros y otras instituciones que brindan servicios esenciales a las poblaciones vunerables, con enfoque de género, edad y diversidad </t>
  </si>
  <si>
    <t>CLSHL/CA4.05</t>
  </si>
  <si>
    <t>Distribución de cupones/transferencias monetarias a personas con necesidades especificas (para compra de materiales de construcción y/o enseres para mejorar las condiciones de vida), pago de arriendo, hoteles en atención a consideraciones de género, edad y diversidad</t>
  </si>
  <si>
    <t>CLSHL/CA5.01</t>
  </si>
  <si>
    <t>Desastres naturales y eventos antrópicos adversos - Construcción, rehabilitación, ampliación y/o mejora de espacios que proveen servicios esenciales a la población meta, incluyendo centros educativos, establecimientos de salud, Espacios Seguros para Mujeres y Niñas, centros comunitarios, Espacios de Alojamiento Temporal (EAT) y otras instituciones, con enfoque de género, edad y diversidad</t>
  </si>
  <si>
    <t>CLSHL/CA5.02</t>
  </si>
  <si>
    <t>Desastres naturales y eventos antrópicos adversos - Instalación de unidades de alojamiento de emergencia (RHUs, Rub Halls, Carpas Familiares) para ampliación y mejora de de espacios que proveen servicios esenciales a la población meta, incluyendo centros educativos, establecimientos de salud, Espacios Seguros para Mujeres y Niñas, centros comunitarios, Espacios de alojamiento Temporal (EAT) otras instituciones, con enfoque de género, edad y diversidad</t>
  </si>
  <si>
    <t>CLSHL/CA5.03</t>
  </si>
  <si>
    <t>Desastres naturales y eventos antrópicos adversos - Capacitaciones y sesiones informativas en construcción segura, normas de convivencia, código de conducta en espacios que proveen servicios esenciales a la población meta, incluyendo centros educativos, establecimientos de salud, Espacios Seguros para Mujeres y Niñas, centros comunitarios, Espacios de Alojamiento Temporal (EAT) otras instituciones y alojamientos individuales, con enfoque de género, edad y diversidad</t>
  </si>
  <si>
    <t>CLSHL/CA5.04</t>
  </si>
  <si>
    <t>Desastres naturales y eventos antrópicos adversos - Dotación de lámparas solares (portátiles) para espacios y centros comunitarios en espacios que proveen servicios esenciales a la población meta, incluyendo centros educativos, establecimientos de salud, Espacios Seguros para Mujeres y Niñas, centros comunitarios, Espacios de Alojamiento Temporal (EAT) otras instituciones, con enfoque de género, edad y diversidad</t>
  </si>
  <si>
    <t>CLSHL/CA5.05</t>
  </si>
  <si>
    <t>Desastres naturales y eventos antrópicos adversos - Dotación/instalación de generadores eléctricos convencionales/ medios de generación de energía renovable (incluyendo sistemas fotovoltaicos, biodigestores,entre otros) en espacios que proveen servicios esenciales a la población meta, incluyendo centros educativos, establecimientos de salud, Espacios Seguros para Mujeres y Niñas, centros comunitarios, Espacios de Alojamiento Temporal (EAT) y otras instituciones</t>
  </si>
  <si>
    <t>CLSHL/CA5.06</t>
  </si>
  <si>
    <t xml:space="preserve">Desastres naturales y eventos antrópicos adversos - Dotación de enseres y/o equipamientos en comunidades, espacios y centros comunitarios, Espacios de Alojamiento Temporal (EAT) u otras instituciones que proveen servicios a la población meta, incluyendo centros educativos, establecimientos de salud, espacios seguros y otras instituciones que brindan servicios esenciales a las poblaciones vunerables, con enfoque de género, edad y diversidad </t>
  </si>
  <si>
    <t>CLSHL/CA5.07</t>
  </si>
  <si>
    <t>Desastres naturales y eventos antrópicos adversos - Distribución de lámparas solares para personas vulnerables con enfoque de género, edad y diversidad, incluyendo personas en movilidad</t>
  </si>
  <si>
    <t>CLSHL/CA5.08</t>
  </si>
  <si>
    <t>Desastres naturales y eventos antrópicos adversos - Distribución de kits a personas vulnerables con necesidades específicas, en atención a consideraciones de género, edad y diversidad, incluyendo personas en movilidad</t>
  </si>
  <si>
    <t>CLSHL/CA5.09</t>
  </si>
  <si>
    <t xml:space="preserve">Desastres naturales y eventos antrópicos adversos - Otro tipo de distribución de enseres básicos a personas con necesidades específicas, en atención a consideraciones de género, edad y diversidad, incluyendo personas en movilidad y entregas realizadas en puntos de información móvil </t>
  </si>
  <si>
    <t>CLSHL/CA6.01</t>
  </si>
  <si>
    <t>Otra actividad no recogida en el marco lógico, incluyendo levantamientos de información</t>
  </si>
  <si>
    <t>#sector+acronym+hpctools</t>
  </si>
  <si>
    <t>#objective+sectorial+id</t>
  </si>
  <si>
    <t>#activity+area</t>
  </si>
  <si>
    <t>#activity+name+selected</t>
  </si>
  <si>
    <t>#activity+indicator+id</t>
  </si>
  <si>
    <t>#activity+indicator+name</t>
  </si>
  <si>
    <t>#activity+indicator+unit</t>
  </si>
  <si>
    <t>#activity+area+copy</t>
  </si>
  <si>
    <t>#activity+indicator+target</t>
  </si>
  <si>
    <t>#meta+display</t>
  </si>
  <si>
    <t>#meta+comments</t>
  </si>
  <si>
    <t>#direct+beneficiaries</t>
  </si>
  <si>
    <t>#intersecorial+subcategory</t>
  </si>
  <si>
    <t>CLSHL</t>
  </si>
  <si>
    <t>CLSHL/CO1</t>
  </si>
  <si>
    <t>Alojamiento</t>
  </si>
  <si>
    <t>1.01: Servicios criticos de establecimientos de salud - Construcción, rehabilitación, ampliación y/o mejora de espacios que proveen servicios esenciales a la población meta, incluyendo centros educativos, establecimientos de salud, Espacios Seguros para Mujeres y Niñas, centros comunitarios, Espacios de Alojamiento Temporal (EAT) y otras instituciones, con enfoque de género, edad y diversidad</t>
  </si>
  <si>
    <t>CLSHL/CA1.01/IN1</t>
  </si>
  <si>
    <t xml:space="preserve"># de establecimientos de de Salud </t>
  </si>
  <si>
    <t>Establecimientos de Salud</t>
  </si>
  <si>
    <t>1.02: Servicios criticos de establecimientos de salud - Instalación de unidades de alojamiento de emergencia (RHUs, Rub Halls, Carpas Familiares) para ampliación y mejora de de espacios que proveen servicios esenciales a la población meta, incluyendo centros educativos, establecimientos de salud, Espacios Seguros para Mujeres y Niñas, centros comunitarios, Espacios de alojamiento Temporal (EAT) otras instituciones, con enfoque de género, edad y diversidad</t>
  </si>
  <si>
    <t>CLSHL/CA1.02/IN1</t>
  </si>
  <si>
    <t># de unidades de alojamiento de emergencia en establecimientos de salud</t>
  </si>
  <si>
    <t>Unidades Alojamiento de Emergencia</t>
  </si>
  <si>
    <t>Energía</t>
  </si>
  <si>
    <t>1.03: Servicios criticos de establecimientos de salud - Dotación/instalación de generadores eléctricos convencionales/ medios de generación de energía renovable (incluyendo sistemas fotovoltaicos, biodigestores,entre otros) en espacios que proveen servicios esenciales a la población meta, incluyendo centros educativos, establecimientos de salud, Espacios Seguros para Mujeres y Niñas, centros comunitarios, Espacios de Alojamiento Temporal (EAT) y otras instituciones</t>
  </si>
  <si>
    <t>CLSHL/CA1.03/IN1</t>
  </si>
  <si>
    <t># de sistemas</t>
  </si>
  <si>
    <t>Sistemas</t>
  </si>
  <si>
    <t>Enseres</t>
  </si>
  <si>
    <t>1.04: Servicios criticos de establecimientos de salud - Dotación de enseres y/o equipamientos en comunidades, espacios y centros comunitarios, Espacios de Alojamiento Temporal (EAT) u otras instituciones que proveen servicios a la población meta, incluyendo centros educativos, establecimientos de salud, espacios seguros y otras instituciones que brindan servicios esenciales a las poblaciones vunerables, con enfoque de género, edad y diversidad</t>
  </si>
  <si>
    <t>CLSHL/CA1.04/IN1</t>
  </si>
  <si>
    <t># de establecimientos de de Salud</t>
  </si>
  <si>
    <t>CLSHL/CO2</t>
  </si>
  <si>
    <t>2.01: Construcción, rehabilitación, ampliación y/o mejora de espacios que proveen servicios esenciales a la población meta, incluyendo centros educativos, establecimientos de salud, Espacios Seguros para Mujeres y Niñas, centros comunitarios, Espacios de Alojamiento Temporal (EAT) y otras instituciones, con enfoque de género, edad y diversidad</t>
  </si>
  <si>
    <t>CLSHL/CA2.01/IN1</t>
  </si>
  <si>
    <t># de espacios</t>
  </si>
  <si>
    <t>Espacios</t>
  </si>
  <si>
    <t>2.02: Instalación de unidades de alojamiento de emergencia (RHUs, Rub Halls, Carpas Familiares) para ampliación y mejora de de espacios que proveen servicios esenciales a la población meta, incluyendo centros educativos, establecimientos de salud, Espacios Seguros para Mujeres y Niñas, centros comunitarios, Espacios de alojamiento Temporal (EAT) otras instituciones, con enfoque de género, edad y diversidad</t>
  </si>
  <si>
    <t>CLSHL/CA2.02/IN1</t>
  </si>
  <si>
    <t># de unidades de alojamiento de emergencia</t>
  </si>
  <si>
    <t>2.03: Construcción, rehabilitación, ampliación y/o mejora de espacios de alojamiento individual con enfoque de género, edad y diversidad</t>
  </si>
  <si>
    <t>CLSHL/CA2.03/IN1</t>
  </si>
  <si>
    <t>2.04: Capacitaciones y sesiones informativas en construcción segura, normas de convivencia, código de conducta en espacios que proveen servicios esenciales a la población meta, incluyendo centros educativos, establecimientos de salud, Espacios Seguros para Mujeres y Niñas, centros comunitarios, Espacios de Alojamiento Temporal (EAT) otras instituciones y alojamientos individuales, con enfoque de género, edad y diversidad</t>
  </si>
  <si>
    <t>CLSHL/CA2.04/IN1</t>
  </si>
  <si>
    <t># de capacitaciones</t>
  </si>
  <si>
    <t>Capacitaciones</t>
  </si>
  <si>
    <t>2.05: Ocupación de Espacios de Alojamiento Temporal ofreciendo pernocta a personas en movilidad con enfoque de género, edad y diversidad</t>
  </si>
  <si>
    <t>CLSHL/CA2.05/IN1</t>
  </si>
  <si>
    <t>NA</t>
  </si>
  <si>
    <t>CLSHL/CO3</t>
  </si>
  <si>
    <t>3.01: Apoyo al funcionamiento de la red electrica nacional a través de intervenciones puntales de alto impacto a nivel comunitario</t>
  </si>
  <si>
    <t>CLSHL/CA3.01/IN1</t>
  </si>
  <si>
    <t># de intervenciones</t>
  </si>
  <si>
    <t>Intervenciones</t>
  </si>
  <si>
    <t>3.02: Dotación/instalación de generadores eléctricos convencionales/ medios de generación de energía renovable (incluyendo sistemas fotovoltaicos, biodigestores,entre otros) en espacios que proveen servicios esenciales a la población meta, incluyendo centros educativos, establecimientos de salud, Espacios Seguros para Mujeres y Niñas, centros comunitarios, Espacios de Alojamiento Temporal (EAT) y otras instituciones</t>
  </si>
  <si>
    <t>CLSHL/CA3.02/IN1</t>
  </si>
  <si>
    <t>3.03: Dotación/ instalación de lámparas solares de calles/ reflectores solares en lugares públicos o espacios que brindan servicios a la población</t>
  </si>
  <si>
    <t>CLSHL/CA3.03/IN1</t>
  </si>
  <si>
    <t># de lámparas solares de calle</t>
  </si>
  <si>
    <t>Lámparas Solares de Calle</t>
  </si>
  <si>
    <t>3.04: Dotación de lámparas solares (portátiles) en espacios que proveen servicios esenciales a la población meta, incluyendo centros educativos, establecimientos de salud, Espacios Seguros para Mujeres y Niñas, Espacios de Alojamiento Temporal (EAT) otras instituciones, con enfoque de género, edad y diversidad</t>
  </si>
  <si>
    <t>CLSHL/CA3.04/IN1</t>
  </si>
  <si>
    <t># de lámparas solares portátiles</t>
  </si>
  <si>
    <t>Lámparas Solares Portátiles</t>
  </si>
  <si>
    <t>3.05: Capacitaciones y sesiones informativas sobre energías alternativas (sistemas fotovoltaicos, energía eólica, entre otros) en espacios que proveen servicios esenciales a la población meta, con enfoque de género, edad y diversidad</t>
  </si>
  <si>
    <t>CLSHL/CA3.05/IN1</t>
  </si>
  <si>
    <t>CLSHL/CO4</t>
  </si>
  <si>
    <t>CLSHL/CA4.01/IN1</t>
  </si>
  <si>
    <t># de kits</t>
  </si>
  <si>
    <t>Kits</t>
  </si>
  <si>
    <t>CLSHL/CA4.03/IN1</t>
  </si>
  <si>
    <t># de enseres</t>
  </si>
  <si>
    <t>CLSHL/CA4.04/IN1</t>
  </si>
  <si>
    <t># de espacios (por tipo de espacio)</t>
  </si>
  <si>
    <t>CLSHL/CA4.05/IN1</t>
  </si>
  <si>
    <t>6.01: Otra actividad no recogida en el marco lógico, incluyendo levantamientos de información</t>
  </si>
  <si>
    <t>CLSHL/CA6.01/IN1</t>
  </si>
  <si>
    <t>CLWSH</t>
  </si>
  <si>
    <t>CLWSH/CO1</t>
  </si>
  <si>
    <t>Establecimientos de salud / nutrición</t>
  </si>
  <si>
    <t>1.01: Reparación/rehabilitación de sistemas de agua (producción, tratamiento, almacenamiento, distribución).</t>
  </si>
  <si>
    <t>CLWSH/CA1.01</t>
  </si>
  <si>
    <t>Establecimientos de salud / nutrición - Reparación/rehabilitación de sistemas de agua (producción, tratamiento, almacenamiento, distribución).</t>
  </si>
  <si>
    <t>CLWSH/CA1.01/IN1</t>
  </si>
  <si>
    <t># de establecimientos de salud y de atención nutricional con acceso continuo a agua segura.</t>
  </si>
  <si>
    <t>Health facility</t>
  </si>
  <si>
    <t>Respuesta ASH en Est. Salud</t>
  </si>
  <si>
    <t>1.02: Distribución de agua segura (camiones cisternas, temporal).</t>
  </si>
  <si>
    <t>CLWSH/CA1.02</t>
  </si>
  <si>
    <t>Establecimientos de salud / nutrición - Distribución de agua segura (camiones cisternas, temporal).</t>
  </si>
  <si>
    <t>CLWSH/CA1.02/IN1</t>
  </si>
  <si>
    <t># de establecimientos de salud y de atención nutricional con acceso provisional a agua segura.</t>
  </si>
  <si>
    <t>1.03: Instalacion de sistemas/mecanismos para mejorar la calidad de agua al punto de uso (TANDAS)</t>
  </si>
  <si>
    <t>CLWSH/CA1.03</t>
  </si>
  <si>
    <t>Establecimientos de salud / nutrición - Instalacion de sistemas/mecanismos para mejorar la calidad de agua al punto de uso (TANDAS)</t>
  </si>
  <si>
    <t>CLWSH/CA1.03/IN1</t>
  </si>
  <si>
    <t># de establecimientos de salud con mecanismos de tratamiento de agua</t>
  </si>
  <si>
    <t>1.04: Reparación/rehabilitación de sanitarios/duchas básicos (incl. puntos de higiene de manos)</t>
  </si>
  <si>
    <t>CLWSH/CA1.04</t>
  </si>
  <si>
    <t>Establecimientos de salud / nutrición - Reparación/rehabilitación de sanitarios/duchas básicos (incl. puntos de higiene de manos)</t>
  </si>
  <si>
    <t>CLWSH/CA1.04/IN1</t>
  </si>
  <si>
    <t># de establecimientos de salud y de atención nutricional con acceso a servicios de saneamiento básico.</t>
  </si>
  <si>
    <t>1.05: Reparación/rehabilitación de alcantarillado y tratamiento.</t>
  </si>
  <si>
    <t>CLWSH/CA1.05</t>
  </si>
  <si>
    <t>Establecimientos de salud / nutrición - Reparación/rehabilitación de alcantarillado y tratamiento.</t>
  </si>
  <si>
    <t>CLWSH/CA1.05/IN1</t>
  </si>
  <si>
    <t>1.06: Instalación/rehabilitación de puntos de higiene de manos addicionales</t>
  </si>
  <si>
    <t>CLWSH/CA1.06</t>
  </si>
  <si>
    <t>Establecimientos de salud / nutrición - Instalación/rehabilitación de puntos de higiene de manos addicionales</t>
  </si>
  <si>
    <t>CLWSH/CA1.06/IN1</t>
  </si>
  <si>
    <t># de establecimientos de salud y de atencion nutricional con puntos de higiene de manos addicionales funcionales</t>
  </si>
  <si>
    <t>1.07: Promoción de la higiene integrada</t>
  </si>
  <si>
    <t>CLWSH/CA1.07</t>
  </si>
  <si>
    <t>Establecimientos de salud / nutrición - Promoción de la higiene integrada</t>
  </si>
  <si>
    <t>CLWSH/CA1.07/IN1</t>
  </si>
  <si>
    <t># de establecimientos de salud y nutrición con programas / actividades de promocion de higiene.</t>
  </si>
  <si>
    <t>1.08: Distribución de productos de higiene para las pacientes y familias</t>
  </si>
  <si>
    <t>CLWSH/CA1.08</t>
  </si>
  <si>
    <t>Establecimientos de salud / nutrición - Distribución de productos de higiene para las pacientes y familias</t>
  </si>
  <si>
    <t>CLWSH/CA1.08/IN1</t>
  </si>
  <si>
    <t># de personas que benefician de kits/productos básicos de higiene para pacientes y familias</t>
  </si>
  <si>
    <t>Individuals</t>
  </si>
  <si>
    <t>1.09: Distribución de insumos o equipos para la limpieza y el manejo de desechos en áreas de los servicios críticos</t>
  </si>
  <si>
    <t>CLWSH/CA1.09</t>
  </si>
  <si>
    <t>Establecimientos de salud / nutrición - Distribución de insumos o equipos para la limpieza y el manejo de desechos en áreas de los servicios críticos</t>
  </si>
  <si>
    <t>CLWSH/CA1.09/IN1</t>
  </si>
  <si>
    <t># de establecimientos de salud y de atención nutricional que hacen gestion interna adecuada de los residuos y limpieza</t>
  </si>
  <si>
    <t>1.10: Apoyo a acciones de control de vectores</t>
  </si>
  <si>
    <t>CLWSH/CA1.10</t>
  </si>
  <si>
    <t>Establecimientos de salud / nutrición - Apoyo a acciones de control de vectores</t>
  </si>
  <si>
    <t>CLWSH/CA1.10/IN1</t>
  </si>
  <si>
    <t>1.11: Construcción/rehabilitación de infraestructuras o sistemas para la eliminación y disposición final de los desechos</t>
  </si>
  <si>
    <t>CLWSH/CA1.11</t>
  </si>
  <si>
    <t>Establecimientos de salud / nutrición - Construcción/rehabilitación de infraestructuras o sistemas para la eliminación y disposición final de los desechos</t>
  </si>
  <si>
    <t>CLWSH/CA1.11/IN1</t>
  </si>
  <si>
    <t>1.12: Capacitación de personal en temáticas ASH/PCI (incl. plan de acción)</t>
  </si>
  <si>
    <t>CLWSH/CA1.12</t>
  </si>
  <si>
    <t>Establecimientos de salud / nutrición - Capacitación de personal en temáticas ASH/PCI (incl. plan de acción)</t>
  </si>
  <si>
    <t>CLWSH/CA1.12/IN1</t>
  </si>
  <si>
    <t># de personal de salud y de atencion nutricional capacitado en tematicas ASH/PCI</t>
  </si>
  <si>
    <t>1.13: Dotacion de insumos EPP</t>
  </si>
  <si>
    <t>CLWSH/CA1.13</t>
  </si>
  <si>
    <t>Establecimientos de salud / nutrición - Dotacion de insumos EPP</t>
  </si>
  <si>
    <t>CLWSH/CA1.13/IN1</t>
  </si>
  <si>
    <t># de personal de salud y de atencion nutricional que han recibido equipo de bioseguridad adecuado</t>
  </si>
  <si>
    <t>CLWSH/CO2</t>
  </si>
  <si>
    <t>En comunidades</t>
  </si>
  <si>
    <t>2.01: Provisión de productos para el tratamiento y almaceniamiento del agua a domicilio (TANDAS)</t>
  </si>
  <si>
    <t>CLWSH/CA2.01</t>
  </si>
  <si>
    <t>Provisión de productos para el tratamiento y almaceniamiento del agua a domicilio (TANDAS)</t>
  </si>
  <si>
    <t>CLWSH/CA2.01/IN1</t>
  </si>
  <si>
    <t># de personas con acceso provisional a agua segura en comunidades.</t>
  </si>
  <si>
    <t>2.02: Distribución de agua segura a través de camiones cisterna/agua envasada/cupon</t>
  </si>
  <si>
    <t>CLWSH/CA2.02</t>
  </si>
  <si>
    <t xml:space="preserve">Distribución de agua segura a través de camiones cisterna/agua envasada/cupon </t>
  </si>
  <si>
    <t>CLWSH/CA2.02/IN1</t>
  </si>
  <si>
    <t>2.03: Reparación/rehabilitación de instalaciones sanitarias en las hogares.</t>
  </si>
  <si>
    <t>CLWSH/CA2.03</t>
  </si>
  <si>
    <t>Reparación/rehabilitación de instalaciones sanitarias en las hogares.</t>
  </si>
  <si>
    <t>CLWSH/CA2.03/IN1</t>
  </si>
  <si>
    <t># de personas que cuentan con saneamiento mejorado en comunidades.</t>
  </si>
  <si>
    <t>2.04: Concientización a nivel de hogar sobre la promoción de higiene personal y familiar.</t>
  </si>
  <si>
    <t>CLWSH/CA2.04</t>
  </si>
  <si>
    <t>Concientización a nivel de hogar sobre la promoción de higiene personal y familiar.</t>
  </si>
  <si>
    <t>CLWSH/CA2.04/IN1</t>
  </si>
  <si>
    <t># de personas que reciben información básica de higiene en comunidades</t>
  </si>
  <si>
    <t>2.05: Movilización social y campañas de promoción de higiene y salubridad.</t>
  </si>
  <si>
    <t>CLWSH/CA2.05</t>
  </si>
  <si>
    <t>Movilización social y campañas de promoción de higiene y salubridad.</t>
  </si>
  <si>
    <t>CLWSH/CA2.05/IN1</t>
  </si>
  <si>
    <t>2.06: Conformación, capacitación, y asesoría de voluntarios comunitarios en promoción de higiene y higiene ambiental.</t>
  </si>
  <si>
    <t>CLWSH/CA2.06</t>
  </si>
  <si>
    <t>Conformación, capacitación, y asesoría de voluntarios comunitarios en promoción de higiene y higiene ambiental.</t>
  </si>
  <si>
    <t>CLWSH/CA2.06/IN1</t>
  </si>
  <si>
    <t># de personas formadas sobre la promoción de higiene personal.</t>
  </si>
  <si>
    <t>2.07: Distribución de productos básicos de higiene personal (incluyendo insumos de higiene femenina / menstrual)  y de limpieza</t>
  </si>
  <si>
    <t>CLWSH/CA2.07</t>
  </si>
  <si>
    <t>Distribución de productos básicos de higiene personal (incluyendo insumos de higiene femenina / menstrual)  y de limpieza</t>
  </si>
  <si>
    <t>CLWSH/CA2.07/IN1</t>
  </si>
  <si>
    <t># de personas que acceden productos básicos de higiene en comunidades.</t>
  </si>
  <si>
    <t>2.08: Distribución de mosquiteros/repelentes u otro insumo antivector</t>
  </si>
  <si>
    <t>CLWSH/CA2.08</t>
  </si>
  <si>
    <t>Distribución de mosquiteros/repelentes u otro insumo antivector</t>
  </si>
  <si>
    <t>CLWSH/CA2.08/IN1</t>
  </si>
  <si>
    <t># de personas que benefician de NFIs antivector</t>
  </si>
  <si>
    <t>2.09: Capacitación de personal/lideres en temáticas ASH/PCI en comunidades (incl. plan de acción)</t>
  </si>
  <si>
    <t>CLWSH/CA2.09</t>
  </si>
  <si>
    <t>Capacitación de personal/lideres en temáticas ASH/PCI en comunidades (incl. plan de acción)</t>
  </si>
  <si>
    <t>CLWSH/CA2.09/IN1</t>
  </si>
  <si>
    <t># de  personal/lideres  capacitado en tematicas ASH/PCI en comunidades</t>
  </si>
  <si>
    <t>2.10: Dotacion de insumos EPP</t>
  </si>
  <si>
    <t>CLWSH/CA2.10</t>
  </si>
  <si>
    <t>Dotacion de insumos EPP</t>
  </si>
  <si>
    <t>CLWSH/CA2.10/IN1</t>
  </si>
  <si>
    <t># de  personal/lideres que han recibido equipo de bioseguridad adecuado para sus funciones</t>
  </si>
  <si>
    <t>2.11: Reparación/Rehabilitación de sistemas de tratamiento y abastecimiento de agua segura</t>
  </si>
  <si>
    <t>CLWSH/CA2.11</t>
  </si>
  <si>
    <t>Reparación/Rehabilitación de sistemas de tratamiento y abastecimiento de agua segura</t>
  </si>
  <si>
    <t>CLWSH/CA2.11/IN1</t>
  </si>
  <si>
    <t># de personas con acceso continuo a agua segura a través de construcción/rehabilitación/ reingeniería de sistemas de agua en comunidades.</t>
  </si>
  <si>
    <t>2.12: Instalacion de tanques / filtros comunitarios</t>
  </si>
  <si>
    <t>CLWSH/CA2.12</t>
  </si>
  <si>
    <t>Instalacion de tanques / filtros comunitarios</t>
  </si>
  <si>
    <t>CLWSH/CA2.12/IN1</t>
  </si>
  <si>
    <t>2.13: Reparaciones en la red de alcantarillado</t>
  </si>
  <si>
    <t>CLWSH/CA2.13</t>
  </si>
  <si>
    <t>Reparaciones en la red de alcantarillado</t>
  </si>
  <si>
    <t>CLWSH/CA2.13/IN1</t>
  </si>
  <si>
    <t># de personas conectadas a la seccion reparada</t>
  </si>
  <si>
    <t>2.14: Reparación/Rehabilitación en plantas de tratamiento de aguas residuales</t>
  </si>
  <si>
    <t>CLWSH/CA2.14</t>
  </si>
  <si>
    <t>Reparación/Rehabilitación en plantas de tratamiento de aguas residuales</t>
  </si>
  <si>
    <t>CLWSH/CA2.14/IN1</t>
  </si>
  <si>
    <t># de personas servidas por la planta</t>
  </si>
  <si>
    <t>2.15: Apoyo a acciones / servicios de manejo de desechos sólidos</t>
  </si>
  <si>
    <t>CLWSH/CA2.15</t>
  </si>
  <si>
    <t>Apoyo a acciones / servicios de manejo de desechos sólidos</t>
  </si>
  <si>
    <t>CLWSH/CA2.15/IN1</t>
  </si>
  <si>
    <t># de personas que benefician de mejoras en servicios de gestión de desechos sólidos</t>
  </si>
  <si>
    <t>2.16: Apoyo a acciones / servicios para el manejo de agua pluviales / drenaje</t>
  </si>
  <si>
    <t>CLWSH/CA2.16</t>
  </si>
  <si>
    <t>Apoyo a acciones / servicios para el manejo de agua pluviales / drenaje</t>
  </si>
  <si>
    <t>CLWSH/CA2.16/IN1</t>
  </si>
  <si>
    <t># de personas que benefician de mejoras en servicios de drenaje</t>
  </si>
  <si>
    <t>CLWSH/CO3</t>
  </si>
  <si>
    <t>En centros educativos</t>
  </si>
  <si>
    <t>3.01: Reparación/rehabilitación de sistemas de agua (producción, tratamiento, almacenamiento, distribución).</t>
  </si>
  <si>
    <t>CLWSH/CA3.01</t>
  </si>
  <si>
    <t>Escuelas - Reparación/rehabilitación de sistemas de agua (producción, tratamiento, almacenamiento, distribución).</t>
  </si>
  <si>
    <t>CLWSH/CA3.01/IN1</t>
  </si>
  <si>
    <t># de instituciones educativas y espacios de aprendizaje con acceso continuo a agua segura.</t>
  </si>
  <si>
    <t>Schools</t>
  </si>
  <si>
    <t>3.02: Distribución de agua segura (camiones cisternas, temporal).</t>
  </si>
  <si>
    <t>CLWSH/CA3.02</t>
  </si>
  <si>
    <t>Escuelas - Distribución de agua segura (camiones cisternas, temporal).</t>
  </si>
  <si>
    <t>CLWSH/CA3.02/IN1</t>
  </si>
  <si>
    <t># de instituciones educativas y espacios de aprendizaje con acceso provisional a agua segura.</t>
  </si>
  <si>
    <t>3.03: Instalacion de sistemas/mecanismos para mejorar la calidad de agua al punto de uso (TANDAS)</t>
  </si>
  <si>
    <t>CLWSH/CA3.03</t>
  </si>
  <si>
    <t>Escuelas - Instalacion de sistemas/mecanismos para mejorar la calidad de agua al punto de uso (TANDAS)</t>
  </si>
  <si>
    <t>CLWSH/CA3.03/IN1</t>
  </si>
  <si>
    <t># de instituciones educativas y espacios de aprendizaje con mecanismos de tratamiento de agua</t>
  </si>
  <si>
    <t>3.04: Reparación/rehabilitación de baños/sanitarios básicos (incl. puntos de higiene de manos)</t>
  </si>
  <si>
    <t>CLWSH/CA3.04</t>
  </si>
  <si>
    <t>Escuelas - Reparación/rehabilitación de baños/sanitarios básicos (incl. puntos de higiene de manos)</t>
  </si>
  <si>
    <t>CLWSH/CA3.04/IN1</t>
  </si>
  <si>
    <t># de instituciones educativas y espacios de aprendizaje con acceso a servicios de saneamiento básico.</t>
  </si>
  <si>
    <t>3.05: Instalación/rehabilitación de puntos de higiene de manos addicionales</t>
  </si>
  <si>
    <t>CLWSH/CA3.05</t>
  </si>
  <si>
    <t>Escuelas - Instalación/rehabilitación de puntos de higiene de manos addicionales</t>
  </si>
  <si>
    <t>CLWSH/CA3.05/IN1</t>
  </si>
  <si>
    <t># de instituciones educativas y espacios de aprendizaje con puntos de higiene de manos addicionales funcionales</t>
  </si>
  <si>
    <t>3.06: Promoción de la higiene integrada en la programa escolar</t>
  </si>
  <si>
    <t>CLWSH/CA3.06</t>
  </si>
  <si>
    <t>Escuelas - Promoción de la higiene integrada en la programa escolar</t>
  </si>
  <si>
    <t>CLWSH/CA3.06/IN1</t>
  </si>
  <si>
    <t># de instituciones educativas y espacios de aprendizaje con programas / actividades de promocion de higiene.</t>
  </si>
  <si>
    <t>3.07: Conformación, capacitación, y asesoría de brigadas escolares para la cultura del agua e higiene en la escuela.</t>
  </si>
  <si>
    <t>CLWSH/CA3.07</t>
  </si>
  <si>
    <t>Escuelas - Conformación, capacitación, y asesoría de brigadas escolares para la cultura del agua e higiene en la escuela.</t>
  </si>
  <si>
    <t>CLWSH/CA3.07/IN1</t>
  </si>
  <si>
    <t># de instituciones educativas y espacios de aprendizaje con brigadas escolares operativos</t>
  </si>
  <si>
    <t>3.08: Distribución de productos de higiene para las familias</t>
  </si>
  <si>
    <t>CLWSH/CA3.08</t>
  </si>
  <si>
    <t>Escuelas - Distribución de productos de higiene para las familias</t>
  </si>
  <si>
    <t>CLWSH/CA3.08/IN1</t>
  </si>
  <si>
    <t># de personas que benefician de kits/productos básicos de higiene para estudiantes y familias.</t>
  </si>
  <si>
    <t>3.09: Distribución de insumos o equipos para la limpieza y el manejo de desechos</t>
  </si>
  <si>
    <t>CLWSH/CA3.09</t>
  </si>
  <si>
    <t>Escuelas - Distribución de insumos o equipos para la limpieza y el manejo de desechos</t>
  </si>
  <si>
    <t>CLWSH/CA3.09/IN1</t>
  </si>
  <si>
    <t># de instituciones educativas y espacios de aprendizaje que hacen un gestion interna adecuada de residuos y limpieza</t>
  </si>
  <si>
    <t>3.10: Instalacion de infrestructura o mecanismos seguros para el almacen de residuos</t>
  </si>
  <si>
    <t>CLWSH/CA3.10</t>
  </si>
  <si>
    <t>Escuelas - Instalacion de infrestructura o mecanismos seguros para el almacen de residuos</t>
  </si>
  <si>
    <t>CLWSH/CA3.10/IN1</t>
  </si>
  <si>
    <t>3.11: Capacitación de personal/líderes en temáticas ASH/CPI (incl. plan de acción)</t>
  </si>
  <si>
    <t>CLWSH/CA3.11</t>
  </si>
  <si>
    <t>Escuelas - Capacitación de personal/líderes en temáticas ASH/CPI (incl. plan de acción)</t>
  </si>
  <si>
    <t>CLWSH/CA3.11/IN1</t>
  </si>
  <si>
    <t># de personal capacitado en tematicas ASH/PCI</t>
  </si>
  <si>
    <t>3.12: Dotacion de insumos EPP</t>
  </si>
  <si>
    <t>CLWSH/CA3.12</t>
  </si>
  <si>
    <t>Escuelas - Dotacion de insumos EPP</t>
  </si>
  <si>
    <t>CLWSH/CA3.12/IN1</t>
  </si>
  <si>
    <t># de personal que han recibido  equipo de bioseguridad adecuado para sus funciones</t>
  </si>
  <si>
    <t>CLWSH/CO4</t>
  </si>
  <si>
    <t>Centros de Proteccion / PASIs</t>
  </si>
  <si>
    <t>4.01: Reparación/rehabilitación de sistemas de agua (producción, tratamiento, almacenamiento, distribución).</t>
  </si>
  <si>
    <t>CLWSH/CA4.01</t>
  </si>
  <si>
    <t>Centros de Protección / PASIs - Reparación/rehabilitación de sistemas de agua (producción, tratamiento, almacenamiento, distribución).</t>
  </si>
  <si>
    <t>CLWSH/CA4.01/IN1</t>
  </si>
  <si>
    <t xml:space="preserve"># de centros / espacios con acceso continuo a agua segura. </t>
  </si>
  <si>
    <t>Centers</t>
  </si>
  <si>
    <t>4.02: Distribución de agua segura (camiones cisternas, temporal).</t>
  </si>
  <si>
    <t>CLWSH/CA4.02</t>
  </si>
  <si>
    <t>Centros de Protección / PASIs - Distribución de agua segura (camiones cisternas, temporal).</t>
  </si>
  <si>
    <t>CLWSH/CA4.02/IN1</t>
  </si>
  <si>
    <t># de centros / espacios con acceso provisional a agua segura.</t>
  </si>
  <si>
    <t>4.03: Instalacion de sistemas/mecanismos para mejorar la calidad de agua al punto de uso (TANDAS)</t>
  </si>
  <si>
    <t>CLWSH/CA4.03</t>
  </si>
  <si>
    <t>Centros de Protección / PASIs - Instalacion de sistemas/mecanismos para mejorar la calidad de agua al punto de uso (TANDAS)</t>
  </si>
  <si>
    <t>CLWSH/CA4.03/IN1</t>
  </si>
  <si>
    <t># de centros con mecanismos de tratamiento de agua</t>
  </si>
  <si>
    <t>4.04: Reparación/rehabilitación de sanitarios/duchas básicos (incl. puntos de higiene de manos)</t>
  </si>
  <si>
    <t>CLWSH/CA4.04</t>
  </si>
  <si>
    <t>Centros de Protección / PASIs - Reparación/rehabilitación de sanitarios/duchas básicos (incl. puntos de higiene de manos)</t>
  </si>
  <si>
    <t>CLWSH/CA4.04/IN1</t>
  </si>
  <si>
    <t># de centros / espacios con acceso a servicios de saneamiento básico.</t>
  </si>
  <si>
    <t>4.05: Instalación/rehabilitación de puntos de higiene de manos addicionales</t>
  </si>
  <si>
    <t>CLWSH/CA4.05</t>
  </si>
  <si>
    <t>Centros de Protección / PASIs - Instalación/rehabilitación de puntos de higiene de manos addicionales</t>
  </si>
  <si>
    <t>CLWSH/CA4.05/IN1</t>
  </si>
  <si>
    <t># de centros / espacios con puntos de higiene de manos adicionales funcionales</t>
  </si>
  <si>
    <t>4.06: Promoción de la higiene integrada</t>
  </si>
  <si>
    <t>CLWSH/CA4.06</t>
  </si>
  <si>
    <t>Centros de Protección / PASIs - Promoción de la higiene integrada</t>
  </si>
  <si>
    <t>CLWSH/CA4.06/IN1</t>
  </si>
  <si>
    <t># de centros / espacios con programas / actividades de promocion de higiene.</t>
  </si>
  <si>
    <t>4.07: Distribución de productos de higiene para las familias vulnerables</t>
  </si>
  <si>
    <t>CLWSH/CA4.07</t>
  </si>
  <si>
    <t>Centros de Protección / PASIs - Distribución de productos de higiene para las familias vulnerables</t>
  </si>
  <si>
    <t>CLWSH/CA4.07/IN1</t>
  </si>
  <si>
    <t># de personas en centros / espacios que acceden a kits/productos básicos de higiene.</t>
  </si>
  <si>
    <t>4.08: Distribución de insumos o equipos para la limpieza y el manejo de desechos</t>
  </si>
  <si>
    <t>CLWSH/CA4.08</t>
  </si>
  <si>
    <t>Centros de Protección / PASIs - Distribución de insumos o equipos para la limpieza y el manejo de desechos</t>
  </si>
  <si>
    <t>CLWSH/CA4.08/IN1</t>
  </si>
  <si>
    <t># de centros / espacios que hacen un gestion interna adecuada de residuos y limpieza</t>
  </si>
  <si>
    <t>4.09: Instalacion de infrestructura o mecanismos seguros para el almacen de residuos</t>
  </si>
  <si>
    <t>CLWSH/CA4.09</t>
  </si>
  <si>
    <t>Centros de Protección / PASIs - Instalacion de infrestructura o mecanismos seguros para el almacen de residuos</t>
  </si>
  <si>
    <t>CLWSH/CA4.09/IN1</t>
  </si>
  <si>
    <t>4.10: Capacitación de personal/líderes en temáticas ASH/CPI (incl. plan de acción)</t>
  </si>
  <si>
    <t>CLWSH/CA4.10</t>
  </si>
  <si>
    <t>Centros de Protección / PASIs - Capacitación de personal/líderes en temáticas ASH/CPI (incl. plan de acción)</t>
  </si>
  <si>
    <t>CLWSH/CA4.10/IN1</t>
  </si>
  <si>
    <t>4.11: Dotacion de insumos EPP</t>
  </si>
  <si>
    <t>CLWSH/CA4.11</t>
  </si>
  <si>
    <t>Centros de Protección / PASIs - Dotacion de insumos EPP</t>
  </si>
  <si>
    <t>CLWSH/CA4.11/IN1</t>
  </si>
  <si>
    <t>CLWSH/CO5</t>
  </si>
  <si>
    <t>En contigencia</t>
  </si>
  <si>
    <t>5.01: Formacion/Capacitacion en tematicas tecnicas de ASH en emergencias</t>
  </si>
  <si>
    <t>CLWSH/CA5.01</t>
  </si>
  <si>
    <t>Formacion/Capacitacion en tematicas tecnicas de ASH en emergencias</t>
  </si>
  <si>
    <t>CLWSH/CA5.01/IN1</t>
  </si>
  <si>
    <t># de personas capacitadas</t>
  </si>
  <si>
    <t>5.02: Elaborar planes de contingencia local conjunto con las autoridades /organizaciones comunitarias y civiles pertinentes</t>
  </si>
  <si>
    <t>CLWSH/CA5.02</t>
  </si>
  <si>
    <t>Elaborar planes de contingencia local conjunto con las autoridades /organizaciones comunitarias y civiles pertinentes</t>
  </si>
  <si>
    <t>CLWSH/CA5.02/IN1</t>
  </si>
  <si>
    <t># de planes elaborados</t>
  </si>
  <si>
    <t>Plans</t>
  </si>
  <si>
    <t>5.03: Dotacion de equipos (y capacitacion) de respuesta en ASH de emergencia a organizaciones comunitarias / civiles de primera respuesto.</t>
  </si>
  <si>
    <t>CLWSH/CA5.03</t>
  </si>
  <si>
    <t>Dotacion de equipos (y capacitacion) de respuesta en ASH de emergencia a organizaciones comunitarias / civiles de primera respuesto.</t>
  </si>
  <si>
    <t>CLWSH/CA5.03/IN1</t>
  </si>
  <si>
    <t># de organizaciones comunitarias y civiles equipados</t>
  </si>
  <si>
    <t>Organizations</t>
  </si>
  <si>
    <t>5.04: Capacidad de contingencia para una respuesta inicial en ASH (stock, presupuesto o acuerdos de emergencia)</t>
  </si>
  <si>
    <t>CLWSH/CA5.04</t>
  </si>
  <si>
    <t>Capacidad de contingencia para una respuesta inicial en ASH (stock, presupuesto o acuerdos de emergencia)</t>
  </si>
  <si>
    <t>CLWSH/CA5.04/IN1</t>
  </si>
  <si>
    <t># de personas que pueden ser atendidos en ASH</t>
  </si>
  <si>
    <t>AUX</t>
  </si>
  <si>
    <t>AAP</t>
  </si>
  <si>
    <t>AAP.01: Provisión de información a la comunidad sobre servicios, beneficios y comportamiento esperados del personal humanitario y cómo compartir retroalimentación</t>
  </si>
  <si>
    <t>AUX/AAP.01</t>
  </si>
  <si>
    <t>Provisión de información a la comunidad sobre servicios, beneficios y comportamiento esperados del personal humanitario y cómo compartir retroalimentación</t>
  </si>
  <si>
    <t># de personas alcanzadas mediante informaciones a la comunidad sobre servicios, beneficios y comportamiento esperados del personal humanitario y cómo compartir retroalimentación</t>
  </si>
  <si>
    <t>AAP.02: Participación de personas de la comunidad y otros actores claves en la toma de decisiones sobre la asistencia.</t>
  </si>
  <si>
    <t>AUX/AAP.02</t>
  </si>
  <si>
    <t>Participación de personas de la comunidad y otros actores claves en la toma de decisiones sobre la asistencia.</t>
  </si>
  <si>
    <t># de personas de la comunidad y otros actores claves que participan en la toma de decisiones sobre la asistencia.</t>
  </si>
  <si>
    <t>AAP.03: Recolección de opiniones, quejas y preguntas mediante mecanismos de retroalimentación establecidos.</t>
  </si>
  <si>
    <t>AUX/AAP.03</t>
  </si>
  <si>
    <t>Recolección de opiniones, quejas y preguntas mediante mecanismos de retroalimentación establecidos.</t>
  </si>
  <si>
    <t># de opiniones, quejas, y preguntas compartidas mediante mecanismos de retroalimentación establecidos.</t>
  </si>
  <si>
    <t>PSEA</t>
  </si>
  <si>
    <t>PSEA.01: Difusión comunitaria de mensajes y sensibilización en materia de Protección Contra la Explotación y Abusos Sexuales (PEAS) en las intervenciones del programa. </t>
  </si>
  <si>
    <t>AUX/PSEA.01</t>
  </si>
  <si>
    <t>Difusión comunitaria de mensajes y sensibilización en materia de Protección Contra la Explotación y Abusos Sexuales (PEAS) en las intervenciones del programa. </t>
  </si>
  <si>
    <t># de personas alcanzadas por mensajes y sensibilizaciones de Protección Contra la Explotación y Abusos Sexuales (PEAS).</t>
  </si>
  <si>
    <t>SMAPS</t>
  </si>
  <si>
    <t>SMAPS.2.1: Empoderamiento de la comunidad mediante apoyo a iniciativas locales de respuesta a la emergencia.</t>
  </si>
  <si>
    <t>AUX/SMAPS.2.1</t>
  </si>
  <si>
    <t>Empoderamiento de la comunidad mediante apoyo a iniciativas locales de respuesta a la emergencia.</t>
  </si>
  <si>
    <t># de iniciativas locales apoyadas durante la emergencia por actores externos.</t>
  </si>
  <si>
    <t>SMAPS.3.7: Facilitación de las condiciones para apoyos religiosos, espirituales y tradicionales indígenas, incluyendo las prácticas de curación comunales.</t>
  </si>
  <si>
    <t>AUX/SMAPS.3.7</t>
  </si>
  <si>
    <t>Facilitación de las condiciones para apoyos religiosos, espirituales y tradicionales indígenas, incluyendo las prácticas de curación comunales.</t>
  </si>
  <si>
    <t xml:space="preserve"># de líderes religiosos, espirituales y de grupos indígenas locales apoyados por organismos de ayuda para retomar sus funciones durante la emergencia. </t>
  </si>
  <si>
    <t>SMAPS.6.1: Orientación o sensibilización de los trabajadores/organismos de ayuda sobre la necesidad de incluir consideraciones sociales/psicosociales en la programación (especificar el sector en la columna C de la hoja de registro de datos).</t>
  </si>
  <si>
    <t>AUX/SMAPS.6.1</t>
  </si>
  <si>
    <t>Orientación o sensibilización de los trabajadores/organismos de ayuda sobre la necesidad de incluir consideraciones sociales/psicosociales en la programación (especificar el sector en la columna C de la hoja de registro de datos).</t>
  </si>
  <si>
    <t># de trabajadores/organismos de ayuda en distintos sectores sensibilizados mediante talleres/sesiones informativas sobre aspectos psicosociales relacionados con su trabajo.</t>
  </si>
  <si>
    <t>AUX/SBC</t>
  </si>
  <si>
    <t>SBC</t>
  </si>
  <si>
    <t>SBC.01: Diseminación de información a través de piezas comunicacionales (Videos, Spots, Infografías, Pack de mensajes, etc.), adaptadas a los medios identificados.</t>
  </si>
  <si>
    <t>AUX/SBC.01</t>
  </si>
  <si>
    <t>Diseminación de información a través de piezas comunicacionales (Videos, Spots, Infografías, Pack de mensajes, etc.), adaptadas a los medios identificados.</t>
  </si>
  <si>
    <t># de personas alcanzadas con mensajes sobre acceso a servicios y comportamientos que salvan vidas.</t>
  </si>
  <si>
    <t>SBC.02: Actividades SBC impulsadas por promotores comunitarios, líderes influyentes, socios implementadores o aliados.</t>
  </si>
  <si>
    <t>AUX/SBC.02</t>
  </si>
  <si>
    <t>Actividades SBC impulsadas por promotores comunitarios, líderes influyentes, socios implementadores o aliados.</t>
  </si>
  <si>
    <t># de personas que participan en acciones de compromiso para el cambio social y de comportamiento.</t>
  </si>
  <si>
    <t>SBC.03: Cantidad de materiales impresos y digitales que se distribuyen en las comunidades priorizadas, redes sociales, mensajería instantánea y medios masivos.</t>
  </si>
  <si>
    <t>AUX/SBC.03</t>
  </si>
  <si>
    <t>Cantidad de materiales impresos y digitales que se distribuyen en las comunidades priorizadas, redes sociales, mensajería instantánea y medios masivos.</t>
  </si>
  <si>
    <t># de materiales de SBCC distribuidos física y electrónicamente para apoyar la implementación programática.</t>
  </si>
  <si>
    <t>CLCSS</t>
  </si>
  <si>
    <t>CLCSS/CO1</t>
  </si>
  <si>
    <t>1.01: Coordinación estratégica a nivel nacional y en el terreno, apoyando a la respuesta operacional y la implementación del Ciclo del Programa Humanitario (HPC)</t>
  </si>
  <si>
    <t>CLCSS/CA1.01</t>
  </si>
  <si>
    <t>Coordinación estratégica a nivel nacional y en el terreno, apoyando a la respuesta operacional y la implementación del Ciclo del Programa Humanitario (HPC)</t>
  </si>
  <si>
    <t>CLCSS/CA1.01/IN1</t>
  </si>
  <si>
    <t># de estructuras de coordinación establecidas y operacionales a nivel nacional y en el terreno</t>
  </si>
  <si>
    <t>1.02: Apoyo en la preparación interagencial y del Estado frente a desastres y contingencias</t>
  </si>
  <si>
    <t>CLCSS/CA1.02</t>
  </si>
  <si>
    <t>Apoyo en la preparación interagencial y del Estado frente a desastres y contingencias</t>
  </si>
  <si>
    <t>CLCSS/CA1.02/IN1</t>
  </si>
  <si>
    <t># de actividades de formación para fortalecer la capacidad de respuesta ante emergencias y desastres</t>
  </si>
  <si>
    <t>1.03: Movilización de recursos para la respuesta</t>
  </si>
  <si>
    <t>CLCSS/CA1.03</t>
  </si>
  <si>
    <t>Movilización de recursos para la respuesta</t>
  </si>
  <si>
    <t>CLCSS/CA1.03/IN1</t>
  </si>
  <si>
    <t>% de fondos recibidos para la respuesta (según FTS)</t>
  </si>
  <si>
    <t>CLCSS/CO2</t>
  </si>
  <si>
    <t>2.01: Creación e implementación de herramientas y sistemas de monitoreo, para proporcionar un seguimiento de la respuesta (incluyendo la herramienta 5W)</t>
  </si>
  <si>
    <t>CLCSS/CA2.01</t>
  </si>
  <si>
    <t>Creación e implementación de herramientas y sistemas de monitoreo, para proporcionar un seguimiento de la respuesta (incluyendo la herramienta 5W)</t>
  </si>
  <si>
    <t>CLCSS/CA2.01/IN1</t>
  </si>
  <si>
    <t># de informes publicados sobre la respuesta humanitaria (incluyendo 5W, informes de situación) y el acceso humanitario</t>
  </si>
  <si>
    <t>2.02: Elaboración y publicación regular de productos de información sobre la situación</t>
  </si>
  <si>
    <t>CLCSS/CA2.02</t>
  </si>
  <si>
    <t>Elaboración y publicación regular de productos de información sobre la situación</t>
  </si>
  <si>
    <t>CLCSS/CA2.02/IN1</t>
  </si>
  <si>
    <t>2.03: Monitoreo y mitigación de las limitaciones de acceso humanitario</t>
  </si>
  <si>
    <t>CLCSS/CA2.03</t>
  </si>
  <si>
    <t>Monitoreo y mitigación de las limitaciones de acceso humanitario</t>
  </si>
  <si>
    <t>CLCSS/CA2.03/IN1</t>
  </si>
  <si>
    <t>2.04: Elaboración del Panorama de Necesidades Humanitarias (HNO) y del Plan de Respuesta Humanitaria (HRP)</t>
  </si>
  <si>
    <t>CLCSS/CA2.04</t>
  </si>
  <si>
    <t>Elaboración del Panorama de Necesidades Humanitarias (HNO) y del Plan de Respuesta Humanitaria (HRP)</t>
  </si>
  <si>
    <t>CLCSS/CA2.04/IN1</t>
  </si>
  <si>
    <t>Elaboración y publicación del Panorama de Necesidades Humanitarias (HNO) y del Plan de Respuesta Humanitaria (HRP),  basado en evidencias</t>
  </si>
  <si>
    <t>2.05: Realización de evaluaciones multisectorales de necesidades, encuestas de percepción, grupos focales, donde la población presenta sus opiniones, preocupaciones, soluciones, barreras a la participación, y que alimentan el análisis de la situación humanitaria y orientan la respuesta humanitaria</t>
  </si>
  <si>
    <t>CLCSS/CA2.05</t>
  </si>
  <si>
    <t>Realización de evaluaciones multisectorales de necesidades, encuestas de percepción, grupos focales, donde la población presenta sus opiniones, preocupaciones, soluciones, barreras a la participación, y que alimentan el análisis de la situación humanitaria y orientan la respuesta humanitaria</t>
  </si>
  <si>
    <t>CLCSS/CA2.05/IN1</t>
  </si>
  <si>
    <t># de evaluaciones multisectoriales de necesidades, encuestas de percepción, grupos focales, implementadas</t>
  </si>
  <si>
    <t>CLCSS/CO3</t>
  </si>
  <si>
    <t>3.01: Capacitaciones y asesorías a nivel nacional y en el terreno sobre principios humanitarios, temas transversales, y otros asuntos relevantes para la respuesta humanitaria</t>
  </si>
  <si>
    <t>CLCSS/CA3.01</t>
  </si>
  <si>
    <t>Capacitaciones y asesorías a nivel nacional y en el terreno sobre principios humanitarios, temas transversales, y otros asuntos relevantes para la respuesta humanitaria</t>
  </si>
  <si>
    <t>CLCSS/CA3.01/IN1</t>
  </si>
  <si>
    <t># de actores humanitarios formados en asuntos relevantes, incluyendo temas transversales, aplicables a la respuesta humanitaria</t>
  </si>
  <si>
    <t>3.02: Establecimiento de mecanismos de retroalimentación para recibir opiniones, preocupaciones, preguntas, sugerencias, quejas y denuncias PEAS, de la población afectada</t>
  </si>
  <si>
    <t>CLCSS/CA3.02</t>
  </si>
  <si>
    <t>Establecimiento de mecanismos de retroalimentación para recibir opiniones, preocupaciones, preguntas, sugerencias, quejas y denuncias PEAS, de la población afectada</t>
  </si>
  <si>
    <t>CLCSS/CA3.02/IN1</t>
  </si>
  <si>
    <t># de personas que comparten sus preocupaciones, plantean preguntas, piden aclaraciones sobre el acceso o la calidad de los servicios de apoyo, y/o hacen quejas y denuncias PEAS, mediante mecanismos de retroalimentación establecidos</t>
  </si>
  <si>
    <t>3.03: Actividades comunitarias que proveen información clave sobre servicios y/o beneficios esperados de la organización implementadora y cómo accederlos, y sobre el comportamiento esperado del personal humanitario, adaptadas a grupos prioritarios (NNA, personas con discapacidad, grupos indígenas, etc.)</t>
  </si>
  <si>
    <t>CLCSS/CA3.03</t>
  </si>
  <si>
    <t>Actividades comunitarias que proveen información clave sobre servicios y/o beneficios esperados de la organización implementadora y cómo accederlos, y sobre el comportamiento esperado del personal humanitario, adaptadas a grupos prioritarios (NNA, personas con discapacidad, grupos indígenas, etc.)</t>
  </si>
  <si>
    <t>CLCSS/CA3.03/IN1</t>
  </si>
  <si>
    <t># de personas alcanzadas mediante actividades comunitarias que ofrezcan información clave sobre a) los servicios/beneficios esperados de la organización humanitaria y cómo acceder a ellos/participar en ellos, y b) el comportamiento esperado del personal humanitario</t>
  </si>
  <si>
    <t>3.04: Implementación de un análisis de riesgos PEAS y consulta comunitaria intersectorial en los estados priorizados</t>
  </si>
  <si>
    <t>CLCSS/CA3.04</t>
  </si>
  <si>
    <t>Implementación de un análisis de riesgos PEAS y consulta comunitaria intersectorial en los estados priorizados</t>
  </si>
  <si>
    <t>CLCSS/CA3.04/IN1</t>
  </si>
  <si>
    <t># de informe de análisis de riesgo y prioridades comunitarias respecto a PEAS elaborado y socializado</t>
  </si>
  <si>
    <t>3.05: Diseño e implementación de una campaña de comunicación interna interagencial en PEAS para personal de las AFPs y Socios</t>
  </si>
  <si>
    <t>CLCSS/CA3.05</t>
  </si>
  <si>
    <t>Diseño e implementación de una campaña de comunicación interna interagencial en PEAS para personal de las AFPs y Socios</t>
  </si>
  <si>
    <t>CLCSS/CA3.05/IN1</t>
  </si>
  <si>
    <t># de personal alcanzado por los mensajes de comunicación PEAS</t>
  </si>
  <si>
    <t>3.06: Operacionalización de mecanismos de derivación a servicios de asistencia en línea con el enfoque centrado en la víctima</t>
  </si>
  <si>
    <t>CLCSS/CA3.06</t>
  </si>
  <si>
    <t>Operacionalización de mecanismos de derivación a servicios de asistencia en línea con el enfoque centrado en la víctima</t>
  </si>
  <si>
    <t>CLCSS/CA3.06/IN1</t>
  </si>
  <si>
    <t># de personal de gestión de casos/proveedores de servicios formados</t>
  </si>
  <si>
    <t>CLEDU</t>
  </si>
  <si>
    <t>CLEDU/CO1</t>
  </si>
  <si>
    <t>1.01: Distribución de kit con materiales de aprendizaje de calidad</t>
  </si>
  <si>
    <t>CLEDU/CA1.01</t>
  </si>
  <si>
    <t>Distribución de kit con materiales de aprendizaje de calidad</t>
  </si>
  <si>
    <t>CLEDU/CA1.01/IN1</t>
  </si>
  <si>
    <t># de NNA que reciben kits con  material escolar para el aprendizaje</t>
  </si>
  <si>
    <t>Children</t>
  </si>
  <si>
    <t xml:space="preserve">1.02: Alimentación Escolar </t>
  </si>
  <si>
    <t>CLEDU/CA1.02</t>
  </si>
  <si>
    <t xml:space="preserve">Alimentación Escolar </t>
  </si>
  <si>
    <t>CLEDU/CA1.02/IN1</t>
  </si>
  <si>
    <t># de NNA que acceden a alimentación escolar balanceada con estándares de higiene</t>
  </si>
  <si>
    <t>Alimentación Escolar</t>
  </si>
  <si>
    <t xml:space="preserve">1.03: Actividades de aprendizaje socioemocional </t>
  </si>
  <si>
    <t>CLEDU/CA1.03</t>
  </si>
  <si>
    <t xml:space="preserve">Actividades de aprendizaje socioemocional </t>
  </si>
  <si>
    <t>CLEDU/CA1.03/IN1</t>
  </si>
  <si>
    <t xml:space="preserve"># de NNA que participan de actividades de aprendizaje socioemocional </t>
  </si>
  <si>
    <t>Apoyo En Salud Mental</t>
  </si>
  <si>
    <t xml:space="preserve">1.04: Difusión de mensajes clave sobre la importancia de la educación </t>
  </si>
  <si>
    <t>CLEDU/CA1.04</t>
  </si>
  <si>
    <t xml:space="preserve">Difusión de mensajes clave sobre la importancia de la educación </t>
  </si>
  <si>
    <t>CLEDU/CA1.04/IN1</t>
  </si>
  <si>
    <t># de NNA que reciben mensajes sobre la importancia de la educación</t>
  </si>
  <si>
    <t>1.05: Instalación de sistemas/mecanismos para mejorar la calidad de agua</t>
  </si>
  <si>
    <t>CLEDU/CA1.05</t>
  </si>
  <si>
    <t>Instalación de sistemas/mecanismos para mejorar la calidad de agua</t>
  </si>
  <si>
    <t>CLEDU/CA1.05/IN1</t>
  </si>
  <si>
    <t>1.06: Distribución de insumos o equipos para la limpieza y el manejo de desechos</t>
  </si>
  <si>
    <t>CLEDU/CA1.06</t>
  </si>
  <si>
    <t>Distribución de insumos o equipos para la limpieza y el manejo de desechos</t>
  </si>
  <si>
    <t>CLEDU/CA1.06/IN1</t>
  </si>
  <si>
    <t># de instituciones educativas y espacios de aprendizaje que hacen un gestión interna adecuada de residuos y limpieza</t>
  </si>
  <si>
    <t>1.07: Instalacion/Rehabilitacion punto de higiene de manos</t>
  </si>
  <si>
    <t>CLEDU/CA1.07</t>
  </si>
  <si>
    <t>Instalacion/Rehabilitacion punto de higiene de manos</t>
  </si>
  <si>
    <t>CLEDU/CA1.07/IN1</t>
  </si>
  <si>
    <t># de instituciones educativas y espacios de aprendizaje con puntos de higiene de manos funcionales</t>
  </si>
  <si>
    <t>1.08: Desarrollo de programas de promocion de higiene</t>
  </si>
  <si>
    <t>CLEDU/CA1.08</t>
  </si>
  <si>
    <t>Desarrollo de programas de promocion de higiene</t>
  </si>
  <si>
    <t>CLEDU/CA1.08/IN1</t>
  </si>
  <si>
    <t># de instituciones educativas y espacios de aprendizaje con programas / actividades de promocion de higiene</t>
  </si>
  <si>
    <t>1.09: Reparación/rehabilitación de baños/sanitarios básicos</t>
  </si>
  <si>
    <t>CLEDU/CA1.09</t>
  </si>
  <si>
    <t>Reparación/rehabilitación de baños/sanitarios básicos</t>
  </si>
  <si>
    <t>CLEDU/CA1.09/IN1</t>
  </si>
  <si>
    <t># de instituciones educativas y espacios de aprendizaje con acceso a servicios de saneamiento básico</t>
  </si>
  <si>
    <t>1.10: Reparación/rehabilitación de sistemas de agua segura (producción, tratamiento, almacenamiento, distribución)</t>
  </si>
  <si>
    <t>CLEDU/CA1.10</t>
  </si>
  <si>
    <t>Reparación/rehabilitación de sistemas de agua segura (producción, tratamiento, almacenamiento, distribución)</t>
  </si>
  <si>
    <t>CLEDU/CA1.10/IN1</t>
  </si>
  <si>
    <t># de instituciones educativas y espacios de aprendizaje con acceso continuo a agua segura</t>
  </si>
  <si>
    <t>1.11: Conformación, capacitación, y asesoría de brigadas escolares para la cultura del agua e higiene en la escuela</t>
  </si>
  <si>
    <t>CLEDU/CA1.11</t>
  </si>
  <si>
    <t>Conformación, capacitación, y asesoría de brigadas escolares para la cultura del agua e higiene en la escuela</t>
  </si>
  <si>
    <t>CLEDU/CA1.11/IN1</t>
  </si>
  <si>
    <t>1.12: Rehabilitación/reparación de aulas y otros espacios educativos</t>
  </si>
  <si>
    <t>CLEDU/CA1.12</t>
  </si>
  <si>
    <t>Rehabilitación/reparación de aulas y otros espacios educativos</t>
  </si>
  <si>
    <t>CLEDU/CA1.12/IN1</t>
  </si>
  <si>
    <t># de escuelas mejoradas con instalaciones de alojamiento, energia y enseres para un regreso a clases seguro</t>
  </si>
  <si>
    <t>1.13: Distribución de enseres y equipamiento para comedores escolares</t>
  </si>
  <si>
    <t>CLEDU/CA1.13</t>
  </si>
  <si>
    <t>Distribución de enseres y equipamiento para comedores escolares</t>
  </si>
  <si>
    <t>CLEDU/CA1.13/IN1</t>
  </si>
  <si>
    <t>CLEDU/CO2</t>
  </si>
  <si>
    <t>2.01: Formación a docentes</t>
  </si>
  <si>
    <t>CLEDU/CA2.01</t>
  </si>
  <si>
    <t>Formación a docentes</t>
  </si>
  <si>
    <t>CLEDU/CA2.01/IN1</t>
  </si>
  <si>
    <t># de docentes y otro personal educativo que se benefician de actividades de formación de calidad</t>
  </si>
  <si>
    <t>Teachers</t>
  </si>
  <si>
    <t>2.02: Formación funcionarios públicos</t>
  </si>
  <si>
    <t>CLEDU/CA2.02</t>
  </si>
  <si>
    <t>Formación funcionarios públicos</t>
  </si>
  <si>
    <t>CLEDU/CA2.02/IN1</t>
  </si>
  <si>
    <t>2.03: Formación directores de escuelas</t>
  </si>
  <si>
    <t>CLEDU/CA2.03</t>
  </si>
  <si>
    <t xml:space="preserve">Formación directores de escuelas </t>
  </si>
  <si>
    <t>CLEDU/CA2.03/IN1</t>
  </si>
  <si>
    <t>2.04: Formación procedoras/es alimentos</t>
  </si>
  <si>
    <t>CLEDU/CA2.04</t>
  </si>
  <si>
    <t>Formación procedoras/es alimentos</t>
  </si>
  <si>
    <t>CLEDU/CA2.04/IN1</t>
  </si>
  <si>
    <t>2.05: Formación funcionarios de la Sociedad Civil</t>
  </si>
  <si>
    <t>CLEDU/CA2.05</t>
  </si>
  <si>
    <t xml:space="preserve">Formación funcionarios de la Sociedad Civil </t>
  </si>
  <si>
    <t>CLEDU/CA2.05/IN1</t>
  </si>
  <si>
    <t>2.06: Distribución de incentivos en dispositivos tecnológicos y/o conectividad</t>
  </si>
  <si>
    <t>CLEDU/CA2.06</t>
  </si>
  <si>
    <t>Distribución de incentivos en dispositivos tecnológicos y/o conectividad</t>
  </si>
  <si>
    <t>CLEDU/CA2.06/IN1</t>
  </si>
  <si>
    <t># de docentes y otro personal educativo beneficiados con incentivos</t>
  </si>
  <si>
    <t>2.07: Distribución de incentivos en materiales de enseñanza</t>
  </si>
  <si>
    <t>CLEDU/CA2.07</t>
  </si>
  <si>
    <t>Distribución de incentivos en materiales de enseñanza</t>
  </si>
  <si>
    <t>CLEDU/CA2.07/IN1</t>
  </si>
  <si>
    <t>2.08: Distribución de incentivos en materiales de bioseguridad</t>
  </si>
  <si>
    <t>CLEDU/CA2.08</t>
  </si>
  <si>
    <t>Distribución de incentivos en materiales de bioseguridad</t>
  </si>
  <si>
    <t>CLEDU/CA2.08/IN1</t>
  </si>
  <si>
    <t>2.09: Distribución de incentivos de alimentación</t>
  </si>
  <si>
    <t>CLEDU/CA2.09</t>
  </si>
  <si>
    <t>Distribución de incentivos de alimentación</t>
  </si>
  <si>
    <t>CLEDU/CA2.09/IN1</t>
  </si>
  <si>
    <t>2.10: Otros incentivos a docentes y personal educativo</t>
  </si>
  <si>
    <t>CLEDU/CA2.10</t>
  </si>
  <si>
    <t>Otros incentivos a docentes y personal educativo</t>
  </si>
  <si>
    <t>CLEDU/CA2.10/IN1</t>
  </si>
  <si>
    <t>CLEDU/CO3</t>
  </si>
  <si>
    <t>Individual</t>
  </si>
  <si>
    <t>3.01: Actividades de educación acelerada</t>
  </si>
  <si>
    <t>CLEDU/CA3.01</t>
  </si>
  <si>
    <t>Actividades de educación acelerada</t>
  </si>
  <si>
    <t>CLEDU/CA3.01/IN1</t>
  </si>
  <si>
    <t># de NNA que participan en actividades de reinserción o nivelación escolar</t>
  </si>
  <si>
    <t>3.02: Actividades de recuperación de estudios y nivelación</t>
  </si>
  <si>
    <t>CLEDU/CA3.02</t>
  </si>
  <si>
    <t>Actividades de recuperación de estudios y nivelación</t>
  </si>
  <si>
    <t>CLEDU/CA3.02/IN1</t>
  </si>
  <si>
    <t>3.03: Actividaes de refuerzo, acompañamiento y reinserción en la escuela</t>
  </si>
  <si>
    <t>CLEDU/CA3.03</t>
  </si>
  <si>
    <t>Actividaes de refuerzo, acompañamiento y reinserción en la escuela</t>
  </si>
  <si>
    <t>CLEDU/CA3.03/IN1</t>
  </si>
  <si>
    <t>3.04: Actividades educativas flexibles centradas en habilidades para la vida</t>
  </si>
  <si>
    <t>CLEDU/CA3.04</t>
  </si>
  <si>
    <t>Actividades educativas flexibles centradas en habilidades para la vida</t>
  </si>
  <si>
    <t>CLEDU/CA3.04/IN1</t>
  </si>
  <si>
    <t># de adolescentes que participan en actividades de educación flexibles, en habilidades para la vida o educación y formación técnica profesional</t>
  </si>
  <si>
    <t xml:space="preserve">3.05: Actividades de educación y formación vocacional-técnico-profesional </t>
  </si>
  <si>
    <t>CLEDU/CA3.05</t>
  </si>
  <si>
    <t xml:space="preserve">Actividades de educación y formación vocacional-técnico-profesional </t>
  </si>
  <si>
    <t>CLEDU/CA3.05/IN1</t>
  </si>
  <si>
    <t>3.06: Actividades de educación a distancia</t>
  </si>
  <si>
    <t>CLEDU/CA3.06</t>
  </si>
  <si>
    <t>Actividades de educación a distancia</t>
  </si>
  <si>
    <t>CLEDU/CA3.06/IN1</t>
  </si>
  <si>
    <t># NNA que participan en actividades de educación no presencial</t>
  </si>
  <si>
    <t>CLNUT</t>
  </si>
  <si>
    <t>CLNUT/CO1</t>
  </si>
  <si>
    <t>1.01: Tamizaje nutricional a niños y niñas menores de 5 años, mujeres embarazadas y en periodo de lactancia a través de un sistema de evaluación comunitario</t>
  </si>
  <si>
    <t>CLNUT/CA1.01</t>
  </si>
  <si>
    <t>Tamizaje nutricional a niños y niñas menores de 5 años, mujeres embarazadas y en periodo de lactancia a través de un sistema de evaluación comunitario</t>
  </si>
  <si>
    <t>CLNUT/CA1.01/IN1</t>
  </si>
  <si>
    <t xml:space="preserve"># de niños y niñas menores de 5 años, mujeres gestantes y en periodo de lactancia a quienes se les realiza tamizaje nutricional </t>
  </si>
  <si>
    <t>1.02: Suplementación con micronutrientes a niños y niñas de 6 a 59 meses, a mujeres embarazadas y en periodo de lactancia</t>
  </si>
  <si>
    <t>CLNUT/CA1.02</t>
  </si>
  <si>
    <t>Suplementación con micronutrientes a niños y niñas de 6 a 59 meses, a mujeres embarazadas y en periodo de lactancia</t>
  </si>
  <si>
    <t>CLNUT/CA1.02/IN1</t>
  </si>
  <si>
    <t># de niños y niñas de 6 a 59 meses y MEL que reciben suplementación con micronutrientes</t>
  </si>
  <si>
    <t>1.03: Desparasitación preventiva de niños y niñas de 24 a 59 meses, mujeres embarazadas y en periodo de lactancia.</t>
  </si>
  <si>
    <t>CLNUT/CA1.03</t>
  </si>
  <si>
    <t>Desparasitación preventiva de niños y niñas de 24 a 59 meses, mujeres embarazadas y en periodo de lactancia.</t>
  </si>
  <si>
    <t>CLNUT/CA1.03/IN1</t>
  </si>
  <si>
    <t># de niños y niñas de 24 a 59 meses, mujeres embarazadas y en periodo de lactancia desparasitados</t>
  </si>
  <si>
    <t>CLNUT/CA1.04</t>
  </si>
  <si>
    <t>CLNUT/CA1.04/IN1</t>
  </si>
  <si>
    <t>1.05: Realización de estudios, líneas de base y/o encuestas sobre situación nutricional en los estados y poblaciones priorizadas</t>
  </si>
  <si>
    <t>CLNUT/CA1.05</t>
  </si>
  <si>
    <t>Realización de estudios, líneas de base y/o encuestas sobre situación nutricional en los estados y poblaciones priorizadas</t>
  </si>
  <si>
    <t>CLNUT/CA1.05/IN1</t>
  </si>
  <si>
    <t># de estudios, líneas de base y/o encuestas sobre situación nutricional</t>
  </si>
  <si>
    <t>CLNUT/CO2</t>
  </si>
  <si>
    <t>2.01: Atención de niños y niñas menores de 5 años con desnutrición aguda moderada CON complicaciones en los servicios de salud.</t>
  </si>
  <si>
    <t>CLNUT/CA2.01</t>
  </si>
  <si>
    <t>Atención de niños y niñas menores de 5 años con desnutrición aguda moderada CON complicaciones en los servicios de salud.</t>
  </si>
  <si>
    <t>CLNUT/CA2.01/IN1</t>
  </si>
  <si>
    <t># de niños y niñas con desnutrición aguda moderada CON complicaciones que reciben tratamiento adecuado</t>
  </si>
  <si>
    <t>2.02: Atención de niños y niñas menores de 5 años con desnutrición aguda moderada SIN complicaciones en los servicios de salud.</t>
  </si>
  <si>
    <t>CLNUT/CA2.02</t>
  </si>
  <si>
    <t>Atención de niños y niñas menores de 5 años con desnutrición aguda moderada SIN complicaciones en los servicios de salud.</t>
  </si>
  <si>
    <t>CLNUT/CA2.02/IN1</t>
  </si>
  <si>
    <t># de niños y niñas con desnutrición aguda moderada SIN complicaciones que reciben tratamiento adecuado</t>
  </si>
  <si>
    <t>2.03: Atención de niños y niñas menores de 5 años con desnutrición aguda severa CON complicaciones en los servicios de salud.</t>
  </si>
  <si>
    <t>CLNUT/CA2.03</t>
  </si>
  <si>
    <t>Atención de niños y niñas menores de 5 años con desnutrición aguda severa CON complicaciones en los servicios de salud.</t>
  </si>
  <si>
    <t>CLNUT/CA2.03/IN1</t>
  </si>
  <si>
    <t># de niños y niñas con desnutrición aguda severa CON complicaciones que reciben tratamiento adecuado</t>
  </si>
  <si>
    <t>2.04: Atención de niños y niñas menores de 5 años con desnutrición aguda severa SIN complicaciones en los servicios de salud.</t>
  </si>
  <si>
    <t>CLNUT/CA2.04</t>
  </si>
  <si>
    <t>Atención de niños y niñas menores de 5 años con desnutrición aguda severa SIN complicaciones en los servicios de salud.</t>
  </si>
  <si>
    <t>CLNUT/CA2.04/IN1</t>
  </si>
  <si>
    <t># de niños y niñas con desnutrición aguda severa SIN complicaciones que reciben tratamiento adecuado</t>
  </si>
  <si>
    <t>CLNUT/CA2.05</t>
  </si>
  <si>
    <t>CLNUT/CA2.05/IN1</t>
  </si>
  <si>
    <t>2.07: Fortalecimiento de capacidades al personal de salud, de la sociedad civil y comunitario, en el manejo preventivo y tratamiento de la desnutrición aguda</t>
  </si>
  <si>
    <t>CLNUT/CA2.07</t>
  </si>
  <si>
    <t>Fortalecimiento de capacidades al personal de salud, de la sociedad civil y comunitario, en el manejo preventivo y tratamiento de la desnutrición aguda</t>
  </si>
  <si>
    <t>CLNUT/CA2.07/IN1</t>
  </si>
  <si>
    <t># de personal de salud, de la sociedad civil y comunitario, capacitado en el manejo preventivo y tratamiento de la desnutrición aguda</t>
  </si>
  <si>
    <t>CLNUT/CO3</t>
  </si>
  <si>
    <t>3.01: Consejería y educación a mujeres embarazadas, madres, padres y personas responsables de lactantes y niños y niñas menores de 5 años, sobre una adecuada alimentación, integrada a prácticas clave de Salud, Seguridad Alimentaria, Agua Saneamiento e Higiene</t>
  </si>
  <si>
    <t>CLNUT/CA3.01</t>
  </si>
  <si>
    <t>Consejería y educación a mujeres embarazadas, madres, padres y personas responsables de lactantes y niños y niñas menores de 5 años, sobre una adecuada alimentación, integrada a prácticas clave de Salud, Seguridad Alimentaria, Agua Saneamiento e Higiene</t>
  </si>
  <si>
    <t>CLNUT/CA3.01/IN1</t>
  </si>
  <si>
    <t># de mujeres embarazadas, madres, padres y responsables de niños y niñas menores de 5 años que reciben consejería y eduación sobre alimentación de lactantes y niños y niñas menores de 5 años.</t>
  </si>
  <si>
    <t>3.02: Fortalecimiento de capacidades al personal de salud, de la sociedad civil y comunitario, en prácticas adecuadas de la alimentación del lactante y niño pequeño ALNP-E</t>
  </si>
  <si>
    <t>CLNUT/CA3.02</t>
  </si>
  <si>
    <t>Fortalecimiento de capacidades al personal de salud, de la sociedad civil y comunitario, en prácticas adecuadas de la alimentación del lactante y niño pequeño ALNP-E</t>
  </si>
  <si>
    <t>CLNUT/CA3.02/IN1</t>
  </si>
  <si>
    <t># de personal de salud, de la sociedad civil y comunitario, capacitado en prácticas adecuadas de alimentación del lactante niño pequeño en emergencias ALNP-E</t>
  </si>
  <si>
    <t>CLNUT/CO4</t>
  </si>
  <si>
    <t>4.01: Tamizaje nutricional a niños, niñas y adolescentes de 5 - 15 años a través de un sistema de evaluación comunitario</t>
  </si>
  <si>
    <t>CLNUT/CA4.01</t>
  </si>
  <si>
    <t>Tamizaje nutricional a niños, niñas y adolescentes de 5 - 15 años a través de un sistema de evaluación comunitario</t>
  </si>
  <si>
    <t>CLNUT/CA4.01/IN1</t>
  </si>
  <si>
    <t># de niños, niñas y adolescentes de 5 - 15 años a quienes se les realiza tamizaje nutricional</t>
  </si>
  <si>
    <t>4.02: Desparasitación en niños, niñas y adolescentes de 5 - 15 años</t>
  </si>
  <si>
    <t>CLNUT/CA4.02</t>
  </si>
  <si>
    <t>Desparasitación en niños, niñas y adolescentes de 5 - 15 años</t>
  </si>
  <si>
    <t>CLNUT/CA4.02/IN1</t>
  </si>
  <si>
    <t># de niños, niñas y adolescentes de 5 - 15 años desparasitados</t>
  </si>
  <si>
    <t>4.03: Atención nutricional de  NNA de 5 a 15 años con delgadez.</t>
  </si>
  <si>
    <t>CLNUT/CA4.03</t>
  </si>
  <si>
    <t>Atención nutricional de  NNA de 5 a 15 años con delgadez.</t>
  </si>
  <si>
    <t>CLNUT/CA4.03/IN1</t>
  </si>
  <si>
    <t># de NNA de 5 a 15 años con delgadez que reciben atención nutricional y tratamiento adecuado.</t>
  </si>
  <si>
    <t>4.04: Fortalecimiento de capacidades al personal de salud, de la sociedad civil y comunitario, en la prevención y tratamiento de la delgadez en NNA de 5 - 15 años.</t>
  </si>
  <si>
    <t>CLNUT/CA4.04</t>
  </si>
  <si>
    <t>Fortalecimiento de capacidades al personal de salud, de la sociedad civil y comunitario, en la prevención y tratamiento de la delgadez en NNA de 5 - 15 años.</t>
  </si>
  <si>
    <t>CLNUT/CA4.04/IN1</t>
  </si>
  <si>
    <t># de personal de salud, de la sociedad civil y comunitarios, capacitado en la prevención y tratamiento de la delgadez en NNA de 5 - 15 años.</t>
  </si>
  <si>
    <t>4.05: Realización de estudios, líneas de base y/o encuestas sobre situación nutricional en los estados y poblaciones priorizadas</t>
  </si>
  <si>
    <t>CLNUT/CA4.05</t>
  </si>
  <si>
    <t>CLNUT/CA4.05/IN1</t>
  </si>
  <si>
    <t>CLPRO</t>
  </si>
  <si>
    <t>CLPRO/CO10</t>
  </si>
  <si>
    <t>10.01: NNA - Capacitar y brindar asistencia técnica a personas de las instituciones del Estado sobre temas de protección de NNA, incluyendo la gestion de casos</t>
  </si>
  <si>
    <t>CLPRO/CA10.01</t>
  </si>
  <si>
    <t>NNA - Capacitar y brindar asistencia técnica a personas de las instituciones del Estado sobre temas de protección de NNA, incluyendo la gestion de casos</t>
  </si>
  <si>
    <t>CLPRO/CA10.01/IN1</t>
  </si>
  <si>
    <t># de personas de instituciones del Estado y sociedad civil capacitadas y apoyadas con asistencia técnica en temas de protección de niños, niñas y adolescentes</t>
  </si>
  <si>
    <t>10.02: NNA - Capacitar y brindar asistencia técnica a miembros de ONG e instituciones de la sociedad civil sobre temas de protección de NNA incluyendo la gestión de casos</t>
  </si>
  <si>
    <t>CLPRO/CA10.02</t>
  </si>
  <si>
    <t>NNA - Capacitar y brindar asistencia técnica a miembros de ONG e instituciones de la sociedad civil sobre temas de protección de NNA incluyendo la gestión de casos</t>
  </si>
  <si>
    <t>CLPRO/CA10.02/IN1</t>
  </si>
  <si>
    <t>10.03: NNA - Proveer dotaciones de asistencia material a las instituciones del Estado competentes en materia de protección de NNA</t>
  </si>
  <si>
    <t>CLPRO/CA10.03</t>
  </si>
  <si>
    <t>NNA - Proveer dotaciones de asistencia material a las instituciones del Estado competentes en materia de protección de NNA</t>
  </si>
  <si>
    <t>CLPRO/CA10.03/IN1</t>
  </si>
  <si>
    <t># de personas que acceden a los servicios de protección de la niñez de instituciones apoyadas con dotaciones</t>
  </si>
  <si>
    <t>CLPRO/CO2</t>
  </si>
  <si>
    <t>2.13: NNA - Proveer apoyo psicosocial individual a NNA en riesgo y con necesidades de protección</t>
  </si>
  <si>
    <t>CLPRO/CA2.13</t>
  </si>
  <si>
    <t>NNA - Proveer apoyo psicosocial individual a NNA en riesgo y con necesidades de protección</t>
  </si>
  <si>
    <t>CLPRO/CA2.13/IN1</t>
  </si>
  <si>
    <t># de NNA y cuidadores afectados y en riesgo con acceso a actividades de apoyo psicosocial individual y grupal utilizando un enfoque diferencial de género, edad y diversidad</t>
  </si>
  <si>
    <t>2.14: NNA - Proveer apoyo psicosocial grupal a NNA en riesgo y con necesidades de protección</t>
  </si>
  <si>
    <t>CLPRO/CA2.14</t>
  </si>
  <si>
    <t>NNA - Proveer apoyo psicosocial grupal a NNA en riesgo y con necesidades de protección</t>
  </si>
  <si>
    <t>CLPRO/CA2.14/IN1</t>
  </si>
  <si>
    <t>2.15: NNA - Proveer apoyo psicosocial a cuidadores de NNA en riesgo y con necesidades de protección</t>
  </si>
  <si>
    <t>CLPRO/CA2.15</t>
  </si>
  <si>
    <t>NNA - Proveer apoyo psicosocial a cuidadores de NNA en riesgo y con necesidades de protección</t>
  </si>
  <si>
    <t>CLPRO/CA2.15/IN1</t>
  </si>
  <si>
    <t>2.16: NNA - Proveer programas y servicios a adolescentes en conflicto con la ley</t>
  </si>
  <si>
    <t>CLPRO/CA2.16</t>
  </si>
  <si>
    <t>NNA - Proveer programas y servicios a adolescentes en conflicto con la ley</t>
  </si>
  <si>
    <t>CLPRO/CA2.16/IN1</t>
  </si>
  <si>
    <t># de NNA afectados y en riesgo que acceden a servicios de protección de la niñez</t>
  </si>
  <si>
    <t>2.17: NNA - Proveer programas de reunificación a NNA en riesgo</t>
  </si>
  <si>
    <t>CLPRO/CA2.17</t>
  </si>
  <si>
    <t>NNA - Proveer programas de reunificación a NNA en riesgo</t>
  </si>
  <si>
    <t>CLPRO/CA2.17/IN1</t>
  </si>
  <si>
    <t>2.18: NNA - Proveer programas de cuidado alternativo a NNA en riesgo</t>
  </si>
  <si>
    <t>CLPRO/CA2.18</t>
  </si>
  <si>
    <t>NNA - Proveer programas de cuidado alternativo a NNA en riesgo</t>
  </si>
  <si>
    <t>CLPRO/CA2.18/IN1</t>
  </si>
  <si>
    <t>2.19: NNA - Proveer programas y servicios especializados de protección a NNA vulnerables y afectados, incluyendo la gestion de casos</t>
  </si>
  <si>
    <t>CLPRO/CA2.19</t>
  </si>
  <si>
    <t>NNA - Proveer programas y servicios especializados de protección a NNA vulnerables y afectados, incluyendo la gestion de casos</t>
  </si>
  <si>
    <t>CLPRO/CA2.19/IN1</t>
  </si>
  <si>
    <t>2.20: NNA - Proveer servicios administrativos de protección a NNA a través de Consejos de Protección y Defensorías de NNA</t>
  </si>
  <si>
    <t>CLPRO/CA2.20</t>
  </si>
  <si>
    <t>NNA - Proveer servicios administrativos de protección a NNA a través de Consejos de Protección y Defensorías de NNA</t>
  </si>
  <si>
    <t>CLPRO/CA2.20/IN1</t>
  </si>
  <si>
    <t>CLPRO/CO4</t>
  </si>
  <si>
    <t>4.03: NNA - Apoyar el registro civil de nacimientos y la expedición de otros documentos de identidad</t>
  </si>
  <si>
    <t>CLPRO/CA4.03</t>
  </si>
  <si>
    <t>NNA - Apoyar el registro civil de nacimientos y la expedición de otros documentos de identidad</t>
  </si>
  <si>
    <t>CLPRO/CA4.03/IN1</t>
  </si>
  <si>
    <t># de personas afectadas apoyadas con documentación legal</t>
  </si>
  <si>
    <t>4.04: NNA - Facilitar el acceso a documentación de nacimiento (certificados de nacimiento EV-25) a NNA en riesgo y con necesidades de protección</t>
  </si>
  <si>
    <t>CLPRO/CA4.04</t>
  </si>
  <si>
    <t>NNA - Facilitar el acceso a documentación de nacimiento (certificados de nacimiento EV-25) a NNA en riesgo y con necesidades de protección</t>
  </si>
  <si>
    <t>CLPRO/CA4.04/IN1</t>
  </si>
  <si>
    <t>CLPRO/CO9</t>
  </si>
  <si>
    <t>9.01: NNA - Capacitar a personas de la comunidad y cuidadores en temas de protección de niños, niñas y adolescentes (crianza positiva, prevención de la separación familiar, Guía Protege)</t>
  </si>
  <si>
    <t>CLPRO/CA9.01</t>
  </si>
  <si>
    <t>NNA - Capacitar a personas de la comunidad y cuidadores en temas de protección de niños, niñas y adolescentes (crianza positiva, prevención de la separación familiar, Guía Protege)</t>
  </si>
  <si>
    <t>CLPRO/CA9.01/IN1</t>
  </si>
  <si>
    <t># de personas de la comunidad capacitadas y sensibilizadas en temas de protección de niños, niñas y adolescentes</t>
  </si>
  <si>
    <t>9.02: NNA - Establecer y fortalecer redes de NNA y jóvenes y otros mecanismos comunitatios para la protección de NNA</t>
  </si>
  <si>
    <t>CLPRO/CA9.02</t>
  </si>
  <si>
    <t>NNA - Establecer y fortalecer redes de NNA y jóvenes y otros mecanismos comunitatios para la protección de NNA</t>
  </si>
  <si>
    <t>CLPRO/CA9.02/IN1</t>
  </si>
  <si>
    <t>9.03: NNA - Sensibilizar y/u orientar  a NNA, mujeres y hombres sobre temas de protección de NNA (prevención y respuesta a la violencia, abuso, explotación y negligencia de NNA, incluida la Guía Protege)</t>
  </si>
  <si>
    <t>CLPRO/CA9.03</t>
  </si>
  <si>
    <t>NNA - Sensibilizar y/u orientar  a NNA, mujeres y hombres sobre temas de protección de NNA (prevención y respuesta a la violencia, abuso, explotación y negligencia de NNA, incluida la Guía Protege)</t>
  </si>
  <si>
    <t>CLPRO/CA9.03/IN1</t>
  </si>
  <si>
    <t>CLPRO/CO1</t>
  </si>
  <si>
    <t>1.01: PG - Capacitar en atención psicosocial, incluyendo Primeros Auxilios Psicológicos (PAP), a miembros del personal de instituciones del Estado y de la sociedad civil</t>
  </si>
  <si>
    <t>CLPRO/CA1.01</t>
  </si>
  <si>
    <t>PG - Capacitar en atención psicosocial, incluyendo Primeros Auxilios Psicológicos (PAP), a miembros del personal de instituciones del Estado y de la sociedad civil</t>
  </si>
  <si>
    <t>CLPRO/CA1.01/IN1</t>
  </si>
  <si>
    <t># de miembros del personal de instituciones del Estado y sociedad civil fortalecidos</t>
  </si>
  <si>
    <t>2.01: PG - Proveer atención psicosocial grupal a personas con necesidades específicas de protección</t>
  </si>
  <si>
    <t>CLPRO/CA2.01</t>
  </si>
  <si>
    <t>PG - Proveer atención psicosocial grupal a personas con necesidades específicas de protección</t>
  </si>
  <si>
    <t>CLPRO/CA2.01/IN1</t>
  </si>
  <si>
    <t># de personas que reciben asistencia psicosocial</t>
  </si>
  <si>
    <t>2.02: PG - Proveer atención psicosocial individual a personas con necesidades específicas de protección</t>
  </si>
  <si>
    <t>CLPRO/CA2.02</t>
  </si>
  <si>
    <t>PG - Proveer atención psicosocial individual a personas con necesidades específicas de protección</t>
  </si>
  <si>
    <t>CLPRO/CA2.02/IN1</t>
  </si>
  <si>
    <t>2.03: PG - Proveer asistencia legal a personas con necesidades específicas de protección</t>
  </si>
  <si>
    <t>CLPRO/CA2.03</t>
  </si>
  <si>
    <t>PG - Proveer asistencia legal a personas con necesidades específicas de protección</t>
  </si>
  <si>
    <t>CLPRO/CA2.03/IN1</t>
  </si>
  <si>
    <t># de personas que reciben asistencia especializada de protección</t>
  </si>
  <si>
    <t>2.04: PG - Proveer servicio de alojamiento temporal seguro/casa de abrigo a personas con necesidades específicas de protección, incluyendo sobrevivientes de trata y personas en movilidad</t>
  </si>
  <si>
    <t>CLPRO/CA2.04</t>
  </si>
  <si>
    <t>PG - Proveer servicio de alojamiento temporal seguro/casa de abrigo a personas con necesidades específicas de protección, incluyendo sobrevivientes de trata y personas en movilidad</t>
  </si>
  <si>
    <t>CLPRO/CA2.04/IN1</t>
  </si>
  <si>
    <t>2.05: PG - Proveer asistencia material a personas con necesidades específicas de protección</t>
  </si>
  <si>
    <t>CLPRO/CA2.05</t>
  </si>
  <si>
    <t>PG - Proveer asistencia material a personas con necesidades específicas de protección</t>
  </si>
  <si>
    <t>CLPRO/CA2.05/IN1</t>
  </si>
  <si>
    <t>CLPRO/CO3</t>
  </si>
  <si>
    <t>3.01: PG - Desarrollar una iniciativa o proyecto en la comunidad, incluyendo medios de vida</t>
  </si>
  <si>
    <t>CLPRO/CA3.01</t>
  </si>
  <si>
    <t>PG - Desarrollar una iniciativa o proyecto en la comunidad, incluyendo medios de vida</t>
  </si>
  <si>
    <t>CLPRO/CA3.01/IN1</t>
  </si>
  <si>
    <t># de personas que participan en iniciativas o proyectos en comunidades</t>
  </si>
  <si>
    <t>4.01: PG - Proveer asistencia legal para la obtención de registro tardío de nacimiento (+18 años)</t>
  </si>
  <si>
    <t>CLPRO/CA4.01</t>
  </si>
  <si>
    <t>PG - Proveer asistencia legal para la obtención de registro tardío de nacimiento (+18 años)</t>
  </si>
  <si>
    <t>CLPRO/CA4.01/IN1</t>
  </si>
  <si>
    <t># de personas que accedieron al registro tardío de nacimiento</t>
  </si>
  <si>
    <t>4.02: PG - Proveer asistencia legal para la obtención de otros documentos de identidad y de otros actos civiles (cédula de identidad, pasaporte, acta de matrimonio, entre otros)</t>
  </si>
  <si>
    <t>CLPRO/CA4.02</t>
  </si>
  <si>
    <t>PG - Proveer asistencia legal para la obtención de otros documentos de identidad y de otros actos civiles (cédula de identidad, pasaporte, acta de matrimonio, entre otros)</t>
  </si>
  <si>
    <t>CLPRO/CA4.02/IN1</t>
  </si>
  <si>
    <t>CLPRO/CO5</t>
  </si>
  <si>
    <t>5.01: PG - Capacitar a personas de la comunidad en temas de protección (incluyendo movilidad segura, trata de personas) y derechos humanos</t>
  </si>
  <si>
    <t>CLPRO/CA5.01</t>
  </si>
  <si>
    <t>PG - Capacitar a personas de la comunidad en temas de protección (incluyendo movilidad segura, trata de personas) y derechos humanos</t>
  </si>
  <si>
    <t>CLPRO/CA5.01/IN1</t>
  </si>
  <si>
    <t># de personas de la comunidad fortalecidas para prevenir y mitigar riesgos de protección</t>
  </si>
  <si>
    <t>5.02: PG - Ofrecer sesiones de información u orientaciones a personas de la comunidad sobre rutas de atención y temas de protección (incluyendo movilidad segura, trata de personas)</t>
  </si>
  <si>
    <t>CLPRO/CA5.02</t>
  </si>
  <si>
    <t>PG - Ofrecer sesiones de información u orientaciones a personas de la comunidad sobre rutas de atención y temas de protección (incluyendo movilidad segura, trata de personas)</t>
  </si>
  <si>
    <t>CLPRO/CA5.02/IN1</t>
  </si>
  <si>
    <t>CLPRO/CO6</t>
  </si>
  <si>
    <t>6.01: PG - Capacitar sobre derechos humanos y temas de protección</t>
  </si>
  <si>
    <t>CLPRO/CA6.01</t>
  </si>
  <si>
    <t>PG - Capacitar sobre derechos humanos y temas de protección</t>
  </si>
  <si>
    <t>CLPRO/CA6.01/IN1</t>
  </si>
  <si>
    <t># de miembros del personal de instituciones del Estado y sociedad civil capacitados en temas de protección y derechos humanos</t>
  </si>
  <si>
    <t>6.02: PG - Capacitar sobre protección de personas sobrevivientes de trata</t>
  </si>
  <si>
    <t>CLPRO/CA6.02</t>
  </si>
  <si>
    <t>PG - Capacitar sobre protección de personas sobrevivientes de trata</t>
  </si>
  <si>
    <t>CLPRO/CA6.02/IN1</t>
  </si>
  <si>
    <t>6.03: PG - Capacitar sobre derecho internacional de los refugiados y derecho al asilo</t>
  </si>
  <si>
    <t>CLPRO/CA6.03</t>
  </si>
  <si>
    <t>PG - Capacitar sobre derecho internacional de los refugiados y derecho al asilo</t>
  </si>
  <si>
    <t>CLPRO/CA6.03/IN1</t>
  </si>
  <si>
    <t>6.04: PG - Capacitar sobre derecho a la identidad y procedimiento de registro tardío de nacimiento</t>
  </si>
  <si>
    <t>CLPRO/CA6.04</t>
  </si>
  <si>
    <t>PG - Capacitar sobre derecho a la identidad y procedimiento de registro tardío de nacimiento</t>
  </si>
  <si>
    <t>CLPRO/CA6.04/IN1</t>
  </si>
  <si>
    <t>6.05: PG - Dotar a instituciones del Estado competentes en materia de protección para fortalecer sus capacidades</t>
  </si>
  <si>
    <t>CLPRO/CA6.05</t>
  </si>
  <si>
    <t>PG - Dotar a instituciones del Estado competentes en materia de protección para fortalecer sus capacidades</t>
  </si>
  <si>
    <t>CLPRO/CA6.05/IN1</t>
  </si>
  <si>
    <t># de personas que acceden a los servicios de protección de instituciones apoyadas con dotaciones</t>
  </si>
  <si>
    <t>2.06: VBG - Proveer servicios de gestión de casos de VbG</t>
  </si>
  <si>
    <t>CLPRO/CA2.06</t>
  </si>
  <si>
    <t>VBG - Proveer servicios de gestión de casos de VbG</t>
  </si>
  <si>
    <t>CLPRO/CA2.06/IN1</t>
  </si>
  <si>
    <t># de personas que acceden a servicios multisectoriales de respuesta a la VbG</t>
  </si>
  <si>
    <t>2.07: VBG - Proveer asistencia complementaria al servicio de gestión de casos a través del pago directo a prestadores de servicios (transacción económica a proveedores como alternativa a asistencia en efectivo y cupones - AEC)</t>
  </si>
  <si>
    <t>CLPRO/CA2.07</t>
  </si>
  <si>
    <t>VBG - Proveer asistencia complementaria al servicio de gestión de casos a través del pago directo a prestadores de servicios (transacción económica a proveedores como alternativa a asistencia en efectivo y cupones - AEC)</t>
  </si>
  <si>
    <t>CLPRO/CA2.07/IN1</t>
  </si>
  <si>
    <t>2.08: VBG - Proveer servicio de alojamiento temporal seguro/casa de abrigo para personas sobrevivientes y/o en riesgo de VbG</t>
  </si>
  <si>
    <t>CLPRO/CA2.08</t>
  </si>
  <si>
    <t>VBG - Proveer servicio de alojamiento temporal seguro/casa de abrigo para personas sobrevivientes y/o en riesgo de VbG</t>
  </si>
  <si>
    <t>CLPRO/CA2.08/IN1</t>
  </si>
  <si>
    <t>2.09: VBG - Proveer asistencia material a personas usuarias de gestión de casos de VbG parar cubrir sus necesidad básicas</t>
  </si>
  <si>
    <t>CLPRO/CA2.09</t>
  </si>
  <si>
    <t>VBG - Proveer asistencia material a personas usuarias de gestión de casos de VbG parar cubrir sus necesidad básicas</t>
  </si>
  <si>
    <t>CLPRO/CA2.09/IN1</t>
  </si>
  <si>
    <t>2.10: VBG - Proveer orientación o apoyo legal a personas sobrevivientes y/o en riesgo de VbG</t>
  </si>
  <si>
    <t>CLPRO/CA2.10</t>
  </si>
  <si>
    <t>VBG - Proveer orientación o apoyo legal a personas sobrevivientes y/o en riesgo de VbG</t>
  </si>
  <si>
    <t>CLPRO/CA2.10/IN1</t>
  </si>
  <si>
    <t>2.11: VBG - Proveer apoyo psicosocial de respuesta a personas en riesgo y sobrevivientes de VbG (individual)</t>
  </si>
  <si>
    <t>CLPRO/CA2.11</t>
  </si>
  <si>
    <t>VBG - Proveer apoyo psicosocial de respuesta a personas en riesgo y sobrevivientes de VbG (individual)</t>
  </si>
  <si>
    <t>CLPRO/CA2.11/IN1</t>
  </si>
  <si>
    <t>2.12: VBG - Proveer apoyo psicosocial de respuesta a personas en riesgo y sobrevivientes de VbG (grupal)</t>
  </si>
  <si>
    <t>CLPRO/CA2.12</t>
  </si>
  <si>
    <t>VBG - Proveer apoyo psicosocial de respuesta a personas en riesgo y sobrevivientes de VbG (grupal)</t>
  </si>
  <si>
    <t>CLPRO/CA2.12/IN1</t>
  </si>
  <si>
    <t>3.02: VBG - Impartir programas y estrategias de medios de vida y actividades generadoras de ingresos para el empoderamiento económico de las mujeres</t>
  </si>
  <si>
    <t>CLPRO/CA3.02</t>
  </si>
  <si>
    <t>VBG - Impartir programas y estrategias de medios de vida y actividades generadoras de ingresos para el empoderamiento económico de las mujeres</t>
  </si>
  <si>
    <t>CLPRO/CA3.02/IN1</t>
  </si>
  <si>
    <t># de personas que participan en programas y estrategias de medios de vida y actividades generadoras de ingresos para el empoderamiento económico de las mujeres</t>
  </si>
  <si>
    <t>CLPRO/CO7</t>
  </si>
  <si>
    <t>7.01: VBG - Proveer dignity kits y/o insumos de higiene femenina / menstrual y/o asistencia material a personas en riesgo de VbG</t>
  </si>
  <si>
    <t>CLPRO/CA7.01</t>
  </si>
  <si>
    <t>VBG - Proveer dignity kits y/o insumos de higiene femenina / menstrual y/o asistencia material a personas en riesgo de VbG</t>
  </si>
  <si>
    <t>CLPRO/CA7.01/IN1</t>
  </si>
  <si>
    <t># de personas de la comunidad fortalecidas para prevenir y mitigar la VbG</t>
  </si>
  <si>
    <t>7.02: VBG - Establecer y/o fortalecer Espacios Seguros para Mujeres y Niñas (ESMN) para la prevención de la VbG y el empoderamiento de mujeres y niñas</t>
  </si>
  <si>
    <t>CLPRO/CA7.02</t>
  </si>
  <si>
    <t>VBG - Establecer y/o fortalecer Espacios Seguros para Mujeres y Niñas (ESMN) para la prevención de la VbG y el empoderamiento de mujeres y niñas</t>
  </si>
  <si>
    <t>CLPRO/CA7.02/IN1</t>
  </si>
  <si>
    <t>7.03: VBG - Sensibilizar en VbG y ofrecer actividades recreativas y empoderamiento dentro de Espacios Seguros para Mujeres y Niñas formales o informales (ESMN)</t>
  </si>
  <si>
    <t>CLPRO/CA7.03</t>
  </si>
  <si>
    <t>VBG - Sensibilizar en VbG y ofrecer actividades recreativas y empoderamiento dentro de Espacios Seguros para Mujeres y Niñas formales o informales (ESMN)</t>
  </si>
  <si>
    <t>CLPRO/CA7.03/IN1</t>
  </si>
  <si>
    <t>7.04: VBG - Sensibilizar a NNA, mujeres y hombres sobre prevención y mitigación a la VbG</t>
  </si>
  <si>
    <t>CLPRO/CA7.04</t>
  </si>
  <si>
    <t>VBG - Sensibilizar a NNA, mujeres y hombres sobre prevención y mitigación a la VbG</t>
  </si>
  <si>
    <t>CLPRO/CA7.04/IN1</t>
  </si>
  <si>
    <t>7.05: VBG - Sensibilizar a NNA, mujeres y hombres sobre masculinidades positivas</t>
  </si>
  <si>
    <t>CLPRO/CA7.05</t>
  </si>
  <si>
    <t>VBG - Sensibilizar a NNA, mujeres y hombres sobre masculinidades positivas</t>
  </si>
  <si>
    <t>CLPRO/CA7.05/IN1</t>
  </si>
  <si>
    <t>7.06: VBG - Sensibilizar a NNA, mujeres y hombres sobre DDSSRR</t>
  </si>
  <si>
    <t>CLPRO/CA7.06</t>
  </si>
  <si>
    <t>VBG - Sensibilizar a NNA, mujeres y hombres sobre DDSSRR</t>
  </si>
  <si>
    <t>CLPRO/CA7.06/IN1</t>
  </si>
  <si>
    <t>CLPRO/CO8</t>
  </si>
  <si>
    <t>8.01: VBG - Capacitar a personas de las instituciones del Estado y sociedad civil sobre la prevención, mitigación y respuesta de la VbG</t>
  </si>
  <si>
    <t>CLPRO/CA8.01</t>
  </si>
  <si>
    <t>VBG - Capacitar a personas de las instituciones del Estado y sociedad civil sobre la prevención, mitigación y respuesta de la VbG</t>
  </si>
  <si>
    <t>CLPRO/CA8.01/IN1</t>
  </si>
  <si>
    <t># de personas de instituciones del Estado y sociedad civil capacitadas sobre la prevención, mitigación y respuesta a la VbG</t>
  </si>
  <si>
    <t>8.02: VBG - Capacitar a personas de las instituciones del Estado y sociedad civil sobre la prevención y mitigación de la VbG en otros sectores</t>
  </si>
  <si>
    <t>CLPRO/CA8.02</t>
  </si>
  <si>
    <t>VBG - Capacitar a personas de las instituciones del Estado y sociedad civil sobre la prevención y mitigación de la VbG en otros sectores</t>
  </si>
  <si>
    <t>CLPRO/CA8.02/IN1</t>
  </si>
  <si>
    <t>8.03: VBG - Capacitar a personas de las instituciones del Estado y sociedad civil sobre Manejo Clínico de la Violencia Sexual (MCVS)</t>
  </si>
  <si>
    <t>CLPRO/CA8.03</t>
  </si>
  <si>
    <t>VBG - Capacitar a personas de las instituciones del Estado y sociedad civil sobre Manejo Clínico de la Violencia Sexual (MCVS)</t>
  </si>
  <si>
    <t>CLPRO/CA8.03/IN1</t>
  </si>
  <si>
    <t>8.04: VBG - Proveer sesiones de autocuidado/bienestar para el personal de VbG de instituciones del Estado y sociedad civil para garantizar la calidad de los servicios de VbG</t>
  </si>
  <si>
    <t>CLPRO/CA8.04</t>
  </si>
  <si>
    <t>VBG - Proveer sesiones de autocuidado/bienestar para el personal de VbG de instituciones del Estado y sociedad civil para garantizar la calidad de los servicios de VbG</t>
  </si>
  <si>
    <t>CLPRO/CA8.04/IN1</t>
  </si>
  <si>
    <t>8.05: VBG - Proveer dotaciones de asistencia material a las instituciones del Estado competentes en materia de VbG (incluye materiales bioseguridad para COVID-19)</t>
  </si>
  <si>
    <t>CLPRO/CA8.05</t>
  </si>
  <si>
    <t>VBG - Proveer dotaciones de asistencia material a las instituciones del Estado competentes en materia de VbG (incluye materiales bioseguridad para COVID-19)</t>
  </si>
  <si>
    <t>CLPRO/CA8.05/IN1</t>
  </si>
  <si>
    <t># de personas que acceden a los servicios de protección de VbG de instituciones apoyadas con dotaciones</t>
  </si>
  <si>
    <t>CLFSC</t>
  </si>
  <si>
    <t>CLFSC/CO1</t>
  </si>
  <si>
    <t>1.01: Distribución de efectivo o cupones a hogares vulnerables</t>
  </si>
  <si>
    <t>CLFSC/CA1.01</t>
  </si>
  <si>
    <t>Distribución de efectivo o cupones a hogares vulnerables</t>
  </si>
  <si>
    <t>CLFSC/CA1.01/IN1</t>
  </si>
  <si>
    <t># hombres, mujeres, niñas y niños que recibieron asistencia alimentaria / dinero / cupones en hogares</t>
  </si>
  <si>
    <t>1.02: Distribución de alimentos a hogares vulnerables</t>
  </si>
  <si>
    <t>CLFSC/CA1.02</t>
  </si>
  <si>
    <t>Distribución de alimentos a hogares vulnerables</t>
  </si>
  <si>
    <t>CLFSC/CA1.02/IN1</t>
  </si>
  <si>
    <t>1.03: Suministro de insumos agrícolas, ganaderos y pesqueros para la producción de alimentos para atender necesidades inmediatas.</t>
  </si>
  <si>
    <t>CLFSC/CA1.03</t>
  </si>
  <si>
    <t>Suministro de insumos agrícolas, ganaderos y pesqueros para la producción de alimentos para atender necesidades inmediatas.</t>
  </si>
  <si>
    <t>CLFSC/CA1.03/IN1</t>
  </si>
  <si>
    <t># personas que recibieron soporte para la producción de alimentos en contexto de emergencia</t>
  </si>
  <si>
    <t>1.04: Prestación de asistencia técnica para la producción de alimentos para atender necesidades inmediatas.</t>
  </si>
  <si>
    <t>CLFSC/CA1.04</t>
  </si>
  <si>
    <t>Prestación de asistencia técnica para la producción de alimentos para atender necesidades inmediatas.</t>
  </si>
  <si>
    <t>CLFSC/CA1.04/IN1</t>
  </si>
  <si>
    <t>1.05: Distribución de alimentación en centros comunitarios</t>
  </si>
  <si>
    <t>CLFSC/CA1.05</t>
  </si>
  <si>
    <t>Distribución de alimentación en centros comunitarios</t>
  </si>
  <si>
    <t>CLFSC/CA1.05/IN1</t>
  </si>
  <si>
    <t># hombres, mujeres, niños y niñas que recibieron asistencia alimentaria en centros y/o espacios comunitarios</t>
  </si>
  <si>
    <t>1.06: Distribución de alimentación en establecimientos de salud</t>
  </si>
  <si>
    <t>CLFSC/CA1.06</t>
  </si>
  <si>
    <t>Distribución de alimentación en establecimientos de salud</t>
  </si>
  <si>
    <t>CLFSC/CA1.06/IN1</t>
  </si>
  <si>
    <t># hombres, mujeres, niños y niñas que recibieron asistencia alimentaria en establecimientos de salud</t>
  </si>
  <si>
    <t>CLFSC/CO2</t>
  </si>
  <si>
    <t>2.01: Distribución de alimentos en instituciones educativas</t>
  </si>
  <si>
    <t>CLFSC/CA2.01</t>
  </si>
  <si>
    <t>Distribución de alimentos en instituciones educativas</t>
  </si>
  <si>
    <t>CLFSC/CA2.01/IN1</t>
  </si>
  <si>
    <t>2.02: Distribución de complemento alimentario a mujeres embarazadas y lactantes; y niñas y niños menores de 5 años</t>
  </si>
  <si>
    <t>CLFSC/CA2.02</t>
  </si>
  <si>
    <t>Distribución de complemento alimentario a mujeres embarazadas y lactantes; y niñas y niños menores de 5 años</t>
  </si>
  <si>
    <t>CLFSC/CA2.02/IN1</t>
  </si>
  <si>
    <t># de mujeres embarazadas y lactantes y niñas y niños menores de 5 años que recibieron complementos alimenticios.</t>
  </si>
  <si>
    <t xml:space="preserve">2.03: Suministro de insumos agrícolas, ganaderos y pesqueros para la producción y transformacion de alimentos para atender necesidades nutricionales. </t>
  </si>
  <si>
    <t>CLFSC/CA2.03</t>
  </si>
  <si>
    <t xml:space="preserve">Suministro de insumos agrícolas, ganaderos y pesqueros para la producción y transformacion de alimentos para atender necesidades nutricionales. </t>
  </si>
  <si>
    <t>CLFSC/CA2.03/IN1</t>
  </si>
  <si>
    <t># personas que recibieron soporte para la producción, transformación y consumo de alimentos de complemento nutricional</t>
  </si>
  <si>
    <t>2.04: Prestación de asistencia técnica para la producción de alimentos para atender necesidades nutricionales.</t>
  </si>
  <si>
    <t>CLFSC/CA2.04</t>
  </si>
  <si>
    <t>Prestación de asistencia técnica para la producción de alimentos para atender necesidades nutricionales.</t>
  </si>
  <si>
    <t>CLFSC/CA2.04/IN1</t>
  </si>
  <si>
    <t>2.05: Formación sobre técnicas culinarias con un enfoque nutricional</t>
  </si>
  <si>
    <t>CLFSC/CA2.05</t>
  </si>
  <si>
    <t>Formación sobre técnicas culinarias con un enfoque nutricional</t>
  </si>
  <si>
    <t>CLFSC/CA2.05/IN1</t>
  </si>
  <si>
    <t>CLFSC/CO3</t>
  </si>
  <si>
    <t>3.01: Suministro de semillas, herramientas, pequeños equipos, para la agricultura con enfoque en resiliencia y/o medios de vida y atendiendo al contexto cultural</t>
  </si>
  <si>
    <t>CLFSC/CA3.01</t>
  </si>
  <si>
    <t>Suministro de semillas, herramientas, pequeños equipos, para la agricultura con enfoque en resiliencia y/o medios de vida y atendiendo al contexto cultural</t>
  </si>
  <si>
    <t>CLFSC/CA3.01/IN1</t>
  </si>
  <si>
    <t># personas que recibieron equipos y/o insumos con un enfoque de mantenimiento, protección o creación de medios de vida.</t>
  </si>
  <si>
    <t>3.02: Suministro de equipos y materiales básicos para actividades productivas en el contexto urbano y rural</t>
  </si>
  <si>
    <t>CLFSC/CA3.02</t>
  </si>
  <si>
    <t>Suministro de equipos y materiales básicos para actividades productivas en el contexto urbano y rural</t>
  </si>
  <si>
    <t>CLFSC/CA3.02/IN1</t>
  </si>
  <si>
    <t>3.03: Impulso de cadenas de valor (procesamiento de materia prima, transporte, etc.) que viabilicen la transformación de productos primarios y su comercialización</t>
  </si>
  <si>
    <t>CLFSC/CA3.03</t>
  </si>
  <si>
    <t>Impulso de cadenas de valor (procesamiento de materia prima, transporte, etc.) que viabilicen la transformación de productos primarios y su comercialización</t>
  </si>
  <si>
    <t>CLFSC/CA3.03/IN1</t>
  </si>
  <si>
    <t>3.04: Formación y educación vocacional</t>
  </si>
  <si>
    <t>CLFSC/CA3.04</t>
  </si>
  <si>
    <t>Formación y educación vocacional</t>
  </si>
  <si>
    <t>CLFSC/CA3.04/IN1</t>
  </si>
  <si>
    <t>3.05: Prestación de asistencia técnica y capacitación para el impulso de actividades productivas en el contexto rural y urbano</t>
  </si>
  <si>
    <t>CLFSC/CA3.05</t>
  </si>
  <si>
    <t>Prestación de asistencia técnica y capacitación para el impulso de actividades productivas en el contexto rural y urbano</t>
  </si>
  <si>
    <t>CLFSC/CA3.05/IN1</t>
  </si>
  <si>
    <t># personas que recibieron asistencia técnica y/o formaciones para el mantenimiento, protección o creación de medios de vida.</t>
  </si>
  <si>
    <t>3.06: Formación sobre técnicas de transformación, conservación y culinarias con un enfoque de resiliencia</t>
  </si>
  <si>
    <t>CLFSC/CA3.06</t>
  </si>
  <si>
    <t>Formación sobre técnicas de transformación, conservación y culinarias con un enfoque de resiliencia</t>
  </si>
  <si>
    <t>CLFSC/CA3.06/IN1</t>
  </si>
  <si>
    <t># personas que recibieron asistencia técnica y/o formaciones para la transformación, conservación y preparación de alimentos con un enfoque de resiliencia</t>
  </si>
  <si>
    <t>3.07: Provisión de alimentación (comidas escolares) en instituciones educativas</t>
  </si>
  <si>
    <t>CLFSC/CA3.07</t>
  </si>
  <si>
    <t>Provisión de alimentación (comidas escolares) en instituciones educativas</t>
  </si>
  <si>
    <t>CLFSC/CA3.07/IN1</t>
  </si>
  <si>
    <t># niños, niñas y adolescentes que recibieron asistencia alimentaria en instituciones Educativas</t>
  </si>
  <si>
    <t>3.08: Rehabilitación de cocinas y comedores escolares</t>
  </si>
  <si>
    <t>CLFSC/CA3.08</t>
  </si>
  <si>
    <t>Rehabilitación de cocinas y comedores escolares</t>
  </si>
  <si>
    <t>CLFSC/CA3.08/IN1</t>
  </si>
  <si>
    <t># de cocinas y comedores escolares rehabilitados</t>
  </si>
  <si>
    <t>3.09: Creación de huertos escolares</t>
  </si>
  <si>
    <t>CLFSC/CA3.09</t>
  </si>
  <si>
    <t>Creación de huertos escolares</t>
  </si>
  <si>
    <t>CLFSC/CA3.09/IN1</t>
  </si>
  <si>
    <t># de huertos escolares creados</t>
  </si>
  <si>
    <t>3.10: Identificación y categorización de zonas propensas a desastres y sus respectivas amenazas y riesgos (evaluaciones de riesgo).</t>
  </si>
  <si>
    <t>CLFSC/CA3.10</t>
  </si>
  <si>
    <t>Identificación y categorización de zonas propensas a desastres y sus respectivas amenazas y riesgos (evaluaciones de riesgo).</t>
  </si>
  <si>
    <t>CLFSC/CA3.10/IN1</t>
  </si>
  <si>
    <t># de zonas y respectivas amenazas y riesgos identificados y categorizados</t>
  </si>
  <si>
    <t>3.11: Implementación de medidas adaptativas y acciones de acción anticipatoria para la reducción y mitigación del impacto en los medios de vida y las necesidades humanitarias de los hogares vulnerables ante los desastres naturales (gestión correctiva del riesgo de desastres)</t>
  </si>
  <si>
    <t>CLFSC/CA3.11</t>
  </si>
  <si>
    <t>Implementación de medidas adaptativas y acciones de acción anticipatoria para la reducción y mitigación del impacto en los medios de vida y las necesidades humanitarias de los hogares vulnerables ante los desastres naturales (gestión correctiva del riesgo de desastres)</t>
  </si>
  <si>
    <t>CLFSC/CA3.11/IN1</t>
  </si>
  <si>
    <t># de acciones anticipatorias y medidas adaptativas implementadas</t>
  </si>
  <si>
    <t>3.12: Elaboración de planes de contingencia y apoyo a la organización y la gestión de los recursos y las responsabilidades para abordar todos los aspectos de las emergencias, especialmente la preparación, la respuesta y los pasos iniciales de la rehabilitación (gestión de emergencias)</t>
  </si>
  <si>
    <t>CLFSC/CA3.12</t>
  </si>
  <si>
    <t>Elaboración de planes de contingencia y apoyo a la organización y la gestión de los recursos y las responsabilidades para abordar todos los aspectos de las emergencias, especialmente la preparación, la respuesta y los pasos iniciales de la rehabilitación (gestión de emergencias)</t>
  </si>
  <si>
    <t>CLFSC/CA3.12/IN1</t>
  </si>
  <si>
    <t xml:space="preserve"># de planes de contingencia elaborados que contengan la organización y la gestión de recursos y responsabilidades para responder a emergencias naturales </t>
  </si>
  <si>
    <t>CLHEA</t>
  </si>
  <si>
    <t>CLHEA/CO1</t>
  </si>
  <si>
    <t>En centros de salud</t>
  </si>
  <si>
    <t>1.01: Asegurar la provisión de equipamiento, insumos, medicamentos esenciales, y de equipos de protección personal (EPP) en establecimientos de salud (hospitales)</t>
  </si>
  <si>
    <t>CLHEA/CA1.01</t>
  </si>
  <si>
    <t>Asegurar la provisión de equipamiento, insumos, medicamentos esenciales, y de equipos de protección personal (EPP) en establecimientos de salud (hospitales)</t>
  </si>
  <si>
    <t>CLHEA/CA1.01/IN1</t>
  </si>
  <si>
    <t># de establecimientos de salud que reciben equipos, insumos y/o medicamentos esenciales.</t>
  </si>
  <si>
    <t>Health Facilities</t>
  </si>
  <si>
    <t>1.02: Fortalecer los sistemas de información y vigilancia epidemiológica de los establecimientos de salud (hospitales)</t>
  </si>
  <si>
    <t>CLHEA/CA1.02</t>
  </si>
  <si>
    <t>Fortalecer los sistemas de información y vigilancia epidemiológica de los establecimientos de salud (hospitales)</t>
  </si>
  <si>
    <t>CLHEA/CA1.02/IN1</t>
  </si>
  <si>
    <t># de establecimientos de salud con sistemas de información de vigilancia epidemiológica funcionales y operativos</t>
  </si>
  <si>
    <t>1.03: Conformar y/o fortalecer los comités de infecciones institucionales</t>
  </si>
  <si>
    <t>CLHEA/CA1.03</t>
  </si>
  <si>
    <t>Conformar y/o fortalecer los comités de infecciones institucionales</t>
  </si>
  <si>
    <t>CLHEA/CA1.03/IN1</t>
  </si>
  <si>
    <t># de comités de infecciones en establecimientos de salud operativos</t>
  </si>
  <si>
    <t>1.04: Fortalecer el acceso a la atención en establecimientos de salud (hospitales) con énfasis en personas más vulnerables</t>
  </si>
  <si>
    <t>CLHEA/CA1.04</t>
  </si>
  <si>
    <t>Fortalecer el acceso a la atención en establecimientos de salud (hospitales) con énfasis en personas más vulnerables</t>
  </si>
  <si>
    <t>CLHEA/CA1.04/IN1</t>
  </si>
  <si>
    <t># estimado de personas más vulnerables beneficiadas (desagregado por sexo y edad) por tratamientos y/o procedimientos entregados en establecimientos de salud</t>
  </si>
  <si>
    <t>1.05: Reparar y adecuar los sistemas de abastecimiento interno de agua en establecimientos de salud</t>
  </si>
  <si>
    <t>CLHEA/CA1.05</t>
  </si>
  <si>
    <t>Reparar y adecuar los sistemas de abastecimiento interno de agua en establecimientos de salud</t>
  </si>
  <si>
    <t>CLHEA/CA1.05/IN1</t>
  </si>
  <si>
    <t># de establecimientos de salud priorizados con acceso continuo o provisional a agua segura.</t>
  </si>
  <si>
    <t>1.06: Instalar de sistemas de tratamiento de agua para el mejoramiento de la calidad para garantizar el acceso al consumo humano (población hospitalaria)</t>
  </si>
  <si>
    <t>CLHEA/CA1.06</t>
  </si>
  <si>
    <t>Instalar de sistemas de tratamiento de agua para el mejoramiento de la calidad para garantizar el acceso al consumo humano (población hospitalaria)</t>
  </si>
  <si>
    <t>CLHEA/CA1.06/IN1</t>
  </si>
  <si>
    <t>1.07: Mantenimiento de la red interna de alcantarillado sanitario y tratamiento de aguas residuales en establecimientos de salud</t>
  </si>
  <si>
    <t>CLHEA/CA1.07</t>
  </si>
  <si>
    <t>Mantenimiento de la red interna de alcantarillado sanitario y tratamiento de aguas residuales en establecimientos de salud</t>
  </si>
  <si>
    <t>CLHEA/CA1.07/IN1</t>
  </si>
  <si>
    <t># de establecimientos de salud priorizados que acceden a saneamiento básico.</t>
  </si>
  <si>
    <t>1.08: Rehabilitar/reparar unidades sanitarias funcionales en establecimientos de salud</t>
  </si>
  <si>
    <t>CLHEA/CA1.08</t>
  </si>
  <si>
    <t>Rehabilitar/reparar unidades sanitarias funcionales en establecimientos de salud</t>
  </si>
  <si>
    <t>CLHEA/CA1.08/IN1</t>
  </si>
  <si>
    <t>1.09: Distribuir insumos y equipos para la limpieza y el manejo de residuos sólidos desechos en áreas de los servicios críticos en establecimientos de salud</t>
  </si>
  <si>
    <t>CLHEA/CA1.09</t>
  </si>
  <si>
    <t>Distribuir insumos y equipos para la limpieza y el manejo de residuos sólidos desechos en áreas de los servicios críticos en establecimientos de salud</t>
  </si>
  <si>
    <t>CLHEA/CA1.09/IN1</t>
  </si>
  <si>
    <t># de establecimientos de salud priorizados con protocolos de higiene hospitalaria y manejo de residuos sólidos peracionales.</t>
  </si>
  <si>
    <t>1.10: Rehabilitar/hacer reingeniería de infraestructuras o sistemas para la eliminación y disposición final de los residuos sólidos desechos en establecimientos de salud</t>
  </si>
  <si>
    <t>CLHEA/CA1.10</t>
  </si>
  <si>
    <t>Rehabilitar/hacer reingeniería de infraestructuras o sistemas para la eliminación y disposición final de los residuos sólidos desechos en establecimientos de salud</t>
  </si>
  <si>
    <t>CLHEA/CA1.10/IN1</t>
  </si>
  <si>
    <t>1.11: Promocionar pautas de higiene en establecimientos de salud</t>
  </si>
  <si>
    <t>CLHEA/CA1.11</t>
  </si>
  <si>
    <t>Promocionar pautas de higiene en establecimientos de salud</t>
  </si>
  <si>
    <t>CLHEA/CA1.11/IN1</t>
  </si>
  <si>
    <t># de personas en establecimientos de salud priorizados que acceden a información básica de higiene.</t>
  </si>
  <si>
    <t>1.12: Distribuir productos de higiene en establecimientos de salud</t>
  </si>
  <si>
    <t>CLHEA/CA1.12</t>
  </si>
  <si>
    <t>Distribuir productos de higiene en establecimientos de salud</t>
  </si>
  <si>
    <t>CLHEA/CA1.12/IN1</t>
  </si>
  <si>
    <t># de establecimientos de salud priorizados que acceden a productos básicos de higiene.</t>
  </si>
  <si>
    <t>1.13: Instalación/rehabilitación de puntos de higiene de manos en establecimientos de salud</t>
  </si>
  <si>
    <t>CLHEA/CA1.13</t>
  </si>
  <si>
    <t>Instalación/rehabilitación de puntos de higiene de manos en establecimientos de salud</t>
  </si>
  <si>
    <t>CLHEA/CA1.13/IN1</t>
  </si>
  <si>
    <t># de puntos de higiene de manos instalados funcionales en establecimientos de salud</t>
  </si>
  <si>
    <t>1.14: Asistencia técnica y fortalecimiento de capacidades de los equipos de operación y mantenimiento de infraestructura sanitaria y de agua</t>
  </si>
  <si>
    <t>CLHEA/CA1.14</t>
  </si>
  <si>
    <t>Asistencia técnica y fortalecimiento de capacidades de los equipos de operación y mantenimiento de infraestructura sanitaria y de agua</t>
  </si>
  <si>
    <t>CLHEA/CA1.14/IN1</t>
  </si>
  <si>
    <t># de equipos de personas de operación y mantenimiento en establecimientos de salud operativos.</t>
  </si>
  <si>
    <t>1.15: Rehabilitación de servicios críticos en establecimientos de salud priorizados</t>
  </si>
  <si>
    <t>CLHEA/CA1.15</t>
  </si>
  <si>
    <t>Rehabilitación de servicios críticos en establecimientos de salud priorizados</t>
  </si>
  <si>
    <t>CLHEA/CA1.15/IN1</t>
  </si>
  <si>
    <t># de establecimientos de salud priorizados con servicios críticos rehabilitados</t>
  </si>
  <si>
    <t>1.16: Fortalecer las capacidades y destrezas del talento humano en salud en temas priorizados, situaciones de emergencia, Comunicación de riesgo, IPC y/o prevención, manejo clínico de COVID 19 y SSR (cuidados obstétricos de emergencia, anticoncepción e ITS), VIH, considerando los enfoques de edad, género y diversidad</t>
  </si>
  <si>
    <t>CLHEA/CA1.16</t>
  </si>
  <si>
    <t>Fortalecer las capacidades y destrezas del talento humano en salud en temas priorizados, situaciones de emergencia, Comunicación de riesgo, IPC y/o prevención, manejo clínico de COVID 19 y SSR (cuidados obstétricos de emergencia, anticoncepción e ITS), VIH, considerando los enfoques de edad, género y diversidad</t>
  </si>
  <si>
    <t>CLHEA/CA1.16/IN1</t>
  </si>
  <si>
    <t># de trabajadores y trabajadoras de los establecimientos de salud capacitados en temas priorizados, situaciones de emergencia, comunicación de riesgo, IPC y/o prevención y manejo clínico de COVID-19 y SSR (cuidados obstétricos de emergencia, anticoncepción e ITS), VIH y manejo clínico de la Violencia Sexual considerando los enfoques de edad, género y diversidad</t>
  </si>
  <si>
    <t>1.17: Asegurar la provisión de equipamiento, insumos, medicamentos esenciales, métodos anticonceptivos y de equipos de protección personal (EPP) para la atención de SSR en establecimientos de salud (hospitales)</t>
  </si>
  <si>
    <t>CLHEA/CA1.17</t>
  </si>
  <si>
    <t>Asegurar la provisión de equipamiento, insumos, medicamentos esenciales, métodos anticonceptivos y de equipos de protección personal (EPP) para la atención de SSR en establecimientos de salud (hospitales)</t>
  </si>
  <si>
    <t>CLHEA/CA1.17/IN1</t>
  </si>
  <si>
    <t># de establecimientos de salud priorizados para acciones de SSR que reciben equipos, insumos y/o métodos anticonceptivos</t>
  </si>
  <si>
    <t>1.18: Fortalecer el acceso a atención en SSR en establecimientos de salud (hospitales) con énfasis en las personas vulnerables</t>
  </si>
  <si>
    <t>CLHEA/CA1.18</t>
  </si>
  <si>
    <t>Fortalecer el acceso a atención en SSR en establecimientos de salud (hospitales) con énfasis en las personas vulnerables</t>
  </si>
  <si>
    <t>CLHEA/CA1.18/IN1</t>
  </si>
  <si>
    <t># estimado de personas beneficiadas (desagregado por sexo y edad) por tratamientos y/o procedimientos de SSR entregados y/o métodos anticonceptivos dispensados en establecimientos de salud</t>
  </si>
  <si>
    <t>1.19: Fortalecer el acceso al Manejo Clínico de Violencia Sexual en hospitales</t>
  </si>
  <si>
    <t>CLHEA/CA1.19</t>
  </si>
  <si>
    <t>Fortalecer el acceso al Manejo Clínico de Violencia Sexual en hospitales</t>
  </si>
  <si>
    <t>CLHEA/CA1.19/IN1</t>
  </si>
  <si>
    <t># de personas con acceso a la atención y manejo clínico de violencia sexual</t>
  </si>
  <si>
    <t>1.20: Fortalecer la capacidad de preparación, respuesta y recuperación de los establecimientos de salud (hospitales) en situaciones de emergencias de salud y desastres naturales, asegurando los enfoques de edad, género y diversidad</t>
  </si>
  <si>
    <t>CLHEA/CA1.20</t>
  </si>
  <si>
    <t>Fortalecer la capacidad de preparación, respuesta y recuperación de los establecimientos de salud (hospitales) en situaciones de emergencias de salud y desastres naturales, asegurando los enfoques de edad, género y diversidad</t>
  </si>
  <si>
    <t>CLHEA/CA1.20/IN1</t>
  </si>
  <si>
    <t># de establecimientos de salud con capacidad de respuesta fortalecida ante eventos en emergencias de salud y desastres naturales, con enfoque diferenciado según edad, género y diversidad.</t>
  </si>
  <si>
    <t>CLHEA/CO2</t>
  </si>
  <si>
    <t>2.01: Asegurar la provisión, en el ámbito ambulatorio y comunitario de equipamiento, insumos para SSR y/o medicamentos esenciales, equipos de protección personal (EPP) para la atención integral e integrada de los problemas de SSR</t>
  </si>
  <si>
    <t>CLHEA/CA2.01</t>
  </si>
  <si>
    <t>Asegurar la provisión, en el ámbito ambulatorio y comunitario de equipamiento, insumos para SSR y/o medicamentos esenciales, equipos de protección personal (EPP) para la atención integral e integrada de los problemas de SSR</t>
  </si>
  <si>
    <t>CLHEA/CA2.01/IN1</t>
  </si>
  <si>
    <t># de establecimientos de salud a nivel ambulatorio, programas y comunidades salud, que reciben equipos, insumos y/o métodos anticonceptivos para atención integral e integrada de los problemas de SSR</t>
  </si>
  <si>
    <t>2.02: Fortalecer las capacidades comunitarias en materia de prevención de la enfermedad, promoción de la salud SSR, prevención de embarazos no deseados, identificación signos de alarma obstétrica, integrando los enfoques de género, edad y diversidad.</t>
  </si>
  <si>
    <t>CLHEA/CA2.02</t>
  </si>
  <si>
    <t>Fortalecer las capacidades comunitarias en materia de prevención de la enfermedad, promoción de la salud SSR, prevención de embarazos no deseados, identificación signos de alarma obstétrica, integrando los enfoques de género, edad y diversidad.</t>
  </si>
  <si>
    <t>CLHEA/CA2.02/IN1</t>
  </si>
  <si>
    <t># de personas (desagregado por sexo y edad) en comunidades priorizadas, con capacidades fortalecidas para la prevención de embarazos no deseados e identificación signos alarma obstétrica, integrando los enfoques de género, edad y diversidad.</t>
  </si>
  <si>
    <t>2.03: Mejorar el acceso a los servicios de salud ambulatorio y comunitario de las personas en mayores condiciones de vulnerabilidad (NNA, gestantes, indígenas, personas con discapacidad, etc.) y con necesidades específicas priorizadas en SSR</t>
  </si>
  <si>
    <t>CLHEA/CA2.03</t>
  </si>
  <si>
    <t>Mejorar el acceso a los servicios de salud ambulatorio y comunitario de las personas en mayores condiciones de vulnerabilidad (NNA, gestantes, indígenas, personas con discapacidad, etc.) y con necesidades específicas priorizadas en SSR</t>
  </si>
  <si>
    <t>CLHEA/CA2.03/IN1</t>
  </si>
  <si>
    <t># de personas más vulnerables (NNA, indígenas, personas con discapacidad, etc.), desagregado por sexo y edad, que reciben tratamientos, anticonceptivos y atenciones en SSR a nivel ambulatorio y comunitario</t>
  </si>
  <si>
    <t>2.04: Fortalecer el acceso al Manejo Clínico de Violencia Sexual en comunidades</t>
  </si>
  <si>
    <t>CLHEA/CA2.04</t>
  </si>
  <si>
    <t>Fortalecer el acceso al Manejo Clínico de Violencia Sexual en comunidades</t>
  </si>
  <si>
    <t>CLHEA/CA2.04/IN1</t>
  </si>
  <si>
    <t>2.05: Asegurar la provisión, en ámbito ambulatorio y comunitario de equipamiento, insumos y/o medicamentos esenciales, equipos de protección personal (EPP) para la atención integral e integrada de los problemas de salud priorizados (ENT, ET, SM y Psicosocial)</t>
  </si>
  <si>
    <t>CLHEA/CA2.05</t>
  </si>
  <si>
    <t>Asegurar la provisión, en ámbito ambulatorio y comunitario de equipamiento, insumos y/o medicamentos esenciales, equipos de protección personal (EPP) para la atención integral e integrada de los problemas de salud priorizados (ENT, ET, SM y Psicosocial)</t>
  </si>
  <si>
    <t>CLHEA/CA2.05/IN1</t>
  </si>
  <si>
    <t># de establecimientos de salud a nivel ambulatorio y comunidades, que reciben equipos, insumos o medicamentos esenciales</t>
  </si>
  <si>
    <t>2.06: Fortalecer los sistemas de información y vigilancia epidemiológica, en redes integrales, programas de salud y /o comunidades</t>
  </si>
  <si>
    <t>CLHEA/CA2.06</t>
  </si>
  <si>
    <t>Fortalecer los sistemas de información y vigilancia epidemiológica, en redes integrales, programas de salud y /o comunidades</t>
  </si>
  <si>
    <t>CLHEA/CA2.06/IN1</t>
  </si>
  <si>
    <t># de servicios de salud ambulatorio, programas de salud y /o comunidades con sistemas de información y vigilancia epidemiológica, funcionales y operativos</t>
  </si>
  <si>
    <t>2.07: Mejorar el acceso a los servicios de salud ambulatorio y comunitario de las personas en mayores condiciones de vulnerabilidad (NNA, indígenas, personas con discapacidad, etc.) y con necesidades específicas priorizadas (ENT, ET, SM y Psicosocial)</t>
  </si>
  <si>
    <t>CLHEA/CA2.07</t>
  </si>
  <si>
    <t>Mejorar el acceso a los servicios de salud ambulatorio y comunitario de las personas en mayores condiciones de vulnerabilidad (NNA, indígenas, personas con discapacidad, etc.) y con necesidades específicas priorizadas (ENT, ET, SM y Psicosocial)</t>
  </si>
  <si>
    <t>CLHEA/CA2.07/IN1</t>
  </si>
  <si>
    <t># de personas más vulnerables (NNA, indígenas, personas con discapacidad, etc., desagregado por sexo y edad, que reciben tratamientos y atenciones en salud a nivel ambulatorio y comunitario</t>
  </si>
  <si>
    <t>2.08: Mejorar el acceso a intervenciones de alto impacto dirigidas a prevenir enfermedades inmunoprevenibles (vacunación)</t>
  </si>
  <si>
    <t>CLHEA/CA2.08</t>
  </si>
  <si>
    <t>Mejorar el acceso a intervenciones de alto impacto dirigidas a prevenir enfermedades inmunoprevenibles (vacunación)</t>
  </si>
  <si>
    <t>CLHEA/CA2.08/IN1</t>
  </si>
  <si>
    <t># de personas vacunadas (desagregado por sexo y edad)</t>
  </si>
  <si>
    <t>2.09: Elaboración y/o distribución y/o publicación de información de COVID-19 y otras enfermedades priorizadas para viajeros, trabajadores de salud y/o comunidad en general</t>
  </si>
  <si>
    <t>CLHEA/CA2.09</t>
  </si>
  <si>
    <t>Elaboración y/o distribución y/o publicación de información de COVID-19 y otras enfermedades priorizadas para viajeros, trabajadores de salud y/o comunidad en general</t>
  </si>
  <si>
    <t>CLHEA/CA2.09/IN1</t>
  </si>
  <si>
    <t># de personas beneficiadas (desagregado por sexo y edad) de estrategias de comunicación de riesgo (elaboración y/o distribución y/o publicación de información de COVID-19)</t>
  </si>
  <si>
    <t>2.10: Fortalecer las capacidades del talento humano de las redes y programas, incluidos actores comunitarios, en temas priorizados como, situaciones de emergencia, comunicación de riesgo, IPC y/o prevención y manejo de COVID-19 y SSR (anticoncepción, ITS y VIH) considerando los enfoques de edad, género y diversidad.</t>
  </si>
  <si>
    <t>CLHEA/CA2.10</t>
  </si>
  <si>
    <t>Fortalecer las capacidades del talento humano de las redes y programas, incluidos actores comunitarios, en temas priorizados como, situaciones de emergencia, comunicación de riesgo, IPC y/o prevención y manejo de COVID-19 y SSR (anticoncepción, ITS y VIH) considerando los enfoques de edad, género y diversidad.</t>
  </si>
  <si>
    <t>CLHEA/CA2.10/IN1</t>
  </si>
  <si>
    <t># de trabajadores y trabajadoras de la salud en el ámbito comunitario capacitados en temas priorizados, situaciones de emergencia, comunicación de riesgo, IPC y/o prevención y manejo clínico de COVID-19 y SSR (cuidados obstétricos de emergencia, anticoncepción e ITS), VIH y manejo clínico de la Violencia Sexual considerando los enfoques de edad, género y diversidad</t>
  </si>
  <si>
    <t>2.11: Fortalecer las capacidades comunitarias en materia de prevención de la enfermedad, promoción de la salud (ENT, ET, SM y Psicosocial) y preparativos para emergencias de salud y desastres por eventos de origen natural, integrando los enfoques de género, edad y diversidad.</t>
  </si>
  <si>
    <t>CLHEA/CA2.11</t>
  </si>
  <si>
    <t>Fortalecer las capacidades comunitarias en materia de prevención de la enfermedad, promoción de la salud (ENT, ET, SM y Psicosocial) y preparativos para emergencias de salud y desastres por eventos de origen natural, integrando los enfoques de género, edad y diversidad.</t>
  </si>
  <si>
    <t>CLHEA/CA2.11/IN1</t>
  </si>
  <si>
    <t># de personas en comunidades priorizadas, con capacidades fortalecidas para la prevención de la enfermedad y promoción de la salud y preparación para emergencias de salud y desastres por eventos de origen natural, integrando los enfoques de género, edad y diversidad.</t>
  </si>
  <si>
    <t>2.12: Fortalecer la capacidad de preparación, respuesta y recuperación de los establecimientos de salud a nivel ambulatorio en situaciones de emergencias de salud y desastres naturales, asegurando los enfoques de edad, género y diversidad</t>
  </si>
  <si>
    <t>CLHEA/CA2.12</t>
  </si>
  <si>
    <t>Fortalecer la capacidad de preparación, respuesta y recuperación de los establecimientos de salud a nivel ambulatorio en situaciones de emergencias de salud y desastres naturales, asegurando los enfoques de edad, género y diversidad</t>
  </si>
  <si>
    <t>CLHEA/CA2.12/IN1</t>
  </si>
  <si>
    <t>2.13: Elaboración y/o distribución y/o publicación de información de COVID-19 para  viajeros, trabajadores de salud y/o comunidad en general</t>
  </si>
  <si>
    <t>CLHEA/CA2.13</t>
  </si>
  <si>
    <t>Elaboración y/o distribución y/o publicación de información de COVID-19 para  viajeros, trabajadores de salud y/o comunidad en general</t>
  </si>
  <si>
    <t>CLHEA/CA2.13/IN1</t>
  </si>
  <si>
    <t xml:space="preserve"># estimado de personas beneficiadas (desagregado por sexo y edad) </t>
  </si>
  <si>
    <t>2.14: Rehabilitación de servicios en establecimientos de salud a nivel ambulatorio  priorizados</t>
  </si>
  <si>
    <t>CLHEA/CA2.14</t>
  </si>
  <si>
    <t>Rehabilitación de servicios en establecimientos de salud a nivel ambulatorio  priorizados</t>
  </si>
  <si>
    <t>CLHEA/CA2.14/IN1</t>
  </si>
  <si>
    <t># de establecimientos de salud a nivel ambulatorio priorizados con servicios críticos rehabilitados</t>
  </si>
  <si>
    <t>#activity+subactivity</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</si>
  <si>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</si>
  <si>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</si>
  <si>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</si>
  <si>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</si>
  <si>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</si>
  <si>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</si>
  <si>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</si>
  <si>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</si>
  <si>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</si>
  <si>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</si>
  <si>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</si>
  <si>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</si>
  <si>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</si>
  <si>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</si>
  <si>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</si>
  <si>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</si>
  <si>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</si>
  <si>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</si>
  <si>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</si>
  <si>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</si>
  <si>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</si>
  <si>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01. Provisión de medicamentos esenciales</t>
  </si>
  <si>
    <t>02. Provisión de equipos biomedicos</t>
  </si>
  <si>
    <t>03. Provisión de otros equipos</t>
  </si>
  <si>
    <t>04. Provisión de equipos de protección personal (EPP)</t>
  </si>
  <si>
    <t>05. Provisión de otros insumos</t>
  </si>
  <si>
    <t>06. (U) Provisión de suministros para la atención intensiva neonatal.</t>
  </si>
  <si>
    <t>07. Provisión de insumos para la atención pediátrica de enfermedades prevalentes en la infancia</t>
  </si>
  <si>
    <t>08. (U) Provisión de suministros adecuados para el tratamiento antirretroviral para NNAs seropositivos menores de 15 años.</t>
  </si>
  <si>
    <t>09. (U) Provisión de suministros adecuados para la prevención y tratamiento de infecciones oportunistas en NNA seropositivos al VIH.</t>
  </si>
  <si>
    <t xml:space="preserve">10. (U) Provisión de insumos para la atención a niños y niñas de 3 a 11 años en consultas de salud escolar </t>
  </si>
  <si>
    <t>11. (U) Provisión de insumos para la atención de personas de 10 a 19 años en consultas de salud del adolescente</t>
  </si>
  <si>
    <t xml:space="preserve">1: Atención de Medicina General
</t>
  </si>
  <si>
    <t>2: Atención de Medicina Especializada</t>
  </si>
  <si>
    <t>3: Atención de Salud Mental y apoyo psicosocial</t>
  </si>
  <si>
    <t>4. Atención de Enfermería</t>
  </si>
  <si>
    <t>5. Atención de rehabilitación y fisioterapia</t>
  </si>
  <si>
    <t xml:space="preserve">6. Otro </t>
  </si>
  <si>
    <t>1. Talleres o capacitaciones en prevención y respuesta a situaciones de emergencia y/o comunicación de riesgo</t>
  </si>
  <si>
    <t>2. Talleres o capacitaciones en prevención y control de infecciones</t>
  </si>
  <si>
    <t>3. Talleres o capacitaciones en prevención o manejo clínico de COVID-19</t>
  </si>
  <si>
    <t>4. Talleres o capacitaciones en SSR (cuidados obstétricos de emergencia, anticoncepción e ITS), VIH y manejo clínico de la Violencia Sexual</t>
  </si>
  <si>
    <t>5. Talleres o capacitaciones en protocolos de manejo clínico</t>
  </si>
  <si>
    <t>6. Talleres o capacitaciones en salud mental y apoyo psicosocial</t>
  </si>
  <si>
    <t>7. Otros</t>
  </si>
  <si>
    <t xml:space="preserve">1. Provisión de métodos anticonceptivos </t>
  </si>
  <si>
    <t>2. Provisión de medicamentos esenciales</t>
  </si>
  <si>
    <t>3. Provisión de equipos biomedicos</t>
  </si>
  <si>
    <t>4. Provisión de otros equipos</t>
  </si>
  <si>
    <t>5. Provisión de equipos de protección personal (EPP)</t>
  </si>
  <si>
    <t>6. Provisión de otros insumos</t>
  </si>
  <si>
    <t>7. (U) Provisión de suministros adecuados para el diagnóstico de sífilis y VIH en mujeres embarazadas.</t>
  </si>
  <si>
    <t>8. (U) Provisión de tratamiento antirretroviral a mujeres embarazadas durante la atención perinatal para prevenir la transmisión vertical de VIH.</t>
  </si>
  <si>
    <t>1. Atención de servicios obstétricos</t>
  </si>
  <si>
    <t>2. Atención de consulta prenatal</t>
  </si>
  <si>
    <t>3. Atención de planificación familiar</t>
  </si>
  <si>
    <t>4. Otro</t>
  </si>
  <si>
    <t>5. (U) Provisión de atención durante el parto a los recién nacidos menores de 37 semanas de edad gestacional.</t>
  </si>
  <si>
    <t>6. (U) Provisión de atención durante el parto a los recién nacidos menores de 37 semanas de edad gestacional con Bajo peso al nacer</t>
  </si>
  <si>
    <t>7. (U) Provisión de atención durante el parto a los recién nacidos de 37 semanas o más de edad gestacional</t>
  </si>
  <si>
    <t>8. (U) Provisión de atención durante el parto a los recién nacidos de 37 semanas o más de edad gestacional con bajo peso al nacer</t>
  </si>
  <si>
    <t xml:space="preserve">Fortalecer el acceso al Manejo Clínico de Violencia Sexual   </t>
  </si>
  <si>
    <t>7. (U) Provisión de suministros adecuados para el diagnóstico de sífilis y VIH en mujeres embarazadas</t>
  </si>
  <si>
    <t xml:space="preserve">1. Talleres o capacitaciones en promoción de la salud y prevención de la enfermedad </t>
  </si>
  <si>
    <t xml:space="preserve">2. Talleres o capacitaciones en prevención  o manejo clínico de COVID-19 con enfoque de SSR </t>
  </si>
  <si>
    <t>3. Talleres o capacitaciones en SSR (cuidados obstétricos de emergencia, anticoncepción e ITS), VIH y manejo clínico de la Violencia Sexual</t>
  </si>
  <si>
    <t>4. Talleres o capacitaciones en salud mental y apoyo psicosocial relacionado con VBG</t>
  </si>
  <si>
    <t>5. Otros</t>
  </si>
  <si>
    <t>1. Atención de consulta prenatal</t>
  </si>
  <si>
    <t>2. Atención de planificación familiar</t>
  </si>
  <si>
    <t>3. Otro</t>
  </si>
  <si>
    <t>4. (U) Atención de servicios obstétricos</t>
  </si>
  <si>
    <t>1. Provisión de medicamentos esenciales</t>
  </si>
  <si>
    <t>10. (U) Provisión de suministros adecuados para la prevención y tratamiento de infecciones oportunistas en NNA seropositivos al VIH.</t>
  </si>
  <si>
    <t>2. Provisión de equipos biomedicos</t>
  </si>
  <si>
    <t>3. Provisión de otros equipos</t>
  </si>
  <si>
    <t>4. Provisión de equipos de protección personal (EPP)</t>
  </si>
  <si>
    <t>5. Provisión de otros insumos</t>
  </si>
  <si>
    <t>6.(U) Provisión de insumos para la atención pediátrica de enfermedades prevalentes en la infancia</t>
  </si>
  <si>
    <t>7.(U) Provisión de insumos para la atención a niños y niñas de 3 a 11 años en consultas de salud escolar</t>
  </si>
  <si>
    <t>8.(U) Provisión de insumos para la atención de personas de 10 a 19 años en consultas de salud del adolescente</t>
  </si>
  <si>
    <t>9. (U) Provisión de suministros adecuados para el tratamiento antirretroviral para NNAs seropositivos menores de 15 años.</t>
  </si>
  <si>
    <t>01. Provisión de la 1ra dosis de vacuna contra la polio (IPV) para NNs menor de 1 año.</t>
  </si>
  <si>
    <t>02. Provisión de la 2da dosis de vacuna inyectable contra la polio (IPV) para NN menores de 1 año.</t>
  </si>
  <si>
    <t>03. Provisión de la 3ra dosis polio oral (bOPV3) para niños menores de 1 año.</t>
  </si>
  <si>
    <t>04. Provisión del 1er refuerzo de vacuna polio oral (bOPV-R1) para niños de 1 año .</t>
  </si>
  <si>
    <t>05. Provisión del 2do refuerzo de vacuna polio oral (bOPV-R2) para niños de 5 años</t>
  </si>
  <si>
    <t>06. Provisión de la 1ra dosis de vacuna contra el sarampión, la rubéola y la parotiditis (MMR) a los 12 meses de edad.</t>
  </si>
  <si>
    <t>07. Provisión de la 2da dosis de vacuna contra el sarampión, la rubéola y la parotiditis (MMR) a los 18 meses de edad</t>
  </si>
  <si>
    <t>08. Provisión de 1ra dosis de vacuna contra el tétanos y la difteria (Td) en mujeres embarazadas.</t>
  </si>
  <si>
    <t>09. Provisión de la 2da dosis de vacuna contra el tétanos y la difteria (Td) en mujeres embarazadas.</t>
  </si>
  <si>
    <t>10. Provisión de 3ra dosis de vacuna contra el tétanos y la difteria (Td) en mujeres embarazadas.</t>
  </si>
  <si>
    <t>11. Provisión de vacunas contra la tuberculosis (BCG) para la población de NN menor de 28 días.</t>
  </si>
  <si>
    <t>12. Provisión de vacunas contra la tuberculosis (BCG) para la población menor de 1 año.</t>
  </si>
  <si>
    <t>13. Provisión de la vacuna contra la fiebre amarilla al año de edad.</t>
  </si>
  <si>
    <t>14. Provisión de una dosis de vacuna contra tétanos y difteria (Td) para escolares de 10 años de edad.</t>
  </si>
  <si>
    <t>15. Provisión de la 3ra dosis de vacuna pentavalente (DTP-HepB-Hib-3) para niños menores de 1 año.</t>
  </si>
  <si>
    <t>16. Provisión del 1er refuerzo de vacuna pentavalente (DTP-HepB-Hib-R1) para niños de 1 año.</t>
  </si>
  <si>
    <t>17. Provisión del 2do refuerzo de vacuna pentavalente (DTP-HepB-Hib-R2) para niños de 5 años.</t>
  </si>
  <si>
    <t>18. Provisión de vacuna contra la Fiebre Amarilla 2-59 años</t>
  </si>
  <si>
    <t>19. Provisión de vacuna contra COVID-19</t>
  </si>
  <si>
    <t>1. Talleres o capacitaciones en prevención y respuesta a situaciones de emergencia y/o comunicación de riesgo, .</t>
  </si>
  <si>
    <t>3. Talleres o capacitaciones en prevención  o manejo clínico de COVID-19</t>
  </si>
  <si>
    <t>1. Talleres o capacitaciones en prevención y respuesta a situaciones de emergencia y/o comunicación de riesgo,</t>
  </si>
  <si>
    <t>2. Talleres o capacitaciones en promoción de la salud y prevención de la enfermedad</t>
  </si>
  <si>
    <t>3. Talleres o capacitaciones en prevención de COVID-19</t>
  </si>
  <si>
    <t>4. Talleres o capacitaciones en salud mental y apoyo psicosocial</t>
  </si>
  <si>
    <t>#error+scope</t>
  </si>
  <si>
    <t>#error+code</t>
  </si>
  <si>
    <t>#error+description</t>
  </si>
  <si>
    <t>#error+impact</t>
  </si>
  <si>
    <t>#error+type</t>
  </si>
  <si>
    <t>#error+severity</t>
  </si>
  <si>
    <t>HRP</t>
  </si>
  <si>
    <t>E-0001</t>
  </si>
  <si>
    <t>WARNING: La actividad está marcada como no HRP pero esa organización líder tiene proyectos para ese clúster. Por favor compruebe si la actividad está asociada a un proyecto HRP. (se valida con E-0002)</t>
  </si>
  <si>
    <t>Se ignora el error, el reporte puede ser incorrecto</t>
  </si>
  <si>
    <t>Aviso</t>
  </si>
  <si>
    <t>LOW</t>
  </si>
  <si>
    <t>E-0002</t>
  </si>
  <si>
    <t>El proyecto es HRP pero la organización líder no se ha podido identificar en ese sector. ¿Está bien escrita? (se valida con E-0001)</t>
  </si>
  <si>
    <t>Error</t>
  </si>
  <si>
    <t>E-0003</t>
  </si>
  <si>
    <t>Proyecto HRP, es correcto el proyecto introducido? (se valida con E-0004)</t>
  </si>
  <si>
    <t>MEDIUM</t>
  </si>
  <si>
    <t>E-0004</t>
  </si>
  <si>
    <t>Proyecto HRP, es correcta la combinación de sector, organización líder y proyecto? (se valida con E-0003)</t>
  </si>
  <si>
    <t>Fecha reporte</t>
  </si>
  <si>
    <t>E-0005</t>
  </si>
  <si>
    <t>Fecha de reporte no valida</t>
  </si>
  <si>
    <t>Es probable que esta actividad no aparezca reportada.</t>
  </si>
  <si>
    <t>HIGH</t>
  </si>
  <si>
    <t>E-0006</t>
  </si>
  <si>
    <t>El campo HRP es obligatorio y debe tener valores "Sí" o "No"</t>
  </si>
  <si>
    <t>Organizaciones</t>
  </si>
  <si>
    <t>E-0007</t>
  </si>
  <si>
    <t>No se han rellenado los dos campos de organización líder e implementadora</t>
  </si>
  <si>
    <t>Hay organizaciones sin reportar</t>
  </si>
  <si>
    <t>Ubicación</t>
  </si>
  <si>
    <t>E-0008</t>
  </si>
  <si>
    <t>El campo de estado es obligatorio. El código que aparece no es válido.</t>
  </si>
  <si>
    <t>Esa actividad no se reportará en ningún estado.</t>
  </si>
  <si>
    <t>E-0009</t>
  </si>
  <si>
    <t>El campo de municipio es obligatorio. El código que aparece no es válido.</t>
  </si>
  <si>
    <t>Esa actividad no se reportará en ningún municipio.</t>
  </si>
  <si>
    <t>E-0010</t>
  </si>
  <si>
    <t>Debe rellenar los campos de parroquia o ambos campos de coordenadas. Quizá no están rellenos o el código de parroquia no es válido.</t>
  </si>
  <si>
    <t>Esa actividad no se reportará con ubicación</t>
  </si>
  <si>
    <t>E-0011</t>
  </si>
  <si>
    <t>El municipio seleccionado no pertenece al estado seleccionado o los codigos no son correctos.</t>
  </si>
  <si>
    <t>Esa actividad aparecerá reportada en un estado o municipio incorrectos.</t>
  </si>
  <si>
    <t>E-0012</t>
  </si>
  <si>
    <t>La parroquia selecionada no pertenece al municipio seleccionado o los codigos no son correctos.</t>
  </si>
  <si>
    <t>Esa actividad aparecerá reportada en un municipio o parroquia incorrectos.</t>
  </si>
  <si>
    <t>Actividades, Status y Fechas</t>
  </si>
  <si>
    <t>E-0013</t>
  </si>
  <si>
    <t>El código de actividad no es correcto o no correspone al clúster seleccionado.</t>
  </si>
  <si>
    <t>Se ignora el error, esa actividad aparecerá sin código de actividad</t>
  </si>
  <si>
    <t>E-0014</t>
  </si>
  <si>
    <t>El campo estatus de actividad no está relleno o tiene un valor no valido</t>
  </si>
  <si>
    <t>Se ignora el error, esa actividad aparecerá sin estado reportado</t>
  </si>
  <si>
    <t>Beneficiarios</t>
  </si>
  <si>
    <t>E-0015</t>
  </si>
  <si>
    <t>El campo de beneficiarios recurrentes es obligatorio y debe tener valores "Sí" o "No".</t>
  </si>
  <si>
    <t>Se ignora el error, es probable que el cálculo de beneficiarios no sea correcto.</t>
  </si>
  <si>
    <t>E-0016</t>
  </si>
  <si>
    <t>La organización lider seleccionada no es correcta</t>
  </si>
  <si>
    <t>No se reporta la organización errónea</t>
  </si>
  <si>
    <t>E-0017</t>
  </si>
  <si>
    <t>La organización implementadora seleccionada no es correcta</t>
  </si>
  <si>
    <t>E-0018</t>
  </si>
  <si>
    <t>El formato de latitud y longitud debe ser decimal</t>
  </si>
  <si>
    <t>Se ignora el error, esa actividad se reportará sin ubicación de coordenadas</t>
  </si>
  <si>
    <t>E-0019</t>
  </si>
  <si>
    <t>El formato de fecha de inicio o fin de la actividad no es correcto o los campos no están rellenos</t>
  </si>
  <si>
    <t>Se ignora el error, esa actividad se reportará sin fecha de inicio o fin</t>
  </si>
  <si>
    <t>(pendiente)</t>
  </si>
  <si>
    <t>WARNING&gt; si benef recurrentes es si, debe haber registro igual con no</t>
  </si>
  <si>
    <t>Fecha de reporte es futura (a la fecha del mes procesado) y estado no es planeado</t>
  </si>
  <si>
    <t>Fecha de reporte es del mes anterior (a la fecha del mes procesado) y estado no es finalizado</t>
  </si>
  <si>
    <t>#sector+acronym</t>
  </si>
  <si>
    <t>#meta+id</t>
  </si>
  <si>
    <t>#meta+error+code</t>
  </si>
  <si>
    <t>#org+selected</t>
  </si>
  <si>
    <t>#org+role</t>
  </si>
  <si>
    <t>#date+reported</t>
  </si>
  <si>
    <t>#meta+vhf</t>
  </si>
  <si>
    <t>#sector+name</t>
  </si>
  <si>
    <t>#meta+hrp</t>
  </si>
  <si>
    <t>#org+leader+id</t>
  </si>
  <si>
    <t>#org+leader</t>
  </si>
  <si>
    <t>#meta+check_cluster_org_project</t>
  </si>
  <si>
    <t>#project+code</t>
  </si>
  <si>
    <t>#org+impl+id</t>
  </si>
  <si>
    <t>#org+impl</t>
  </si>
  <si>
    <t>#location</t>
  </si>
  <si>
    <t>#activity+area_type</t>
  </si>
  <si>
    <t>#activity+code</t>
  </si>
  <si>
    <t>#communication+topic</t>
  </si>
  <si>
    <t>#activity+indicator+reached</t>
  </si>
  <si>
    <t>#date+start</t>
  </si>
  <si>
    <t>#date+end</t>
  </si>
  <si>
    <t>#activity+recurrent</t>
  </si>
  <si>
    <t>#reached</t>
  </si>
  <si>
    <t>#reached+indigenous</t>
  </si>
  <si>
    <t>#reached+f+children+age0_17</t>
  </si>
  <si>
    <t>#reached+m+children+age0_17</t>
  </si>
  <si>
    <t>#reached+f+adult+age18_59</t>
  </si>
  <si>
    <t>#reached+m+adult+age18_59</t>
  </si>
  <si>
    <t>#reached+f+elderly+age60_</t>
  </si>
  <si>
    <t>#reached+m+elderly+age60_</t>
  </si>
  <si>
    <t>#reached+disabled</t>
  </si>
  <si>
    <t>#activity+comments</t>
  </si>
  <si>
    <t>Plantilla para reporte 5W mensual de Venezuela 2022</t>
  </si>
  <si>
    <t>INSTRUCCIONES</t>
  </si>
  <si>
    <t>Para reportar una actividad realizada, planificada o en ejecución debe ir a la hoja correspondiente al sector de la actividad y rellenar los datos correspondientes.</t>
  </si>
  <si>
    <t>Si la actividad pertenece a varios sectores, deberá rellenar la información correspondiente en la hoja de cada uno de los sectores. Cada hoja tiene el nombre de un sector.</t>
  </si>
  <si>
    <r>
      <t xml:space="preserve">El reporte mensual es </t>
    </r>
    <r>
      <rPr>
        <b/>
        <sz val="12"/>
        <color theme="1" tint="0.249977111117893"/>
        <rFont val="Calibri"/>
        <family val="2"/>
        <scheme val="minor"/>
      </rPr>
      <t>acumulativo</t>
    </r>
    <r>
      <rPr>
        <sz val="12"/>
        <color theme="1" tint="0.249977111117893"/>
        <rFont val="Calibri"/>
        <family val="2"/>
        <scheme val="minor"/>
      </rPr>
      <t xml:space="preserve">, es decir, se deben reportar todas las actividades realizadas desde el comienzo del año. De esta forma se puede editar las actividades planeadas, en ejecución y cerrarlas correctamente una vez finalizadas. Para más detalle, ver la sección "Cuándo". </t>
    </r>
  </si>
  <si>
    <t>¿Cómo actualizar los metadatos?</t>
  </si>
  <si>
    <r>
      <t xml:space="preserve">Este archivo excel tiene diversas </t>
    </r>
    <r>
      <rPr>
        <b/>
        <u/>
        <sz val="12"/>
        <color theme="1" tint="0.249977111117893"/>
        <rFont val="Calibri"/>
        <family val="2"/>
        <scheme val="minor"/>
      </rPr>
      <t>hojas ocultas (marcadas en color rojo) que NO deben ser editadas</t>
    </r>
    <r>
      <rPr>
        <sz val="12"/>
        <color theme="1" tint="0.249977111117893"/>
        <rFont val="Calibri"/>
        <family val="2"/>
        <scheme val="minor"/>
      </rPr>
      <t xml:space="preserve"> manualmente NUNCA.</t>
    </r>
  </si>
  <si>
    <t>Estas hojas ocultas se actualizan una vez que se pulsa en Datos - Actualizar todo (que no funciona en todas las versiones de Excel) y trae desde Internet información útil para rellenar la plantilla: Nombres de lugares, Organizaciones, datos del HRP y Marco lógico de los sectores.</t>
  </si>
  <si>
    <t>Se llenará la columna VHF si el proyecto tiene fondos del VHF</t>
  </si>
  <si>
    <t>Cómo rellenar la información de un sector concreto</t>
  </si>
  <si>
    <t>Una actividad reportada (también llamados registros o filas del Excel) tiene asociadas ciertas organizaciones, una única ubicación y una única actividad sectorial.</t>
  </si>
  <si>
    <t>En caso de que se realice una actividad similar en diferentes ubicaciones o cierta ejecución contemple varias actividades sectoriales, se deben rellenar tantas filas como ubicaciones o actividades sectoriales.</t>
  </si>
  <si>
    <r>
      <t xml:space="preserve">Una misma actividad puede desarrollarse a lo largo de </t>
    </r>
    <r>
      <rPr>
        <b/>
        <sz val="12"/>
        <color theme="1" tint="0.249977111117893"/>
        <rFont val="Calibri"/>
        <family val="2"/>
        <scheme val="minor"/>
      </rPr>
      <t>varios meses</t>
    </r>
    <r>
      <rPr>
        <sz val="12"/>
        <color theme="1" tint="0.249977111117893"/>
        <rFont val="Calibri"/>
        <family val="2"/>
        <scheme val="minor"/>
      </rPr>
      <t>, en ese caso, la actividad deberá estar reportada en todos los meses en los que se ejecuta.</t>
    </r>
  </si>
  <si>
    <t>Si al rellenar (o no rellenar) valores en la hoja Excel, le aparece la celda en rojo, indica que ha hay un error en el dato introducido. Pase el ratón por el encabezado de la columna (segunda y tercera filas) para leer el texto de validación y ver cuál es el error. También puede consultar así más información sobre el dato a introducir.</t>
  </si>
  <si>
    <t>Cada sector viene por defecto con 30 líneas, si necesita añadir nuevas líneas, hágalo normalmente. Le aparecerá un mensaje de aviso, pero las nuevas líneas se agregaran.</t>
  </si>
  <si>
    <t>No se pueden eliminar líneas, para ello, puede dejar vacíos los valores de todas las columnas para una línea determinada y se interpretará como que no hay valores.</t>
  </si>
  <si>
    <t>Fechas de reporte</t>
  </si>
  <si>
    <t>Se deben seleccionar dos fechas importante como metadatos (datos identificativos): la fecha de reporte en que se crea ese registro y la fecha del mes en que se ejecuta la actividad correspondiente.</t>
  </si>
  <si>
    <t>Quién</t>
  </si>
  <si>
    <t>Todos las actividades deben tener asociadas dos organizaciones: líder e implementadora. En caso de que sólo haya una organización, se debe rellenar el mismo valor en los dos campos.</t>
  </si>
  <si>
    <t>Para los proyectos reportados dentro del HRP, deberá seleccionar la organización líder y el proyecto asociado (sólo se mostrarán las organizaciones de ese sector y los proyectos de esa organización). Para las organizaciones implementadores, el valor es libre y se puede seleccionar cualquiera de las organizaciones reportadas.</t>
  </si>
  <si>
    <t>Para los proyectos fuera del HRP, se deben seleccionar también las dos organizaciones líder e implementadora de todo el listado de organizaciones. No se seleccionará código de proyecto.</t>
  </si>
  <si>
    <t>Para las organizaciones, no se deben especificar donantes ni solicitar su agregación.</t>
  </si>
  <si>
    <t>¿Cómo agrego una nueva organización si mi organización no aparece?</t>
  </si>
  <si>
    <t xml:space="preserve">Vaya al siguiente enlace y rellene el formulario. </t>
  </si>
  <si>
    <t xml:space="preserve">https://docs.google.com/forms/d/e/1FAIpQLSeWZULRc9wXPZUt47C1902M2HYQPm_2xItZMo-G9BM6wQ_phg/viewform </t>
  </si>
  <si>
    <t xml:space="preserve">La Unidad de Gestión de Información de OCHA actualizaré el listado de organizaciones y le mandará un mail con la notificación. </t>
  </si>
  <si>
    <t>Una vez recibido el mail, vaya al menú de Datos, pulse Actualizar todo y en breve aparecerá la nueva organización en el listado desplegable.</t>
  </si>
  <si>
    <t>NOTA: El proceso sólo funciona con las versiones más modernas de Excel y con conexión estable a Internet. Si no cumple esos requisitos solicite a su clúster que le mande la plantilla tras actualizarla.</t>
  </si>
  <si>
    <t>Dónde</t>
  </si>
  <si>
    <t>Cada registro se realiza en una ubicación distinta. Debe rellenar tantos registros como ubicaciones donde se realice la actividad.</t>
  </si>
  <si>
    <t xml:space="preserve">Se debe especificar el Estado y el Municipio de la actividad. </t>
  </si>
  <si>
    <t>Además, se debe seleccionar o la Parroquia o las coordenadas donde se realiza la actividad (uno u otro indistintamente).</t>
  </si>
  <si>
    <t>Es deseable que se indique en que tipo de establecimiento y nombre de lugar o establecimiento se realiza la actividad. En el nombre puede incluir la dirección del lugar.</t>
  </si>
  <si>
    <t>Si la actividad se desarrolla en un espacio o centro comunitario, establecimiento sanitario o un espacio de alojamiento temporal, incluyendo un Punto de Atención Social Integral (PASI), deberá  indicar el nombre de dicho espacio en la columna correspondiente. Si la actividad no se desarrolla en un establecimiento, deberá indicar el nombre de la comunidad.</t>
  </si>
  <si>
    <t>Cómo encontrar las coordenadas de una ubicación usando Google Maps</t>
  </si>
  <si>
    <t>- Vaya a https://google.com/maps y busque la dirección de la que desee buscar la ubicación</t>
  </si>
  <si>
    <t xml:space="preserve">- Haga click en el "pin" donde está el lugar buscado. </t>
  </si>
  <si>
    <t xml:space="preserve">- Haga click de nuevo con el botón izquierdo del ratón, le saldrán las coordenadas. </t>
  </si>
  <si>
    <t>- Para poder copiar y pegar, seleccione en el menú que ha aparecido "¿Que hay aquí?"</t>
  </si>
  <si>
    <t>- Abajo de la pantalla del mapa aparece un nuevo recuadro con los datos de latitud y longitud listo para rellenar en los datos 5W</t>
  </si>
  <si>
    <t>Qué</t>
  </si>
  <si>
    <t>Se debe seleccionar la actividad sectorial correspondiente al registro reportado. Si en la realización de esta actividad se realizan varias actividades sectoriales, se debe crear un registro por cada una.</t>
  </si>
  <si>
    <t>Una vez seleccionada la actividad sectorial, aparecerá el indicador sectorial asociado a ella. Deberá rellenar lo alcanzado por la actividad para ese indicador en ese mes. No será necesario reportar el acumulado ya que se puede consultar desde registros anteriores (ver sección Cuándo para más detalles).</t>
  </si>
  <si>
    <t xml:space="preserve">Cuándo </t>
  </si>
  <si>
    <t>De forma deseable, se deben rellenar los campos de inicio y fin de la actividad. Si esta se realiza en varios meses, señalar el primer día del año cuando se realizó la actividad y el útimo día que se va a realizar (estsa fechas no tienen porque ser del mes que se está reportando).</t>
  </si>
  <si>
    <t>Es obligatorio indicar el estado de la actividad, si está planificada en el futuro, en ejecución durante el mes que se reporta o si está finalizada y pertenece a meses pasados.</t>
  </si>
  <si>
    <t>Es importante indicar que todas las actividades reportadas en el pasado, se deben actualizar. 
Por ejemplo, hay una actividad que se ejecuta durante mayo, junio y julio. Opcionalmente, hasta mayo puedo reportar la actividad con fecha de reporte en los tres meses y estado "Planificada". Si decido hacerlo así, cuando reporte mayo, deberé actualizar el estado a "En ejecución" y actualizar ciertos datos como personas asistidas. En junio, deberé añadir un registro adicional con estado "En ejecución" por lo que habrá dos registros para esta actividad en dos meses distinto. Del mismo modo en julio. En agosto, cuanto la actividad termine, deberé actualizar los tres registros anteriores al estado "Finalizado".</t>
  </si>
  <si>
    <r>
      <t xml:space="preserve">De este modo, el reporte mensual es </t>
    </r>
    <r>
      <rPr>
        <b/>
        <sz val="12"/>
        <color theme="1" tint="0.249977111117893"/>
        <rFont val="Calibri"/>
        <family val="2"/>
        <scheme val="minor"/>
      </rPr>
      <t>acumulativo</t>
    </r>
    <r>
      <rPr>
        <sz val="12"/>
        <color theme="1" tint="0.249977111117893"/>
        <rFont val="Calibri"/>
        <family val="2"/>
        <scheme val="minor"/>
      </rPr>
      <t xml:space="preserve"> y tendrá todas las actividades desde principio del año, para poder editar los registros según se van realizando las actividades.</t>
    </r>
  </si>
  <si>
    <t>Para quién</t>
  </si>
  <si>
    <t>Lo primero es indicar si en este registro estamos reportando personas beneficiarias recurrentes (que se han beneficiado de la actividad en meses anteriores) o personas nuevas (que acceden por primera vez a esa actividad).</t>
  </si>
  <si>
    <t>Si una actividad tiene ambos (beneficiarios recurrentes y nuevos), se deben crear dos registros con las mismas organizaciones, ubicación, actividad sectorial… Y detallando en cada caso cual es el alcanzado para el indicador sectorial y las personas alcanzadas de ese tipo (nuevo o recurrente).</t>
  </si>
  <si>
    <t>Se deben reportar tres bloques de información: número de personas alcanzadas, el número de personas alcanzadas de cada grupo vulnerable señalado y personas alcanzadas de cada desagregación de sexo y edad. Esta información es obligatoria, si no existen beneficiarios de algún tipo se debe rellenar con cero para validar que se ha revisado la información y en efecto no hay beneficiarios en esa categoría.</t>
  </si>
  <si>
    <t>Se valida que el total de personas alcanzadas es igual a la suma de todos los desagregados.</t>
  </si>
  <si>
    <t>Comentarios</t>
  </si>
  <si>
    <t>Si tiene cualquier comentario adicional sobre la actividad, rellene este campo con la información adicional.</t>
  </si>
  <si>
    <t>Validación de datos</t>
  </si>
  <si>
    <t>Una vez que haya rellenado completamente la plantilla con todos los campos obligatorios, guarde el archivo y puede pulsar "Actualizar todo" en el menú de datos.</t>
  </si>
  <si>
    <t>Tras unos momentos, en la hoja en rojo llamada "ERRORES" aparecerán los posibles errores en el reporte para que pueda subsanarlos.</t>
  </si>
  <si>
    <t>Repare los errores, guarde de nuevo el archivo y vuelva al paso primero hasta que no haya más errores por reparar.</t>
  </si>
  <si>
    <t>Soporte técnico y contacto</t>
  </si>
  <si>
    <t>Para soporte adicional contactar al Oficial de Gestión de Información del clúster o a la Unidad de Gestión de Información de OCHA</t>
  </si>
  <si>
    <t>Recursos del 5W en Google Drive en https://drive.google.com/drive/folders/1kBddgs7-Tx0sXULUSfKKT5F102j9QY45?usp=share_link</t>
  </si>
  <si>
    <t>Temas Transversales</t>
  </si>
  <si>
    <t>¿QUIEN?</t>
  </si>
  <si>
    <t>¿DONDE?</t>
  </si>
  <si>
    <t>¿QUÉ?</t>
  </si>
  <si>
    <t>¿CUÁNDO?</t>
  </si>
  <si>
    <t>¿PARA QUIÉN? - BENEFICIARIOS</t>
  </si>
  <si>
    <t>Fecha de reporte</t>
  </si>
  <si>
    <t>Mes reportado</t>
  </si>
  <si>
    <t>Proyecto HRP</t>
  </si>
  <si>
    <t>Organización líder</t>
  </si>
  <si>
    <t>OrgL ID</t>
  </si>
  <si>
    <t>Validación de clúster - organización / check</t>
  </si>
  <si>
    <t>Nombre de proyecto</t>
  </si>
  <si>
    <t>Código del proyecto</t>
  </si>
  <si>
    <t>Validación de clúster - organización - proyecto</t>
  </si>
  <si>
    <t>Organización implementadora</t>
  </si>
  <si>
    <t>OrgI ID</t>
  </si>
  <si>
    <t>Estado</t>
  </si>
  <si>
    <t>Código Estado</t>
  </si>
  <si>
    <t>Municipio</t>
  </si>
  <si>
    <t>Validar municipio</t>
  </si>
  <si>
    <t>Código municipio</t>
  </si>
  <si>
    <t>Parroquia</t>
  </si>
  <si>
    <t>Validar parroquia</t>
  </si>
  <si>
    <t>Código parroquia</t>
  </si>
  <si>
    <t>Tipo de establecimiento</t>
  </si>
  <si>
    <t>Detalle del establecimiento o ubicación de la actividad</t>
  </si>
  <si>
    <t>Latitud 
en formato decimal 
(ej: 5,968916)</t>
  </si>
  <si>
    <t>Longitud en formato decimal 
(ej: -62,536518)</t>
  </si>
  <si>
    <t>Área de Respuesta</t>
  </si>
  <si>
    <t>Actividad sectorial</t>
  </si>
  <si>
    <t>Código de actividad sectorial</t>
  </si>
  <si>
    <t>Indicador de la actividad sectorial</t>
  </si>
  <si>
    <t>Unidad</t>
  </si>
  <si>
    <t>Alcanzado de la unidad (este mes para esta ubicación)</t>
  </si>
  <si>
    <t>Canal utilizado 
(en el caso de comunicaciones)</t>
  </si>
  <si>
    <t>Temas abordados</t>
  </si>
  <si>
    <t>Fecha de Inicio de la actividad</t>
  </si>
  <si>
    <t>Fecha Prevista de Finalización de la actividad</t>
  </si>
  <si>
    <t>Estatus de la actividad</t>
  </si>
  <si>
    <t>Actividad con beneficiarios recurrentes</t>
  </si>
  <si>
    <t>Total personas asistidas en el mes</t>
  </si>
  <si>
    <t>Grupos poblacionales</t>
  </si>
  <si>
    <t>Beneficiarios desagregados</t>
  </si>
  <si>
    <t>Clúster</t>
  </si>
  <si>
    <t>Número de Población Indígena</t>
  </si>
  <si>
    <t>Número de Personas con discapacidad</t>
  </si>
  <si>
    <t>Niñas de 0 a 17 años</t>
  </si>
  <si>
    <t>Niños de 0 a  17 años</t>
  </si>
  <si>
    <t>Mujeres de 18 a 59 años</t>
  </si>
  <si>
    <t>Hombres de 18 a 59 años</t>
  </si>
  <si>
    <t>Mujeres de 60 años o más</t>
  </si>
  <si>
    <t>Hombres de 60 años o más</t>
  </si>
  <si>
    <t>¿PARA QUIÉN? - BENEFICIARIOS INDIRECTOS</t>
  </si>
  <si>
    <t>¿PARA QUIÉN? - BENEFICIARIOS DIRECTOS</t>
  </si>
  <si>
    <t xml:space="preserve"> Prevención o Respuesta a Desastres Naturales o Antrópicos</t>
  </si>
  <si>
    <t>Beneficiarios Directos</t>
  </si>
  <si>
    <t>Total de beneficiarios indirectos</t>
  </si>
  <si>
    <t>#activity+natural+disaster</t>
  </si>
  <si>
    <t>#indirect+reached</t>
  </si>
  <si>
    <t>Nombre del establecimiento sanitario, centro comunitario, espacio de alojamiento temporal (o PASI) o comunidad</t>
  </si>
  <si>
    <t xml:space="preserve">Unidad </t>
  </si>
  <si>
    <t>Tipo de kit</t>
  </si>
  <si>
    <t>Reportar los ítems distribuidos separados por punto y coma</t>
  </si>
  <si>
    <t>Tipo de Unidad de Alojamiento de Emergencia</t>
  </si>
  <si>
    <t xml:space="preserve">Medio de generación de energía </t>
  </si>
  <si>
    <t>Niñas de 0 a 4 años</t>
  </si>
  <si>
    <t>Niños de 0 a 4 años</t>
  </si>
  <si>
    <t>Niñas de 5 a 17 años</t>
  </si>
  <si>
    <t>Niños de 5 a 17 años</t>
  </si>
  <si>
    <t>#activity+area_typ</t>
  </si>
  <si>
    <t>#reached+f+children+age0_4</t>
  </si>
  <si>
    <t>#reached+m+children+age0_4</t>
  </si>
  <si>
    <t>#reached+f+children+age5_17</t>
  </si>
  <si>
    <t>#reached+m+children+age5_17</t>
  </si>
  <si>
    <t>Área de Respuesta 
-- OCULTO --</t>
  </si>
  <si>
    <t>Indicador y unidad de la actividad sectorial</t>
  </si>
  <si>
    <t>Niñas de 0 a 2 años</t>
  </si>
  <si>
    <t>Niños de 0 a 2 años</t>
  </si>
  <si>
    <t>Niñas de 3 a 5 años</t>
  </si>
  <si>
    <t>Niños de 3 a 5 años</t>
  </si>
  <si>
    <t>Niñas de 6 a 11 años</t>
  </si>
  <si>
    <t>Niños de 6 a 11 años</t>
  </si>
  <si>
    <t>Niñas de 12 a 17 años</t>
  </si>
  <si>
    <t>Niños de 12 a 17 años</t>
  </si>
  <si>
    <t>Niñas de 18 a 19 años</t>
  </si>
  <si>
    <t>Niños de 18 a 19 años</t>
  </si>
  <si>
    <t>Mujeres de 20 a 59 años</t>
  </si>
  <si>
    <t>Hombres de 20 a 59 años</t>
  </si>
  <si>
    <t>#reached+f+children+age0_2</t>
  </si>
  <si>
    <t>#reached+m+children+age0_2</t>
  </si>
  <si>
    <t>#reached+f+children+age3_5</t>
  </si>
  <si>
    <t>#reached+m+children+age3_5</t>
  </si>
  <si>
    <t>#reached+f+children+age6_11</t>
  </si>
  <si>
    <t>#reached+m+children+age6_11</t>
  </si>
  <si>
    <t>#reached+f+children+age12_17</t>
  </si>
  <si>
    <t>#reached+m+children+age12_17</t>
  </si>
  <si>
    <t>#reached+f+children+age18_19</t>
  </si>
  <si>
    <t>#reached+m+children+age18_19</t>
  </si>
  <si>
    <t>#reached+f+adult+age20_59</t>
  </si>
  <si>
    <t>#reached+m+adult+age20_59</t>
  </si>
  <si>
    <t>Indicador y unidad de la actividad sectorial
-- OCULTO --</t>
  </si>
  <si>
    <t>Alcanzado de la unidad (este mes para esta ubicación) 
-- OCULTO --</t>
  </si>
  <si>
    <t>Niñas de 
0 a 5 meses</t>
  </si>
  <si>
    <t>Niños de 
0 a 5 meses</t>
  </si>
  <si>
    <t>Niñas de 
6 a 59 meses</t>
  </si>
  <si>
    <t>Niños de 
6 a 59 meses</t>
  </si>
  <si>
    <t>Niñas de 
5 a 15 años</t>
  </si>
  <si>
    <t>Niños de 
5 a 15 años</t>
  </si>
  <si>
    <t>Número de Mujeres embarazadas</t>
  </si>
  <si>
    <t>Número de Mujeres lactantes</t>
  </si>
  <si>
    <t>Mujeres de 
18 a 59 años
(Otras mujeres)</t>
  </si>
  <si>
    <t>Hombres de 
18 a 59 años
(Otros hombres)</t>
  </si>
  <si>
    <t>#reached+f+children+age0_5m</t>
  </si>
  <si>
    <t>#reached+m+children+age0_5m</t>
  </si>
  <si>
    <t>#reached+f+children+age6m_59m</t>
  </si>
  <si>
    <t>#reached+m+children+age6m_59m</t>
  </si>
  <si>
    <t>#reached+f+children+age5_15</t>
  </si>
  <si>
    <t>#reached+m+children+age5_15</t>
  </si>
  <si>
    <t>#reached+f+adult+age18_59+pregnant</t>
  </si>
  <si>
    <t>#reached+f+adult+age18_59+lactating</t>
  </si>
  <si>
    <t>Grupo mayoritario alcanzado</t>
  </si>
  <si>
    <t>Número de Personas LGBTI</t>
  </si>
  <si>
    <t>Número de Mujeres embarazadas o en lactancia</t>
  </si>
  <si>
    <t>Personas con necesidades específicas de protección legal (apatridia, asilo, etc.)</t>
  </si>
  <si>
    <t>Número de Personas con necesidades específicas de protección física</t>
  </si>
  <si>
    <t>Niños de 0 a 17 años</t>
  </si>
  <si>
    <t>#reached+lgbti</t>
  </si>
  <si>
    <t>#reached+f+pregnant</t>
  </si>
  <si>
    <t>#reached+legal_protection</t>
  </si>
  <si>
    <t>#reached+physical_protection</t>
  </si>
  <si>
    <t>Protección 
AdR NNA</t>
  </si>
  <si>
    <t>Beneficiacios desagregados - Protección Niños, Niñas y Adolescentes</t>
  </si>
  <si>
    <t>Asistencia legal para NNA detenidos</t>
  </si>
  <si>
    <t>Asistencia en registro de nacimiento</t>
  </si>
  <si>
    <t>Número de Personas en situación de abandono del total alcanzado</t>
  </si>
  <si>
    <t>Personas con necesidades específicas de protección legal o física (apatridia, asilo, etc.)</t>
  </si>
  <si>
    <t>Niñas de 0 a 5 años</t>
  </si>
  <si>
    <t>Niños de 0 a 5 años</t>
  </si>
  <si>
    <t>Niñas de 6 a 9 años</t>
  </si>
  <si>
    <t>Niños de 6 a 9 años</t>
  </si>
  <si>
    <t>Niñas de 10 a 11 años</t>
  </si>
  <si>
    <t>Niños de 10 a 11 años</t>
  </si>
  <si>
    <t>Niñas de 12 a 14 años</t>
  </si>
  <si>
    <t>Niños de 12 a 14 años</t>
  </si>
  <si>
    <t>Niñas de 15 a 17 años</t>
  </si>
  <si>
    <t>Niños de 15 a 17 años</t>
  </si>
  <si>
    <t>Niñas de 0 a 11 años</t>
  </si>
  <si>
    <t>Niños de 0 a 11 años</t>
  </si>
  <si>
    <t>Niñas de 12 a 13 años</t>
  </si>
  <si>
    <t>Niños de 12 a 13 años</t>
  </si>
  <si>
    <t>Niñas de 14 a 17 años</t>
  </si>
  <si>
    <t>Niños de 14 a 17 años</t>
  </si>
  <si>
    <t>Niñas de 0 a 3 meses</t>
  </si>
  <si>
    <t>Niños de 0 a 3 meses</t>
  </si>
  <si>
    <t>Niñas de 4 meses a 8 años</t>
  </si>
  <si>
    <t>Niños de 4 meses a 8 años</t>
  </si>
  <si>
    <t>Niñas de 9 a 17 años</t>
  </si>
  <si>
    <t>Niños de 9 a 17 años</t>
  </si>
  <si>
    <t>#reached+uasc</t>
  </si>
  <si>
    <t>#reached+physical_legal_protection</t>
  </si>
  <si>
    <t>#reached+f+children+age0_5</t>
  </si>
  <si>
    <t>#reached+m+children+age0_5</t>
  </si>
  <si>
    <t>#reached+f+children+age6_9</t>
  </si>
  <si>
    <t>#reached+m+children+age6_9</t>
  </si>
  <si>
    <t>#reached+f+children+age10_11</t>
  </si>
  <si>
    <t>#reached+m+children+age10_11</t>
  </si>
  <si>
    <t>#reached+f+children+age12_14</t>
  </si>
  <si>
    <t>#reached+m+children+age12_14</t>
  </si>
  <si>
    <t>#reached+f+children+age15_17</t>
  </si>
  <si>
    <t>#reached+m+children+age15_17</t>
  </si>
  <si>
    <t>#reached+legal+f+children+age0_11</t>
  </si>
  <si>
    <t>#reached+legal+m+children+age0_11</t>
  </si>
  <si>
    <t>#reached+legal+f+children+age12_13</t>
  </si>
  <si>
    <t>#reached+legal+m+children+age12_13</t>
  </si>
  <si>
    <t>#reached+legal+f+children+age14_17</t>
  </si>
  <si>
    <t>#reached+legal+m+children+age14_17</t>
  </si>
  <si>
    <t>#reached+birth+f+children+age0_3m</t>
  </si>
  <si>
    <t>#reached+birth+m+children+age0_3m</t>
  </si>
  <si>
    <t>#reached+birth+f+children+age4m_8</t>
  </si>
  <si>
    <t>#reached+birth+m+children+age4m_8</t>
  </si>
  <si>
    <t>#reached+birth+f+children+age9_18</t>
  </si>
  <si>
    <t>#reached+birth+m+children+age9_18</t>
  </si>
  <si>
    <t>Protección AdR VbG</t>
  </si>
  <si>
    <t>Niñas de 0 a 9 años</t>
  </si>
  <si>
    <t>Niños de 0 a 9 años</t>
  </si>
  <si>
    <t>Niñas de 10 a 14 años</t>
  </si>
  <si>
    <t>Niños de 10 a 14 años</t>
  </si>
  <si>
    <t>Adolescentes (mujeres) de 15 a 19 años</t>
  </si>
  <si>
    <t>Adolescentes (hombres) de 15 a 19 años</t>
  </si>
  <si>
    <t>#reached+f+children+age0_9</t>
  </si>
  <si>
    <t>#reached+m+children+age0_9</t>
  </si>
  <si>
    <t>#reached+f+children+age10_14</t>
  </si>
  <si>
    <t>#reached+m+children+age10_14</t>
  </si>
  <si>
    <t>#reached+f+children+age15_19</t>
  </si>
  <si>
    <t>#reached+m+children+age15_19</t>
  </si>
  <si>
    <t>#reached+f+adults+age20_59</t>
  </si>
  <si>
    <t>#reached+m+adults+age20_59</t>
  </si>
  <si>
    <t xml:space="preserve">Subactidad </t>
  </si>
  <si>
    <t>Servicios Críticos</t>
  </si>
  <si>
    <t>Niñas de 6 a 19 años</t>
  </si>
  <si>
    <t>Niños de 6 a 19 años</t>
  </si>
  <si>
    <t>Mujeres de 20 a 64 años</t>
  </si>
  <si>
    <t>Hombres de 20 a 64 años</t>
  </si>
  <si>
    <t>Mujeres de 65 años o más</t>
  </si>
  <si>
    <t>Hombres de 65 años o más</t>
  </si>
  <si>
    <t>#reached+f+children+age6_19</t>
  </si>
  <si>
    <t>#reached+m+children+age6_19</t>
  </si>
  <si>
    <t>#reached+f+adult+age20_64</t>
  </si>
  <si>
    <t>#reached+m+adult+age20_64</t>
  </si>
  <si>
    <t>#reached+f+elderly+age65_</t>
  </si>
  <si>
    <t>#reached+m+elderly+age65_</t>
  </si>
  <si>
    <t>Detalle</t>
  </si>
  <si>
    <t>Número de centros atendidos</t>
  </si>
  <si>
    <t>Número de hogares asistidos</t>
  </si>
  <si>
    <t>Hombres de 50 años o más</t>
  </si>
  <si>
    <t>#reached+centres</t>
  </si>
  <si>
    <t>#reached+households</t>
  </si>
  <si>
    <t>Retornados en reintegración</t>
  </si>
  <si>
    <t>ACOVIH - Acción Colectiva contra el VIH</t>
  </si>
  <si>
    <t>Acción Colectiva contra el VIH</t>
  </si>
  <si>
    <t>ACOVIH</t>
  </si>
  <si>
    <t>https://www.facebook.com/AcovihPortuguesa/posts/1454751354728901/  https://www.instagram.com/acovih_portuguesa/</t>
  </si>
  <si>
    <t>Heydee Márquez ONUSIDA</t>
  </si>
  <si>
    <t>ACOVIH - ACCIÓN COLECTIVA CONTRA EL VIH</t>
  </si>
  <si>
    <t>Asociación civil Salud y Familia</t>
  </si>
  <si>
    <t>Salud y Familia</t>
  </si>
  <si>
    <t>www.saludyfamilia.org.ve</t>
  </si>
  <si>
    <t>Morela Weiser de Parrella</t>
  </si>
  <si>
    <t>ASOCIACIÓN CIVIL SALUD Y FAMILIA</t>
  </si>
  <si>
    <t>CIR - Comité Internacional de Rescate</t>
  </si>
  <si>
    <t>Comité Internacional de Rescate</t>
  </si>
  <si>
    <t>CIR</t>
  </si>
  <si>
    <t>https://www.rescue.org/</t>
  </si>
  <si>
    <t>Monica Llerena Hernandez</t>
  </si>
  <si>
    <t>CIR - COMITÉ INTERNACIONAL DE RESCATE</t>
  </si>
  <si>
    <t># de niños, niñas y adolescentes que recibieron asistencia alimentaria y en instituciones Educativas</t>
  </si>
  <si>
    <t>CLFSC/CA3.13</t>
  </si>
  <si>
    <t>Distribución de alimentación y/o insumos en situaciones de desastres o emergencias</t>
  </si>
  <si>
    <t>CLFSC/CA3.13/IN1</t>
  </si>
  <si>
    <t xml:space="preserve"># de personas asistidas con ayuda puntual de alimentación o insumos agrícolas después de un desastre o una crisis </t>
  </si>
  <si>
    <t>3.13: Distribución de alimentación y/o insumos en situaciones de desastres o emergencias</t>
  </si>
  <si>
    <t>AEE # 1001 Ideas Para Mi País</t>
  </si>
  <si>
    <t>AEE # Aliadas en Cadena A.C.</t>
  </si>
  <si>
    <t>AEE # Caritas Venezuela</t>
  </si>
  <si>
    <t>AEE # Caritas VEN - Caritas Venezuela</t>
  </si>
  <si>
    <t>AEE # Centro de Desarrollo Integral Sucre</t>
  </si>
  <si>
    <t>AEE # CEDISUC - Centro de Desarrollo Sucre Integral</t>
  </si>
  <si>
    <t>AEE # Convite Asociación Civil</t>
  </si>
  <si>
    <t>AEE # CONVITE - Convite Asociación Civil</t>
  </si>
  <si>
    <t>AEE # Fundación Venezolana por el Derecho a la Vivienda</t>
  </si>
  <si>
    <t>AEE # Fundavivienda - Fundación Venezolana por el Derecho a la Vivienda</t>
  </si>
  <si>
    <t>ASH # Asociación Civil Acción Campesina</t>
  </si>
  <si>
    <t>ASH # Caritas Venezuela</t>
  </si>
  <si>
    <t>ASH # Caritas VEN - Caritas Venezuela</t>
  </si>
  <si>
    <t>ASH # Centro de Desarrollo Integral Sucre</t>
  </si>
  <si>
    <t>ASH # CEDISUC - Centro de Desarrollo Sucre Integral</t>
  </si>
  <si>
    <t>ASH # Convite Asociación Civil</t>
  </si>
  <si>
    <t>ASH # CONVITE - Convite Asociación Civil</t>
  </si>
  <si>
    <t>ASH # Fundación Amigos del Niño que Amerita Protección</t>
  </si>
  <si>
    <t>ASH # FUNDANA - Fundación Amigos del Niño que Amerita Protección</t>
  </si>
  <si>
    <t>ASH # Hebrew Immigrant Aid Society</t>
  </si>
  <si>
    <t>ASH # HIAS - Hebrew Immigrant Aid Society</t>
  </si>
  <si>
    <t>ASH # INTERSOS Humanitarian Aid Organization</t>
  </si>
  <si>
    <t>ASH # INTERSOS</t>
  </si>
  <si>
    <t>ASH # Primeros Auxilios LUZ</t>
  </si>
  <si>
    <t>ASH # PALUZ - Primeros Auxilios LUZ</t>
  </si>
  <si>
    <t>ASH # Première Urgence Internationale</t>
  </si>
  <si>
    <t>ASH # PUI - Première Urgence Internationale</t>
  </si>
  <si>
    <t>ASH # A.C. Servicios y Proyectos Acuario</t>
  </si>
  <si>
    <t>ASH # Servicios y Proyectos ACUARIO</t>
  </si>
  <si>
    <t>COO # United Nations High Commissioner for Refugees</t>
  </si>
  <si>
    <t>COO # ACNUR - United Nations High Commissioner for Refugees</t>
  </si>
  <si>
    <t>COO # Agency for Technical Cooperation and Development</t>
  </si>
  <si>
    <t>COO # ACTED - Agencia de Cooperación Técnica y Desarrollo</t>
  </si>
  <si>
    <t>COO # Ateneo Ecológico del Orinoco</t>
  </si>
  <si>
    <t>COO # AEO - Ateneo Ecológico del Orinoco</t>
  </si>
  <si>
    <t>COO # Cooperazione E Sviluppo - CESVI</t>
  </si>
  <si>
    <t>COO # CESVI - Cooperazione E Sviluppo</t>
  </si>
  <si>
    <t>COO # Cooperazione Internazionale - COOPI</t>
  </si>
  <si>
    <t>COO # COOPI - Cooperazione Internazionale</t>
  </si>
  <si>
    <t>COO # Primeros Auxilios Margarita</t>
  </si>
  <si>
    <t>COO # PAM - Primeros Auxilios Margarita</t>
  </si>
  <si>
    <t>COO # Première Urgence Internationale</t>
  </si>
  <si>
    <t>COO # PUI - Première Urgence Internationale</t>
  </si>
  <si>
    <t>COO # Solidarités International</t>
  </si>
  <si>
    <t>EDU # Centro de Estudios de Derechos Sexuales y Reproductivos</t>
  </si>
  <si>
    <t>EDU # CEDESEX - Centro de Estudios de Derechos Sexuales y Reproductivos</t>
  </si>
  <si>
    <t>EDU # Cooperazione Internazionale - COOPI</t>
  </si>
  <si>
    <t>EDU # COOPI - Cooperazione Internazionale</t>
  </si>
  <si>
    <t>EDU # Fundación Econciencia</t>
  </si>
  <si>
    <t>EDU # Econciencia - Fundación Econciencia</t>
  </si>
  <si>
    <t>EDU # Independent Cultural Foundation</t>
  </si>
  <si>
    <t>EDU # FCI - Independent Cultural Foundation</t>
  </si>
  <si>
    <t>EDU # Fundación Venezolana por el Derecho a la Vivienda</t>
  </si>
  <si>
    <t>EDU # Fundavivienda - Fundación Venezolana por el Derecho a la Vivienda</t>
  </si>
  <si>
    <t>EDU # Asociación Civil de Planificación Familiar</t>
  </si>
  <si>
    <t>EDU # PLAFAM - Asociación Civil de Planificación Familiar</t>
  </si>
  <si>
    <t>EDU # Red de Casas Don Bosco</t>
  </si>
  <si>
    <t>EDU # RCDB - Red de Casas Don Bosco</t>
  </si>
  <si>
    <t>EDU # A.C. Servicios y Proyectos Acuario</t>
  </si>
  <si>
    <t>EDU # Servicios y Proyectos ACUARIO</t>
  </si>
  <si>
    <t>EDU # Asociación Civil Uniandes</t>
  </si>
  <si>
    <t>EDU # UNIANDES - Asociación Civil Uniandes</t>
  </si>
  <si>
    <t>EDU # World Vision International</t>
  </si>
  <si>
    <t>EDU # WVI - World Vision International</t>
  </si>
  <si>
    <t>NUT # Agency for Technical Cooperation and Development</t>
  </si>
  <si>
    <t>NUT # ACTED - Agencia de Cooperación Técnica y Desarrollo</t>
  </si>
  <si>
    <t>NUT # Asociación de Mujeres por la Igualdad de Género Ambiente y Sostenibilidad</t>
  </si>
  <si>
    <t>NUT # AMIGAS - Asociación de Mujeres por la Igualdad de Género Ambiente y Sostenibilidad</t>
  </si>
  <si>
    <t>NUT # Caritas Venezuela</t>
  </si>
  <si>
    <t>NUT # Caritas VEN - Caritas Venezuela</t>
  </si>
  <si>
    <t>NUT # Centro de Estudios de Derechos Sexuales y Reproductivos</t>
  </si>
  <si>
    <t>NUT # CEDESEX - Centro de Estudios de Derechos Sexuales y Reproductivos</t>
  </si>
  <si>
    <t>NUT # Centro de Desarrollo Integral Sucre</t>
  </si>
  <si>
    <t>NUT # CEDISUC - Centro de Desarrollo Sucre Integral</t>
  </si>
  <si>
    <t>NUT # Cooperazione E Sviluppo - CESVI</t>
  </si>
  <si>
    <t>NUT # CESVI - Cooperazione E Sviluppo</t>
  </si>
  <si>
    <t>NUT # Comitato Internationale per lo Sviluppo dei Popoli</t>
  </si>
  <si>
    <t>NUT # CISP - Comité Internacional para el Desarrollo de los Pueblos</t>
  </si>
  <si>
    <t>NUT # Comisión para los Derechos Humanos y la Ciudadanía</t>
  </si>
  <si>
    <t>NUT # CODEHCIU - Comisión para los Derechos Humanos y la Ciudadanía</t>
  </si>
  <si>
    <t>NUT # Convite Asociación Civil</t>
  </si>
  <si>
    <t>NUT # CONVITE - Convite Asociación Civil</t>
  </si>
  <si>
    <t>NUT # Cooperazione Internazionale - COOPI</t>
  </si>
  <si>
    <t>NUT # COOPI - Cooperazione Internazionale</t>
  </si>
  <si>
    <t>NUT # Fundación Privada Techo</t>
  </si>
  <si>
    <t>NUT # Fundación para la Asistencia, Formación e Investigación en Discapacidad</t>
  </si>
  <si>
    <t>NUT # FundAFID - Fundación para la Asistencia, Formación e Investigación en Discapacidad</t>
  </si>
  <si>
    <t>NUT # Fundación Amigos del Niño que Amerita Protección</t>
  </si>
  <si>
    <t>NUT # FUNDANA - Fundación Amigos del Niño que Amerita Protección</t>
  </si>
  <si>
    <t>NUT # Médicos del Mundo Spain</t>
  </si>
  <si>
    <t>NUT # MdM Spain - Médicos del Mundo Spain</t>
  </si>
  <si>
    <t>NUT # Première Urgence Internationale</t>
  </si>
  <si>
    <t>NUT # PUI - Première Urgence Internationale</t>
  </si>
  <si>
    <t>NUT # Red de Casas Don Bosco</t>
  </si>
  <si>
    <t>NUT # RCDB - Red de Casas Don Bosco</t>
  </si>
  <si>
    <t>NUT # Solidarités International</t>
  </si>
  <si>
    <t>NUT # Asociación Civil Uniandes</t>
  </si>
  <si>
    <t>NUT # UNIANDES - Asociación Civil Uniandes</t>
  </si>
  <si>
    <t>PRONNA # 1001 Ideas Para Mi País</t>
  </si>
  <si>
    <t>PRONNA # Asociación Civil Venezuela Igualitaria</t>
  </si>
  <si>
    <t>PRONNA # ACVI - Asociación Civil Venezuela Igualitaria</t>
  </si>
  <si>
    <t>PRONNA # Aliadas en Cadena A.C.</t>
  </si>
  <si>
    <t>PRONNA # Alimenta La Solidaridad</t>
  </si>
  <si>
    <t>PRONNA # Asociación Civil Vida y Luz</t>
  </si>
  <si>
    <t>PRONNA # ASOVILUZ - Asociación Civil Vida y Luz</t>
  </si>
  <si>
    <t>PRONNA # Asociación Venezolana de Educación Católica</t>
  </si>
  <si>
    <t>PRONNA # AVEC - Asociación Venezolana de Educación Católica</t>
  </si>
  <si>
    <t>PRONNA # Centro de Estudios de Derechos Sexuales y Reproductivos</t>
  </si>
  <si>
    <t>PRONNA # CEDESEX - Centro de Estudios de Derechos Sexuales y Reproductivos</t>
  </si>
  <si>
    <t>PRONNA # Comisión para los Derechos Humanos y la Ciudadanía</t>
  </si>
  <si>
    <t>PRONNA # CODEHCIU - Comisión para los Derechos Humanos y la Ciudadanía</t>
  </si>
  <si>
    <t>PRONNA # Fundación Vanessa Peretti</t>
  </si>
  <si>
    <t>PRONNA # FUNVAPE - Fundación Vanessa Peretti</t>
  </si>
  <si>
    <t>PRONNA # Asociación Civil Kinyivi Tere por los DDHH</t>
  </si>
  <si>
    <t>PRONNA # KTDH - Asociación Civil Kinyivi Tere por los DDHH</t>
  </si>
  <si>
    <t>PRONNA # Cooperativa Mondo Aperto</t>
  </si>
  <si>
    <t>PRONNA # Mondo Aperto - Cooperativa Mondo Aperto</t>
  </si>
  <si>
    <t>PRONNA # Première Urgence Internationale</t>
  </si>
  <si>
    <t>PRONNA # PUI - Première Urgence Internationale</t>
  </si>
  <si>
    <t>PRONNA # A.C. Servicios y Proyectos Acuario</t>
  </si>
  <si>
    <t>PRONNA # Servicios y Proyectos ACUARIO</t>
  </si>
  <si>
    <t>PRONNA # Solidarités International</t>
  </si>
  <si>
    <t>PRONNA # Trazando Espacios</t>
  </si>
  <si>
    <t>PRONNA # United Nations Population Fund</t>
  </si>
  <si>
    <t>PRONNA # UNFPA - United Nations Population Fund</t>
  </si>
  <si>
    <t>PRONNA # Asociación Civil Uniandes</t>
  </si>
  <si>
    <t>PRONNA # UNIANDES - Asociación Civil Uniandes</t>
  </si>
  <si>
    <t>PROPG # A.C. CONSORCIO DESARROLLO Y JUSTICIA</t>
  </si>
  <si>
    <t>PROPG # ACCDJ - A.C. CONSORCIO DESARROLLO Y JUSTICIA</t>
  </si>
  <si>
    <t>PROPG # Asociación para el Desarrollo de la Educación Integral y Comunitaria</t>
  </si>
  <si>
    <t>PROPG # ASEINC - Asociación para el Desarrollo de la Educación Integral y Comunitaria</t>
  </si>
  <si>
    <t>PROPG # Asociación Civil Acción Campesina</t>
  </si>
  <si>
    <t>PROPG # Asociación Civil Comunidad Activa</t>
  </si>
  <si>
    <t>PROPG # Asociación Civil Jóvenes y Desarrollo</t>
  </si>
  <si>
    <t>PROPG # Asociación Civil Vida y Luz</t>
  </si>
  <si>
    <t>PROPG # ASOVILUZ - Asociación Civil Vida y Luz</t>
  </si>
  <si>
    <t>PROPG # Asociación Venezolana de Educación Católica</t>
  </si>
  <si>
    <t>PROPG # AVEC - Asociación Venezolana de Educación Católica</t>
  </si>
  <si>
    <t>PROPG # Caritas Venezuela</t>
  </si>
  <si>
    <t>PROPG # Caritas VEN - Caritas Venezuela</t>
  </si>
  <si>
    <t>PROPG # Centro de Estudios de Derechos Sexuales y Reproductivos</t>
  </si>
  <si>
    <t>PROPG # CEDESEX - Centro de Estudios de Derechos Sexuales y Reproductivos</t>
  </si>
  <si>
    <t>PROPG # Comisión para los Derechos Humanos y la Ciudadanía</t>
  </si>
  <si>
    <t>PROPG # CODEHCIU - Comisión para los Derechos Humanos y la Ciudadanía</t>
  </si>
  <si>
    <t>PROPG # Convite Asociación Civil</t>
  </si>
  <si>
    <t>PROPG # CONVITE - Convite Asociación Civil</t>
  </si>
  <si>
    <t>PROPG # Fundacion Proyecto Maniapure</t>
  </si>
  <si>
    <t>PROPG # FPM - Fundacion Proyecto Maniapure</t>
  </si>
  <si>
    <t>PROPG # Fundación Vanessa Peretti</t>
  </si>
  <si>
    <t>PROPG # FUNVAPE - Fundación Vanessa Peretti</t>
  </si>
  <si>
    <t>PROPG # HEKS - Hilfswerk der Evangelischen Kirchen Schweiz</t>
  </si>
  <si>
    <t>PROPG # Asociación Civil Kinyivi Tere por los DDHH</t>
  </si>
  <si>
    <t>PROPG # KTDH - Asociación Civil Kinyivi Tere por los DDHH</t>
  </si>
  <si>
    <t>PROPG # Otro Enfoque</t>
  </si>
  <si>
    <t>PROPG # Polish Medical Mission</t>
  </si>
  <si>
    <t>PROPG # PMM - Polish Medical Mission</t>
  </si>
  <si>
    <t>PROPG # Red de Casas Don Bosco</t>
  </si>
  <si>
    <t>PROPG # RCDB - Red de Casas Don Bosco</t>
  </si>
  <si>
    <t>PROPG # A.C. Servicios y Proyectos Acuario</t>
  </si>
  <si>
    <t>PROPG # Servicios y Proyectos ACUARIO</t>
  </si>
  <si>
    <t>PROPG # Superación Personal a través de la Tecnología</t>
  </si>
  <si>
    <t>PROPG # Superatec AC - Superación Personal a través de la Tecnología</t>
  </si>
  <si>
    <t>PROPG # United Nations Population Fund</t>
  </si>
  <si>
    <t>PROPG # UNFPA - United Nations Population Fund</t>
  </si>
  <si>
    <t>PROPG # Asociación Civil Uniandes</t>
  </si>
  <si>
    <t>PROPG # UNIANDES - Asociación Civil Uniandes</t>
  </si>
  <si>
    <t>PROVBG # A.C. CONSORCIO DESARROLLO Y JUSTICIA</t>
  </si>
  <si>
    <t>PROVBG # ACCDJ - A.C. CONSORCIO DESARROLLO Y JUSTICIA</t>
  </si>
  <si>
    <t>PROVBG # Asociación Civil Venezuela Igualitaria</t>
  </si>
  <si>
    <t>PROVBG # ACVI - Asociación Civil Venezuela Igualitaria</t>
  </si>
  <si>
    <t>PROVBG # Asociación Civil Jóvenes y Desarrollo</t>
  </si>
  <si>
    <t>PROVBG # Comisión para los Derechos Humanos y la Ciudadanía</t>
  </si>
  <si>
    <t>PROVBG # CODEHCIU - Comisión para los Derechos Humanos y la Ciudadanía</t>
  </si>
  <si>
    <t>PROVBG # Fundación Degania</t>
  </si>
  <si>
    <t>PROVBG # DEGANIA - Fundación Degania</t>
  </si>
  <si>
    <t>PROVBG # Fundación Vanessa Peretti</t>
  </si>
  <si>
    <t>PROVBG # FUNVAPE - Fundación Vanessa Peretti</t>
  </si>
  <si>
    <t>PROVBG # Asociación Civil Hogar Bambi Venezuela</t>
  </si>
  <si>
    <t>PROVBG # Hogar Bambi</t>
  </si>
  <si>
    <t>PROVBG # Cooperativa Mondo Aperto</t>
  </si>
  <si>
    <t>PROVBG # Mondo Aperto - Cooperativa Mondo Aperto</t>
  </si>
  <si>
    <t>PROVBG # Asociación Civil de Planificación Familiar</t>
  </si>
  <si>
    <t>PROVBG # PLAFAM - Asociación Civil de Planificación Familiar</t>
  </si>
  <si>
    <t>PROVBG # A.C. Servicios y Proyectos Acuario</t>
  </si>
  <si>
    <t>PROVBG # Servicios y Proyectos ACUARIO</t>
  </si>
  <si>
    <t>PROVBG # Solidarités International</t>
  </si>
  <si>
    <t>PROVBG # Trazando Espacios</t>
  </si>
  <si>
    <t>PROVBG # Asociación Civil Uniandes</t>
  </si>
  <si>
    <t>PROVBG # UNIANDES - Asociación Civil Uniandes</t>
  </si>
  <si>
    <t>SA # Asociación Civil Acción Campesina</t>
  </si>
  <si>
    <t>SA # Asociación Venezolana de Educación Católica</t>
  </si>
  <si>
    <t>SA # AVEC - Asociación Venezolana de Educación Católica</t>
  </si>
  <si>
    <t>SA # Centro de Estudios de Derechos Sexuales y Reproductivos</t>
  </si>
  <si>
    <t>SA # CEDESEX - Centro de Estudios de Derechos Sexuales y Reproductivos</t>
  </si>
  <si>
    <t>SA # Comisión para los Derechos Humanos y la Ciudadanía</t>
  </si>
  <si>
    <t>SA # CODEHCIU - Comisión para los Derechos Humanos y la Ciudadanía</t>
  </si>
  <si>
    <t>SA # Convite Asociación Civil</t>
  </si>
  <si>
    <t>SA # CONVITE - Convite Asociación Civil</t>
  </si>
  <si>
    <t>SA # Cooperazione Internazionale - COOPI</t>
  </si>
  <si>
    <t>SA # COOPI - Cooperazione Internazionale</t>
  </si>
  <si>
    <t>SA # Fundación Econciencia</t>
  </si>
  <si>
    <t>SA # Econciencia - Fundación Econciencia</t>
  </si>
  <si>
    <t>SA # Fundación Privada Techo</t>
  </si>
  <si>
    <t>SA # Première Urgence Internationale</t>
  </si>
  <si>
    <t>SA # PUI - Première Urgence Internationale</t>
  </si>
  <si>
    <t>SA # Servicios Ludicos y Educacionales Dr. Sonrisa</t>
  </si>
  <si>
    <t>SA # Superación Personal a través de la Tecnología</t>
  </si>
  <si>
    <t>SA # Superatec AC - Superación Personal a través de la Tecnología</t>
  </si>
  <si>
    <t>SA # Asociación Civil Uniandes</t>
  </si>
  <si>
    <t>SA # UNIANDES - Asociación Civil Uniandes</t>
  </si>
  <si>
    <t>SAL # Agency for Technical Cooperation and Development</t>
  </si>
  <si>
    <t>SAL # ACTED - Agencia de Cooperación Técnica y Desarrollo</t>
  </si>
  <si>
    <t>SAL # Asociación de Mujeres por la Igualdad de Género Ambiente y Sostenibilidad</t>
  </si>
  <si>
    <t>SAL # AMIGAS - Asociación de Mujeres por la Igualdad de Género Ambiente y Sostenibilidad</t>
  </si>
  <si>
    <t>SAL # Cooperazione E Sviluppo - CESVI</t>
  </si>
  <si>
    <t>SAL # CESVI - Cooperazione E Sviluppo</t>
  </si>
  <si>
    <t>SAL # Convite Asociación Civil</t>
  </si>
  <si>
    <t>SAL # CONVITE - Convite Asociación Civil</t>
  </si>
  <si>
    <t>SAL # Fomento del Desarrollo Popular</t>
  </si>
  <si>
    <t>SAL # FUDEP - Fomento del Desarrollo Popular</t>
  </si>
  <si>
    <t>SAL # HEKS - Hilfswerk der Evangelischen Kirchen Schweiz</t>
  </si>
  <si>
    <t>SAL # Primeros Auxilios LUZ</t>
  </si>
  <si>
    <t>SAL # PALUZ - Primeros Auxilios LUZ</t>
  </si>
  <si>
    <t>SAL # Asociación Civil de Planificación Familiar</t>
  </si>
  <si>
    <t>SAL # PLAFAM - Asociación Civil de Planificación Familiar</t>
  </si>
  <si>
    <t>SAL # Servicios Ludicos y Educacionales Dr. Sonrisa</t>
  </si>
  <si>
    <t>SAL # Solidarités International</t>
  </si>
  <si>
    <t>SAL # World Vision International</t>
  </si>
  <si>
    <t>SAL # WVI - World Vision International</t>
  </si>
  <si>
    <t>HVEN23-WSH;PRO;HEA-198885-1 Reducción de las vulnerabilidades enfrentadas por los jóvenes y las mujeres indígenas de Amazonas en los municipios de Atabapo, Manapiare y Autana</t>
  </si>
  <si>
    <t>198885</t>
  </si>
  <si>
    <t>ASH # RELAF - Red Latinoamericana de Acogimiento Familiar</t>
  </si>
  <si>
    <t>ASH # Rehabilitadores por la Salud</t>
  </si>
  <si>
    <t>ASH # Red de Nutrición LARA</t>
  </si>
  <si>
    <t>ASH # RBPSB - Red de Bibliotecas Públicas Simón Rodríguez</t>
  </si>
  <si>
    <t>ASH # RGV+ - Red de Gente Positiva</t>
  </si>
  <si>
    <t>ASH # SAEZ - Secretaría de Salud del Estado Zulia</t>
  </si>
  <si>
    <t>ASH # SAHEP - Sociedad Amigos del Hospital de Especialidades Pediatricas</t>
  </si>
  <si>
    <t>ASH # Sociedad Ético Cultural</t>
  </si>
  <si>
    <t>ASH # Sin Tabú - Sin Tabú</t>
  </si>
  <si>
    <t>ASH # SAMSB - Servicio Autónomo Municipal de Salud Baruta</t>
  </si>
  <si>
    <t>ASH # SJR - Servicio Jesuita para los refugiados</t>
  </si>
  <si>
    <t>ASH # Puntos Solidarios</t>
  </si>
  <si>
    <t>ASH # Proinapsa - Proinapsa</t>
  </si>
  <si>
    <t>ASH # Protección Civil Caroní</t>
  </si>
  <si>
    <t>ASH # Parroquia Corpus Christi Ciudad Guayana</t>
  </si>
  <si>
    <t>ASH # BPRM - Oficina de Población, Refugiados y Migración</t>
  </si>
  <si>
    <t>ASH # ONUSIDA</t>
  </si>
  <si>
    <t>ASH # Protección Civil Heres</t>
  </si>
  <si>
    <t>ASH # Protección Civil Táchira</t>
  </si>
  <si>
    <t>ASH # Proveeduría de Zulia</t>
  </si>
  <si>
    <t>ASH # Protección Civil San Cristobal</t>
  </si>
  <si>
    <t>ASH # Protección Civil Miranda</t>
  </si>
  <si>
    <t>ASH # Protección Civil San Antonio</t>
  </si>
  <si>
    <t>ASH # SOS Aldeas Infantiles</t>
  </si>
  <si>
    <t>ASH # FUNDASALUD - Fundación del Estado Sucre para la Salud</t>
  </si>
  <si>
    <t>ASH # Diócesis SC - Diócesis de San Cristóbal</t>
  </si>
  <si>
    <t>ASH # SDS Trujillo - Secretaría de Salud del Estado Trujillo</t>
  </si>
  <si>
    <t>ASH # Mapani - Madres y Padres Por los Niños en Venezuela</t>
  </si>
  <si>
    <t>ASH # SDS Falcón - Secretaría de Salud del Estado Falcón</t>
  </si>
  <si>
    <t>ASH # DSDC - Dirección de Salud del Distrito Capital</t>
  </si>
  <si>
    <t>ASH # Alcaldía de Maracaibo</t>
  </si>
  <si>
    <t>ASH # Consorven - Confederación Sordos de Venezuela</t>
  </si>
  <si>
    <t xml:space="preserve">ASH # CENADEDH - Centro de Demografía y Derechos Humanos </t>
  </si>
  <si>
    <t>ASH # SPPS_Lara - Secretaría de Salud del estado Lara</t>
  </si>
  <si>
    <t>ASH # MUDERES - Mujeres por los Derechos</t>
  </si>
  <si>
    <t>ASH # HULRANZT - Hospital Universitario Dr. Luis Razetti</t>
  </si>
  <si>
    <t>ASH # SALUDANZ - Instituto Anzoatiguense de la Salud</t>
  </si>
  <si>
    <t>ASH # DIRESA - Dirección Regional de Salud Amazonas</t>
  </si>
  <si>
    <t>ASH # VAPA - Vicariato Apostólico de Puerto Ayacucho</t>
  </si>
  <si>
    <t>ASH # CEPIN - Centro de Promoción Integral del Niño</t>
  </si>
  <si>
    <t>ASH # Corposalud Mérida</t>
  </si>
  <si>
    <t>ASH # DRSDelta - Dirección Regional de Salud Delta Amacuro</t>
  </si>
  <si>
    <t>ASH # Corposalud Táchira</t>
  </si>
  <si>
    <t>ASH # FUNDAENSALUD - Fundación Educando En Salud</t>
  </si>
  <si>
    <t>ASH # Fundación Escribe tu Futuro</t>
  </si>
  <si>
    <t>ASH # Higea - Fundación Higea</t>
  </si>
  <si>
    <t>ASH # Fundacion De Familia a Familia</t>
  </si>
  <si>
    <t>ASH # Danac - Fundación Danac</t>
  </si>
  <si>
    <t>ASH # FUNDAINIL - Fundación de Atención Integral Juvenil</t>
  </si>
  <si>
    <t>ASH # Innocens - Fundación Innocens</t>
  </si>
  <si>
    <t>ASH # Fundación Más que una Sonrisa</t>
  </si>
  <si>
    <t>ASH # Fundación nacional de protección a los familiares y víctimas del Sicariato Campesino</t>
  </si>
  <si>
    <t>ASH # Fundación Lucianita Valeska</t>
  </si>
  <si>
    <t>ASH # Fundación Intercambio de Saberes de los Pueblos</t>
  </si>
  <si>
    <t>ASH # Loto Azul - Fundación Loto Azul</t>
  </si>
  <si>
    <t>ASH # Cultivaar - Fundación Cultivar</t>
  </si>
  <si>
    <t>ASH # ECHO - European Civil Protection and Humanitarian Aid Operations</t>
  </si>
  <si>
    <t>ASH # FICR - Federación Internacional de Sociedades de la Cruz Roja y de la Media Luna Roja</t>
  </si>
  <si>
    <t>ASH # EFIP - Equipo de Formación, Información y Publicaciones</t>
  </si>
  <si>
    <t>ASH # FINAMPYME - Entidad Microfinanciera de Ahorro y Crédito</t>
  </si>
  <si>
    <t>ASH # Entrompe de Falopio</t>
  </si>
  <si>
    <t>ASH # FNP - Fundación Niños en Positivo</t>
  </si>
  <si>
    <t>ASH # Cacica Urimare - Fundación Cacica Urimare</t>
  </si>
  <si>
    <t>ASH # FUNDACREDESA - Fundación Centro de Estudios sobre Crecimiento y Desarrollo de la Población Venezolana</t>
  </si>
  <si>
    <t>ASH # Fundación "tomate un tiempo para ti"</t>
  </si>
  <si>
    <t>ASH # Fogones y Bandera</t>
  </si>
  <si>
    <t>ASH # Foro Penal</t>
  </si>
  <si>
    <t>ASH # FUNDEUIS - Fundación para el Desarrollo de la Universidad Industrial de Santander</t>
  </si>
  <si>
    <t>ASH # INAMUJER - Instituto Nacional de la Mujer</t>
  </si>
  <si>
    <t>ASH # INN - Instituto Nacional de Nutrición Venezuela</t>
  </si>
  <si>
    <t>ASH # IMAS - Instituto Municipal de Aguas de Sucre</t>
  </si>
  <si>
    <t>ASH # Hospital Materno de Caricuao</t>
  </si>
  <si>
    <t>ASH # ISPEB - Instituto de Salud Pública del Estado Bolívar</t>
  </si>
  <si>
    <t>ASH # MdM Argentina - Médicos del Mundo Argentina</t>
  </si>
  <si>
    <t>ASH # Movimiento Porche Literario Calle 13</t>
  </si>
  <si>
    <t>ASH # ODISEF - Observatorio de Investigaciones Sociales en la Frontera</t>
  </si>
  <si>
    <t>ASH # Movimiento Mujeres Por La Vida</t>
  </si>
  <si>
    <t>ASH # MSF - Médicos Sin Fronteras</t>
  </si>
  <si>
    <t>ASH # MPPS - Ministerio del Poder Popular para la Salud</t>
  </si>
  <si>
    <t>ASH # Hospital Materno Concepción Palacios</t>
  </si>
  <si>
    <t>ASH # Fundación Santa Teresa de Avila</t>
  </si>
  <si>
    <t>ASH # Fundación Shapers for Venezuela</t>
  </si>
  <si>
    <t>ASH # Fundación Rehabilitarte</t>
  </si>
  <si>
    <t>ASH # Mamá Maestra - Fundación Paz Positiva</t>
  </si>
  <si>
    <t>ASH # FUNREAHV - Fundación Red de Emergencia y Ayuda Humanitaria Venezuela</t>
  </si>
  <si>
    <t>ASH # Fundación Soy un Guardián</t>
  </si>
  <si>
    <t>ASH # Hidroven - Hidrológica Venezolana</t>
  </si>
  <si>
    <t>ASH # Hospital Materno Infantil del Este Dr. Joel Valencia Parpacén de Petare</t>
  </si>
  <si>
    <t>ASH # GRV - Grupo de Rescate Venezuela</t>
  </si>
  <si>
    <t>ASH # Tierra Viva - Fundación Tierra Viva</t>
  </si>
  <si>
    <t>ASH # CESAP - Grupo Civil Centro al Servicio de la Acción Popular</t>
  </si>
  <si>
    <t>ASH # Fundación para el Desarrollo Sustentable de la Nación Isaac</t>
  </si>
  <si>
    <t>ASH # ENCILUZ - Fundación de Bienestar Social Enciende una Luz.</t>
  </si>
  <si>
    <t>ASH # Pais Narrado</t>
  </si>
  <si>
    <t>ASH # MPPS DRSNE - Direccion Regional de salud Nueva esparta</t>
  </si>
  <si>
    <t>ASH # SAMAN - FUNDACION SAMAN</t>
  </si>
  <si>
    <t>ASH # SALMA Venezuela</t>
  </si>
  <si>
    <t>ASH # Fundación Conciencia por la Vida</t>
  </si>
  <si>
    <t>ASH # DCEF - DEUS CARITAS EST FUNDACIÓN</t>
  </si>
  <si>
    <t>ASH # FEE - Emprendedores de Éxito</t>
  </si>
  <si>
    <t>ASH # Inclúyeme - Fundación Inclúyeme</t>
  </si>
  <si>
    <t>ASH # REPAS - Red Popular de Ayuda Solidaria</t>
  </si>
  <si>
    <t>ASH # SER - Sociedad Educativa Religiosa</t>
  </si>
  <si>
    <t>ASH # CAMPO - Cooperación Acción Movimiento Producción Organización</t>
  </si>
  <si>
    <t>ASH # ECR - Esclavas de Cristo Rey</t>
  </si>
  <si>
    <t>ASH # DEJAD QUE LOS NIÑOS VENGAN A MI</t>
  </si>
  <si>
    <t>ASH # Fundamad - Fundación manito de Dios</t>
  </si>
  <si>
    <t>ASH # Asociación Civil Una Mano Para Monagas</t>
  </si>
  <si>
    <t>ASH # MI - Mentor Initiative</t>
  </si>
  <si>
    <t>ASH # CEPROFOR - Asociación Civil Centro para la promoción y formación social.</t>
  </si>
  <si>
    <t>ASH # Proyecto de recuperación nutricional Catch Up</t>
  </si>
  <si>
    <t>ASH # ADHAM - Asociación de Derechos Humanos Amigos de Margarita</t>
  </si>
  <si>
    <t>SAL # ALAPLAF - Asociación Larense de Planificación Familiar</t>
  </si>
  <si>
    <t>SAL # AFACO - Asociación para el Desarrollo de la Familia y la Comunidad</t>
  </si>
  <si>
    <t>SAL # Red Ciega - Asociación Civil Red Ciega</t>
  </si>
  <si>
    <t>SAL # Asociación Afecto Venezuela</t>
  </si>
  <si>
    <t>SAL # CESAP Lara - Asociación Civil Concentroccidente</t>
  </si>
  <si>
    <t>SAL # AVESSOC - Asociación Venezolana de Servicios de Salud de Orientación Cristiana</t>
  </si>
  <si>
    <t>SAL # Centro de Formación Popular Nuevo Pueblo</t>
  </si>
  <si>
    <t>SAL # CISOR - Centro de Investigaciones Científicas</t>
  </si>
  <si>
    <t>SAL # CANIA - Centro de Atención Nutricional Infantil Antímano</t>
  </si>
  <si>
    <t>SAL # CADEF - Centro de acción y defensa por los derechos humanos</t>
  </si>
  <si>
    <t>SAL # Alcaldía de Táchira</t>
  </si>
  <si>
    <t>SAL # ACCSI - Acción Ciudadana contra el SIDA</t>
  </si>
  <si>
    <t>SAL # Acción Solidaria</t>
  </si>
  <si>
    <t>ASH # ACOVIH - Acción Colectiva contra el VIH</t>
  </si>
  <si>
    <t>ASH # CIR - Comité Internacional de Rescate</t>
  </si>
  <si>
    <t>SAL # Azul Positivo - Acción Zuliana por la Vida</t>
  </si>
  <si>
    <t>SAL # Alcaldía de Bolívar</t>
  </si>
  <si>
    <t>SAL # Alcaldía de El Hatillo</t>
  </si>
  <si>
    <t>SAL # COSUDE - Agencia Suiza para el Desarrollo y la Cooperación</t>
  </si>
  <si>
    <t>SAL # ADRA CAN - Agencia Adventista de Desarrollo y Recursos Asistenciales Canadá</t>
  </si>
  <si>
    <t>SAL # ADRA VEN - Agencia Adventista de Desarrollo y Recursos Asistenciales Venezuela</t>
  </si>
  <si>
    <t>ASH # A.C. Instituto de la Caridad Universal de Venezuela</t>
  </si>
  <si>
    <t>ASH # ALPANNA - Fundación Andando Al Paso de Niños, Niñas y Adolescentes</t>
  </si>
  <si>
    <t>ASH # JE/JAV - Jóvenes Emprendedores/Junior Achievement de Venezuela</t>
  </si>
  <si>
    <t>ASH # MPPS Portuguesa</t>
  </si>
  <si>
    <t>ASH # PIB-CLUE - Primera Iglesia Bautista - Cristo la única esperanza</t>
  </si>
  <si>
    <t>ASH # FALDAS R - Feministas en Acción Libre y Directa por la Autonomía Sexual y Reproductiva</t>
  </si>
  <si>
    <t xml:space="preserve">ASH # MUGER - Colectivo Feminista Mujer Género Rebelde </t>
  </si>
  <si>
    <t>ASH # INTAMUJER - Instituto Tachirense de la Mujer</t>
  </si>
  <si>
    <t>ASH # INSALUDAPURE - Instituto Autónomo De La Salud Del Estado Apure</t>
  </si>
  <si>
    <t xml:space="preserve">ASH # UAR - Universidad Abierta de Recoleta </t>
  </si>
  <si>
    <t>ASH # MPPS Apure</t>
  </si>
  <si>
    <t>ASH # MPPS Guárico</t>
  </si>
  <si>
    <t>ASH # SOCIEM-UCV - Sociedad Científica de Estudiantes de Medicina de la Universidad Central de Venezuela</t>
  </si>
  <si>
    <t>ASH # EducAcción - Educación</t>
  </si>
  <si>
    <t>ASH # DRSNESP - Dirección Regional de Salud del Estado Nueva Esparta</t>
  </si>
  <si>
    <t>ASH # FH - Fundación Hábiles</t>
  </si>
  <si>
    <t>ASH # Asociación Civil EmpoderaME</t>
  </si>
  <si>
    <t>ASH # MPPS Distrito Capital</t>
  </si>
  <si>
    <t>ASH # MPPS Carabobo</t>
  </si>
  <si>
    <t>ASH # MPPS Yaracuy</t>
  </si>
  <si>
    <t>ASH # MPPS Cojedes</t>
  </si>
  <si>
    <t>ASH # MPPS Miranda</t>
  </si>
  <si>
    <t>ASH # MPPS La Guaira</t>
  </si>
  <si>
    <t>ASH # Diócesis - Diócesis de Barquisimeto</t>
  </si>
  <si>
    <t>ASH # MPPS Sucre</t>
  </si>
  <si>
    <t>ASH # Corporación de Salud del Estado Aragua</t>
  </si>
  <si>
    <t>ASH # MPPS Monagas</t>
  </si>
  <si>
    <t>ASH # FLM - Federación Luterana Mundial VEN</t>
  </si>
  <si>
    <t>ASH # MPPS Delta Amacuro</t>
  </si>
  <si>
    <t>ASH # INSALUD - Fundación Instituto Carabobeño para la Salud</t>
  </si>
  <si>
    <t>ASH # CUMIS UCV - Campamento Universitario Multidisciplinario de Investigación y Servicio</t>
  </si>
  <si>
    <t>ASH # FPO - Fundación Potabilis</t>
  </si>
  <si>
    <t>ASH # VDTM - Ven da tu mano</t>
  </si>
  <si>
    <t>ASH # Corposalud Yaracuy - Instituto Autónomo de la Salud del estado Yaracuy</t>
  </si>
  <si>
    <t>ASH # AC NM - Asociación Civil Niña Madre</t>
  </si>
  <si>
    <t>ASH # Visión Mujer - Fundación Visión Mujer</t>
  </si>
  <si>
    <t>ASH # FCA - Fundación Caciques Alzaos</t>
  </si>
  <si>
    <t>ASH # Jurispenna - Juris para Ellos, niños niñas y adolescentes</t>
  </si>
  <si>
    <t>ASH # Asociación Civil Nuevo Amanecer</t>
  </si>
  <si>
    <t>ASH # FUNDACRECER - FundaCrecer para el crecimiento integral</t>
  </si>
  <si>
    <t>ASH # CARITAS Carúpano</t>
  </si>
  <si>
    <t>ASH # El Iceberg - El Iceberg del Exito</t>
  </si>
  <si>
    <t>ASH # HI - Humanity &amp; Inclusion</t>
  </si>
  <si>
    <t>ASH # F. Finampyme - Fundación Finampyme</t>
  </si>
  <si>
    <t>ASH # OBGASTROFIT - OB GASTRO FIT</t>
  </si>
  <si>
    <t>ASH # Activistasxsl - Mujeres Activistas por el Software Libre</t>
  </si>
  <si>
    <t>ASH # Fundación Manos Extendidas</t>
  </si>
  <si>
    <t>ASH # Dirección Regional de Salud de Barinas</t>
  </si>
  <si>
    <t>PROVBG # CEPIN - Centro de Promoción Integral del Niño</t>
  </si>
  <si>
    <t>PROVBG # DIRESA - Dirección Regional de Salud Amazonas</t>
  </si>
  <si>
    <t>PROVBG # VAPA - Vicariato Apostólico de Puerto Ayacucho</t>
  </si>
  <si>
    <t>PROVBG # Sociedad Ético Cultural</t>
  </si>
  <si>
    <t>PROVBG # SOS Aldeas Infantiles</t>
  </si>
  <si>
    <t>PROVBG # HULRANZT - Hospital Universitario Dr. Luis Razetti</t>
  </si>
  <si>
    <t>PROVBG # Corposalud Táchira</t>
  </si>
  <si>
    <t>PROVBG # FUNDAENSALUD - Fundación Educando En Salud</t>
  </si>
  <si>
    <t>PROVBG # SALUDANZ - Instituto Anzoatiguense de la Salud</t>
  </si>
  <si>
    <t>PROVBG # RLN  - FUNDACIÓN ROMPIENDO LA NORMA</t>
  </si>
  <si>
    <t>PROVBG # SAHEP - Sociedad Amigos del Hospital de Especialidades Pediatricas</t>
  </si>
  <si>
    <t>PROVBG # RGV+ - Red de Gente Positiva</t>
  </si>
  <si>
    <t>PROVBG # Red de Nutrición LARA</t>
  </si>
  <si>
    <t>PROVBG # RBPSB - Red de Bibliotecas Públicas Simón Rodríguez</t>
  </si>
  <si>
    <t>PROVBG # Proveeduría de Zulia</t>
  </si>
  <si>
    <t>PROVBG # Puntos Solidarios</t>
  </si>
  <si>
    <t>PROVBG # RELAF - Red Latinoamericana de Acogimiento Familiar</t>
  </si>
  <si>
    <t>PROVBG # SJR - Servicio Jesuita para los refugiados</t>
  </si>
  <si>
    <t>PROVBG # Sin Tabú - Sin Tabú</t>
  </si>
  <si>
    <t>PROVBG # SAMSB - Servicio Autónomo Municipal de Salud Baruta</t>
  </si>
  <si>
    <t>PROVBG # Rehabilitadores por la Salud</t>
  </si>
  <si>
    <t>PROVBG # SAEZ - Secretaría de Salud del Estado Zulia</t>
  </si>
  <si>
    <t>PROVBG # Corposalud Mérida</t>
  </si>
  <si>
    <t>PROVBG # DRSNESP - Dirección Regional de Salud del Estado Nueva Esparta</t>
  </si>
  <si>
    <t>PROVBG # SOCIEM-UCV - Sociedad Científica de Estudiantes de Medicina de la Universidad Central de Venezuela</t>
  </si>
  <si>
    <t>PROVBG # Asociación Civil EmpoderaME</t>
  </si>
  <si>
    <t>PROVBG # Consorven - Confederación Sordos de Venezuela</t>
  </si>
  <si>
    <t>PROVBG # FH - Fundación Hábiles</t>
  </si>
  <si>
    <t>PROVBG # EducAcción - Educación</t>
  </si>
  <si>
    <t>PROVBG # MPPS Cojedes</t>
  </si>
  <si>
    <t>PROVBG # MPPS Carabobo</t>
  </si>
  <si>
    <t>PROVBG # MPPS La Guaira</t>
  </si>
  <si>
    <t>PROVBG # MPPS Distrito Capital</t>
  </si>
  <si>
    <t>PROVBG # MPPS Miranda</t>
  </si>
  <si>
    <t>PROVBG # Alcaldía de Maracaibo</t>
  </si>
  <si>
    <t>PROVBG # SDS Falcón - Secretaría de Salud del Estado Falcón</t>
  </si>
  <si>
    <t>PROVBG # SDS Trujillo - Secretaría de Salud del Estado Trujillo</t>
  </si>
  <si>
    <t>PROVBG # Mapani - Madres y Padres Por los Niños en Venezuela</t>
  </si>
  <si>
    <t>PROVBG # DRSDelta - Dirección Regional de Salud Delta Amacuro</t>
  </si>
  <si>
    <t>PROVBG # FUNDASALUD - Fundación del Estado Sucre para la Salud</t>
  </si>
  <si>
    <t>PROVBG # MUDERES - Mujeres por los Derechos</t>
  </si>
  <si>
    <t xml:space="preserve">PROVBG # CENADEDH - Centro de Demografía y Derechos Humanos </t>
  </si>
  <si>
    <t>PROVBG # SPPS_Lara - Secretaría de Salud del estado Lara</t>
  </si>
  <si>
    <t>PROVBG # Diócesis SC - Diócesis de San Cristóbal</t>
  </si>
  <si>
    <t>PROVBG # DSDC - Dirección de Salud del Distrito Capital</t>
  </si>
  <si>
    <t>PROVBG # FUNREAHV - Fundación Red de Emergencia y Ayuda Humanitaria Venezuela</t>
  </si>
  <si>
    <t>PROVBG # Fundación Rehabilitarte</t>
  </si>
  <si>
    <t>PROVBG # Mamá Maestra - Fundación Paz Positiva</t>
  </si>
  <si>
    <t>PROVBG # Fundación nacional de protección a los familiares y víctimas del Sicariato Campesino</t>
  </si>
  <si>
    <t>PROVBG # FUNDEUIS - Fundación para el Desarrollo de la Universidad Industrial de Santander</t>
  </si>
  <si>
    <t>PROVBG # Fundación Santa Teresa de Avila</t>
  </si>
  <si>
    <t>PROVBG # GRV - Grupo de Rescate Venezuela</t>
  </si>
  <si>
    <t>PROVBG # Fundación Shapers for Venezuela</t>
  </si>
  <si>
    <t>PROVBG # Fundación Soy un Guardián</t>
  </si>
  <si>
    <t>PROVBG # Fundación Más que una Sonrisa</t>
  </si>
  <si>
    <t>PROVBG # FUNDAINIL - Fundación de Atención Integral Juvenil</t>
  </si>
  <si>
    <t>PROVBG # Fundacion De Familia a Familia</t>
  </si>
  <si>
    <t>PROVBG # Danac - Fundación Danac</t>
  </si>
  <si>
    <t>PROVBG # FUNDACREDESA - Fundación Centro de Estudios sobre Crecimiento y Desarrollo de la Población Venezolana</t>
  </si>
  <si>
    <t>PROVBG # Cultivaar - Fundación Cultivar</t>
  </si>
  <si>
    <t>PROVBG # Fundación Escribe tu Futuro</t>
  </si>
  <si>
    <t>PROVBG # Loto Azul - Fundación Loto Azul</t>
  </si>
  <si>
    <t>PROVBG # Fundación Lucianita Valeska</t>
  </si>
  <si>
    <t>PROVBG # Fundación Intercambio de Saberes de los Pueblos</t>
  </si>
  <si>
    <t>PROVBG # Higea - Fundación Higea</t>
  </si>
  <si>
    <t>PROVBG # Innocens - Fundación Innocens</t>
  </si>
  <si>
    <t>PROVBG # Hidroven - Hidrológica Venezolana</t>
  </si>
  <si>
    <t>PROVBG # Parroquia Corpus Christi Ciudad Guayana</t>
  </si>
  <si>
    <t>PROVBG # Proinapsa - Proinapsa</t>
  </si>
  <si>
    <t>PROVBG # ONUSIDA</t>
  </si>
  <si>
    <t>PROVBG # ODISEF - Observatorio de Investigaciones Sociales en la Frontera</t>
  </si>
  <si>
    <t>PROVBG # BPRM - Oficina de Población, Refugiados y Migración</t>
  </si>
  <si>
    <t>PROVBG # Protección Civil Caroní</t>
  </si>
  <si>
    <t>PROVBG # Protección Civil San Cristobal</t>
  </si>
  <si>
    <t>PROVBG # Protección Civil Táchira</t>
  </si>
  <si>
    <t>PROVBG # Protección Civil San Antonio</t>
  </si>
  <si>
    <t>PROVBG # Protección Civil Heres</t>
  </si>
  <si>
    <t>PROVBG # Protección Civil Miranda</t>
  </si>
  <si>
    <t>PROVBG # Movimiento Porche Literario Calle 13</t>
  </si>
  <si>
    <t>PROVBG # ISPEB - Instituto de Salud Pública del Estado Bolívar</t>
  </si>
  <si>
    <t>PROVBG # IMAS - Instituto Municipal de Aguas de Sucre</t>
  </si>
  <si>
    <t>PROVBG # Hospital Materno de Caricuao</t>
  </si>
  <si>
    <t>PROVBG # Hospital Materno Infantil del Este Dr. Joel Valencia Parpacén de Petare</t>
  </si>
  <si>
    <t>PROVBG # Hospital Materno Concepción Palacios</t>
  </si>
  <si>
    <t>PROVBG # INAMUJER - Instituto Nacional de la Mujer</t>
  </si>
  <si>
    <t>PROVBG # MPPS - Ministerio del Poder Popular para la Salud</t>
  </si>
  <si>
    <t>PROVBG # Movimiento Mujeres Por La Vida</t>
  </si>
  <si>
    <t>PROVBG # MSF - Médicos Sin Fronteras</t>
  </si>
  <si>
    <t>PROVBG # INN - Instituto Nacional de Nutrición Venezuela</t>
  </si>
  <si>
    <t>PROVBG # MdM Argentina - Médicos del Mundo Argentina</t>
  </si>
  <si>
    <t>PROVBG # CIR - Comité Internacional de Rescate</t>
  </si>
  <si>
    <t>PROVBG # ACOVIH - Acción Colectiva contra el VIH</t>
  </si>
  <si>
    <t>PROVBG # Asociación civil Salud y Familia</t>
  </si>
  <si>
    <t>PROVBG # Fundación Conciencia por la Vida</t>
  </si>
  <si>
    <t>PROVBG # ADHAM - Asociación de Derechos Humanos Amigos de Margarita</t>
  </si>
  <si>
    <t>ASH # ACCSI - Acción Ciudadana contra el SIDA</t>
  </si>
  <si>
    <t>ASH # ADRA VEN - Agencia Adventista de Desarrollo y Recursos Asistenciales Venezuela</t>
  </si>
  <si>
    <t>ASH # COSUDE - Agencia Suiza para el Desarrollo y la Cooperación</t>
  </si>
  <si>
    <t>ASH # ADRA CAN - Agencia Adventista de Desarrollo y Recursos Asistenciales Canadá</t>
  </si>
  <si>
    <t>ASH # Acción Solidaria</t>
  </si>
  <si>
    <t>ASH # Azul Positivo - Acción Zuliana por la Vida</t>
  </si>
  <si>
    <t>PROVBG # Asociación Civil Monitores UTOPIX</t>
  </si>
  <si>
    <t>PROVBG # Pais Narrado</t>
  </si>
  <si>
    <t>PROVBG # MPPS DRSNE - Direccion Regional de salud Nueva esparta</t>
  </si>
  <si>
    <t>PROVBG # Asociación Civil Una Mano Para Monagas</t>
  </si>
  <si>
    <t>PROVBG # REPAS - Red Popular de Ayuda Solidaria</t>
  </si>
  <si>
    <t>PROVBG # Fundación para el Desarrollo Sustentable de la Nación Isaac</t>
  </si>
  <si>
    <t>PROVBG # Inclúyeme - Fundación Inclúyeme</t>
  </si>
  <si>
    <t>PROVBG # DCEF - DEUS CARITAS EST FUNDACIÓN</t>
  </si>
  <si>
    <t>PROVBG # FEE - Emprendedores de Éxito</t>
  </si>
  <si>
    <t>PROVBG # ENCILUZ - Fundación de Bienestar Social Enciende una Luz.</t>
  </si>
  <si>
    <t>PROVBG # SALMA Venezuela</t>
  </si>
  <si>
    <t>ASH # Alcaldía de Bolívar</t>
  </si>
  <si>
    <t>ASH # Cooperativa Prod Quebrada Azul</t>
  </si>
  <si>
    <t>ASH # Corposalud</t>
  </si>
  <si>
    <t>ASH # CISV</t>
  </si>
  <si>
    <t>ASH # CISOR - Centro de Investigaciones Científicas</t>
  </si>
  <si>
    <t>ASH # CENDIF - Centro de Investigaciones para la Infancia y la Familia</t>
  </si>
  <si>
    <t>ASH # CICR - Cruz Roja Internacional</t>
  </si>
  <si>
    <t>ASH # CODEVIDA - Derecho a la Salud y la Vida</t>
  </si>
  <si>
    <t>ASH # DigiSalud</t>
  </si>
  <si>
    <t>ASH # Derechicos</t>
  </si>
  <si>
    <t>ASH # CRV - Cruz Roja Venezolana</t>
  </si>
  <si>
    <t>ASH # Defensoría del Pueblo</t>
  </si>
  <si>
    <t>ASH # Centro de Formación Popular Nuevo Pueblo</t>
  </si>
  <si>
    <t>ASH # CESAP Lara - Asociación Civil Concentroccidente</t>
  </si>
  <si>
    <t>ASH # Red Ciega - Asociación Civil Red Ciega</t>
  </si>
  <si>
    <t>ASH # Asociación Afecto Venezuela</t>
  </si>
  <si>
    <t>ASH # Alcaldía de El Hatillo</t>
  </si>
  <si>
    <t>ASH # Alcaldía de Táchira</t>
  </si>
  <si>
    <t>ASH # ALAPLAF - Asociación Larense de Planificación Familiar</t>
  </si>
  <si>
    <t>ASH # CADEF - Centro de acción y defensa por los derechos humanos</t>
  </si>
  <si>
    <t>ASH # CANIA - Centro de Atención Nutricional Infantil Antímano</t>
  </si>
  <si>
    <t>ASH # AFACO - Asociación para el Desarrollo de la Familia y la Comunidad</t>
  </si>
  <si>
    <t>ASH # AVESSOC - Asociación Venezolana de Servicios de Salud de Orientación Cristiana</t>
  </si>
  <si>
    <t>PROVBG # CARITAS Carúpano</t>
  </si>
  <si>
    <t>PROVBG # Asociación Civil Nuevo Amanecer</t>
  </si>
  <si>
    <t>PROVBG # FUNDACRECER - FundaCrecer para el crecimiento integral</t>
  </si>
  <si>
    <t>PROVBG # INTAMUJER - Instituto Tachirense de la Mujer</t>
  </si>
  <si>
    <t>PROVBG # Diócesis - Diócesis de Barquisimeto</t>
  </si>
  <si>
    <t>PROVBG # FCA - Fundación Caciques Alzaos</t>
  </si>
  <si>
    <t>PROVBG # Fundación Manos Extendidas</t>
  </si>
  <si>
    <t>PROVBG # OBGASTROFIT - OB GASTRO FIT</t>
  </si>
  <si>
    <t>PROVBG # Activistasxsl - Mujeres Activistas por el Software Libre</t>
  </si>
  <si>
    <t>PROVBG # Jurispenna - Juris para Ellos, niños niñas y adolescentes</t>
  </si>
  <si>
    <t>PROVBG # El Iceberg - El Iceberg del Exito</t>
  </si>
  <si>
    <t xml:space="preserve">PROVBG # MUGER - Colectivo Feminista Mujer Género Rebelde </t>
  </si>
  <si>
    <t>PROVBG # PIB-CLUE - Primera Iglesia Bautista - Cristo la única esperanza</t>
  </si>
  <si>
    <t>PROVBG # JE/JAV - Jóvenes Emprendedores/Junior Achievement de Venezuela</t>
  </si>
  <si>
    <t>PROVBG # MPPS Portuguesa</t>
  </si>
  <si>
    <t>PROVBG # MPPS Yaracuy</t>
  </si>
  <si>
    <t>PROVBG # MPPS Guárico</t>
  </si>
  <si>
    <t>PROVBG # A.C. Instituto de la Caridad Universal de Venezuela</t>
  </si>
  <si>
    <t>PROVBG # MPPS Apure</t>
  </si>
  <si>
    <t>PROVBG # INSALUDAPURE - Instituto Autónomo De La Salud Del Estado Apure</t>
  </si>
  <si>
    <t xml:space="preserve">PROVBG # UAR - Universidad Abierta de Recoleta </t>
  </si>
  <si>
    <t>PROVBG # ALPANNA - Fundación Andando Al Paso de Niños, Niñas y Adolescentes</t>
  </si>
  <si>
    <t>PROVBG # FALDAS R - Feministas en Acción Libre y Directa por la Autonomía Sexual y Reproductiva</t>
  </si>
  <si>
    <t>PROVBG # HI - Humanity &amp; Inclusion</t>
  </si>
  <si>
    <t>PROVBG # ECR - Esclavas de Cristo Rey</t>
  </si>
  <si>
    <t>PROVBG # SER - Sociedad Educativa Religiosa</t>
  </si>
  <si>
    <t>PROVBG # DEJAD QUE LOS NIÑOS VENGAN A MI</t>
  </si>
  <si>
    <t>PROVBG # FPO - Fundación Potabilis</t>
  </si>
  <si>
    <t>PROVBG # CAMPO - Cooperación Acción Movimiento Producción Organización</t>
  </si>
  <si>
    <t>PROVBG # MI - Mentor Initiative</t>
  </si>
  <si>
    <t>PROVBG # Proyecto de recuperación nutricional Catch Up</t>
  </si>
  <si>
    <t>PROVBG # Fundamad - Fundación manito de Dios</t>
  </si>
  <si>
    <t>PROVBG # CEPROFOR - Asociación Civil Centro para la promoción y formación social.</t>
  </si>
  <si>
    <t>PROVBG # CUMIS UCV - Campamento Universitario Multidisciplinario de Investigación y Servicio</t>
  </si>
  <si>
    <t>PROVBG # MPPS Delta Amacuro</t>
  </si>
  <si>
    <t>PROVBG # MPPS Monagas</t>
  </si>
  <si>
    <t>PROVBG # FLM - Federación Luterana Mundial VEN</t>
  </si>
  <si>
    <t>PROVBG # F. Finampyme - Fundación Finampyme</t>
  </si>
  <si>
    <t>PROVBG # Visión Mujer - Fundación Visión Mujer</t>
  </si>
  <si>
    <t>PROVBG # MPPS Sucre</t>
  </si>
  <si>
    <t>PROVBG # AC NM - Asociación Civil Niña Madre</t>
  </si>
  <si>
    <t>PROVBG # VDTM - Ven da tu mano</t>
  </si>
  <si>
    <t>PROVBG # Corposalud Yaracuy - Instituto Autónomo de la Salud del estado Yaracuy</t>
  </si>
  <si>
    <t>PROVBG # Corporación de Salud del Estado Aragua</t>
  </si>
  <si>
    <t>PROVBG # INSALUD - Fundación Instituto Carabobeño para la Salud</t>
  </si>
  <si>
    <t>PROPG # MdM Argentina - Médicos del Mundo Argentina</t>
  </si>
  <si>
    <t>PROPG # MSF - Médicos Sin Fronteras</t>
  </si>
  <si>
    <t>PROPG # INN - Instituto Nacional de Nutrición Venezuela</t>
  </si>
  <si>
    <t>PROPG # IMAS - Instituto Municipal de Aguas de Sucre</t>
  </si>
  <si>
    <t>PROPG # INAMUJER - Instituto Nacional de la Mujer</t>
  </si>
  <si>
    <t>PROPG # MPPS - Ministerio del Poder Popular para la Salud</t>
  </si>
  <si>
    <t>PROPG # BPRM - Oficina de Población, Refugiados y Migración</t>
  </si>
  <si>
    <t>PROPG # ONUSIDA</t>
  </si>
  <si>
    <t>PROPG # ODISEF - Observatorio de Investigaciones Sociales en la Frontera</t>
  </si>
  <si>
    <t>PROPG # Movimiento Mujeres Por La Vida</t>
  </si>
  <si>
    <t>PROPG # Movimiento Porche Literario Calle 13</t>
  </si>
  <si>
    <t>PROPG # ISPEB - Instituto de Salud Pública del Estado Bolívar</t>
  </si>
  <si>
    <t>PROPG # Fundación Soy un Guardián</t>
  </si>
  <si>
    <t>PROPG # Fundación Shapers for Venezuela</t>
  </si>
  <si>
    <t>PROPG # Fundación Rehabilitarte</t>
  </si>
  <si>
    <t>PROPG # Fundación Santa Teresa de Avila</t>
  </si>
  <si>
    <t>PROPG # CESAP - Grupo Civil Centro al Servicio de la Acción Popular</t>
  </si>
  <si>
    <t>PROPG # Hospital Materno Concepción Palacios</t>
  </si>
  <si>
    <t>PROPG # Hospital Materno de Caricuao</t>
  </si>
  <si>
    <t>PROPG # Hospital Materno Infantil del Este Dr. Joel Valencia Parpacén de Petare</t>
  </si>
  <si>
    <t>PROPG # GRV - Grupo de Rescate Venezuela</t>
  </si>
  <si>
    <t>PROPG # Hidroven - Hidrológica Venezolana</t>
  </si>
  <si>
    <t>PROPG # Parroquia Corpus Christi Ciudad Guayana</t>
  </si>
  <si>
    <t>PROPG # SJR - Servicio Jesuita para los refugiados</t>
  </si>
  <si>
    <t>PROPG # Sin Tabú - Sin Tabú</t>
  </si>
  <si>
    <t>PROPG # SAMSB - Servicio Autónomo Municipal de Salud Baruta</t>
  </si>
  <si>
    <t>PROPG # Rehabilitadores por la Salud</t>
  </si>
  <si>
    <t>PROPG # SAEZ - Secretaría de Salud del Estado Zulia</t>
  </si>
  <si>
    <t>PROPG # SAHEP - Sociedad Amigos del Hospital de Especialidades Pediatricas</t>
  </si>
  <si>
    <t>PROPG # CEPIN - Centro de Promoción Integral del Niño</t>
  </si>
  <si>
    <t>PROPG # DIRESA - Dirección Regional de Salud Amazonas</t>
  </si>
  <si>
    <t>PROPG # VAPA - Vicariato Apostólico de Puerto Ayacucho</t>
  </si>
  <si>
    <t>PROPG # Sociedad Ético Cultural</t>
  </si>
  <si>
    <t>PROPG # SOS Aldeas Infantiles</t>
  </si>
  <si>
    <t>PROPG # RELAF - Red Latinoamericana de Acogimiento Familiar</t>
  </si>
  <si>
    <t>PROPG # Protección Civil San Antonio</t>
  </si>
  <si>
    <t>PROPG # Protección Civil San Cristobal</t>
  </si>
  <si>
    <t>PROPG # Protección Civil Miranda</t>
  </si>
  <si>
    <t>PROPG # Protección Civil Caroní</t>
  </si>
  <si>
    <t>PROPG # Protección Civil Heres</t>
  </si>
  <si>
    <t>PROPG # Protección Civil Táchira</t>
  </si>
  <si>
    <t>PROPG # RGV+ - Red de Gente Positiva</t>
  </si>
  <si>
    <t>PROPG # Red de Nutrición LARA</t>
  </si>
  <si>
    <t>PROPG # RBPSB - Red de Bibliotecas Públicas Simón Rodríguez</t>
  </si>
  <si>
    <t>PROPG # Proveeduría de Zulia</t>
  </si>
  <si>
    <t>PROPG # Puntos Solidarios</t>
  </si>
  <si>
    <t>PROPG # CRV - Cruz Roja Venezolana</t>
  </si>
  <si>
    <t>PROPG # Defensoría del Pueblo</t>
  </si>
  <si>
    <t>PROPG # CICR - Cruz Roja Internacional</t>
  </si>
  <si>
    <t>PROPG # Cooperativa Prod Quebrada Azul</t>
  </si>
  <si>
    <t>PROPG # Corposalud</t>
  </si>
  <si>
    <t>PROPG # Derechicos</t>
  </si>
  <si>
    <t>PROPG # FINAMPYME - Entidad Microfinanciera de Ahorro y Crédito</t>
  </si>
  <si>
    <t>PROPG # Entrompe de Falopio</t>
  </si>
  <si>
    <t>PROPG # Dirección Regional de Salud de Barinas</t>
  </si>
  <si>
    <t>PROPG # CODEVIDA - Derecho a la Salud y la Vida</t>
  </si>
  <si>
    <t>PROPG # DigiSalud</t>
  </si>
  <si>
    <t>PROPG # CISV</t>
  </si>
  <si>
    <t>PROPG # AFACO - Asociación para el Desarrollo de la Familia y la Comunidad</t>
  </si>
  <si>
    <t>PROPG # AVESSOC - Asociación Venezolana de Servicios de Salud de Orientación Cristiana</t>
  </si>
  <si>
    <t>PROPG # ALAPLAF - Asociación Larense de Planificación Familiar</t>
  </si>
  <si>
    <t>PROPG # CESAP Lara - Asociación Civil Concentroccidente</t>
  </si>
  <si>
    <t>PROPG # Red Ciega - Asociación Civil Red Ciega</t>
  </si>
  <si>
    <t>PROPG # AVESA - Asociación Venezolana para una Educación Sexual Alternativa</t>
  </si>
  <si>
    <t>PROPG # CISOR - Centro de Investigaciones Científicas</t>
  </si>
  <si>
    <t>PROPG # CENDIF - Centro de Investigaciones para la Infancia y la Familia</t>
  </si>
  <si>
    <t>PROPG # Centro de Formación Popular Nuevo Pueblo</t>
  </si>
  <si>
    <t>PROPG # CADEF - Centro de acción y defensa por los derechos humanos</t>
  </si>
  <si>
    <t>PROPG # CANIA - Centro de Atención Nutricional Infantil Antímano</t>
  </si>
  <si>
    <t>PROPG # EFIP - Equipo de Formación, Información y Publicaciones</t>
  </si>
  <si>
    <t>PROPG # Fundación Intercambio de Saberes de los Pueblos</t>
  </si>
  <si>
    <t>PROPG # Loto Azul - Fundación Loto Azul</t>
  </si>
  <si>
    <t>PROPG # Innocens - Fundación Innocens</t>
  </si>
  <si>
    <t>PROPG # Fundación Escribe tu Futuro</t>
  </si>
  <si>
    <t>PROPG # Higea - Fundación Higea</t>
  </si>
  <si>
    <t>PROPG # Fundación Lucianita Valeska</t>
  </si>
  <si>
    <t>PROPG # Mamá Maestra - Fundación Paz Positiva</t>
  </si>
  <si>
    <t>PROPG # FUNREAHV - Fundación Red de Emergencia y Ayuda Humanitaria Venezuela</t>
  </si>
  <si>
    <t>PROPG # FUNDEUIS - Fundación para el Desarrollo de la Universidad Industrial de Santander</t>
  </si>
  <si>
    <t>PROPG # Fundación Más que una Sonrisa</t>
  </si>
  <si>
    <t>PROPG # Fundación nacional de protección a los familiares y víctimas del Sicariato Campesino</t>
  </si>
  <si>
    <t>PROPG # Fundacion De Familia a Familia</t>
  </si>
  <si>
    <t>PROPG # Fogones y Bandera</t>
  </si>
  <si>
    <t>PROPG # Foro Penal</t>
  </si>
  <si>
    <t>PROPG # FNP - Fundación Niños en Positivo</t>
  </si>
  <si>
    <t>PROPG # ECHO - European Civil Protection and Humanitarian Aid Operations</t>
  </si>
  <si>
    <t>PROPG # FICR - Federación Internacional de Sociedades de la Cruz Roja y de la Media Luna Roja</t>
  </si>
  <si>
    <t>PROPG # Fundación "tomate un tiempo para ti"</t>
  </si>
  <si>
    <t>PROPG # Danac - Fundación Danac</t>
  </si>
  <si>
    <t>PROPG # FUNDAINIL - Fundación de Atención Integral Juvenil</t>
  </si>
  <si>
    <t>PROPG # Cultivaar - Fundación Cultivar</t>
  </si>
  <si>
    <t>PROPG # Cacica Urimare - Fundación Cacica Urimare</t>
  </si>
  <si>
    <t>PROPG # FUNDACREDESA - Fundación Centro de Estudios sobre Crecimiento y Desarrollo de la Población Venezolana</t>
  </si>
  <si>
    <t>PROPG # Corposalud Yaracuy - Instituto Autónomo de la Salud del estado Yaracuy</t>
  </si>
  <si>
    <t>PROPG # AC NM - Asociación Civil Niña Madre</t>
  </si>
  <si>
    <t>PROPG # INSALUD - Fundación Instituto Carabobeño para la Salud</t>
  </si>
  <si>
    <t>PROPG # MPPS Sucre</t>
  </si>
  <si>
    <t>PROPG # Corporación de Salud del Estado Aragua</t>
  </si>
  <si>
    <t>PROPG # VDTM - Ven da tu mano</t>
  </si>
  <si>
    <t>PROPG # DEJAD QUE LOS NIÑOS VENGAN A MI</t>
  </si>
  <si>
    <t>PROPG # ECR - Esclavas de Cristo Rey</t>
  </si>
  <si>
    <t>PROPG # CUMIS UCV - Campamento Universitario Multidisciplinario de Investigación y Servicio</t>
  </si>
  <si>
    <t>PROPG # FPO - Fundación Potabilis</t>
  </si>
  <si>
    <t>PROPG # MPPS Monagas</t>
  </si>
  <si>
    <t>PROPG # Activistasxsl - Mujeres Activistas por el Software Libre</t>
  </si>
  <si>
    <t>PROPG # Fundación Manos Extendidas</t>
  </si>
  <si>
    <t>PROPG # El Iceberg - El Iceberg del Exito</t>
  </si>
  <si>
    <t>PROPG # FCA - Fundación Caciques Alzaos</t>
  </si>
  <si>
    <t>PROPG # Jurispenna - Juris para Ellos, niños niñas y adolescentes</t>
  </si>
  <si>
    <t>PROPG # OBGASTROFIT - OB GASTRO FIT</t>
  </si>
  <si>
    <t>PROPG # FLM - Federación Luterana Mundial VEN</t>
  </si>
  <si>
    <t>PROPG # MPPS Delta Amacuro</t>
  </si>
  <si>
    <t>PROPG # Visión Mujer - Fundación Visión Mujer</t>
  </si>
  <si>
    <t>PROPG # HI - Humanity &amp; Inclusion</t>
  </si>
  <si>
    <t>PROPG # F. Finampyme - Fundación Finampyme</t>
  </si>
  <si>
    <t>PROPG # SER - Sociedad Educativa Religiosa</t>
  </si>
  <si>
    <t>PROPG # Inclúyeme - Fundación Inclúyeme</t>
  </si>
  <si>
    <t>PROPG # DCEF - DEUS CARITAS EST FUNDACIÓN</t>
  </si>
  <si>
    <t>PROPG # FEE - Emprendedores de Éxito</t>
  </si>
  <si>
    <t>PROPG # ENCILUZ - Fundación de Bienestar Social Enciende una Luz.</t>
  </si>
  <si>
    <t>PROPG # SALMA Venezuela</t>
  </si>
  <si>
    <t>PROPG # CIR - Comité Internacional de Rescate</t>
  </si>
  <si>
    <t>PROPG # ACOVIH - Acción Colectiva contra el VIH</t>
  </si>
  <si>
    <t>PROPG # Asociación civil Salud y Familia</t>
  </si>
  <si>
    <t>PROPG # Fundación Conciencia por la Vida</t>
  </si>
  <si>
    <t>PROPG # ADHAM - Asociación de Derechos Humanos Amigos de Margarita</t>
  </si>
  <si>
    <t>PROPG # Fundación para el Desarrollo Sustentable de la Nación Isaac</t>
  </si>
  <si>
    <t>PROPG # Proyecto de recuperación nutricional Catch Up</t>
  </si>
  <si>
    <t>PROPG # MI - Mentor Initiative</t>
  </si>
  <si>
    <t>PROPG # CEPROFOR - Asociación Civil Centro para la promoción y formación social.</t>
  </si>
  <si>
    <t>PROPG # CAMPO - Cooperación Acción Movimiento Producción Organización</t>
  </si>
  <si>
    <t>PROPG # Fundamad - Fundación manito de Dios</t>
  </si>
  <si>
    <t>PROPG # Pais Narrado</t>
  </si>
  <si>
    <t>PROPG # MPPS DRSNE - Direccion Regional de salud Nueva esparta</t>
  </si>
  <si>
    <t>PROPG # Asociación Civil Una Mano Para Monagas</t>
  </si>
  <si>
    <t>PROPG # REPAS - Red Popular de Ayuda Solidaria</t>
  </si>
  <si>
    <t>PROPG # SPPS_Lara - Secretaría de Salud del estado Lara</t>
  </si>
  <si>
    <t>PROPG # MUDERES - Mujeres por los Derechos</t>
  </si>
  <si>
    <t>PROPG # DSDC - Dirección de Salud del Distrito Capital</t>
  </si>
  <si>
    <t>PROPG # FUNDASALUD - Fundación del Estado Sucre para la Salud</t>
  </si>
  <si>
    <t>PROPG # Diócesis SC - Diócesis de San Cristóbal</t>
  </si>
  <si>
    <t xml:space="preserve">PROPG # CENADEDH - Centro de Demografía y Derechos Humanos </t>
  </si>
  <si>
    <t>PROPG # Asociación Civil EmpoderaME</t>
  </si>
  <si>
    <t>PROPG # DRSNESP - Dirección Regional de Salud del Estado Nueva Esparta</t>
  </si>
  <si>
    <t>PROPG # FH - Fundación Hábiles</t>
  </si>
  <si>
    <t>PROPG # Alcaldía de Maracaibo</t>
  </si>
  <si>
    <t>PROPG # Consorven - Confederación Sordos de Venezuela</t>
  </si>
  <si>
    <t>PROPG # SDS Trujillo - Secretaría de Salud del Estado Trujillo</t>
  </si>
  <si>
    <t>PROPG # FUNDAENSALUD - Fundación Educando En Salud</t>
  </si>
  <si>
    <t>PROPG # RLN  - FUNDACIÓN ROMPIENDO LA NORMA</t>
  </si>
  <si>
    <t>PROPG # HULRANZT - Hospital Universitario Dr. Luis Razetti</t>
  </si>
  <si>
    <t>PROPG # SALUDANZ - Instituto Anzoatiguense de la Salud</t>
  </si>
  <si>
    <t>PROPG # Corposalud Táchira</t>
  </si>
  <si>
    <t>PROPG # Mapani - Madres y Padres Por los Niños en Venezuela</t>
  </si>
  <si>
    <t>PROPG # SDS Falcón - Secretaría de Salud del Estado Falcón</t>
  </si>
  <si>
    <t>PROPG # Corposalud Mérida</t>
  </si>
  <si>
    <t>PROPG # DRSDelta - Dirección Regional de Salud Delta Amacuro</t>
  </si>
  <si>
    <t>PROPG # SOCIEM-UCV - Sociedad Científica de Estudiantes de Medicina de la Universidad Central de Venezuela</t>
  </si>
  <si>
    <t>PROPG # MPPS Apure</t>
  </si>
  <si>
    <t>PROPG # INSALUDAPURE - Instituto Autónomo De La Salud Del Estado Apure</t>
  </si>
  <si>
    <t xml:space="preserve">PROPG # UAR - Universidad Abierta de Recoleta </t>
  </si>
  <si>
    <t>PROPG # ALPANNA - Fundación Andando Al Paso de Niños, Niñas y Adolescentes</t>
  </si>
  <si>
    <t>PROPG # FALDAS R - Feministas en Acción Libre y Directa por la Autonomía Sexual y Reproductiva</t>
  </si>
  <si>
    <t xml:space="preserve">PROPG # MUGER - Colectivo Feminista Mujer Género Rebelde </t>
  </si>
  <si>
    <t>PROPG # CARITAS Carúpano</t>
  </si>
  <si>
    <t>PROPG # Asociación Civil Nuevo Amanecer</t>
  </si>
  <si>
    <t>PROPG # FUNDACRECER - FundaCrecer para el crecimiento integral</t>
  </si>
  <si>
    <t>PROPG # INTAMUJER - Instituto Tachirense de la Mujer</t>
  </si>
  <si>
    <t>PROPG # Diócesis - Diócesis de Barquisimeto</t>
  </si>
  <si>
    <t>PROPG # A.C. Instituto de la Caridad Universal de Venezuela</t>
  </si>
  <si>
    <t>PROPG # MPPS La Guaira</t>
  </si>
  <si>
    <t>PROPG # MPPS Cojedes</t>
  </si>
  <si>
    <t>PROPG # MPPS Miranda</t>
  </si>
  <si>
    <t>PROPG # EducAcción - Educación</t>
  </si>
  <si>
    <t>PROPG # MPPS Distrito Capital</t>
  </si>
  <si>
    <t>PROPG # MPPS Carabobo</t>
  </si>
  <si>
    <t>PROPG # PIB-CLUE - Primera Iglesia Bautista - Cristo la única esperanza</t>
  </si>
  <si>
    <t>PROPG # JE/JAV - Jóvenes Emprendedores/Junior Achievement de Venezuela</t>
  </si>
  <si>
    <t>PROPG # MPPS Portuguesa</t>
  </si>
  <si>
    <t>PROPG # MPPS Yaracuy</t>
  </si>
  <si>
    <t>PROPG # MPPS Guárico</t>
  </si>
  <si>
    <t>PROPG # Asociación Afecto Venezuela</t>
  </si>
  <si>
    <t>SAL # Protección Civil Caroní</t>
  </si>
  <si>
    <t>SAL # Protección Civil Heres</t>
  </si>
  <si>
    <t>SAL # Proinapsa - Proinapsa</t>
  </si>
  <si>
    <t>SAL # ONUSIDA</t>
  </si>
  <si>
    <t>SAL # Parroquia Corpus Christi Ciudad Guayana</t>
  </si>
  <si>
    <t>SAL # Protección Civil Miranda</t>
  </si>
  <si>
    <t>SAL # Proveeduría de Zulia</t>
  </si>
  <si>
    <t>SAL # Puntos Solidarios</t>
  </si>
  <si>
    <t>SAL # Protección Civil Táchira</t>
  </si>
  <si>
    <t>SAL # Protección Civil San Antonio</t>
  </si>
  <si>
    <t>SAL # Protección Civil San Cristobal</t>
  </si>
  <si>
    <t>SAL # BPRM - Oficina de Población, Refugiados y Migración</t>
  </si>
  <si>
    <t>SAL # INAMUJER - Instituto Nacional de la Mujer</t>
  </si>
  <si>
    <t>SAL # INN - Instituto Nacional de Nutrición Venezuela</t>
  </si>
  <si>
    <t>SAL # IMAS - Instituto Municipal de Aguas de Sucre</t>
  </si>
  <si>
    <t>SAL # Hospital Materno de Caricuao</t>
  </si>
  <si>
    <t>SAL # ISPEB - Instituto de Salud Pública del Estado Bolívar</t>
  </si>
  <si>
    <t>SAL # MdM Argentina - Médicos del Mundo Argentina</t>
  </si>
  <si>
    <t>SAL # Movimiento Porche Literario Calle 13</t>
  </si>
  <si>
    <t>SAL # ODISEF - Observatorio de Investigaciones Sociales en la Frontera</t>
  </si>
  <si>
    <t>SAL # Movimiento Mujeres Por La Vida</t>
  </si>
  <si>
    <t>SAL # MSF - Médicos Sin Fronteras</t>
  </si>
  <si>
    <t>SAL # MPPS - Ministerio del Poder Popular para la Salud</t>
  </si>
  <si>
    <t>SAL # RBPSB - Red de Bibliotecas Públicas Simón Rodríguez</t>
  </si>
  <si>
    <t>SAL # SALUDANZ - Instituto Anzoatiguense de la Salud</t>
  </si>
  <si>
    <t>SAL # HULRANZT - Hospital Universitario Dr. Luis Razetti</t>
  </si>
  <si>
    <t>SAL # CEPIN - Centro de Promoción Integral del Niño</t>
  </si>
  <si>
    <t>SAL # DIRESA - Dirección Regional de Salud Amazonas</t>
  </si>
  <si>
    <t>SAL # FUNDAENSALUD - Fundación Educando En Salud</t>
  </si>
  <si>
    <t>SAL # DRSDelta - Dirección Regional de Salud Delta Amacuro</t>
  </si>
  <si>
    <t>SAL # Corposalud Mérida</t>
  </si>
  <si>
    <t>SAL # Corposalud Táchira</t>
  </si>
  <si>
    <t>SAL # VAPA - Vicariato Apostólico de Puerto Ayacucho</t>
  </si>
  <si>
    <t>SAL # Rehabilitadores por la Salud</t>
  </si>
  <si>
    <t>SAL # SAEZ - Secretaría de Salud del Estado Zulia</t>
  </si>
  <si>
    <t>SAL # RELAF - Red Latinoamericana de Acogimiento Familiar</t>
  </si>
  <si>
    <t>SAL # RGV+ - Red de Gente Positiva</t>
  </si>
  <si>
    <t>SAL # Red de Nutrición LARA</t>
  </si>
  <si>
    <t>SAL # SAMSB - Servicio Autónomo Municipal de Salud Baruta</t>
  </si>
  <si>
    <t>SAL # Sociedad Ético Cultural</t>
  </si>
  <si>
    <t>SAL # SOS Aldeas Infantiles</t>
  </si>
  <si>
    <t>SAL # SAHEP - Sociedad Amigos del Hospital de Especialidades Pediatricas</t>
  </si>
  <si>
    <t>SAL # SJR - Servicio Jesuita para los refugiados</t>
  </si>
  <si>
    <t>SAL # Sin Tabú - Sin Tabú</t>
  </si>
  <si>
    <t>SAL # FICR - Federación Internacional de Sociedades de la Cruz Roja y de la Media Luna Roja</t>
  </si>
  <si>
    <t>SAL # FNP - Fundación Niños en Positivo</t>
  </si>
  <si>
    <t>SAL # ECHO - European Civil Protection and Humanitarian Aid Operations</t>
  </si>
  <si>
    <t>SAL # Entrompe de Falopio</t>
  </si>
  <si>
    <t>SAL # EFIP - Equipo de Formación, Información y Publicaciones</t>
  </si>
  <si>
    <t>SAL # Fogones y Bandera</t>
  </si>
  <si>
    <t>SAL # FUNDACREDESA - Fundación Centro de Estudios sobre Crecimiento y Desarrollo de la Población Venezolana</t>
  </si>
  <si>
    <t>SAL # Cultivaar - Fundación Cultivar</t>
  </si>
  <si>
    <t>SAL # Cacica Urimare - Fundación Cacica Urimare</t>
  </si>
  <si>
    <t>SAL # Foro Penal</t>
  </si>
  <si>
    <t>SAL # Fundación "tomate un tiempo para ti"</t>
  </si>
  <si>
    <t>SAL # FINAMPYME - Entidad Microfinanciera de Ahorro y Crédito</t>
  </si>
  <si>
    <t>SAL # Corposalud</t>
  </si>
  <si>
    <t>SAL # CICR - Cruz Roja Internacional</t>
  </si>
  <si>
    <t>SAL # Cooperativa Prod Quebrada Azul</t>
  </si>
  <si>
    <t>SAL # CENDIF - Centro de Investigaciones para la Infancia y la Familia</t>
  </si>
  <si>
    <t>SAL # CISV</t>
  </si>
  <si>
    <t>SAL # CRV - Cruz Roja Venezolana</t>
  </si>
  <si>
    <t>SAL # DigiSalud</t>
  </si>
  <si>
    <t>SAL # Dirección Regional de Salud de Barinas</t>
  </si>
  <si>
    <t>SAL # CODEVIDA - Derecho a la Salud y la Vida</t>
  </si>
  <si>
    <t>SAL # Defensoría del Pueblo</t>
  </si>
  <si>
    <t>SAL # Derechicos</t>
  </si>
  <si>
    <t>SAL # Danac - Fundación Danac</t>
  </si>
  <si>
    <t>SAL # Fundación Shapers for Venezuela</t>
  </si>
  <si>
    <t>SAL # Fundación Soy un Guardián</t>
  </si>
  <si>
    <t>SAL # Fundación Santa Teresa de Avila</t>
  </si>
  <si>
    <t>SAL # FUNREAHV - Fundación Red de Emergencia y Ayuda Humanitaria Venezuela</t>
  </si>
  <si>
    <t>SAL # Fundación Rehabilitarte</t>
  </si>
  <si>
    <t>SAL # Hospital Materno Infantil del Este Dr. Joel Valencia Parpacén de Petare</t>
  </si>
  <si>
    <t>SAL # Hospital Materno Concepción Palacios</t>
  </si>
  <si>
    <t>SAL # Hidroven - Hidrológica Venezolana</t>
  </si>
  <si>
    <t>SAL # GRV - Grupo de Rescate Venezuela</t>
  </si>
  <si>
    <t>SAL # Mamá Maestra - Fundación Paz Positiva</t>
  </si>
  <si>
    <t>SAL # Higea - Fundación Higea</t>
  </si>
  <si>
    <t>SAL # Innocens - Fundación Innocens</t>
  </si>
  <si>
    <t>SAL # Fundación Escribe tu Futuro</t>
  </si>
  <si>
    <t>SAL # FUNDAINIL - Fundación de Atención Integral Juvenil</t>
  </si>
  <si>
    <t>SAL # Fundacion De Familia a Familia</t>
  </si>
  <si>
    <t>SAL # Fundación Intercambio de Saberes de los Pueblos</t>
  </si>
  <si>
    <t>SAL # Fundación nacional de protección a los familiares y víctimas del Sicariato Campesino</t>
  </si>
  <si>
    <t>SAL # FUNDEUIS - Fundación para el Desarrollo de la Universidad Industrial de Santander</t>
  </si>
  <si>
    <t>SAL # Fundación Más que una Sonrisa</t>
  </si>
  <si>
    <t>SAL # Loto Azul - Fundación Loto Azul</t>
  </si>
  <si>
    <t>SAL # Fundación Lucianita Valeska</t>
  </si>
  <si>
    <t>SAL # CAMPO - Cooperación Acción Movimiento Producción Organización</t>
  </si>
  <si>
    <t>SAL # Fundamad - Fundación manito de Dios</t>
  </si>
  <si>
    <t>SAL # SER - Sociedad Educativa Religiosa</t>
  </si>
  <si>
    <t>SAL # DEJAD QUE LOS NIÑOS VENGAN A MI</t>
  </si>
  <si>
    <t>SAL # ECR - Esclavas de Cristo Rey</t>
  </si>
  <si>
    <t>SAL # CEPROFOR - Asociación Civil Centro para la promoción y formación social.</t>
  </si>
  <si>
    <t>SAL # Asociación Civil Una Mano Para Monagas</t>
  </si>
  <si>
    <t>SAL # REPAS - Red Popular de Ayuda Solidaria</t>
  </si>
  <si>
    <t>SAL # Proyecto de recuperación nutricional Catch Up</t>
  </si>
  <si>
    <t>SAL # MI - Mentor Initiative</t>
  </si>
  <si>
    <t>SAL # MPPS Sucre</t>
  </si>
  <si>
    <t>SAL # Corporación de Salud del Estado Aragua</t>
  </si>
  <si>
    <t>SAL # MPPS Monagas</t>
  </si>
  <si>
    <t>SAL # MPPS Delta Amacuro</t>
  </si>
  <si>
    <t>SAL # INSALUD - Fundación Instituto Carabobeño para la Salud</t>
  </si>
  <si>
    <t>SAL # CUMIS UCV - Campamento Universitario Multidisciplinario de Investigación y Servicio</t>
  </si>
  <si>
    <t>SAL # FPO - Fundación Potabilis</t>
  </si>
  <si>
    <t>SAL # VDTM - Ven da tu mano</t>
  </si>
  <si>
    <t>SAL # Corposalud Yaracuy - Instituto Autónomo de la Salud del estado Yaracuy</t>
  </si>
  <si>
    <t>SAL # AC NM - Asociación Civil Niña Madre</t>
  </si>
  <si>
    <t>SAL # MPPS DRSNE - Direccion Regional de salud Nueva esparta</t>
  </si>
  <si>
    <t>PROPG # Acción Solidaria</t>
  </si>
  <si>
    <t>PROPG # Azul Positivo - Acción Zuliana por la Vida</t>
  </si>
  <si>
    <t>PROPG # ACCSI - Acción Ciudadana contra el SIDA</t>
  </si>
  <si>
    <t>SAL # CIR - Comité Internacional de Rescate</t>
  </si>
  <si>
    <t>SAL # ACOVIH - Acción Colectiva contra el VIH</t>
  </si>
  <si>
    <t>PROPG # ADRA CAN - Agencia Adventista de Desarrollo y Recursos Asistenciales Canadá</t>
  </si>
  <si>
    <t>PROPG # Alcaldía de El Hatillo</t>
  </si>
  <si>
    <t>PROPG # Alcaldía de Táchira</t>
  </si>
  <si>
    <t>PROPG # Alcaldía de Bolívar</t>
  </si>
  <si>
    <t>PROPG # ADRA VEN - Agencia Adventista de Desarrollo y Recursos Asistenciales Venezuela</t>
  </si>
  <si>
    <t>PROPG # COSUDE - Agencia Suiza para el Desarrollo y la Cooperación</t>
  </si>
  <si>
    <t>SAL # ENCILUZ - Fundación de Bienestar Social Enciende una Luz.</t>
  </si>
  <si>
    <t>SAL # SALMA Venezuela</t>
  </si>
  <si>
    <t>SAL # Fundación para el Desarrollo Sustentable de la Nación Isaac</t>
  </si>
  <si>
    <t>SAL # Pais Narrado</t>
  </si>
  <si>
    <t>SAL # FEE - Emprendedores de Éxito</t>
  </si>
  <si>
    <t>SAL # Fundación Conciencia por la Vida</t>
  </si>
  <si>
    <t>SAL # ADHAM - Asociación de Derechos Humanos Amigos de Margarita</t>
  </si>
  <si>
    <t>SAL # Inclúyeme - Fundación Inclúyeme</t>
  </si>
  <si>
    <t>SAL # DCEF - DEUS CARITAS EST FUNDACIÓN</t>
  </si>
  <si>
    <t>SAL # EducAcción - Educación</t>
  </si>
  <si>
    <t>SAL # MPPS Distrito Capital</t>
  </si>
  <si>
    <t>SAL # SOCIEM-UCV - Sociedad Científica de Estudiantes de Medicina de la Universidad Central de Venezuela</t>
  </si>
  <si>
    <t>SAL # DRSNESP - Dirección Regional de Salud del Estado Nueva Esparta</t>
  </si>
  <si>
    <t>SAL # MPPS Miranda</t>
  </si>
  <si>
    <t>SAL # MPPS Yaracuy</t>
  </si>
  <si>
    <t>SAL # MPPS Guárico</t>
  </si>
  <si>
    <t>SAL # MPPS Carabobo</t>
  </si>
  <si>
    <t>SAL # MPPS La Guaira</t>
  </si>
  <si>
    <t>SAL # MPPS Cojedes</t>
  </si>
  <si>
    <t>SAL # FH - Fundación Hábiles</t>
  </si>
  <si>
    <t>SAL # FUNDASALUD - Fundación del Estado Sucre para la Salud</t>
  </si>
  <si>
    <t>SAL # Diócesis SC - Diócesis de San Cristóbal</t>
  </si>
  <si>
    <t>SAL # SDS Trujillo - Secretaría de Salud del Estado Trujillo</t>
  </si>
  <si>
    <t>SAL # Mapani - Madres y Padres Por los Niños en Venezuela</t>
  </si>
  <si>
    <t>SAL # SDS Falcón - Secretaría de Salud del Estado Falcón</t>
  </si>
  <si>
    <t>SAL # DSDC - Dirección de Salud del Distrito Capital</t>
  </si>
  <si>
    <t>SAL # Alcaldía de Maracaibo</t>
  </si>
  <si>
    <t>SAL # Consorven - Confederación Sordos de Venezuela</t>
  </si>
  <si>
    <t xml:space="preserve">SAL # CENADEDH - Centro de Demografía y Derechos Humanos </t>
  </si>
  <si>
    <t>SAL # SPPS_Lara - Secretaría de Salud del estado Lara</t>
  </si>
  <si>
    <t>SAL # MUDERES - Mujeres por los Derechos</t>
  </si>
  <si>
    <t>SAL # MPPS Portuguesa</t>
  </si>
  <si>
    <t>SAL # Jurispenna - Juris para Ellos, niños niñas y adolescentes</t>
  </si>
  <si>
    <t>SAL # El Iceberg - El Iceberg del Exito</t>
  </si>
  <si>
    <t>SAL # FCA - Fundación Caciques Alzaos</t>
  </si>
  <si>
    <t>SAL # CARITAS Carúpano</t>
  </si>
  <si>
    <t>SAL # Asociación Civil Nuevo Amanecer</t>
  </si>
  <si>
    <t>SAL # Activistasxsl - Mujeres Activistas por el Software Libre</t>
  </si>
  <si>
    <t>SAL # F. Finampyme - Fundación Finampyme</t>
  </si>
  <si>
    <t>SAL # Visión Mujer - Fundación Visión Mujer</t>
  </si>
  <si>
    <t>SAL # HI - Humanity &amp; Inclusion</t>
  </si>
  <si>
    <t>SAL # Fundación Manos Extendidas</t>
  </si>
  <si>
    <t>SAL # OBGASTROFIT - OB GASTRO FIT</t>
  </si>
  <si>
    <t>SAL # FUNDACRECER - FundaCrecer para el crecimiento integral</t>
  </si>
  <si>
    <t>SAL # ALPANNA - Fundación Andando Al Paso de Niños, Niñas y Adolescentes</t>
  </si>
  <si>
    <t>SAL # FALDAS R - Feministas en Acción Libre y Directa por la Autonomía Sexual y Reproductiva</t>
  </si>
  <si>
    <t>SAL # A.C. Instituto de la Caridad Universal de Venezuela</t>
  </si>
  <si>
    <t>SAL # PIB-CLUE - Primera Iglesia Bautista - Cristo la única esperanza</t>
  </si>
  <si>
    <t>SAL # JE/JAV - Jóvenes Emprendedores/Junior Achievement de Venezuela</t>
  </si>
  <si>
    <t xml:space="preserve">SAL # UAR - Universidad Abierta de Recoleta </t>
  </si>
  <si>
    <t>SAL # INTAMUJER - Instituto Tachirense de la Mujer</t>
  </si>
  <si>
    <t>SAL # Diócesis - Diócesis de Barquisimeto</t>
  </si>
  <si>
    <t xml:space="preserve">SAL # MUGER - Colectivo Feminista Mujer Género Rebelde </t>
  </si>
  <si>
    <t>SAL # MPPS Apure</t>
  </si>
  <si>
    <t>SAL # INSALUDAPURE - Instituto Autónomo De La Salud Del Estado Apure</t>
  </si>
  <si>
    <t>PROVBG # Cacica Urimare - Fundación Cacica Urimare</t>
  </si>
  <si>
    <t>PRONNA # BPRM - Oficina de Población, Refugiados y Migración</t>
  </si>
  <si>
    <t>PRONNA # ONUSIDA</t>
  </si>
  <si>
    <t>PRONNA # Parroquia Corpus Christi Ciudad Guayana</t>
  </si>
  <si>
    <t>PRONNA # ODISEF - Observatorio de Investigaciones Sociales en la Frontera</t>
  </si>
  <si>
    <t>PRONNA # MPPS - Ministerio del Poder Popular para la Salud</t>
  </si>
  <si>
    <t>PRONNA # Movimiento Mujeres Por La Vida</t>
  </si>
  <si>
    <t>PRONNA # Movimiento Porche Literario Calle 13</t>
  </si>
  <si>
    <t>PRONNA # Proinapsa - Proinapsa</t>
  </si>
  <si>
    <t>PRONNA # Protección Civil San Cristobal</t>
  </si>
  <si>
    <t>PRONNA # Protección Civil Táchira</t>
  </si>
  <si>
    <t>PRONNA # Proveeduría de Zulia</t>
  </si>
  <si>
    <t>PRONNA # Protección Civil San Antonio</t>
  </si>
  <si>
    <t>PRONNA # Protección Civil Caroní</t>
  </si>
  <si>
    <t>PRONNA # Protección Civil Heres</t>
  </si>
  <si>
    <t>PRONNA # Protección Civil Miranda</t>
  </si>
  <si>
    <t>PRONNA # GRV - Grupo de Rescate Venezuela</t>
  </si>
  <si>
    <t>PRONNA # Hidroven - Hidrológica Venezolana</t>
  </si>
  <si>
    <t>PRONNA # Hospital Materno Infantil del Este Dr. Joel Valencia Parpacén de Petare</t>
  </si>
  <si>
    <t>PRONNA # Fundación Shapers for Venezuela</t>
  </si>
  <si>
    <t>PRONNA # Fundación Soy un Guardián</t>
  </si>
  <si>
    <t>PRONNA # Hospital Materno Concepción Palacios</t>
  </si>
  <si>
    <t>PRONNA # INN - Instituto Nacional de Nutrición Venezuela</t>
  </si>
  <si>
    <t>PRONNA # MdM Argentina - Médicos del Mundo Argentina</t>
  </si>
  <si>
    <t>PRONNA # MSF - Médicos Sin Fronteras</t>
  </si>
  <si>
    <t>PRONNA # INAMUJER - Instituto Nacional de la Mujer</t>
  </si>
  <si>
    <t>PRONNA # Hospital Materno de Caricuao</t>
  </si>
  <si>
    <t>PRONNA # ISPEB - Instituto de Salud Pública del Estado Bolívar</t>
  </si>
  <si>
    <t>PRONNA # IMAS - Instituto Municipal de Aguas de Sucre</t>
  </si>
  <si>
    <t>PRONNA # FUNDAENSALUD - Fundación Educando En Salud</t>
  </si>
  <si>
    <t>PRONNA # FEVESAR - Federación Venezolana de Búsqueda y Rescate</t>
  </si>
  <si>
    <t>PRONNA # Corposalud Táchira</t>
  </si>
  <si>
    <t>PRONNA # DIRESA - Dirección Regional de Salud Amazonas</t>
  </si>
  <si>
    <t>PRONNA # HULRANZT - Hospital Universitario Dr. Luis Razetti</t>
  </si>
  <si>
    <t>PRONNA # SALUDANZ - Instituto Anzoatiguense de la Salud</t>
  </si>
  <si>
    <t>PRONNA # Corposalud Mérida</t>
  </si>
  <si>
    <t>PRONNA # SDS Trujillo - Secretaría de Salud del Estado Trujillo</t>
  </si>
  <si>
    <t>PRONNA # FUNDASALUD - Fundación del Estado Sucre para la Salud</t>
  </si>
  <si>
    <t>PRONNA # Diócesis SC - Diócesis de San Cristóbal</t>
  </si>
  <si>
    <t>PRONNA # SDS Falcón - Secretaría de Salud del Estado Falcón</t>
  </si>
  <si>
    <t>PRONNA # DRSDelta - Dirección Regional de Salud Delta Amacuro</t>
  </si>
  <si>
    <t>PRONNA # Luz y Vida - Fundación Luz y Vida</t>
  </si>
  <si>
    <t>PRONNA # Mapani - Madres y Padres Por los Niños en Venezuela</t>
  </si>
  <si>
    <t>PRONNA # RELAF - Red Latinoamericana de Acogimiento Familiar</t>
  </si>
  <si>
    <t>PRONNA # Rehabilitadores por la Salud</t>
  </si>
  <si>
    <t>PRONNA # SAEZ - Secretaría de Salud del Estado Zulia</t>
  </si>
  <si>
    <t>PRONNA # Red de Nutrición LARA</t>
  </si>
  <si>
    <t>PRONNA # Puntos Solidarios</t>
  </si>
  <si>
    <t>PRONNA # RBPSB - Red de Bibliotecas Públicas Simón Rodríguez</t>
  </si>
  <si>
    <t>PRONNA # RGV+ - Red de Gente Positiva</t>
  </si>
  <si>
    <t>PRONNA # SAMSB - Servicio Autónomo Municipal de Salud Baruta</t>
  </si>
  <si>
    <t>PRONNA # SOS Aldeas Infantiles</t>
  </si>
  <si>
    <t>PRONNA # VAPA - Vicariato Apostólico de Puerto Ayacucho</t>
  </si>
  <si>
    <t>PRONNA # CEPIN - Centro de Promoción Integral del Niño</t>
  </si>
  <si>
    <t>PRONNA # Sociedad Ético Cultural</t>
  </si>
  <si>
    <t>PRONNA # SJR - Servicio Jesuita para los refugiados</t>
  </si>
  <si>
    <t>PRONNA # Sin Tabú - Sin Tabú</t>
  </si>
  <si>
    <t>PRONNA # SAHEP - Sociedad Amigos del Hospital de Especialidades Pediatricas</t>
  </si>
  <si>
    <t>PRONNA # Centro de Formación Popular Nuevo Pueblo</t>
  </si>
  <si>
    <t>PRONNA # CISOR - Centro de Investigaciones Científicas</t>
  </si>
  <si>
    <t>PRONNA # CENDIF - Centro de Investigaciones para la Infancia y la Familia</t>
  </si>
  <si>
    <t>PRONNA # CANIA - Centro de Atención Nutricional Infantil Antímano</t>
  </si>
  <si>
    <t>PRONNA # AVESSOC - Asociación Venezolana de Servicios de Salud de Orientación Cristiana</t>
  </si>
  <si>
    <t>PRONNA # CADEF - Centro de acción y defensa por los derechos humanos</t>
  </si>
  <si>
    <t>PRONNA # CISV</t>
  </si>
  <si>
    <t>PRONNA # Defensoría del Pueblo</t>
  </si>
  <si>
    <t>PRONNA # Derechicos</t>
  </si>
  <si>
    <t>PRONNA # CODEVIDA - Derecho a la Salud y la Vida</t>
  </si>
  <si>
    <t>PRONNA # CRV - Cruz Roja Venezolana</t>
  </si>
  <si>
    <t>PRONNA # Cooperativa Prod Quebrada Azul</t>
  </si>
  <si>
    <t>PRONNA # Corposalud</t>
  </si>
  <si>
    <t>PRONNA # CICR - Cruz Roja Internacional</t>
  </si>
  <si>
    <t>PRONNA # ADRA CAN - Agencia Adventista de Desarrollo y Recursos Asistenciales Canadá</t>
  </si>
  <si>
    <t>PRONNA # ADRA VEN - Agencia Adventista de Desarrollo y Recursos Asistenciales Venezuela</t>
  </si>
  <si>
    <t>PRONNA # COSUDE - Agencia Suiza para el Desarrollo y la Cooperación</t>
  </si>
  <si>
    <t>PRONNA # Azul Positivo - Acción Zuliana por la Vida</t>
  </si>
  <si>
    <t>PROPG # Proinapsa - Proinapsa</t>
  </si>
  <si>
    <t>PRONNA # ACCSI - Acción Ciudadana contra el SIDA</t>
  </si>
  <si>
    <t>PRONNA # Acción Solidaria</t>
  </si>
  <si>
    <t>PRONNA # Alcaldía de Bolívar</t>
  </si>
  <si>
    <t>PRONNA # Red Ciega - Asociación Civil Red Ciega</t>
  </si>
  <si>
    <t>PRONNA # ALAPLAF - Asociación Larense de Planificación Familiar</t>
  </si>
  <si>
    <t>PRONNA # AFACO - Asociación para el Desarrollo de la Familia y la Comunidad</t>
  </si>
  <si>
    <t>PRONNA # CESAP Lara - Asociación Civil Concentroccidente</t>
  </si>
  <si>
    <t>PRONNA # Alcaldía de El Hatillo</t>
  </si>
  <si>
    <t>PRONNA # Alcaldía de Táchira</t>
  </si>
  <si>
    <t>PRONNA # Asociación Afecto Venezuela</t>
  </si>
  <si>
    <t>PRONNA # Innocens - Fundación Innocens</t>
  </si>
  <si>
    <t>PRONNA # Fundación Intercambio de Saberes de los Pueblos</t>
  </si>
  <si>
    <t>PRONNA # Loto Azul - Fundación Loto Azul</t>
  </si>
  <si>
    <t>PRONNA # Higea - Fundación Higea</t>
  </si>
  <si>
    <t>PRONNA # FUNDAINIL - Fundación de Atención Integral Juvenil</t>
  </si>
  <si>
    <t>PRONNA # Fundacion De Familia a Familia</t>
  </si>
  <si>
    <t>PRONNA # Fundación Escribe tu Futuro</t>
  </si>
  <si>
    <t>PRONNA # Fundación Lucianita Valeska</t>
  </si>
  <si>
    <t>PRONNA # FUNREAHV - Fundación Red de Emergencia y Ayuda Humanitaria Venezuela</t>
  </si>
  <si>
    <t>PRONNA # Fundación Rehabilitarte</t>
  </si>
  <si>
    <t>PRONNA # Fundación Santa Teresa de Avila</t>
  </si>
  <si>
    <t>PRONNA # Mamá Maestra - Fundación Paz Positiva</t>
  </si>
  <si>
    <t>PRONNA # Fundación Más que una Sonrisa</t>
  </si>
  <si>
    <t>PRONNA # Fundación nacional de protección a los familiares y víctimas del Sicariato Campesino</t>
  </si>
  <si>
    <t>PRONNA # FUNDEUIS - Fundación para el Desarrollo de la Universidad Industrial de Santander</t>
  </si>
  <si>
    <t>PRONNA # EFIP - Equipo de Formación, Información y Publicaciones</t>
  </si>
  <si>
    <t>PRONNA # ECHO - European Civil Protection and Humanitarian Aid Operations</t>
  </si>
  <si>
    <t>PRONNA # FICR - Federación Internacional de Sociedades de la Cruz Roja y de la Media Luna Roja</t>
  </si>
  <si>
    <t>PRONNA # Entrompe de Falopio</t>
  </si>
  <si>
    <t>PRONNA # DigiSalud</t>
  </si>
  <si>
    <t>PRONNA # Dirección Regional de Salud de Barinas</t>
  </si>
  <si>
    <t>PRONNA # FINAMPYME - Entidad Microfinanciera de Ahorro y Crédito</t>
  </si>
  <si>
    <t>PRONNA # FNP - Fundación Niños en Positivo</t>
  </si>
  <si>
    <t>PRONNA # FUNDACREDESA - Fundación Centro de Estudios sobre Crecimiento y Desarrollo de la Población Venezolana</t>
  </si>
  <si>
    <t>PRONNA # Cultivaar - Fundación Cultivar</t>
  </si>
  <si>
    <t>PRONNA # Danac - Fundación Danac</t>
  </si>
  <si>
    <t>PRONNA # Cacica Urimare - Fundación Cacica Urimare</t>
  </si>
  <si>
    <t>PRONNA # Fogones y Bandera</t>
  </si>
  <si>
    <t>PRONNA # Foro Penal</t>
  </si>
  <si>
    <t>PRONNA # Fundación "tomate un tiempo para ti"</t>
  </si>
  <si>
    <t>PRONNA # ACOVIH - Acción Colectiva contra el VIH</t>
  </si>
  <si>
    <t>PROVBG # ACCSI - Acción Ciudadana contra el SIDA</t>
  </si>
  <si>
    <t>PROVBG # Acción Solidaria</t>
  </si>
  <si>
    <t>PRONNA # CIR - Comité Internacional de Rescate</t>
  </si>
  <si>
    <t>PRONNA # Fundación Conciencia por la Vida</t>
  </si>
  <si>
    <t>PRONNA # ADHAM - Asociación de Derechos Humanos Amigos de Margarita</t>
  </si>
  <si>
    <t>PRONNA # Asociación civil Salud y Familia</t>
  </si>
  <si>
    <t>PROVBG # Azul Positivo - Acción Zuliana por la Vida</t>
  </si>
  <si>
    <t>PROVBG # Alcaldía de El Hatillo</t>
  </si>
  <si>
    <t>PROVBG # Alcaldía de Táchira</t>
  </si>
  <si>
    <t>PROVBG # Asociación Afecto Venezuela</t>
  </si>
  <si>
    <t>PROVBG # Alcaldía de Bolívar</t>
  </si>
  <si>
    <t>PROVBG # ADRA CAN - Agencia Adventista de Desarrollo y Recursos Asistenciales Canadá</t>
  </si>
  <si>
    <t>PROVBG # ADRA VEN - Agencia Adventista de Desarrollo y Recursos Asistenciales Venezuela</t>
  </si>
  <si>
    <t>PROVBG # COSUDE - Agencia Suiza para el Desarrollo y la Cooperación</t>
  </si>
  <si>
    <t>PRONNA # REPAS - Red Popular de Ayuda Solidaria</t>
  </si>
  <si>
    <t>PRONNA # MPPS DRSNE - Direccion Regional de salud Nueva esparta</t>
  </si>
  <si>
    <t>PRONNA # Asociación Civil Una Mano Para Monagas</t>
  </si>
  <si>
    <t>PRONNA # Proyecto de recuperación nutricional Catch Up</t>
  </si>
  <si>
    <t>PRONNA # MI - Mentor Initiative</t>
  </si>
  <si>
    <t>PRONNA # Pais Narrado</t>
  </si>
  <si>
    <t>PRONNA # Inclúyeme - Fundación Inclúyeme</t>
  </si>
  <si>
    <t>PRONNA # DCEF - DEUS CARITAS EST FUNDACIÓN</t>
  </si>
  <si>
    <t>PRONNA # FEE - Emprendedores de Éxito</t>
  </si>
  <si>
    <t>PRONNA # Fundación para el Desarrollo Sustentable de la Nación Isaac</t>
  </si>
  <si>
    <t>PRONNA # ENCILUZ - Fundación de Bienestar Social Enciende una Luz.</t>
  </si>
  <si>
    <t>PRONNA # SALMA Venezuela</t>
  </si>
  <si>
    <t>PROVBG # DigiSalud</t>
  </si>
  <si>
    <t>PROVBG # Dirección Regional de Salud de Barinas</t>
  </si>
  <si>
    <t>PROVBG # FINAMPYME - Entidad Microfinanciera de Ahorro y Crédito</t>
  </si>
  <si>
    <t>PROVBG # CODEVIDA - Derecho a la Salud y la Vida</t>
  </si>
  <si>
    <t>PROVBG # CRV - Cruz Roja Venezolana</t>
  </si>
  <si>
    <t>PROVBG # Defensoría del Pueblo</t>
  </si>
  <si>
    <t>PROVBG # Derechicos</t>
  </si>
  <si>
    <t>PROVBG # Entrompe de Falopio</t>
  </si>
  <si>
    <t>PROVBG # Fogones y Bandera</t>
  </si>
  <si>
    <t>PROVBG # Foro Penal</t>
  </si>
  <si>
    <t>PROVBG # Fundación "tomate un tiempo para ti"</t>
  </si>
  <si>
    <t>PROVBG # FNP - Fundación Niños en Positivo</t>
  </si>
  <si>
    <t>PROVBG # EFIP - Equipo de Formación, Información y Publicaciones</t>
  </si>
  <si>
    <t>PROVBG # ECHO - European Civil Protection and Humanitarian Aid Operations</t>
  </si>
  <si>
    <t>PROVBG # FICR - Federación Internacional de Sociedades de la Cruz Roja y de la Media Luna Roja</t>
  </si>
  <si>
    <t>PROVBG # AVESSOC - Asociación Venezolana de Servicios de Salud de Orientación Cristiana</t>
  </si>
  <si>
    <t>PROVBG # CADEF - Centro de acción y defensa por los derechos humanos</t>
  </si>
  <si>
    <t>PROVBG # AFACO - Asociación para el Desarrollo de la Familia y la Comunidad</t>
  </si>
  <si>
    <t>PROVBG # CESAP Lara - Asociación Civil Concentroccidente</t>
  </si>
  <si>
    <t>PROVBG # Red Ciega - Asociación Civil Red Ciega</t>
  </si>
  <si>
    <t>PROVBG # ALAPLAF - Asociación Larense de Planificación Familiar</t>
  </si>
  <si>
    <t>PROVBG # CANIA - Centro de Atención Nutricional Infantil Antímano</t>
  </si>
  <si>
    <t>PROVBG # Cooperativa Prod Quebrada Azul</t>
  </si>
  <si>
    <t>PROVBG # Corposalud</t>
  </si>
  <si>
    <t>PROVBG # CICR - Cruz Roja Internacional</t>
  </si>
  <si>
    <t>PROVBG # CISV</t>
  </si>
  <si>
    <t>PROVBG # Centro de Formación Popular Nuevo Pueblo</t>
  </si>
  <si>
    <t>PROVBG # CISOR - Centro de Investigaciones Científicas</t>
  </si>
  <si>
    <t>PROVBG # CENDIF - Centro de Investigaciones para la Infancia y la Familia</t>
  </si>
  <si>
    <t>PRONNA # PIB-CLUE - Primera Iglesia Bautista - Cristo la única esperanza</t>
  </si>
  <si>
    <t>PRONNA # JE/JAV - Jóvenes Emprendedores/Junior Achievement de Venezuela</t>
  </si>
  <si>
    <t>PRONNA # A.C. Instituto de la Caridad Universal de Venezuela</t>
  </si>
  <si>
    <t>PRONNA # MPPS Portuguesa</t>
  </si>
  <si>
    <t>PRONNA # MPPS Carabobo</t>
  </si>
  <si>
    <t>PRONNA # MPPS Yaracuy</t>
  </si>
  <si>
    <t>PRONNA # MPPS Guárico</t>
  </si>
  <si>
    <t>PRONNA # ALPANNA - Fundación Andando Al Paso de Niños, Niñas y Adolescentes</t>
  </si>
  <si>
    <t xml:space="preserve">PRONNA # MUGER - Colectivo Feminista Mujer Género Rebelde </t>
  </si>
  <si>
    <t>PRONNA # INTAMUJER - Instituto Tachirense de la Mujer</t>
  </si>
  <si>
    <t>PRONNA # Diócesis - Diócesis de Barquisimeto</t>
  </si>
  <si>
    <t>PRONNA # INSALUDAPURE - Instituto Autónomo De La Salud Del Estado Apure</t>
  </si>
  <si>
    <t>PRONNA # FALDAS R - Feministas en Acción Libre y Directa por la Autonomía Sexual y Reproductiva</t>
  </si>
  <si>
    <t xml:space="preserve">PRONNA # UAR - Universidad Abierta de Recoleta </t>
  </si>
  <si>
    <t>PRONNA # MPPS Apure</t>
  </si>
  <si>
    <t>PRONNA # Alcaldía de Maracaibo</t>
  </si>
  <si>
    <t>PRONNA # Consorven - Confederación Sordos de Venezuela</t>
  </si>
  <si>
    <t>PRONNA # FH - Fundación Hábiles</t>
  </si>
  <si>
    <t xml:space="preserve">PRONNA # CENADEDH - Centro de Demografía y Derechos Humanos </t>
  </si>
  <si>
    <t>PRONNA # DSDC - Dirección de Salud del Distrito Capital</t>
  </si>
  <si>
    <t>PRONNA # SPPS_Lara - Secretaría de Salud del estado Lara</t>
  </si>
  <si>
    <t>PRONNA # MUDERES - Mujeres por los Derechos</t>
  </si>
  <si>
    <t>PRONNA # Asociación Civil EmpoderaME</t>
  </si>
  <si>
    <t>PRONNA # MPPS Miranda</t>
  </si>
  <si>
    <t>PRONNA # MPPS La Guaira</t>
  </si>
  <si>
    <t>PRONNA # MPPS Cojedes</t>
  </si>
  <si>
    <t>PRONNA # MPPS Distrito Capital</t>
  </si>
  <si>
    <t>PRONNA # DRSNESP - Dirección Regional de Salud del Estado Nueva Esparta</t>
  </si>
  <si>
    <t>PRONNA # SOCIEM-UCV - Sociedad Científica de Estudiantes de Medicina de la Universidad Central de Venezuela</t>
  </si>
  <si>
    <t>PRONNA # EducAcción - Educación</t>
  </si>
  <si>
    <t>PRONNA # AC NM - Asociación Civil Niña Madre</t>
  </si>
  <si>
    <t>PRONNA # VDTM - Ven da tu mano</t>
  </si>
  <si>
    <t>PRONNA # CUMIS UCV - Campamento Universitario Multidisciplinario de Investigación y Servicio</t>
  </si>
  <si>
    <t>PRONNA # Corposalud Yaracuy - Instituto Autónomo de la Salud del estado Yaracuy</t>
  </si>
  <si>
    <t>PRONNA # MPPS Sucre</t>
  </si>
  <si>
    <t>PRONNA # Corporación de Salud del Estado Aragua</t>
  </si>
  <si>
    <t>PRONNA # INSALUD - Fundación Instituto Carabobeño para la Salud</t>
  </si>
  <si>
    <t>PRONNA # FPO - Fundación Potabilis</t>
  </si>
  <si>
    <t>PRONNA # CAMPO - Cooperación Acción Movimiento Producción Organización</t>
  </si>
  <si>
    <t>PRONNA # Fundamad - Fundación manito de Dios</t>
  </si>
  <si>
    <t>PRONNA # CEPROFOR - Asociación Civil Centro para la promoción y formación social.</t>
  </si>
  <si>
    <t>PRONNA # SER - Sociedad Educativa Religiosa</t>
  </si>
  <si>
    <t>PRONNA # DEJAD QUE LOS NIÑOS VENGAN A MI</t>
  </si>
  <si>
    <t>PRONNA # ECR - Esclavas de Cristo Rey</t>
  </si>
  <si>
    <t>PRONNA # Jurispenna - Juris para Ellos, niños niñas y adolescentes</t>
  </si>
  <si>
    <t>PRONNA # El Iceberg - El Iceberg del Exito</t>
  </si>
  <si>
    <t>PRONNA # Activistasxsl - Mujeres Activistas por el Software Libre</t>
  </si>
  <si>
    <t>PRONNA # FCA - Fundación Caciques Alzaos</t>
  </si>
  <si>
    <t>PRONNA # FUNDACRECER - FundaCrecer para el crecimiento integral</t>
  </si>
  <si>
    <t>PRONNA # CARITAS Carúpano</t>
  </si>
  <si>
    <t>PRONNA # Asociación Civil Nuevo Amanecer</t>
  </si>
  <si>
    <t>PRONNA # Fundación Manos Extendidas</t>
  </si>
  <si>
    <t>PRONNA # FLM - Federación Luterana Mundial VEN</t>
  </si>
  <si>
    <t>PRONNA # MPPS Delta Amacuro</t>
  </si>
  <si>
    <t>PRONNA # MPPS Monagas</t>
  </si>
  <si>
    <t>PRONNA # Visión Mujer - Fundación Visión Mujer</t>
  </si>
  <si>
    <t>PRONNA # OBGASTROFIT - OB GASTRO FIT</t>
  </si>
  <si>
    <t>PRONNA # HI - Humanity &amp; Inclusion</t>
  </si>
  <si>
    <t>PRONNA # F. Finampyme - Fundación Finampyme</t>
  </si>
  <si>
    <t>HVEN23-EDU-198898-1 Centros  Asistenciales de Salud Mental Dr Sonrisa, desde la práctica de la risoterapia</t>
  </si>
  <si>
    <t>198898</t>
  </si>
  <si>
    <t>EDU # Higea - Fundación Higea</t>
  </si>
  <si>
    <t>EDU # Higea - Fundación Higea # 198898</t>
  </si>
  <si>
    <t>EDU # FUNDAINIL - Fundación de Atención Integral Juvenil</t>
  </si>
  <si>
    <t>EDU # FUNDAINIL - Fundación de Atención Integral Juvenil # 198898</t>
  </si>
  <si>
    <t>EDU # Fundación Escribe tu Futuro</t>
  </si>
  <si>
    <t>EDU # Fundación Escribe tu Futuro # 198898</t>
  </si>
  <si>
    <t>EDU # Danac - Fundación Danac</t>
  </si>
  <si>
    <t>EDU # Danac - Fundación Danac # 198898</t>
  </si>
  <si>
    <t>EDU # Fundacion De Familia a Familia</t>
  </si>
  <si>
    <t>EDU # Fundacion De Familia a Familia # 198898</t>
  </si>
  <si>
    <t>EDU # Innocens - Fundación Innocens</t>
  </si>
  <si>
    <t>EDU # Innocens - Fundación Innocens # 198898</t>
  </si>
  <si>
    <t>EDU # Fundación Más que una Sonrisa</t>
  </si>
  <si>
    <t>EDU # Fundación Más que una Sonrisa # 198898</t>
  </si>
  <si>
    <t>EDU # Fundación nacional de protección a los familiares y víctimas del Sicariato Campesino</t>
  </si>
  <si>
    <t>EDU # Fundación nacional de protección a los familiares y víctimas del Sicariato Campesino # 198898</t>
  </si>
  <si>
    <t>EDU # Fundación Lucianita Valeska</t>
  </si>
  <si>
    <t>EDU # Fundación Lucianita Valeska # 198898</t>
  </si>
  <si>
    <t>EDU # Fundación Intercambio de Saberes de los Pueblos</t>
  </si>
  <si>
    <t>EDU # Fundación Intercambio de Saberes de los Pueblos # 198898</t>
  </si>
  <si>
    <t>EDU # Loto Azul - Fundación Loto Azul</t>
  </si>
  <si>
    <t>EDU # Loto Azul - Fundación Loto Azul # 198898</t>
  </si>
  <si>
    <t>EDU # Cultivaar - Fundación Cultivar</t>
  </si>
  <si>
    <t>EDU # Cultivaar - Fundación Cultivar # 198898</t>
  </si>
  <si>
    <t>EDU # EFIP - Equipo de Formación, Información y Publicaciones</t>
  </si>
  <si>
    <t>EDU # EFIP - Equipo de Formación, Información y Publicaciones # 198898</t>
  </si>
  <si>
    <t>EDU # ECHO - European Civil Protection and Humanitarian Aid Operations</t>
  </si>
  <si>
    <t>EDU # ECHO - European Civil Protection and Humanitarian Aid Operations # 198898</t>
  </si>
  <si>
    <t>EDU # FICR - Federación Internacional de Sociedades de la Cruz Roja y de la Media Luna Roja</t>
  </si>
  <si>
    <t>EDU # FICR - Federación Internacional de Sociedades de la Cruz Roja y de la Media Luna Roja # 198898</t>
  </si>
  <si>
    <t>EDU # Dirección Regional de Salud de Barinas</t>
  </si>
  <si>
    <t>EDU # Dirección Regional de Salud de Barinas # 198898</t>
  </si>
  <si>
    <t>EDU # FINAMPYME - Entidad Microfinanciera de Ahorro y Crédito</t>
  </si>
  <si>
    <t>EDU # FINAMPYME - Entidad Microfinanciera de Ahorro y Crédito # 198898</t>
  </si>
  <si>
    <t>EDU # Entrompe de Falopio</t>
  </si>
  <si>
    <t>EDU # Entrompe de Falopio # 198898</t>
  </si>
  <si>
    <t>EDU # Fundación "tomate un tiempo para ti"</t>
  </si>
  <si>
    <t>EDU # Fundación "tomate un tiempo para ti" # 198898</t>
  </si>
  <si>
    <t>EDU # Cacica Urimare - Fundación Cacica Urimare</t>
  </si>
  <si>
    <t>EDU # Cacica Urimare - Fundación Cacica Urimare # 198898</t>
  </si>
  <si>
    <t>EDU # FUNDACREDESA - Fundación Centro de Estudios sobre Crecimiento y Desarrollo de la Población Venezolana</t>
  </si>
  <si>
    <t>EDU # FUNDACREDESA - Fundación Centro de Estudios sobre Crecimiento y Desarrollo de la Población Venezolana # 198898</t>
  </si>
  <si>
    <t>EDU # FNP - Fundación Niños en Positivo</t>
  </si>
  <si>
    <t>EDU # FNP - Fundación Niños en Positivo # 198898</t>
  </si>
  <si>
    <t>EDU # Fogones y Bandera</t>
  </si>
  <si>
    <t>EDU # Fogones y Bandera # 198898</t>
  </si>
  <si>
    <t>EDU # Foro Penal</t>
  </si>
  <si>
    <t>EDU # Foro Penal # 198898</t>
  </si>
  <si>
    <t>EDU # FUNDEUIS - Fundación para el Desarrollo de la Universidad Industrial de Santander</t>
  </si>
  <si>
    <t>EDU # FUNDEUIS - Fundación para el Desarrollo de la Universidad Industrial de Santander # 198898</t>
  </si>
  <si>
    <t>EDU # INAMUJER - Instituto Nacional de la Mujer</t>
  </si>
  <si>
    <t>EDU # INAMUJER - Instituto Nacional de la Mujer # 198898</t>
  </si>
  <si>
    <t>EDU # INN - Instituto Nacional de Nutrición Venezuela</t>
  </si>
  <si>
    <t>EDU # INN - Instituto Nacional de Nutrición Venezuela # 198898</t>
  </si>
  <si>
    <t>EDU # MdM Argentina - Médicos del Mundo Argentina</t>
  </si>
  <si>
    <t>EDU # MdM Argentina - Médicos del Mundo Argentina # 198898</t>
  </si>
  <si>
    <t>EDU # Hospital Materno de Caricuao</t>
  </si>
  <si>
    <t>EDU # Hospital Materno de Caricuao # 198898</t>
  </si>
  <si>
    <t>EDU # ISPEB - Instituto de Salud Pública del Estado Bolívar</t>
  </si>
  <si>
    <t>EDU # ISPEB - Instituto de Salud Pública del Estado Bolívar # 198898</t>
  </si>
  <si>
    <t>EDU # IMAS - Instituto Municipal de Aguas de Sucre</t>
  </si>
  <si>
    <t>EDU # IMAS - Instituto Municipal de Aguas de Sucre # 198898</t>
  </si>
  <si>
    <t>EDU # Movimiento Porche Literario Calle 13</t>
  </si>
  <si>
    <t>EDU # Movimiento Porche Literario Calle 13 # 198898</t>
  </si>
  <si>
    <t>EDU # ODISEF - Observatorio de Investigaciones Sociales en la Frontera</t>
  </si>
  <si>
    <t>EDU # ODISEF - Observatorio de Investigaciones Sociales en la Frontera # 198898</t>
  </si>
  <si>
    <t>EDU # BPRM - Oficina de Población, Refugiados y Migración</t>
  </si>
  <si>
    <t>EDU # BPRM - Oficina de Población, Refugiados y Migración # 198898</t>
  </si>
  <si>
    <t>EDU # MSF - Médicos Sin Fronteras</t>
  </si>
  <si>
    <t>EDU # MSF - Médicos Sin Fronteras # 198898</t>
  </si>
  <si>
    <t>EDU # MPPS - Ministerio del Poder Popular para la Salud</t>
  </si>
  <si>
    <t>EDU # MPPS - Ministerio del Poder Popular para la Salud # 198898</t>
  </si>
  <si>
    <t>EDU # Movimiento Mujeres Por La Vida</t>
  </si>
  <si>
    <t>EDU # Movimiento Mujeres Por La Vida # 198898</t>
  </si>
  <si>
    <t>EDU # Fundación Santa Teresa de Avila</t>
  </si>
  <si>
    <t>EDU # Fundación Santa Teresa de Avila # 198898</t>
  </si>
  <si>
    <t>EDU # Fundación Shapers for Venezuela</t>
  </si>
  <si>
    <t>EDU # Fundación Shapers for Venezuela # 198898</t>
  </si>
  <si>
    <t>EDU # Fundación Soy un Guardián</t>
  </si>
  <si>
    <t>EDU # Fundación Soy un Guardián # 198898</t>
  </si>
  <si>
    <t>EDU # Mamá Maestra - Fundación Paz Positiva</t>
  </si>
  <si>
    <t>EDU # Mamá Maestra - Fundación Paz Positiva # 198898</t>
  </si>
  <si>
    <t>EDU # FUNREAHV - Fundación Red de Emergencia y Ayuda Humanitaria Venezuela</t>
  </si>
  <si>
    <t>EDU # FUNREAHV - Fundación Red de Emergencia y Ayuda Humanitaria Venezuela # 198898</t>
  </si>
  <si>
    <t>EDU # Fundación Rehabilitarte</t>
  </si>
  <si>
    <t>EDU # Fundación Rehabilitarte # 198898</t>
  </si>
  <si>
    <t>EDU # Hidroven - Hidrológica Venezolana</t>
  </si>
  <si>
    <t>EDU # Hidroven - Hidrológica Venezolana # 198898</t>
  </si>
  <si>
    <t>EDU # Hospital Materno Infantil del Este Dr. Joel Valencia Parpacén de Petare</t>
  </si>
  <si>
    <t>EDU # Hospital Materno Infantil del Este Dr. Joel Valencia Parpacén de Petare # 198898</t>
  </si>
  <si>
    <t>EDU # Hospital Materno Concepción Palacios</t>
  </si>
  <si>
    <t>EDU # Hospital Materno Concepción Palacios # 198898</t>
  </si>
  <si>
    <t>EDU # GRV - Grupo de Rescate Venezuela</t>
  </si>
  <si>
    <t>EDU # GRV - Grupo de Rescate Venezuela # 198898</t>
  </si>
  <si>
    <t>EDU # DigiSalud</t>
  </si>
  <si>
    <t>EDU # DigiSalud # 198898</t>
  </si>
  <si>
    <t>EDU # MPPS DRSNE - Direccion Regional de salud Nueva esparta</t>
  </si>
  <si>
    <t>EDU # MPPS DRSNE - Direccion Regional de salud Nueva esparta # 198898</t>
  </si>
  <si>
    <t>EDU # REPAS - Red Popular de Ayuda Solidaria</t>
  </si>
  <si>
    <t>EDU # REPAS - Red Popular de Ayuda Solidaria # 198898</t>
  </si>
  <si>
    <t>EDU # Asociación Civil Una Mano Para Monagas</t>
  </si>
  <si>
    <t>EDU # Asociación Civil Una Mano Para Monagas # 198898</t>
  </si>
  <si>
    <t>EDU # Fundación para el Desarrollo Sustentable de la Nación Isaac</t>
  </si>
  <si>
    <t>EDU # Fundación para el Desarrollo Sustentable de la Nación Isaac # 198898</t>
  </si>
  <si>
    <t>EDU # Pais Narrado</t>
  </si>
  <si>
    <t>EDU # Pais Narrado # 198898</t>
  </si>
  <si>
    <t>EDU # Acción Solidaria</t>
  </si>
  <si>
    <t>EDU # Acción Solidaria # 198898</t>
  </si>
  <si>
    <t>EDU # Azul Positivo - Acción Zuliana por la Vida</t>
  </si>
  <si>
    <t>EDU # Azul Positivo - Acción Zuliana por la Vida # 198898</t>
  </si>
  <si>
    <t>EDU # ADRA CAN - Agencia Adventista de Desarrollo y Recursos Asistenciales Canadá</t>
  </si>
  <si>
    <t>EDU # ADRA CAN - Agencia Adventista de Desarrollo y Recursos Asistenciales Canadá # 198898</t>
  </si>
  <si>
    <t>EDU # MI - Mentor Initiative</t>
  </si>
  <si>
    <t>EDU # MI - Mentor Initiative # 198898</t>
  </si>
  <si>
    <t>EDU # ACCSI - Acción Ciudadana contra el SIDA</t>
  </si>
  <si>
    <t>EDU # ACCSI - Acción Ciudadana contra el SIDA # 198898</t>
  </si>
  <si>
    <t>EDU # ADHAM - Asociación de Derechos Humanos Amigos de Margarita</t>
  </si>
  <si>
    <t>EDU # ADHAM - Asociación de Derechos Humanos Amigos de Margarita # 198898</t>
  </si>
  <si>
    <t>EDU # Fundación Conciencia por la Vida</t>
  </si>
  <si>
    <t>EDU # Fundación Conciencia por la Vida # 198898</t>
  </si>
  <si>
    <t>EDU # Proyecto de recuperación nutricional Catch Up</t>
  </si>
  <si>
    <t>EDU # Proyecto de recuperación nutricional Catch Up # 198898</t>
  </si>
  <si>
    <t>EDU # ACOVIH - Acción Colectiva contra el VIH</t>
  </si>
  <si>
    <t>EDU # ACOVIH - Acción Colectiva contra el VIH # 198898</t>
  </si>
  <si>
    <t>EDU # CIR - Comité Internacional de Rescate</t>
  </si>
  <si>
    <t>EDU # CIR - Comité Internacional de Rescate # 198898</t>
  </si>
  <si>
    <t>EDU # FEE - Emprendedores de Éxito</t>
  </si>
  <si>
    <t>EDU # FEE - Emprendedores de Éxito # 198898</t>
  </si>
  <si>
    <t>EDU # SALMA Venezuela</t>
  </si>
  <si>
    <t>EDU # SALMA Venezuela # 198898</t>
  </si>
  <si>
    <t>EDU # ENCILUZ - Fundación de Bienestar Social Enciende una Luz.</t>
  </si>
  <si>
    <t>EDU # ENCILUZ - Fundación de Bienestar Social Enciende una Luz. # 198898</t>
  </si>
  <si>
    <t>EDU # DCEF - DEUS CARITAS EST FUNDACIÓN</t>
  </si>
  <si>
    <t>EDU # DCEF - DEUS CARITAS EST FUNDACIÓN # 198898</t>
  </si>
  <si>
    <t>EDU # Inclúyeme - Fundación Inclúyeme</t>
  </si>
  <si>
    <t>EDU # Inclúyeme - Fundación Inclúyeme # 198898</t>
  </si>
  <si>
    <t>EDU # ADRA VEN - Agencia Adventista de Desarrollo y Recursos Asistenciales Venezuela</t>
  </si>
  <si>
    <t>EDU # ADRA VEN - Agencia Adventista de Desarrollo y Recursos Asistenciales Venezuela # 198898</t>
  </si>
  <si>
    <t>EDU # CENDIF - Centro de Investigaciones para la Infancia y la Familia</t>
  </si>
  <si>
    <t>EDU # CENDIF - Centro de Investigaciones para la Infancia y la Familia # 198898</t>
  </si>
  <si>
    <t>EDU # CISV</t>
  </si>
  <si>
    <t>EDU # CISV # 198898</t>
  </si>
  <si>
    <t>EDU # Cooperativa Prod Quebrada Azul</t>
  </si>
  <si>
    <t>EDU # Cooperativa Prod Quebrada Azul # 198898</t>
  </si>
  <si>
    <t>EDU # CANIA - Centro de Atención Nutricional Infantil Antímano</t>
  </si>
  <si>
    <t>EDU # CANIA - Centro de Atención Nutricional Infantil Antímano # 198898</t>
  </si>
  <si>
    <t>EDU # Centro de Formación Popular Nuevo Pueblo</t>
  </si>
  <si>
    <t>EDU # Centro de Formación Popular Nuevo Pueblo # 198898</t>
  </si>
  <si>
    <t>EDU # CISOR - Centro de Investigaciones Científicas</t>
  </si>
  <si>
    <t>EDU # CISOR - Centro de Investigaciones Científicas # 198898</t>
  </si>
  <si>
    <t>EDU # Defensoría del Pueblo</t>
  </si>
  <si>
    <t>EDU # Defensoría del Pueblo # 198898</t>
  </si>
  <si>
    <t>EDU # Derechicos</t>
  </si>
  <si>
    <t>EDU # Derechicos # 198898</t>
  </si>
  <si>
    <t>EDU # CODEVIDA - Derecho a la Salud y la Vida</t>
  </si>
  <si>
    <t>EDU # CODEVIDA - Derecho a la Salud y la Vida # 198898</t>
  </si>
  <si>
    <t>EDU # Corposalud</t>
  </si>
  <si>
    <t>EDU # Corposalud # 198898</t>
  </si>
  <si>
    <t>EDU # CICR - Cruz Roja Internacional</t>
  </si>
  <si>
    <t>EDU # CICR - Cruz Roja Internacional # 198898</t>
  </si>
  <si>
    <t>EDU # CRV - Cruz Roja Venezolana</t>
  </si>
  <si>
    <t>EDU # CRV - Cruz Roja Venezolana # 198898</t>
  </si>
  <si>
    <t>EDU # Alcaldía de Táchira</t>
  </si>
  <si>
    <t>EDU # Alcaldía de Táchira # 198898</t>
  </si>
  <si>
    <t>EDU # Asociación Afecto Venezuela</t>
  </si>
  <si>
    <t>EDU # Asociación Afecto Venezuela # 198898</t>
  </si>
  <si>
    <t>EDU # CESAP Lara - Asociación Civil Concentroccidente</t>
  </si>
  <si>
    <t>EDU # CESAP Lara - Asociación Civil Concentroccidente # 198898</t>
  </si>
  <si>
    <t>EDU # COSUDE - Agencia Suiza para el Desarrollo y la Cooperación</t>
  </si>
  <si>
    <t>EDU # COSUDE - Agencia Suiza para el Desarrollo y la Cooperación # 198898</t>
  </si>
  <si>
    <t>EDU # Alcaldía de Bolívar</t>
  </si>
  <si>
    <t>EDU # Alcaldía de Bolívar # 198898</t>
  </si>
  <si>
    <t>EDU # Alcaldía de El Hatillo</t>
  </si>
  <si>
    <t>EDU # Alcaldía de El Hatillo # 198898</t>
  </si>
  <si>
    <t>EDU # AVESSOC - Asociación Venezolana de Servicios de Salud de Orientación Cristiana</t>
  </si>
  <si>
    <t>EDU # AVESSOC - Asociación Venezolana de Servicios de Salud de Orientación Cristiana # 198898</t>
  </si>
  <si>
    <t>EDU # AVESA - Asociación Venezolana para una Educación Sexual Alternativa</t>
  </si>
  <si>
    <t>EDU # CADEF - Centro de acción y defensa por los derechos humanos</t>
  </si>
  <si>
    <t>EDU # CADEF - Centro de acción y defensa por los derechos humanos # 198898</t>
  </si>
  <si>
    <t>EDU # Red Ciega - Asociación Civil Red Ciega</t>
  </si>
  <si>
    <t>EDU # Red Ciega - Asociación Civil Red Ciega # 198898</t>
  </si>
  <si>
    <t>EDU # ALAPLAF - Asociación Larense de Planificación Familiar</t>
  </si>
  <si>
    <t>EDU # ALAPLAF - Asociación Larense de Planificación Familiar # 198898</t>
  </si>
  <si>
    <t>EDU # AFACO - Asociación para el Desarrollo de la Familia y la Comunidad</t>
  </si>
  <si>
    <t>EDU # AFACO - Asociación para el Desarrollo de la Familia y la Comunidad # 198898</t>
  </si>
  <si>
    <t>EDU # INSALUDAPURE - Instituto Autónomo De La Salud Del Estado Apure</t>
  </si>
  <si>
    <t>EDU # INSALUDAPURE - Instituto Autónomo De La Salud Del Estado Apure # 198898</t>
  </si>
  <si>
    <t xml:space="preserve">EDU # MUGER - Colectivo Feminista Mujer Género Rebelde </t>
  </si>
  <si>
    <t>EDU # MUGER - Colectivo Feminista Mujer Género Rebelde  # 198898</t>
  </si>
  <si>
    <t>EDU # INTAMUJER - Instituto Tachirense de la Mujer</t>
  </si>
  <si>
    <t>EDU # INTAMUJER - Instituto Tachirense de la Mujer # 198898</t>
  </si>
  <si>
    <t>EDU # FALDAS R - Feministas en Acción Libre y Directa por la Autonomía Sexual y Reproductiva</t>
  </si>
  <si>
    <t>EDU # FALDAS R - Feministas en Acción Libre y Directa por la Autonomía Sexual y Reproductiva # 198898</t>
  </si>
  <si>
    <t xml:space="preserve">EDU # UAR - Universidad Abierta de Recoleta </t>
  </si>
  <si>
    <t>EDU # UAR - Universidad Abierta de Recoleta  # 198898</t>
  </si>
  <si>
    <t>EDU # MPPS Apure</t>
  </si>
  <si>
    <t>EDU # MPPS Apure # 198898</t>
  </si>
  <si>
    <t>EDU # Asociación Civil Nuevo Amanecer</t>
  </si>
  <si>
    <t>EDU # Asociación Civil Nuevo Amanecer # 198898</t>
  </si>
  <si>
    <t>EDU # FCA - Fundación Caciques Alzaos</t>
  </si>
  <si>
    <t>EDU # FCA - Fundación Caciques Alzaos # 198898</t>
  </si>
  <si>
    <t>EDU # Jurispenna - Juris para Ellos, niños niñas y adolescentes</t>
  </si>
  <si>
    <t>EDU # Jurispenna - Juris para Ellos, niños niñas y adolescentes # 198898</t>
  </si>
  <si>
    <t>EDU # Diócesis - Diócesis de Barquisimeto</t>
  </si>
  <si>
    <t>EDU # Diócesis - Diócesis de Barquisimeto # 198898</t>
  </si>
  <si>
    <t>EDU # FUNDACRECER - FundaCrecer para el crecimiento integral</t>
  </si>
  <si>
    <t>EDU # FUNDACRECER - FundaCrecer para el crecimiento integral # 198898</t>
  </si>
  <si>
    <t>EDU # CARITAS Carúpano</t>
  </si>
  <si>
    <t>EDU # CARITAS Carúpano # 198898</t>
  </si>
  <si>
    <t>EDU # ALPANNA - Fundación Andando Al Paso de Niños, Niñas y Adolescentes</t>
  </si>
  <si>
    <t>EDU # ALPANNA - Fundación Andando Al Paso de Niños, Niñas y Adolescentes # 198898</t>
  </si>
  <si>
    <t>EDU # MPPS La Guaira</t>
  </si>
  <si>
    <t>EDU # MPPS La Guaira # 198898</t>
  </si>
  <si>
    <t>EDU # MPPS Cojedes</t>
  </si>
  <si>
    <t>EDU # MPPS Cojedes # 198898</t>
  </si>
  <si>
    <t>EDU # MPPS Carabobo</t>
  </si>
  <si>
    <t>EDU # MPPS Carabobo # 198898</t>
  </si>
  <si>
    <t>EDU # EducAcción - Educación</t>
  </si>
  <si>
    <t>EDU # EducAcción - Educación # 198898</t>
  </si>
  <si>
    <t>EDU # MPPS Distrito Capital</t>
  </si>
  <si>
    <t>EDU # MPPS Distrito Capital # 198898</t>
  </si>
  <si>
    <t>EDU # MPPS Miranda</t>
  </si>
  <si>
    <t>EDU # MPPS Miranda # 198898</t>
  </si>
  <si>
    <t>EDU # PIB-CLUE - Primera Iglesia Bautista - Cristo la única esperanza</t>
  </si>
  <si>
    <t>EDU # PIB-CLUE - Primera Iglesia Bautista - Cristo la única esperanza # 198898</t>
  </si>
  <si>
    <t>EDU # JE/JAV - Jóvenes Emprendedores/Junior Achievement de Venezuela</t>
  </si>
  <si>
    <t>EDU # JE/JAV - Jóvenes Emprendedores/Junior Achievement de Venezuela # 198898</t>
  </si>
  <si>
    <t>EDU # A.C. Instituto de la Caridad Universal de Venezuela</t>
  </si>
  <si>
    <t>EDU # A.C. Instituto de la Caridad Universal de Venezuela # 198898</t>
  </si>
  <si>
    <t>EDU # MPPS Yaracuy</t>
  </si>
  <si>
    <t>EDU # MPPS Yaracuy # 198898</t>
  </si>
  <si>
    <t>EDU # MPPS Guárico</t>
  </si>
  <si>
    <t>EDU # MPPS Guárico # 198898</t>
  </si>
  <si>
    <t>EDU # MPPS Portuguesa</t>
  </si>
  <si>
    <t>EDU # MPPS Portuguesa # 198898</t>
  </si>
  <si>
    <t>EDU # CUMIS UCV - Campamento Universitario Multidisciplinario de Investigación y Servicio</t>
  </si>
  <si>
    <t>EDU # CUMIS UCV - Campamento Universitario Multidisciplinario de Investigación y Servicio # 198898</t>
  </si>
  <si>
    <t>EDU # FPO - Fundación Potabilis</t>
  </si>
  <si>
    <t>EDU # FPO - Fundación Potabilis # 198898</t>
  </si>
  <si>
    <t>EDU # Corposalud Yaracuy - Instituto Autónomo de la Salud del estado Yaracuy</t>
  </si>
  <si>
    <t>EDU # Corposalud Yaracuy - Instituto Autónomo de la Salud del estado Yaracuy # 198898</t>
  </si>
  <si>
    <t>EDU # AC NM - Asociación Civil Niña Madre</t>
  </si>
  <si>
    <t>EDU # AC NM - Asociación Civil Niña Madre # 198898</t>
  </si>
  <si>
    <t>EDU # VDTM - Ven da tu mano</t>
  </si>
  <si>
    <t>EDU # VDTM - Ven da tu mano # 198898</t>
  </si>
  <si>
    <t>EDU # CAMPO - Cooperación Acción Movimiento Producción Organización</t>
  </si>
  <si>
    <t>EDU # CAMPO - Cooperación Acción Movimiento Producción Organización # 198898</t>
  </si>
  <si>
    <t>EDU # Fundamad - Fundación manito de Dios</t>
  </si>
  <si>
    <t>EDU # Fundamad - Fundación manito de Dios # 198898</t>
  </si>
  <si>
    <t>EDU # CEPROFOR - Asociación Civil Centro para la promoción y formación social.</t>
  </si>
  <si>
    <t>EDU # CEPROFOR - Asociación Civil Centro para la promoción y formación social. # 198898</t>
  </si>
  <si>
    <t>EDU # DEJAD QUE LOS NIÑOS VENGAN A MI</t>
  </si>
  <si>
    <t>EDU # DEJAD QUE LOS NIÑOS VENGAN A MI # 198898</t>
  </si>
  <si>
    <t>EDU # ECR - Esclavas de Cristo Rey</t>
  </si>
  <si>
    <t>EDU # ECR - Esclavas de Cristo Rey # 198898</t>
  </si>
  <si>
    <t>EDU # SER - Sociedad Educativa Religiosa</t>
  </si>
  <si>
    <t>EDU # SER - Sociedad Educativa Religiosa # 198898</t>
  </si>
  <si>
    <t>EDU # INSALUD - Fundación Instituto Carabobeño para la Salud</t>
  </si>
  <si>
    <t>EDU # INSALUD - Fundación Instituto Carabobeño para la Salud # 198898</t>
  </si>
  <si>
    <t>EDU # OBGASTROFIT - OB GASTRO FIT</t>
  </si>
  <si>
    <t>EDU # OBGASTROFIT - OB GASTRO FIT # 198898</t>
  </si>
  <si>
    <t>EDU # HI - Humanity &amp; Inclusion</t>
  </si>
  <si>
    <t>EDU # HI - Humanity &amp; Inclusion # 198898</t>
  </si>
  <si>
    <t>EDU # F. Finampyme - Fundación Finampyme</t>
  </si>
  <si>
    <t>EDU # F. Finampyme - Fundación Finampyme # 198898</t>
  </si>
  <si>
    <t>EDU # El Iceberg - El Iceberg del Exito</t>
  </si>
  <si>
    <t>EDU # El Iceberg - El Iceberg del Exito # 198898</t>
  </si>
  <si>
    <t>EDU # Activistasxsl - Mujeres Activistas por el Software Libre</t>
  </si>
  <si>
    <t>EDU # Activistasxsl - Mujeres Activistas por el Software Libre # 198898</t>
  </si>
  <si>
    <t>EDU # Fundación Manos Extendidas</t>
  </si>
  <si>
    <t>EDU # Fundación Manos Extendidas # 198898</t>
  </si>
  <si>
    <t>EDU # MPPS Monagas</t>
  </si>
  <si>
    <t>EDU # MPPS Monagas # 198898</t>
  </si>
  <si>
    <t>EDU # MPPS Sucre</t>
  </si>
  <si>
    <t>EDU # MPPS Sucre # 198898</t>
  </si>
  <si>
    <t>EDU # Corporación de Salud del Estado Aragua</t>
  </si>
  <si>
    <t>EDU # Corporación de Salud del Estado Aragua # 198898</t>
  </si>
  <si>
    <t>EDU # Visión Mujer - Fundación Visión Mujer</t>
  </si>
  <si>
    <t>EDU # Visión Mujer - Fundación Visión Mujer # 198898</t>
  </si>
  <si>
    <t>EDU # MPPS Delta Amacuro</t>
  </si>
  <si>
    <t>EDU # MPPS Delta Amacuro # 198898</t>
  </si>
  <si>
    <t>EDU # SAEZ - Secretaría de Salud del Estado Zulia</t>
  </si>
  <si>
    <t>EDU # SAEZ - Secretaría de Salud del Estado Zulia # 198898</t>
  </si>
  <si>
    <t>EDU # SAMSB - Servicio Autónomo Municipal de Salud Baruta</t>
  </si>
  <si>
    <t>EDU # SAMSB - Servicio Autónomo Municipal de Salud Baruta # 198898</t>
  </si>
  <si>
    <t>EDU # SJR - Servicio Jesuita para los refugiados</t>
  </si>
  <si>
    <t>EDU # SJR - Servicio Jesuita para los refugiados # 198898</t>
  </si>
  <si>
    <t>EDU # Red de Nutrición LARA</t>
  </si>
  <si>
    <t>EDU # Red de Nutrición LARA # 198898</t>
  </si>
  <si>
    <t>EDU # RELAF - Red Latinoamericana de Acogimiento Familiar</t>
  </si>
  <si>
    <t>EDU # RELAF - Red Latinoamericana de Acogimiento Familiar # 198898</t>
  </si>
  <si>
    <t>EDU # Rehabilitadores por la Salud</t>
  </si>
  <si>
    <t>EDU # Rehabilitadores por la Salud # 198898</t>
  </si>
  <si>
    <t>EDU # SOS Aldeas Infantiles</t>
  </si>
  <si>
    <t>EDU # SOS Aldeas Infantiles # 198898</t>
  </si>
  <si>
    <t>EDU # VAPA - Vicariato Apostólico de Puerto Ayacucho</t>
  </si>
  <si>
    <t>EDU # VAPA - Vicariato Apostólico de Puerto Ayacucho # 198898</t>
  </si>
  <si>
    <t>EDU # CEPIN - Centro de Promoción Integral del Niño</t>
  </si>
  <si>
    <t>EDU # CEPIN - Centro de Promoción Integral del Niño # 198898</t>
  </si>
  <si>
    <t>EDU # Sin Tabú - Sin Tabú</t>
  </si>
  <si>
    <t>EDU # Sin Tabú - Sin Tabú # 198898</t>
  </si>
  <si>
    <t>EDU # SAHEP - Sociedad Amigos del Hospital de Especialidades Pediatricas</t>
  </si>
  <si>
    <t>EDU # SAHEP - Sociedad Amigos del Hospital de Especialidades Pediatricas # 198898</t>
  </si>
  <si>
    <t>EDU # Sociedad Ético Cultural</t>
  </si>
  <si>
    <t>EDU # Sociedad Ético Cultural # 198898</t>
  </si>
  <si>
    <t>EDU # RGV+ - Red de Gente Positiva</t>
  </si>
  <si>
    <t>EDU # RGV+ - Red de Gente Positiva # 198898</t>
  </si>
  <si>
    <t>EDU # Protección Civil Caroní</t>
  </si>
  <si>
    <t>EDU # Protección Civil Caroní # 198898</t>
  </si>
  <si>
    <t>EDU # Protección Civil Heres</t>
  </si>
  <si>
    <t>EDU # Protección Civil Heres # 198898</t>
  </si>
  <si>
    <t>EDU # Protección Civil Miranda</t>
  </si>
  <si>
    <t>EDU # Protección Civil Miranda # 198898</t>
  </si>
  <si>
    <t>EDU # ONUSIDA</t>
  </si>
  <si>
    <t>EDU # ONUSIDA # 198898</t>
  </si>
  <si>
    <t>EDU # Parroquia Corpus Christi Ciudad Guayana</t>
  </si>
  <si>
    <t>EDU # Parroquia Corpus Christi Ciudad Guayana # 198898</t>
  </si>
  <si>
    <t>EDU # Proinapsa - Proinapsa</t>
  </si>
  <si>
    <t>EDU # Proinapsa - Proinapsa # 198898</t>
  </si>
  <si>
    <t>EDU # Proveeduría de Zulia</t>
  </si>
  <si>
    <t>EDU # Proveeduría de Zulia # 198898</t>
  </si>
  <si>
    <t>EDU # Puntos Solidarios</t>
  </si>
  <si>
    <t>EDU # Puntos Solidarios # 198898</t>
  </si>
  <si>
    <t>EDU # RBPSB - Red de Bibliotecas Públicas Simón Rodríguez</t>
  </si>
  <si>
    <t>EDU # RBPSB - Red de Bibliotecas Públicas Simón Rodríguez # 198898</t>
  </si>
  <si>
    <t>EDU # Protección Civil San Antonio</t>
  </si>
  <si>
    <t>EDU # Protección Civil San Antonio # 198898</t>
  </si>
  <si>
    <t>EDU # Protección Civil San Cristobal</t>
  </si>
  <si>
    <t>EDU # Protección Civil San Cristobal # 198898</t>
  </si>
  <si>
    <t>EDU # Protección Civil Táchira</t>
  </si>
  <si>
    <t>EDU # Protección Civil Táchira # 198898</t>
  </si>
  <si>
    <t>EDU # SPPS_Lara - Secretaría de Salud del estado Lara</t>
  </si>
  <si>
    <t>EDU # SPPS_Lara - Secretaría de Salud del estado Lara # 198898</t>
  </si>
  <si>
    <t>EDU # MUDERES - Mujeres por los Derechos</t>
  </si>
  <si>
    <t>EDU # MUDERES - Mujeres por los Derechos # 198898</t>
  </si>
  <si>
    <t xml:space="preserve">EDU # CENADEDH - Centro de Demografía y Derechos Humanos </t>
  </si>
  <si>
    <t>EDU # CENADEDH - Centro de Demografía y Derechos Humanos  # 198898</t>
  </si>
  <si>
    <t>EDU # FUNDASALUD - Fundación del Estado Sucre para la Salud</t>
  </si>
  <si>
    <t>EDU # FUNDASALUD - Fundación del Estado Sucre para la Salud # 198898</t>
  </si>
  <si>
    <t>EDU # Diócesis SC - Diócesis de San Cristóbal</t>
  </si>
  <si>
    <t>EDU # Diócesis SC - Diócesis de San Cristóbal # 198898</t>
  </si>
  <si>
    <t>EDU # DSDC - Dirección de Salud del Distrito Capital</t>
  </si>
  <si>
    <t>EDU # DSDC - Dirección de Salud del Distrito Capital # 198898</t>
  </si>
  <si>
    <t>EDU # Asociación Civil EmpoderaME</t>
  </si>
  <si>
    <t>EDU # DRSNESP - Dirección Regional de Salud del Estado Nueva Esparta</t>
  </si>
  <si>
    <t>EDU # DRSNESP - Dirección Regional de Salud del Estado Nueva Esparta # 198898</t>
  </si>
  <si>
    <t>EDU # SOCIEM-UCV - Sociedad Científica de Estudiantes de Medicina de la Universidad Central de Venezuela</t>
  </si>
  <si>
    <t>EDU # SOCIEM-UCV - Sociedad Científica de Estudiantes de Medicina de la Universidad Central de Venezuela # 198898</t>
  </si>
  <si>
    <t>EDU # Alcaldía de Maracaibo</t>
  </si>
  <si>
    <t>EDU # Alcaldía de Maracaibo # 198898</t>
  </si>
  <si>
    <t>EDU # Consorven - Confederación Sordos de Venezuela</t>
  </si>
  <si>
    <t>EDU # Consorven - Confederación Sordos de Venezuela # 198898</t>
  </si>
  <si>
    <t>EDU # FH - Fundación Hábiles</t>
  </si>
  <si>
    <t>EDU # FH - Fundación Hábiles # 198898</t>
  </si>
  <si>
    <t>EDU # SDS Trujillo - Secretaría de Salud del Estado Trujillo</t>
  </si>
  <si>
    <t>EDU # SDS Trujillo - Secretaría de Salud del Estado Trujillo # 198898</t>
  </si>
  <si>
    <t>EDU # FUNDAENSALUD - Fundación Educando En Salud</t>
  </si>
  <si>
    <t>EDU # FUNDAENSALUD - Fundación Educando En Salud # 198898</t>
  </si>
  <si>
    <t>EDU # FEVESAR - Federación Venezolana de Búsqueda y Rescate</t>
  </si>
  <si>
    <t>EDU # DIRESA - Dirección Regional de Salud Amazonas</t>
  </si>
  <si>
    <t>EDU # DIRESA - Dirección Regional de Salud Amazonas # 198898</t>
  </si>
  <si>
    <t>EDU # HULRANZT - Hospital Universitario Dr. Luis Razetti</t>
  </si>
  <si>
    <t>EDU # HULRANZT - Hospital Universitario Dr. Luis Razetti # 198898</t>
  </si>
  <si>
    <t>EDU # SALUDANZ - Instituto Anzoatiguense de la Salud</t>
  </si>
  <si>
    <t>EDU # SALUDANZ - Instituto Anzoatiguense de la Salud # 198898</t>
  </si>
  <si>
    <t>EDU # Mapani - Madres y Padres Por los Niños en Venezuela</t>
  </si>
  <si>
    <t>EDU # Mapani - Madres y Padres Por los Niños en Venezuela # 198898</t>
  </si>
  <si>
    <t>EDU # SDS Falcón - Secretaría de Salud del Estado Falcón</t>
  </si>
  <si>
    <t>EDU # SDS Falcón - Secretaría de Salud del Estado Falcón # 198898</t>
  </si>
  <si>
    <t>EDU # Corposalud Táchira</t>
  </si>
  <si>
    <t>EDU # Corposalud Táchira # 198898</t>
  </si>
  <si>
    <t>EDU # Corposalud Mérida</t>
  </si>
  <si>
    <t>EDU # Corposalud Mérida # 198898</t>
  </si>
  <si>
    <t>EDU # DRSDelta - Dirección Regional de Salud Delta Amacuro</t>
  </si>
  <si>
    <t>EDU # DRSDelta - Dirección Regional de Salud Delta Amacuro # 198898</t>
  </si>
  <si>
    <t>HVEN23-FSC-199009-1 Producción y distribución sostenible de proteína animal  ovina, para familias rurales y urbanas  en  alta vulnerabilidad alimentaria (Trujillo y Miranda).</t>
  </si>
  <si>
    <t>199009</t>
  </si>
  <si>
    <t>SA # Protección Civil Táchira</t>
  </si>
  <si>
    <t>SA # Protección Civil Táchira # 199009</t>
  </si>
  <si>
    <t>SA # Protección Civil San Cristobal</t>
  </si>
  <si>
    <t>SA # Protección Civil San Cristobal # 199009</t>
  </si>
  <si>
    <t>SA # Puntos Solidarios</t>
  </si>
  <si>
    <t>SA # Puntos Solidarios # 199009</t>
  </si>
  <si>
    <t>SA # Proveeduría de Zulia</t>
  </si>
  <si>
    <t>SA # Proveeduría de Zulia # 199009</t>
  </si>
  <si>
    <t>SA # Protección Civil Heres</t>
  </si>
  <si>
    <t>SA # Protección Civil Heres # 199009</t>
  </si>
  <si>
    <t>SA # Protección Civil Caroní</t>
  </si>
  <si>
    <t>SA # Protección Civil Caroní # 199009</t>
  </si>
  <si>
    <t>SA # Protección Civil San Antonio</t>
  </si>
  <si>
    <t>SA # Protección Civil San Antonio # 199009</t>
  </si>
  <si>
    <t>SA # Protección Civil Miranda</t>
  </si>
  <si>
    <t>SA # Protección Civil Miranda # 199009</t>
  </si>
  <si>
    <t>SA # SAEZ - Secretaría de Salud del Estado Zulia</t>
  </si>
  <si>
    <t>SA # SAEZ - Secretaría de Salud del Estado Zulia # 199009</t>
  </si>
  <si>
    <t>SA # Rehabilitadores por la Salud</t>
  </si>
  <si>
    <t>SA # Rehabilitadores por la Salud # 199009</t>
  </si>
  <si>
    <t>SA # SJR - Servicio Jesuita para los refugiados</t>
  </si>
  <si>
    <t>SA # SJR - Servicio Jesuita para los refugiados # 199009</t>
  </si>
  <si>
    <t>SA # SAMSB - Servicio Autónomo Municipal de Salud Baruta</t>
  </si>
  <si>
    <t>SA # SAMSB - Servicio Autónomo Municipal de Salud Baruta # 199009</t>
  </si>
  <si>
    <t>SA # RGV+ - Red de Gente Positiva</t>
  </si>
  <si>
    <t>SA # RGV+ - Red de Gente Positiva # 199009</t>
  </si>
  <si>
    <t>SA # RBPSB - Red de Bibliotecas Públicas Simón Rodríguez</t>
  </si>
  <si>
    <t>SA # RBPSB - Red de Bibliotecas Públicas Simón Rodríguez # 199009</t>
  </si>
  <si>
    <t>SA # RELAF - Red Latinoamericana de Acogimiento Familiar</t>
  </si>
  <si>
    <t>SA # RELAF - Red Latinoamericana de Acogimiento Familiar # 199009</t>
  </si>
  <si>
    <t>SA # Red de Nutrición LARA</t>
  </si>
  <si>
    <t>SA # Red de Nutrición LARA # 199009</t>
  </si>
  <si>
    <t>SA # INN - Instituto Nacional de Nutrición Venezuela</t>
  </si>
  <si>
    <t>SA # INN - Instituto Nacional de Nutrición Venezuela # 199009</t>
  </si>
  <si>
    <t>SA # INAMUJER - Instituto Nacional de la Mujer</t>
  </si>
  <si>
    <t>SA # INAMUJER - Instituto Nacional de la Mujer # 199009</t>
  </si>
  <si>
    <t>SA # MSF - Médicos Sin Fronteras</t>
  </si>
  <si>
    <t>SA # MSF - Médicos Sin Fronteras # 199009</t>
  </si>
  <si>
    <t>SA # MdM Argentina - Médicos del Mundo Argentina</t>
  </si>
  <si>
    <t>SA # MdM Argentina - Médicos del Mundo Argentina # 199009</t>
  </si>
  <si>
    <t>SA # Hospital Materno de Caricuao</t>
  </si>
  <si>
    <t>SA # Hospital Materno de Caricuao # 199009</t>
  </si>
  <si>
    <t>SA # Hospital Materno Concepción Palacios</t>
  </si>
  <si>
    <t>SA # Hospital Materno Concepción Palacios # 199009</t>
  </si>
  <si>
    <t>SA # IMAS - Instituto Municipal de Aguas de Sucre</t>
  </si>
  <si>
    <t>SA # IMAS - Instituto Municipal de Aguas de Sucre # 199009</t>
  </si>
  <si>
    <t>SA # ISPEB - Instituto de Salud Pública del Estado Bolívar</t>
  </si>
  <si>
    <t>SA # ISPEB - Instituto de Salud Pública del Estado Bolívar # 199009</t>
  </si>
  <si>
    <t>SA # ONUSIDA</t>
  </si>
  <si>
    <t>SA # ONUSIDA # 199009</t>
  </si>
  <si>
    <t>SA # BPRM - Oficina de Población, Refugiados y Migración</t>
  </si>
  <si>
    <t>SA # BPRM - Oficina de Población, Refugiados y Migración # 199009</t>
  </si>
  <si>
    <t>SA # Proinapsa - Proinapsa</t>
  </si>
  <si>
    <t>SA # Proinapsa - Proinapsa # 199009</t>
  </si>
  <si>
    <t>SA # Parroquia Corpus Christi Ciudad Guayana</t>
  </si>
  <si>
    <t>SA # Parroquia Corpus Christi Ciudad Guayana # 199009</t>
  </si>
  <si>
    <t>SA # Movimiento Mujeres Por La Vida</t>
  </si>
  <si>
    <t>SA # Movimiento Mujeres Por La Vida # 199009</t>
  </si>
  <si>
    <t>SA # MPPS - Ministerio del Poder Popular para la Salud</t>
  </si>
  <si>
    <t>SA # MPPS - Ministerio del Poder Popular para la Salud # 199009</t>
  </si>
  <si>
    <t>SA # ODISEF - Observatorio de Investigaciones Sociales en la Frontera</t>
  </si>
  <si>
    <t>SA # ODISEF - Observatorio de Investigaciones Sociales en la Frontera # 199009</t>
  </si>
  <si>
    <t>SA # Movimiento Porche Literario Calle 13</t>
  </si>
  <si>
    <t>SA # Movimiento Porche Literario Calle 13 # 199009</t>
  </si>
  <si>
    <t>SA # Sin Tabú - Sin Tabú</t>
  </si>
  <si>
    <t>SA # Sin Tabú - Sin Tabú # 199009</t>
  </si>
  <si>
    <t>SA # SPPS_Lara - Secretaría de Salud del estado Lara</t>
  </si>
  <si>
    <t>SA # SPPS_Lara - Secretaría de Salud del estado Lara # 199009</t>
  </si>
  <si>
    <t>SA # DSDC - Dirección de Salud del Distrito Capital</t>
  </si>
  <si>
    <t>SA # DSDC - Dirección de Salud del Distrito Capital # 199009</t>
  </si>
  <si>
    <t xml:space="preserve">SA # CENADEDH - Centro de Demografía y Derechos Humanos </t>
  </si>
  <si>
    <t>SA # CENADEDH - Centro de Demografía y Derechos Humanos  # 199009</t>
  </si>
  <si>
    <t>SA # MUDERES - Mujeres por los Derechos</t>
  </si>
  <si>
    <t>SA # MUDERES - Mujeres por los Derechos # 199009</t>
  </si>
  <si>
    <t>SA # SDS Trujillo - Secretaría de Salud del Estado Trujillo</t>
  </si>
  <si>
    <t>SA # SDS Trujillo - Secretaría de Salud del Estado Trujillo # 199009</t>
  </si>
  <si>
    <t>SA # SDS Falcón - Secretaría de Salud del Estado Falcón</t>
  </si>
  <si>
    <t>SA # SDS Falcón - Secretaría de Salud del Estado Falcón # 199009</t>
  </si>
  <si>
    <t>SA # Diócesis SC - Diócesis de San Cristóbal</t>
  </si>
  <si>
    <t>SA # Diócesis SC - Diócesis de San Cristóbal # 199009</t>
  </si>
  <si>
    <t>SA # FUNDASALUD - Fundación del Estado Sucre para la Salud</t>
  </si>
  <si>
    <t>SA # FUNDASALUD - Fundación del Estado Sucre para la Salud # 199009</t>
  </si>
  <si>
    <t>SA # SOCIEM-UCV - Sociedad Científica de Estudiantes de Medicina de la Universidad Central de Venezuela</t>
  </si>
  <si>
    <t>SA # SOCIEM-UCV - Sociedad Científica de Estudiantes de Medicina de la Universidad Central de Venezuela # 199009</t>
  </si>
  <si>
    <t>SA # DRSNESP - Dirección Regional de Salud del Estado Nueva Esparta</t>
  </si>
  <si>
    <t>SA # DRSNESP - Dirección Regional de Salud del Estado Nueva Esparta # 199009</t>
  </si>
  <si>
    <t>SA # MPPS Distrito Capital</t>
  </si>
  <si>
    <t>SA # MPPS Distrito Capital # 199009</t>
  </si>
  <si>
    <t>SA # EducAcción - Educación</t>
  </si>
  <si>
    <t>SA # EducAcción - Educación # 199009</t>
  </si>
  <si>
    <t>SA # Consorven - Confederación Sordos de Venezuela</t>
  </si>
  <si>
    <t>SA # Consorven - Confederación Sordos de Venezuela # 199009</t>
  </si>
  <si>
    <t>SA # Alcaldía de Maracaibo</t>
  </si>
  <si>
    <t>SA # Alcaldía de Maracaibo # 199009</t>
  </si>
  <si>
    <t>SA # FH - Fundación Hábiles</t>
  </si>
  <si>
    <t>SA # FH - Fundación Hábiles # 199009</t>
  </si>
  <si>
    <t>SA # DIRESA - Dirección Regional de Salud Amazonas</t>
  </si>
  <si>
    <t>SA # DIRESA - Dirección Regional de Salud Amazonas # 199009</t>
  </si>
  <si>
    <t>SA # CEPIN - Centro de Promoción Integral del Niño</t>
  </si>
  <si>
    <t>SA # CEPIN - Centro de Promoción Integral del Niño # 199009</t>
  </si>
  <si>
    <t>SA # SALUDANZ - Instituto Anzoatiguense de la Salud</t>
  </si>
  <si>
    <t>SA # SALUDANZ - Instituto Anzoatiguense de la Salud # 199009</t>
  </si>
  <si>
    <t>SA # HULRANZT - Hospital Universitario Dr. Luis Razetti</t>
  </si>
  <si>
    <t>SA # HULRANZT - Hospital Universitario Dr. Luis Razetti # 199009</t>
  </si>
  <si>
    <t>SA # Sociedad Ético Cultural</t>
  </si>
  <si>
    <t>SA # Sociedad Ético Cultural # 199009</t>
  </si>
  <si>
    <t>SA # SAHEP - Sociedad Amigos del Hospital de Especialidades Pediatricas</t>
  </si>
  <si>
    <t>SA # SAHEP - Sociedad Amigos del Hospital de Especialidades Pediatricas # 199009</t>
  </si>
  <si>
    <t>SA # VAPA - Vicariato Apostólico de Puerto Ayacucho</t>
  </si>
  <si>
    <t>SA # VAPA - Vicariato Apostólico de Puerto Ayacucho # 199009</t>
  </si>
  <si>
    <t>SA # SOS Aldeas Infantiles</t>
  </si>
  <si>
    <t>SA # SOS Aldeas Infantiles # 199009</t>
  </si>
  <si>
    <t>SA # DRSDelta - Dirección Regional de Salud Delta Amacuro</t>
  </si>
  <si>
    <t>SA # DRSDelta - Dirección Regional de Salud Delta Amacuro # 199009</t>
  </si>
  <si>
    <t>SA # Corposalud Mérida</t>
  </si>
  <si>
    <t>SA # Corposalud Mérida # 199009</t>
  </si>
  <si>
    <t>SA # Mapani - Madres y Padres Por los Niños en Venezuela</t>
  </si>
  <si>
    <t>SA # Mapani - Madres y Padres Por los Niños en Venezuela # 199009</t>
  </si>
  <si>
    <t>SA # FUNDAENSALUD - Fundación Educando En Salud</t>
  </si>
  <si>
    <t>SA # FUNDAENSALUD - Fundación Educando En Salud # 199009</t>
  </si>
  <si>
    <t>SA # Corposalud Táchira</t>
  </si>
  <si>
    <t>SA # Corposalud Táchira # 199009</t>
  </si>
  <si>
    <t>SA # Cooperativa Prod Quebrada Azul</t>
  </si>
  <si>
    <t>SA # Cooperativa Prod Quebrada Azul # 199009</t>
  </si>
  <si>
    <t>SA # CISV</t>
  </si>
  <si>
    <t>SA # CISV # 199009</t>
  </si>
  <si>
    <t>SA # CICR - Cruz Roja Internacional</t>
  </si>
  <si>
    <t>SA # CICR - Cruz Roja Internacional # 199009</t>
  </si>
  <si>
    <t>SA # Corposalud</t>
  </si>
  <si>
    <t>SA # Corposalud # 199009</t>
  </si>
  <si>
    <t>SA # Centro de Formación Popular Nuevo Pueblo</t>
  </si>
  <si>
    <t>SA # Centro de Formación Popular Nuevo Pueblo # 199009</t>
  </si>
  <si>
    <t>SA # CANIA - Centro de Atención Nutricional Infantil Antímano</t>
  </si>
  <si>
    <t>SA # CANIA - Centro de Atención Nutricional Infantil Antímano # 199009</t>
  </si>
  <si>
    <t>SA # CENDIF - Centro de Investigaciones para la Infancia y la Familia</t>
  </si>
  <si>
    <t>SA # CENDIF - Centro de Investigaciones para la Infancia y la Familia # 199009</t>
  </si>
  <si>
    <t>SA # CISOR - Centro de Investigaciones Científicas</t>
  </si>
  <si>
    <t>SA # CISOR - Centro de Investigaciones Científicas # 199009</t>
  </si>
  <si>
    <t>SA # Dirección Regional de Salud de Barinas</t>
  </si>
  <si>
    <t>SA # Dirección Regional de Salud de Barinas # 199009</t>
  </si>
  <si>
    <t>SA # DigiSalud</t>
  </si>
  <si>
    <t>SA # DigiSalud # 199009</t>
  </si>
  <si>
    <t>SA # Entrompe de Falopio</t>
  </si>
  <si>
    <t>SA # Entrompe de Falopio # 199009</t>
  </si>
  <si>
    <t>SA # FINAMPYME - Entidad Microfinanciera de Ahorro y Crédito</t>
  </si>
  <si>
    <t>SA # FINAMPYME - Entidad Microfinanciera de Ahorro y Crédito # 199009</t>
  </si>
  <si>
    <t>SA # Defensoría del Pueblo</t>
  </si>
  <si>
    <t>SA # Defensoría del Pueblo # 199009</t>
  </si>
  <si>
    <t>SA # CRV - Cruz Roja Venezolana</t>
  </si>
  <si>
    <t>SA # CRV - Cruz Roja Venezolana # 199009</t>
  </si>
  <si>
    <t>SA # CODEVIDA - Derecho a la Salud y la Vida</t>
  </si>
  <si>
    <t>SA # CODEVIDA - Derecho a la Salud y la Vida # 199009</t>
  </si>
  <si>
    <t>SA # Derechicos</t>
  </si>
  <si>
    <t>SA # Derechicos # 199009</t>
  </si>
  <si>
    <t>SA # COSUDE - Agencia Suiza para el Desarrollo y la Cooperación</t>
  </si>
  <si>
    <t>SA # COSUDE - Agencia Suiza para el Desarrollo y la Cooperación # 199009</t>
  </si>
  <si>
    <t>SA # ADRA VEN - Agencia Adventista de Desarrollo y Recursos Asistenciales Venezuela</t>
  </si>
  <si>
    <t>SA # ADRA VEN - Agencia Adventista de Desarrollo y Recursos Asistenciales Venezuela # 199009</t>
  </si>
  <si>
    <t>SA # Alcaldía de El Hatillo</t>
  </si>
  <si>
    <t>SA # Alcaldía de El Hatillo # 199009</t>
  </si>
  <si>
    <t>SA # Alcaldía de Bolívar</t>
  </si>
  <si>
    <t>SA # Alcaldía de Bolívar # 199009</t>
  </si>
  <si>
    <t>SA # Acción Solidaria</t>
  </si>
  <si>
    <t>SA # Acción Solidaria # 199009</t>
  </si>
  <si>
    <t>SA # ACCSI - Acción Ciudadana contra el SIDA</t>
  </si>
  <si>
    <t>SA # ACCSI - Acción Ciudadana contra el SIDA # 199009</t>
  </si>
  <si>
    <t>SA # ADRA CAN - Agencia Adventista de Desarrollo y Recursos Asistenciales Canadá</t>
  </si>
  <si>
    <t>SA # ADRA CAN - Agencia Adventista de Desarrollo y Recursos Asistenciales Canadá # 199009</t>
  </si>
  <si>
    <t>SA # Azul Positivo - Acción Zuliana por la Vida</t>
  </si>
  <si>
    <t>SA # Azul Positivo - Acción Zuliana por la Vida # 199009</t>
  </si>
  <si>
    <t>SA # AVESSOC - Asociación Venezolana de Servicios de Salud de Orientación Cristiana</t>
  </si>
  <si>
    <t>SA # AVESSOC - Asociación Venezolana de Servicios de Salud de Orientación Cristiana # 199009</t>
  </si>
  <si>
    <t>SA # ALAPLAF - Asociación Larense de Planificación Familiar</t>
  </si>
  <si>
    <t>SA # ALAPLAF - Asociación Larense de Planificación Familiar # 199009</t>
  </si>
  <si>
    <t>SA # CADEF - Centro de acción y defensa por los derechos humanos</t>
  </si>
  <si>
    <t>SA # CADEF - Centro de acción y defensa por los derechos humanos # 199009</t>
  </si>
  <si>
    <t>SA # Asociación Afecto Venezuela</t>
  </si>
  <si>
    <t>SA # Asociación Afecto Venezuela # 199009</t>
  </si>
  <si>
    <t>SA # Alcaldía de Táchira</t>
  </si>
  <si>
    <t>SA # Alcaldía de Táchira # 199009</t>
  </si>
  <si>
    <t>SA # Red Ciega - Asociación Civil Red Ciega</t>
  </si>
  <si>
    <t>SA # Red Ciega - Asociación Civil Red Ciega # 199009</t>
  </si>
  <si>
    <t>SA # CESAP Lara - Asociación Civil Concentroccidente</t>
  </si>
  <si>
    <t>SA # CESAP Lara - Asociación Civil Concentroccidente # 199009</t>
  </si>
  <si>
    <t>SA # EFIP - Equipo de Formación, Información y Publicaciones</t>
  </si>
  <si>
    <t>SA # EFIP - Equipo de Formación, Información y Publicaciones # 199009</t>
  </si>
  <si>
    <t>SA # Mamá Maestra - Fundación Paz Positiva</t>
  </si>
  <si>
    <t>SA # Mamá Maestra - Fundación Paz Positiva # 199009</t>
  </si>
  <si>
    <t>SA # FUNDEUIS - Fundación para el Desarrollo de la Universidad Industrial de Santander</t>
  </si>
  <si>
    <t>SA # FUNDEUIS - Fundación para el Desarrollo de la Universidad Industrial de Santander # 199009</t>
  </si>
  <si>
    <t>SA # Fundación Rehabilitarte</t>
  </si>
  <si>
    <t>SA # Fundación Rehabilitarte # 199009</t>
  </si>
  <si>
    <t>SA # FUNREAHV - Fundación Red de Emergencia y Ayuda Humanitaria Venezuela</t>
  </si>
  <si>
    <t>SA # FUNREAHV - Fundación Red de Emergencia y Ayuda Humanitaria Venezuela # 199009</t>
  </si>
  <si>
    <t>SA # Fundación Lucianita Valeska</t>
  </si>
  <si>
    <t>SA # Fundación Lucianita Valeska # 199009</t>
  </si>
  <si>
    <t>SA # Loto Azul - Fundación Loto Azul</t>
  </si>
  <si>
    <t>SA # Loto Azul - Fundación Loto Azul # 199009</t>
  </si>
  <si>
    <t>SA # Fundación nacional de protección a los familiares y víctimas del Sicariato Campesino</t>
  </si>
  <si>
    <t>SA # Fundación nacional de protección a los familiares y víctimas del Sicariato Campesino # 199009</t>
  </si>
  <si>
    <t>SA # Fundación Más que una Sonrisa</t>
  </si>
  <si>
    <t>SA # Fundación Más que una Sonrisa # 199009</t>
  </si>
  <si>
    <t>SA # GRV - Grupo de Rescate Venezuela</t>
  </si>
  <si>
    <t>SA # GRV - Grupo de Rescate Venezuela # 199009</t>
  </si>
  <si>
    <t>SA # CESAP - Grupo Civil Centro al Servicio de la Acción Popular</t>
  </si>
  <si>
    <t>SA # Hospital Materno Infantil del Este Dr. Joel Valencia Parpacén de Petare</t>
  </si>
  <si>
    <t>SA # Hospital Materno Infantil del Este Dr. Joel Valencia Parpacén de Petare # 199009</t>
  </si>
  <si>
    <t>SA # Hidroven - Hidrológica Venezolana</t>
  </si>
  <si>
    <t>SA # Hidroven - Hidrológica Venezolana # 199009</t>
  </si>
  <si>
    <t>SA # Fundación Shapers for Venezuela</t>
  </si>
  <si>
    <t>SA # Fundación Shapers for Venezuela # 199009</t>
  </si>
  <si>
    <t>SA # Fundación Santa Teresa de Avila</t>
  </si>
  <si>
    <t>SA # Fundación Santa Teresa de Avila # 199009</t>
  </si>
  <si>
    <t>SA # Tierra Viva - Fundación Tierra Viva</t>
  </si>
  <si>
    <t>SA # Fundación Soy un Guardián</t>
  </si>
  <si>
    <t>SA # Fundación Soy un Guardián # 199009</t>
  </si>
  <si>
    <t>SA # Fundación "tomate un tiempo para ti"</t>
  </si>
  <si>
    <t>SA # Fundación "tomate un tiempo para ti" # 199009</t>
  </si>
  <si>
    <t>SA # Foro Penal</t>
  </si>
  <si>
    <t>SA # Foro Penal # 199009</t>
  </si>
  <si>
    <t>SA # FUNDACREDESA - Fundación Centro de Estudios sobre Crecimiento y Desarrollo de la Población Venezolana</t>
  </si>
  <si>
    <t>SA # FUNDACREDESA - Fundación Centro de Estudios sobre Crecimiento y Desarrollo de la Población Venezolana # 199009</t>
  </si>
  <si>
    <t>SA # Cacica Urimare - Fundación Cacica Urimare</t>
  </si>
  <si>
    <t>SA # Cacica Urimare - Fundación Cacica Urimare # 199009</t>
  </si>
  <si>
    <t>SA # FICR - Federación Internacional de Sociedades de la Cruz Roja y de la Media Luna Roja</t>
  </si>
  <si>
    <t>SA # FICR - Federación Internacional de Sociedades de la Cruz Roja y de la Media Luna Roja # 199009</t>
  </si>
  <si>
    <t>SA # ECHO - European Civil Protection and Humanitarian Aid Operations</t>
  </si>
  <si>
    <t>SA # ECHO - European Civil Protection and Humanitarian Aid Operations # 199009</t>
  </si>
  <si>
    <t>SA # Fogones y Bandera</t>
  </si>
  <si>
    <t>SA # Fogones y Bandera # 199009</t>
  </si>
  <si>
    <t>SA # FNP - Fundación Niños en Positivo</t>
  </si>
  <si>
    <t>SA # FNP - Fundación Niños en Positivo # 199009</t>
  </si>
  <si>
    <t>SA # Higea - Fundación Higea</t>
  </si>
  <si>
    <t>SA # Higea - Fundación Higea # 199009</t>
  </si>
  <si>
    <t>SA # Fundación Escribe tu Futuro</t>
  </si>
  <si>
    <t>SA # Fundación Escribe tu Futuro # 199009</t>
  </si>
  <si>
    <t>SA # Fundación Intercambio de Saberes de los Pueblos</t>
  </si>
  <si>
    <t>SA # Fundación Intercambio de Saberes de los Pueblos # 199009</t>
  </si>
  <si>
    <t>SA # Innocens - Fundación Innocens</t>
  </si>
  <si>
    <t>SA # Innocens - Fundación Innocens # 199009</t>
  </si>
  <si>
    <t>SA # Danac - Fundación Danac</t>
  </si>
  <si>
    <t>SA # Danac - Fundación Danac # 199009</t>
  </si>
  <si>
    <t>SA # Cultivaar - Fundación Cultivar</t>
  </si>
  <si>
    <t>SA # Cultivaar - Fundación Cultivar # 199009</t>
  </si>
  <si>
    <t>SA # Fundacion De Familia a Familia</t>
  </si>
  <si>
    <t>SA # Fundacion De Familia a Familia # 199009</t>
  </si>
  <si>
    <t>SA # FUNDAINIL - Fundación de Atención Integral Juvenil</t>
  </si>
  <si>
    <t>SA # FUNDAINIL - Fundación de Atención Integral Juvenil # 199009</t>
  </si>
  <si>
    <t>SA # MPPS Miranda</t>
  </si>
  <si>
    <t>SA # MPPS Miranda # 199009</t>
  </si>
  <si>
    <t>SA # Fundamad - Fundación manito de Dios</t>
  </si>
  <si>
    <t>SA # Fundamad - Fundación manito de Dios # 199009</t>
  </si>
  <si>
    <t>SA # CEPROFOR - Asociación Civil Centro para la promoción y formación social.</t>
  </si>
  <si>
    <t>SA # CEPROFOR - Asociación Civil Centro para la promoción y formación social. # 199009</t>
  </si>
  <si>
    <t>SA # SER - Sociedad Educativa Religiosa</t>
  </si>
  <si>
    <t>SA # SER - Sociedad Educativa Religiosa # 199009</t>
  </si>
  <si>
    <t>SA # CAMPO - Cooperación Acción Movimiento Producción Organización</t>
  </si>
  <si>
    <t>SA # CAMPO - Cooperación Acción Movimiento Producción Organización # 199009</t>
  </si>
  <si>
    <t>SA # Hope for Venezuela</t>
  </si>
  <si>
    <t>SA # Asociación Civil Una Mano Para Monagas</t>
  </si>
  <si>
    <t>SA # Asociación Civil Una Mano Para Monagas # 199009</t>
  </si>
  <si>
    <t>SA # Proyecto de recuperación nutricional Catch Up</t>
  </si>
  <si>
    <t>SA # Proyecto de recuperación nutricional Catch Up # 199009</t>
  </si>
  <si>
    <t>SA # MI - Mentor Initiative</t>
  </si>
  <si>
    <t>SA # MI - Mentor Initiative # 199009</t>
  </si>
  <si>
    <t>SA # ECR - Esclavas de Cristo Rey</t>
  </si>
  <si>
    <t>SA # ECR - Esclavas de Cristo Rey # 199009</t>
  </si>
  <si>
    <t>SA # AC NM - Asociación Civil Niña Madre</t>
  </si>
  <si>
    <t>SA # AC NM - Asociación Civil Niña Madre # 199009</t>
  </si>
  <si>
    <t>SA # VDTM - Ven da tu mano</t>
  </si>
  <si>
    <t>SA # VDTM - Ven da tu mano # 199009</t>
  </si>
  <si>
    <t>SA # INSALUD - Fundación Instituto Carabobeño para la Salud</t>
  </si>
  <si>
    <t>SA # INSALUD - Fundación Instituto Carabobeño para la Salud # 199009</t>
  </si>
  <si>
    <t>SA # Corposalud Yaracuy - Instituto Autónomo de la Salud del estado Yaracuy</t>
  </si>
  <si>
    <t>SA # Corposalud Yaracuy - Instituto Autónomo de la Salud del estado Yaracuy # 199009</t>
  </si>
  <si>
    <t>SA # Las Mercedes - Asociación Civil Las Mercedes</t>
  </si>
  <si>
    <t>SA # DEJAD QUE LOS NIÑOS VENGAN A MI</t>
  </si>
  <si>
    <t>SA # DEJAD QUE LOS NIÑOS VENGAN A MI # 199009</t>
  </si>
  <si>
    <t>SA # CUMIS UCV - Campamento Universitario Multidisciplinario de Investigación y Servicio</t>
  </si>
  <si>
    <t>SA # CUMIS UCV - Campamento Universitario Multidisciplinario de Investigación y Servicio # 199009</t>
  </si>
  <si>
    <t>SA # FPO - Fundación Potabilis</t>
  </si>
  <si>
    <t>SA # FPO - Fundación Potabilis # 199009</t>
  </si>
  <si>
    <t>SA # Fundación Conciencia por la Vida</t>
  </si>
  <si>
    <t>SA # Fundación Conciencia por la Vida # 199009</t>
  </si>
  <si>
    <t>SA # ADHAM - Asociación de Derechos Humanos Amigos de Margarita</t>
  </si>
  <si>
    <t>SA # ADHAM - Asociación de Derechos Humanos Amigos de Margarita # 199009</t>
  </si>
  <si>
    <t>SA # DCEF - DEUS CARITAS EST FUNDACIÓN</t>
  </si>
  <si>
    <t>SA # DCEF - DEUS CARITAS EST FUNDACIÓN # 199009</t>
  </si>
  <si>
    <t>SA # ACOVIH - Acción Colectiva contra el VIH</t>
  </si>
  <si>
    <t>SA # ACOVIH - Acción Colectiva contra el VIH # 199009</t>
  </si>
  <si>
    <t>SA # AFACO - Asociación para el Desarrollo de la Familia y la Comunidad</t>
  </si>
  <si>
    <t>SA # AFACO - Asociación para el Desarrollo de la Familia y la Comunidad # 199009</t>
  </si>
  <si>
    <t>SA # CIR - Comité Internacional de Rescate</t>
  </si>
  <si>
    <t>SA # CIR - Comité Internacional de Rescate # 199009</t>
  </si>
  <si>
    <t>SA # Inclúyeme - Fundación Inclúyeme</t>
  </si>
  <si>
    <t>SA # Inclúyeme - Fundación Inclúyeme # 199009</t>
  </si>
  <si>
    <t>SA # SAMAN - FUNDACION SAMAN</t>
  </si>
  <si>
    <t>SA # Pais Narrado</t>
  </si>
  <si>
    <t>SA # Pais Narrado # 199009</t>
  </si>
  <si>
    <t>SA # REPAS - Red Popular de Ayuda Solidaria</t>
  </si>
  <si>
    <t>SA # REPAS - Red Popular de Ayuda Solidaria # 199009</t>
  </si>
  <si>
    <t>SA # MPPS DRSNE - Direccion Regional de salud Nueva esparta</t>
  </si>
  <si>
    <t>SA # MPPS DRSNE - Direccion Regional de salud Nueva esparta # 199009</t>
  </si>
  <si>
    <t>SA # SALMA Venezuela</t>
  </si>
  <si>
    <t>SA # SALMA Venezuela # 199009</t>
  </si>
  <si>
    <t>SA # FEE - Emprendedores de Éxito</t>
  </si>
  <si>
    <t>SA # FEE - Emprendedores de Éxito # 199009</t>
  </si>
  <si>
    <t>SA # Fundación para el Desarrollo Sustentable de la Nación Isaac</t>
  </si>
  <si>
    <t>SA # Fundación para el Desarrollo Sustentable de la Nación Isaac # 199009</t>
  </si>
  <si>
    <t>SA # ENCILUZ - Fundación de Bienestar Social Enciende una Luz.</t>
  </si>
  <si>
    <t>SA # ENCILUZ - Fundación de Bienestar Social Enciende una Luz. # 199009</t>
  </si>
  <si>
    <t xml:space="preserve">SA # UAR - Universidad Abierta de Recoleta </t>
  </si>
  <si>
    <t>SA # UAR - Universidad Abierta de Recoleta  # 199009</t>
  </si>
  <si>
    <t>SA # MPPS Apure</t>
  </si>
  <si>
    <t>SA # MPPS Apure # 199009</t>
  </si>
  <si>
    <t>SA # ALPANNA - Fundación Andando Al Paso de Niños, Niñas y Adolescentes</t>
  </si>
  <si>
    <t>SA # ALPANNA - Fundación Andando Al Paso de Niños, Niñas y Adolescentes # 199009</t>
  </si>
  <si>
    <t>SA # FALDAS R - Feministas en Acción Libre y Directa por la Autonomía Sexual y Reproductiva</t>
  </si>
  <si>
    <t>SA # FALDAS R - Feministas en Acción Libre y Directa por la Autonomía Sexual y Reproductiva # 199009</t>
  </si>
  <si>
    <t>SA # INTAMUJER - Instituto Tachirense de la Mujer</t>
  </si>
  <si>
    <t>SA # INTAMUJER - Instituto Tachirense de la Mujer # 199009</t>
  </si>
  <si>
    <t>SA # Diócesis - Diócesis de Barquisimeto</t>
  </si>
  <si>
    <t>SA # Diócesis - Diócesis de Barquisimeto # 199009</t>
  </si>
  <si>
    <t>SA # INSALUDAPURE - Instituto Autónomo De La Salud Del Estado Apure</t>
  </si>
  <si>
    <t>SA # INSALUDAPURE - Instituto Autónomo De La Salud Del Estado Apure # 199009</t>
  </si>
  <si>
    <t xml:space="preserve">SA # MUGER - Colectivo Feminista Mujer Género Rebelde </t>
  </si>
  <si>
    <t>SA # MUGER - Colectivo Feminista Mujer Género Rebelde  # 199009</t>
  </si>
  <si>
    <t>SA # A.C. Instituto de la Caridad Universal de Venezuela</t>
  </si>
  <si>
    <t>SA # A.C. Instituto de la Caridad Universal de Venezuela # 199009</t>
  </si>
  <si>
    <t>SA # MPPS Carabobo</t>
  </si>
  <si>
    <t>SA # MPPS Carabobo # 199009</t>
  </si>
  <si>
    <t>SA # MPPS Yaracuy</t>
  </si>
  <si>
    <t>SA # MPPS Yaracuy # 199009</t>
  </si>
  <si>
    <t>SA # MPPS La Guaira</t>
  </si>
  <si>
    <t>SA # MPPS La Guaira # 199009</t>
  </si>
  <si>
    <t>SA # MPPS Cojedes</t>
  </si>
  <si>
    <t>SA # MPPS Cojedes # 199009</t>
  </si>
  <si>
    <t>SA # PIB-CLUE - Primera Iglesia Bautista - Cristo la única esperanza</t>
  </si>
  <si>
    <t>SA # PIB-CLUE - Primera Iglesia Bautista - Cristo la única esperanza # 199009</t>
  </si>
  <si>
    <t>SA # JE/JAV - Jóvenes Emprendedores/Junior Achievement de Venezuela</t>
  </si>
  <si>
    <t>SA # JE/JAV - Jóvenes Emprendedores/Junior Achievement de Venezuela # 199009</t>
  </si>
  <si>
    <t>SA # MPPS Guárico</t>
  </si>
  <si>
    <t>SA # MPPS Guárico # 199009</t>
  </si>
  <si>
    <t>SA # MPPS Portuguesa</t>
  </si>
  <si>
    <t>SA # MPPS Portuguesa # 199009</t>
  </si>
  <si>
    <t>SA # Visión Mujer - Fundación Visión Mujer</t>
  </si>
  <si>
    <t>SA # Visión Mujer - Fundación Visión Mujer # 199009</t>
  </si>
  <si>
    <t>SA # HI - Humanity &amp; Inclusion</t>
  </si>
  <si>
    <t>SA # HI - Humanity &amp; Inclusion # 199009</t>
  </si>
  <si>
    <t>SA # F. Finampyme - Fundación Finampyme</t>
  </si>
  <si>
    <t>SA # F. Finampyme - Fundación Finampyme # 199009</t>
  </si>
  <si>
    <t>SA # MPPS Sucre</t>
  </si>
  <si>
    <t>SA # MPPS Sucre # 199009</t>
  </si>
  <si>
    <t>SA # Corporación de Salud del Estado Aragua</t>
  </si>
  <si>
    <t>SA # Corporación de Salud del Estado Aragua # 199009</t>
  </si>
  <si>
    <t>SA # MPPS Delta Amacuro</t>
  </si>
  <si>
    <t>SA # MPPS Delta Amacuro # 199009</t>
  </si>
  <si>
    <t>SA # MPPS Monagas</t>
  </si>
  <si>
    <t>SA # MPPS Monagas # 199009</t>
  </si>
  <si>
    <t>SA # OBGASTROFIT - OB GASTRO FIT</t>
  </si>
  <si>
    <t>SA # OBGASTROFIT - OB GASTRO FIT # 199009</t>
  </si>
  <si>
    <t>SA # Asociación Civil Nuevo Amanecer</t>
  </si>
  <si>
    <t>SA # Asociación Civil Nuevo Amanecer # 199009</t>
  </si>
  <si>
    <t>SA # FCA - Fundación Caciques Alzaos</t>
  </si>
  <si>
    <t>SA # FCA - Fundación Caciques Alzaos # 199009</t>
  </si>
  <si>
    <t>SA # FUNDACRECER - FundaCrecer para el crecimiento integral</t>
  </si>
  <si>
    <t>SA # FUNDACRECER - FundaCrecer para el crecimiento integral # 199009</t>
  </si>
  <si>
    <t>SA # CARITAS Carúpano</t>
  </si>
  <si>
    <t>SA # CARITAS Carúpano # 199009</t>
  </si>
  <si>
    <t>SA # Activistasxsl - Mujeres Activistas por el Software Libre</t>
  </si>
  <si>
    <t>SA # Activistasxsl - Mujeres Activistas por el Software Libre # 199009</t>
  </si>
  <si>
    <t>SA # Fundación Manos Extendidas</t>
  </si>
  <si>
    <t>SA # Fundación Manos Extendidas # 199009</t>
  </si>
  <si>
    <t>SA # Jurispenna - Juris para Ellos, niños niñas y adolescentes</t>
  </si>
  <si>
    <t>SA # Jurispenna - Juris para Ellos, niños niñas y adolescentes # 199009</t>
  </si>
  <si>
    <t>SA # El Iceberg - El Iceberg del Exito</t>
  </si>
  <si>
    <t>SA # El Iceberg - El Iceberg del Exito # 199009</t>
  </si>
  <si>
    <t>HVEN23-SHL;PRO-199065-1 Al Sur Del Sur: Proyecto de Intervención Social Comunitaria, dirigido a Poblaciones en Situación de Riesgo y/o Vulnerabilidad en los Estados Bolívar y Amazonas.</t>
  </si>
  <si>
    <t>199065</t>
  </si>
  <si>
    <t>PRONNA # MPPS Portuguesa # 199065</t>
  </si>
  <si>
    <t>PRONNA # MPPS Guárico # 199065</t>
  </si>
  <si>
    <t>PRONNA # MPPS Yaracuy # 199065</t>
  </si>
  <si>
    <t>PRONNA # PIB-CLUE - Primera Iglesia Bautista - Cristo la única esperanza # 199065</t>
  </si>
  <si>
    <t>PRONNA # ALPANNA - Fundación Andando Al Paso de Niños, Niñas y Adolescentes # 199065</t>
  </si>
  <si>
    <t>PRONNA # FALDAS R - Feministas en Acción Libre y Directa por la Autonomía Sexual y Reproductiva # 199065</t>
  </si>
  <si>
    <t>PRONNA # JE/JAV - Jóvenes Emprendedores/Junior Achievement de Venezuela # 199065</t>
  </si>
  <si>
    <t>PRONNA # A.C. Instituto de la Caridad Universal de Venezuela # 199065</t>
  </si>
  <si>
    <t>PRONNA # MPPS Carabobo # 199065</t>
  </si>
  <si>
    <t>PRONNA # DRSNESP - Dirección Regional de Salud del Estado Nueva Esparta # 199065</t>
  </si>
  <si>
    <t>PRONNA # SOCIEM-UCV - Sociedad Científica de Estudiantes de Medicina de la Universidad Central de Venezuela # 199065</t>
  </si>
  <si>
    <t>PRONNA # FH - Fundación Hábiles # 199065</t>
  </si>
  <si>
    <t>PRONNA # EducAcción - Educación # 199065</t>
  </si>
  <si>
    <t>PRONNA # MPPS La Guaira # 199065</t>
  </si>
  <si>
    <t>PRONNA # MPPS Cojedes # 199065</t>
  </si>
  <si>
    <t>PRONNA # MPPS Distrito Capital # 199065</t>
  </si>
  <si>
    <t>PRONNA # MPPS Miranda # 199065</t>
  </si>
  <si>
    <t>PRONNA # El Iceberg - El Iceberg del Exito # 199065</t>
  </si>
  <si>
    <t>PRONNA # Activistasxsl - Mujeres Activistas por el Software Libre # 199065</t>
  </si>
  <si>
    <t>PRONNA # FCA - Fundación Caciques Alzaos # 199065</t>
  </si>
  <si>
    <t>PRONNA # Jurispenna - Juris para Ellos, niños niñas y adolescentes # 199065</t>
  </si>
  <si>
    <t>PRONNA # Fundación Manos Extendidas # 199065</t>
  </si>
  <si>
    <t>PRONNA # F. Finampyme - Fundación Finampyme # 199065</t>
  </si>
  <si>
    <t>PRONNA # Visión Mujer - Fundación Visión Mujer # 199065</t>
  </si>
  <si>
    <t>PRONNA # OBGASTROFIT - OB GASTRO FIT # 199065</t>
  </si>
  <si>
    <t>PRONNA # HI - Humanity &amp; Inclusion # 199065</t>
  </si>
  <si>
    <t>PRONNA # INSALUDAPURE - Instituto Autónomo De La Salud Del Estado Apure # 199065</t>
  </si>
  <si>
    <t>PRONNA # MUGER - Colectivo Feminista Mujer Género Rebelde  # 199065</t>
  </si>
  <si>
    <t>PRONNA # UAR - Universidad Abierta de Recoleta  # 199065</t>
  </si>
  <si>
    <t>PRONNA # MPPS Apure # 199065</t>
  </si>
  <si>
    <t>PRONNA # INTAMUJER - Instituto Tachirense de la Mujer # 199065</t>
  </si>
  <si>
    <t>PRONNA # CARITAS Carúpano # 199065</t>
  </si>
  <si>
    <t>PRONNA # Asociación Civil Nuevo Amanecer # 199065</t>
  </si>
  <si>
    <t>PRONNA # Diócesis - Diócesis de Barquisimeto # 199065</t>
  </si>
  <si>
    <t>PRONNA # FUNDACRECER - FundaCrecer para el crecimiento integral # 199065</t>
  </si>
  <si>
    <t>PRONNA # Consorven - Confederación Sordos de Venezuela # 199065</t>
  </si>
  <si>
    <t>PRONNA # Sin Tabú - Sin Tabú # 199065</t>
  </si>
  <si>
    <t>PRONNA # SAHEP - Sociedad Amigos del Hospital de Especialidades Pediatricas # 199065</t>
  </si>
  <si>
    <t>PRONNA # SAMSB - Servicio Autónomo Municipal de Salud Baruta # 199065</t>
  </si>
  <si>
    <t>PRONNA # SJR - Servicio Jesuita para los refugiados # 199065</t>
  </si>
  <si>
    <t>PRONNA # Sociedad Ético Cultural # 199065</t>
  </si>
  <si>
    <t>PRONNA # CEPIN - Centro de Promoción Integral del Niño # 199065</t>
  </si>
  <si>
    <t>PRONNA # DIRESA - Dirección Regional de Salud Amazonas # 199065</t>
  </si>
  <si>
    <t>PRONNA # SOS Aldeas Infantiles # 199065</t>
  </si>
  <si>
    <t>PRONNA # VAPA - Vicariato Apostólico de Puerto Ayacucho # 199065</t>
  </si>
  <si>
    <t>PRONNA # Puntos Solidarios # 199065</t>
  </si>
  <si>
    <t>PRONNA # RBPSB - Red de Bibliotecas Públicas Simón Rodríguez # 199065</t>
  </si>
  <si>
    <t>PRONNA # Protección Civil Táchira # 199065</t>
  </si>
  <si>
    <t>PRONNA # Proveeduría de Zulia # 199065</t>
  </si>
  <si>
    <t>PRONNA # RGV+ - Red de Gente Positiva # 199065</t>
  </si>
  <si>
    <t>PRONNA # Rehabilitadores por la Salud # 199065</t>
  </si>
  <si>
    <t>PRONNA # SAEZ - Secretaría de Salud del Estado Zulia # 199065</t>
  </si>
  <si>
    <t>PRONNA # Red de Nutrición LARA # 199065</t>
  </si>
  <si>
    <t>PRONNA # RELAF - Red Latinoamericana de Acogimiento Familiar # 199065</t>
  </si>
  <si>
    <t>PRONNA # HULRANZT - Hospital Universitario Dr. Luis Razetti # 199065</t>
  </si>
  <si>
    <t>PRONNA # FUNDASALUD - Fundación del Estado Sucre para la Salud # 199065</t>
  </si>
  <si>
    <t>PRONNA # Diócesis SC - Diócesis de San Cristóbal # 199065</t>
  </si>
  <si>
    <t>PRONNA # SDS Falcón - Secretaría de Salud del Estado Falcón # 199065</t>
  </si>
  <si>
    <t>PRONNA # SDS Trujillo - Secretaría de Salud del Estado Trujillo # 199065</t>
  </si>
  <si>
    <t>PRONNA # DSDC - Dirección de Salud del Distrito Capital # 199065</t>
  </si>
  <si>
    <t>PRONNA # CENADEDH - Centro de Demografía y Derechos Humanos  # 199065</t>
  </si>
  <si>
    <t>PRONNA # Alcaldía de Maracaibo # 199065</t>
  </si>
  <si>
    <t>PRONNA # SPPS_Lara - Secretaría de Salud del estado Lara # 199065</t>
  </si>
  <si>
    <t>PRONNA # MUDERES - Mujeres por los Derechos # 199065</t>
  </si>
  <si>
    <t>PRONNA # FUNDAENSALUD - Fundación Educando En Salud # 199065</t>
  </si>
  <si>
    <t>PRONNA # SALUDANZ - Instituto Anzoatiguense de la Salud # 199065</t>
  </si>
  <si>
    <t>PRONNA # Corposalud Táchira # 199065</t>
  </si>
  <si>
    <t>PRONNA # Mapani - Madres y Padres Por los Niños en Venezuela # 199065</t>
  </si>
  <si>
    <t>PRONNA # Corposalud Mérida # 199065</t>
  </si>
  <si>
    <t>PRONNA # DRSDelta - Dirección Regional de Salud Delta Amacuro # 199065</t>
  </si>
  <si>
    <t>PROVBG # ACCSI - Acción Ciudadana contra el SIDA # 199065</t>
  </si>
  <si>
    <t>PRONNA # ACOVIH - Acción Colectiva contra el VIH # 199065</t>
  </si>
  <si>
    <t>PROVBG # Azul Positivo - Acción Zuliana por la Vida # 199065</t>
  </si>
  <si>
    <t>PROVBG # Acción Solidaria # 199065</t>
  </si>
  <si>
    <t>PRONNA # CIR - Comité Internacional de Rescate # 199065</t>
  </si>
  <si>
    <t>PRONNA # Fundación Conciencia por la Vida # 199065</t>
  </si>
  <si>
    <t>PRONNA # ADHAM - Asociación de Derechos Humanos Amigos de Margarita # 199065</t>
  </si>
  <si>
    <t>PROVBG # Asociación Afecto Venezuela # 199065</t>
  </si>
  <si>
    <t>PROVBG # Alcaldía de Táchira # 199065</t>
  </si>
  <si>
    <t>PROVBG # Red Ciega - Asociación Civil Red Ciega # 199065</t>
  </si>
  <si>
    <t>PROVBG # CESAP Lara - Asociación Civil Concentroccidente # 199065</t>
  </si>
  <si>
    <t>PROVBG # Alcaldía de El Hatillo # 199065</t>
  </si>
  <si>
    <t>PROVBG # ADRA VEN - Agencia Adventista de Desarrollo y Recursos Asistenciales Venezuela # 199065</t>
  </si>
  <si>
    <t>PROVBG # ADRA CAN - Agencia Adventista de Desarrollo y Recursos Asistenciales Canadá # 199065</t>
  </si>
  <si>
    <t>PROVBG # Alcaldía de Bolívar # 199065</t>
  </si>
  <si>
    <t>PROVBG # COSUDE - Agencia Suiza para el Desarrollo y la Cooperación # 199065</t>
  </si>
  <si>
    <t>PRONNA # DCEF - DEUS CARITAS EST FUNDACIÓN # 199065</t>
  </si>
  <si>
    <t>PRONNA # MI - Mentor Initiative # 199065</t>
  </si>
  <si>
    <t>PRONNA # Proyecto de recuperación nutricional Catch Up # 199065</t>
  </si>
  <si>
    <t>PRONNA # Asociación Civil Una Mano Para Monagas # 199065</t>
  </si>
  <si>
    <t>PRONNA # CEPROFOR - Asociación Civil Centro para la promoción y formación social. # 199065</t>
  </si>
  <si>
    <t>PRONNA # SER - Sociedad Educativa Religiosa # 199065</t>
  </si>
  <si>
    <t>PRONNA # ECR - Esclavas de Cristo Rey # 199065</t>
  </si>
  <si>
    <t>PRONNA # Fundamad - Fundación manito de Dios # 199065</t>
  </si>
  <si>
    <t>PRONNA # CAMPO - Cooperación Acción Movimiento Producción Organización # 199065</t>
  </si>
  <si>
    <t>PRONNA # SALMA Venezuela # 199065</t>
  </si>
  <si>
    <t>PRONNA # ENCILUZ - Fundación de Bienestar Social Enciende una Luz. # 199065</t>
  </si>
  <si>
    <t>PRONNA # Inclúyeme - Fundación Inclúyeme # 199065</t>
  </si>
  <si>
    <t>PRONNA # FEE - Emprendedores de Éxito # 199065</t>
  </si>
  <si>
    <t>PRONNA # Fundación para el Desarrollo Sustentable de la Nación Isaac # 199065</t>
  </si>
  <si>
    <t>PRONNA # MPPS DRSNE - Direccion Regional de salud Nueva esparta # 199065</t>
  </si>
  <si>
    <t>PRONNA # REPAS - Red Popular de Ayuda Solidaria # 199065</t>
  </si>
  <si>
    <t>PRONNA # Pais Narrado # 199065</t>
  </si>
  <si>
    <t>PRONNA # Alcaldía de Bolívar # 199065</t>
  </si>
  <si>
    <t>PROVBG # FICR - Federación Internacional de Sociedades de la Cruz Roja y de la Media Luna Roja # 199065</t>
  </si>
  <si>
    <t>PRONNA # FPO - Fundación Potabilis # 199065</t>
  </si>
  <si>
    <t>PROVBG # ECHO - European Civil Protection and Humanitarian Aid Operations # 199065</t>
  </si>
  <si>
    <t>PROVBG # FINAMPYME - Entidad Microfinanciera de Ahorro y Crédito # 199065</t>
  </si>
  <si>
    <t>PROVBG # Dirección Regional de Salud de Barinas # 199065</t>
  </si>
  <si>
    <t>PROVBG # EFIP - Equipo de Formación, Información y Publicaciones # 199065</t>
  </si>
  <si>
    <t>PROVBG # Entrompe de Falopio # 199065</t>
  </si>
  <si>
    <t>PRONNA # MPPS Sucre # 199065</t>
  </si>
  <si>
    <t>PRONNA # Corporación de Salud del Estado Aragua # 199065</t>
  </si>
  <si>
    <t>PRONNA # MPPS Delta Amacuro # 199065</t>
  </si>
  <si>
    <t>PRONNA # MPPS Monagas # 199065</t>
  </si>
  <si>
    <t>PRONNA # INSALUD - Fundación Instituto Carabobeño para la Salud # 199065</t>
  </si>
  <si>
    <t>PRONNA # VDTM - Ven da tu mano # 199065</t>
  </si>
  <si>
    <t>PRONNA # CUMIS UCV - Campamento Universitario Multidisciplinario de Investigación y Servicio # 199065</t>
  </si>
  <si>
    <t>PRONNA # Corposalud Yaracuy - Instituto Autónomo de la Salud del estado Yaracuy # 199065</t>
  </si>
  <si>
    <t>PRONNA # AC NM - Asociación Civil Niña Madre # 199065</t>
  </si>
  <si>
    <t>PROVBG # DigiSalud # 199065</t>
  </si>
  <si>
    <t>PROVBG # Centro de Formación Popular Nuevo Pueblo # 199065</t>
  </si>
  <si>
    <t>PROVBG # CANIA - Centro de Atención Nutricional Infantil Antímano # 199065</t>
  </si>
  <si>
    <t>PROVBG # CENDIF - Centro de Investigaciones para la Infancia y la Familia # 199065</t>
  </si>
  <si>
    <t>PROVBG # CISOR - Centro de Investigaciones Científicas # 199065</t>
  </si>
  <si>
    <t>PROVBG # CADEF - Centro de acción y defensa por los derechos humanos # 199065</t>
  </si>
  <si>
    <t>PROVBG # AFACO - Asociación para el Desarrollo de la Familia y la Comunidad # 199065</t>
  </si>
  <si>
    <t>PROVBG # ALAPLAF - Asociación Larense de Planificación Familiar # 199065</t>
  </si>
  <si>
    <t>PROVBG # AVESSOC - Asociación Venezolana de Servicios de Salud de Orientación Cristiana # 199065</t>
  </si>
  <si>
    <t>PROVBG # Defensoría del Pueblo # 199065</t>
  </si>
  <si>
    <t>PROVBG # CRV - Cruz Roja Venezolana # 199065</t>
  </si>
  <si>
    <t>PROVBG # CODEVIDA - Derecho a la Salud y la Vida # 199065</t>
  </si>
  <si>
    <t>PROVBG # Derechicos # 199065</t>
  </si>
  <si>
    <t>PRONNA # DEJAD QUE LOS NIÑOS VENGAN A MI # 199065</t>
  </si>
  <si>
    <t>PROVBG # Cooperativa Prod Quebrada Azul # 199065</t>
  </si>
  <si>
    <t>PROVBG # CISV # 199065</t>
  </si>
  <si>
    <t>PROVBG # CICR - Cruz Roja Internacional # 199065</t>
  </si>
  <si>
    <t>PROVBG # Corposalud # 199065</t>
  </si>
  <si>
    <t>PROVBG # Loto Azul - Fundación Loto Azul # 199065</t>
  </si>
  <si>
    <t>PROVBG # Fundación Lucianita Valeska # 199065</t>
  </si>
  <si>
    <t>PROVBG # Innocens - Fundación Innocens # 199065</t>
  </si>
  <si>
    <t>PROVBG # Fundación Intercambio de Saberes de los Pueblos # 199065</t>
  </si>
  <si>
    <t>PROVBG # Fundación Más que una Sonrisa # 199065</t>
  </si>
  <si>
    <t>PROVBG # Mamá Maestra - Fundación Paz Positiva # 199065</t>
  </si>
  <si>
    <t>PROVBG # FUNREAHV - Fundación Red de Emergencia y Ayuda Humanitaria Venezuela # 199065</t>
  </si>
  <si>
    <t>PROVBG # Fundación nacional de protección a los familiares y víctimas del Sicariato Campesino # 199065</t>
  </si>
  <si>
    <t>PROVBG # FUNDEUIS - Fundación para el Desarrollo de la Universidad Industrial de Santander # 199065</t>
  </si>
  <si>
    <t>PROVBG # FUNDACREDESA - Fundación Centro de Estudios sobre Crecimiento y Desarrollo de la Población Venezolana # 199065</t>
  </si>
  <si>
    <t>PROVBG # Cultivaar - Fundación Cultivar # 199065</t>
  </si>
  <si>
    <t>PROVBG # Fundación "tomate un tiempo para ti" # 199065</t>
  </si>
  <si>
    <t>PROVBG # Cacica Urimare - Fundación Cacica Urimare # 199065</t>
  </si>
  <si>
    <t>PROVBG # Danac - Fundación Danac # 199065</t>
  </si>
  <si>
    <t>PROVBG # Fundación Escribe tu Futuro # 199065</t>
  </si>
  <si>
    <t>PROVBG # Higea - Fundación Higea # 199065</t>
  </si>
  <si>
    <t>PROVBG # FUNDAINIL - Fundación de Atención Integral Juvenil # 199065</t>
  </si>
  <si>
    <t>PROVBG # Fundacion De Familia a Familia # 199065</t>
  </si>
  <si>
    <t>PROVBG # Fundación Rehabilitarte # 199065</t>
  </si>
  <si>
    <t>PROVBG # ISPEB - Instituto de Salud Pública del Estado Bolívar # 199065</t>
  </si>
  <si>
    <t>PROVBG # IMAS - Instituto Municipal de Aguas de Sucre # 199065</t>
  </si>
  <si>
    <t>PROVBG # Hospital Materno Concepción Palacios # 199065</t>
  </si>
  <si>
    <t>PROVBG # Hospital Materno de Caricuao # 199065</t>
  </si>
  <si>
    <t>PROVBG # INAMUJER - Instituto Nacional de la Mujer # 199065</t>
  </si>
  <si>
    <t>PROVBG # MSF - Médicos Sin Fronteras # 199065</t>
  </si>
  <si>
    <t>PROVBG # MPPS - Ministerio del Poder Popular para la Salud # 199065</t>
  </si>
  <si>
    <t>PROVBG # INN - Instituto Nacional de Nutrición Venezuela # 199065</t>
  </si>
  <si>
    <t>PROVBG # MdM Argentina - Médicos del Mundo Argentina # 199065</t>
  </si>
  <si>
    <t>PROVBG # Fundación Soy un Guardián # 199065</t>
  </si>
  <si>
    <t>PROVBG # Fundación Santa Teresa de Avila # 199065</t>
  </si>
  <si>
    <t>PROVBG # Fundación Shapers for Venezuela # 199065</t>
  </si>
  <si>
    <t>PROVBG # Hidroven - Hidrológica Venezolana # 199065</t>
  </si>
  <si>
    <t>PROVBG # Hospital Materno Infantil del Este Dr. Joel Valencia Parpacén de Petare # 199065</t>
  </si>
  <si>
    <t>PROVBG # GRV - Grupo de Rescate Venezuela # 199065</t>
  </si>
  <si>
    <t>PRONNA # ECHO - European Civil Protection and Humanitarian Aid Operations # 199065</t>
  </si>
  <si>
    <t>PRONNA # Cooperativa Prod Quebrada Azul # 199065</t>
  </si>
  <si>
    <t>PRONNA # CISV # 199065</t>
  </si>
  <si>
    <t>PRONNA # CICR - Cruz Roja Internacional # 199065</t>
  </si>
  <si>
    <t>PRONNA # Corposalud # 199065</t>
  </si>
  <si>
    <t>PRONNA # CENDIF - Centro de Investigaciones para la Infancia y la Familia # 199065</t>
  </si>
  <si>
    <t>PRONNA # CANIA - Centro de Atención Nutricional Infantil Antímano # 199065</t>
  </si>
  <si>
    <t>PRONNA # CADEF - Centro de acción y defensa por los derechos humanos # 199065</t>
  </si>
  <si>
    <t>PRONNA # CISOR - Centro de Investigaciones Científicas # 199065</t>
  </si>
  <si>
    <t>PRONNA # Centro de Formación Popular Nuevo Pueblo # 199065</t>
  </si>
  <si>
    <t>PRONNA # FINAMPYME - Entidad Microfinanciera de Ahorro y Crédito # 199065</t>
  </si>
  <si>
    <t>PRONNA # Dirección Regional de Salud de Barinas # 199065</t>
  </si>
  <si>
    <t>PRONNA # EFIP - Equipo de Formación, Información y Publicaciones # 199065</t>
  </si>
  <si>
    <t>PRONNA # Entrompe de Falopio # 199065</t>
  </si>
  <si>
    <t>PRONNA # DigiSalud # 199065</t>
  </si>
  <si>
    <t>PRONNA # Defensoría del Pueblo # 199065</t>
  </si>
  <si>
    <t>PRONNA # CRV - Cruz Roja Venezolana # 199065</t>
  </si>
  <si>
    <t>PRONNA # CODEVIDA - Derecho a la Salud y la Vida # 199065</t>
  </si>
  <si>
    <t>PRONNA # Derechicos # 199065</t>
  </si>
  <si>
    <t>PRONNA # ADRA CAN - Agencia Adventista de Desarrollo y Recursos Asistenciales Canadá # 199065</t>
  </si>
  <si>
    <t>PRONNA # Azul Positivo - Acción Zuliana por la Vida # 199065</t>
  </si>
  <si>
    <t>PRONNA # COSUDE - Agencia Suiza para el Desarrollo y la Cooperación # 199065</t>
  </si>
  <si>
    <t>PRONNA # ADRA VEN - Agencia Adventista de Desarrollo y Recursos Asistenciales Venezuela # 199065</t>
  </si>
  <si>
    <t>PRONNA # Acción Solidaria # 199065</t>
  </si>
  <si>
    <t>PROVBG # Fogones y Bandera # 199065</t>
  </si>
  <si>
    <t>PROVBG # Foro Penal # 199065</t>
  </si>
  <si>
    <t>PRONNA # ACCSI - Acción Ciudadana contra el SIDA # 199065</t>
  </si>
  <si>
    <t>PROVBG # FNP - Fundación Niños en Positivo # 199065</t>
  </si>
  <si>
    <t>PRONNA # ALAPLAF - Asociación Larense de Planificación Familiar # 199065</t>
  </si>
  <si>
    <t>PRONNA # Red Ciega - Asociación Civil Red Ciega # 199065</t>
  </si>
  <si>
    <t>PRONNA # AVESSOC - Asociación Venezolana de Servicios de Salud de Orientación Cristiana # 199065</t>
  </si>
  <si>
    <t>PRONNA # AFACO - Asociación para el Desarrollo de la Familia y la Comunidad # 199065</t>
  </si>
  <si>
    <t>PRONNA # CESAP Lara - Asociación Civil Concentroccidente # 199065</t>
  </si>
  <si>
    <t>PRONNA # Alcaldía de El Hatillo # 199065</t>
  </si>
  <si>
    <t>PRONNA # FICR - Federación Internacional de Sociedades de la Cruz Roja y de la Media Luna Roja # 199065</t>
  </si>
  <si>
    <t>PRONNA # Asociación Afecto Venezuela # 199065</t>
  </si>
  <si>
    <t>PRONNA # Alcaldía de Táchira # 199065</t>
  </si>
  <si>
    <t>PROVBG # Movimiento Mujeres Por La Vida # 199065</t>
  </si>
  <si>
    <t>PRONNA # Fundación Shapers for Venezuela # 199065</t>
  </si>
  <si>
    <t>PRONNA # Fundación Soy un Guardián # 199065</t>
  </si>
  <si>
    <t>PRONNA # GRV - Grupo de Rescate Venezuela # 199065</t>
  </si>
  <si>
    <t>PRONNA # Hospital Materno Concepción Palacios # 199065</t>
  </si>
  <si>
    <t>PRONNA # Hospital Materno de Caricuao # 199065</t>
  </si>
  <si>
    <t>PRONNA # Hidroven - Hidrológica Venezolana # 199065</t>
  </si>
  <si>
    <t>PRONNA # Hospital Materno Infantil del Este Dr. Joel Valencia Parpacén de Petare # 199065</t>
  </si>
  <si>
    <t>PRONNA # Fundación Más que una Sonrisa # 199065</t>
  </si>
  <si>
    <t>PRONNA # Fundación nacional de protección a los familiares y víctimas del Sicariato Campesino # 199065</t>
  </si>
  <si>
    <t>PRONNA # Loto Azul - Fundación Loto Azul # 199065</t>
  </si>
  <si>
    <t>PRONNA # Fundación Lucianita Valeska # 199065</t>
  </si>
  <si>
    <t>PRONNA # FUNDEUIS - Fundación para el Desarrollo de la Universidad Industrial de Santander # 199065</t>
  </si>
  <si>
    <t>PRONNA # Fundación Rehabilitarte # 199065</t>
  </si>
  <si>
    <t>PRONNA # Fundación Santa Teresa de Avila # 199065</t>
  </si>
  <si>
    <t>PRONNA # Mamá Maestra - Fundación Paz Positiva # 199065</t>
  </si>
  <si>
    <t>PRONNA # FUNREAHV - Fundación Red de Emergencia y Ayuda Humanitaria Venezuela # 199065</t>
  </si>
  <si>
    <t>PRONNA # ISPEB - Instituto de Salud Pública del Estado Bolívar # 199065</t>
  </si>
  <si>
    <t>PRONNA # Parroquia Corpus Christi Ciudad Guayana # 199065</t>
  </si>
  <si>
    <t>PRONNA # Proinapsa - Proinapsa # 199065</t>
  </si>
  <si>
    <t>PRONNA # BPRM - Oficina de Población, Refugiados y Migración # 199065</t>
  </si>
  <si>
    <t>PRONNA # ONUSIDA # 199065</t>
  </si>
  <si>
    <t>PRONNA # Protección Civil Caroní # 199065</t>
  </si>
  <si>
    <t>PRONNA # Protección Civil San Antonio # 199065</t>
  </si>
  <si>
    <t>PRONNA # Protección Civil San Cristobal # 199065</t>
  </si>
  <si>
    <t>PRONNA # Protección Civil Heres # 199065</t>
  </si>
  <si>
    <t>PRONNA # Protección Civil Miranda # 199065</t>
  </si>
  <si>
    <t>PRONNA # INN - Instituto Nacional de Nutrición Venezuela # 199065</t>
  </si>
  <si>
    <t>PRONNA # MdM Argentina - Médicos del Mundo Argentina # 199065</t>
  </si>
  <si>
    <t>PRONNA # IMAS - Instituto Municipal de Aguas de Sucre # 199065</t>
  </si>
  <si>
    <t>PRONNA # INAMUJER - Instituto Nacional de la Mujer # 199065</t>
  </si>
  <si>
    <t>PRONNA # MSF - Médicos Sin Fronteras # 199065</t>
  </si>
  <si>
    <t>PRONNA # Movimiento Porche Literario Calle 13 # 199065</t>
  </si>
  <si>
    <t>PRONNA # ODISEF - Observatorio de Investigaciones Sociales en la Frontera # 199065</t>
  </si>
  <si>
    <t>PRONNA # MPPS - Ministerio del Poder Popular para la Salud # 199065</t>
  </si>
  <si>
    <t>PRONNA # Movimiento Mujeres Por La Vida # 199065</t>
  </si>
  <si>
    <t>PROVBG # Protección Civil Táchira # 199065</t>
  </si>
  <si>
    <t>PROVBG # Proveeduría de Zulia # 199065</t>
  </si>
  <si>
    <t>PROVBG # Protección Civil San Antonio # 199065</t>
  </si>
  <si>
    <t>PROVBG # Protección Civil San Cristobal # 199065</t>
  </si>
  <si>
    <t>PROVBG # Puntos Solidarios # 199065</t>
  </si>
  <si>
    <t>PROVBG # Red de Nutrición LARA # 199065</t>
  </si>
  <si>
    <t>PROVBG # RELAF - Red Latinoamericana de Acogimiento Familiar # 199065</t>
  </si>
  <si>
    <t>PROVBG # RBPSB - Red de Bibliotecas Públicas Simón Rodríguez # 199065</t>
  </si>
  <si>
    <t>PROVBG # RGV+ - Red de Gente Positiva # 199065</t>
  </si>
  <si>
    <t>PROVBG # BPRM - Oficina de Población, Refugiados y Migración # 199065</t>
  </si>
  <si>
    <t>PROVBG # ONUSIDA # 199065</t>
  </si>
  <si>
    <t>PROVBG # Movimiento Porche Literario Calle 13 # 199065</t>
  </si>
  <si>
    <t>PROVBG # ODISEF - Observatorio de Investigaciones Sociales en la Frontera # 199065</t>
  </si>
  <si>
    <t>PROVBG # Parroquia Corpus Christi Ciudad Guayana # 199065</t>
  </si>
  <si>
    <t>PROVBG # Protección Civil Heres # 199065</t>
  </si>
  <si>
    <t>PROVBG # Protección Civil Miranda # 199065</t>
  </si>
  <si>
    <t>PROVBG # Proinapsa - Proinapsa # 199065</t>
  </si>
  <si>
    <t>PROVBG # Protección Civil Caroní # 199065</t>
  </si>
  <si>
    <t>PROVBG # Rehabilitadores por la Salud # 199065</t>
  </si>
  <si>
    <t>PRONNA # Danac - Fundación Danac # 199065</t>
  </si>
  <si>
    <t>PRONNA # FUNDAINIL - Fundación de Atención Integral Juvenil # 199065</t>
  </si>
  <si>
    <t>PRONNA # FUNDACREDESA - Fundación Centro de Estudios sobre Crecimiento y Desarrollo de la Población Venezolana # 199065</t>
  </si>
  <si>
    <t>PRONNA # Cultivaar - Fundación Cultivar # 199065</t>
  </si>
  <si>
    <t>PRONNA # Fundacion De Familia a Familia # 199065</t>
  </si>
  <si>
    <t>PRONNA # Innocens - Fundación Innocens # 199065</t>
  </si>
  <si>
    <t>PRONNA # Fundación Intercambio de Saberes de los Pueblos # 199065</t>
  </si>
  <si>
    <t>PRONNA # Fundación Escribe tu Futuro # 199065</t>
  </si>
  <si>
    <t>PRONNA # Higea - Fundación Higea # 199065</t>
  </si>
  <si>
    <t>PROVBG # SJR - Servicio Jesuita para los refugiados # 199065</t>
  </si>
  <si>
    <t>PROVBG # Sin Tabú - Sin Tabú # 199065</t>
  </si>
  <si>
    <t>PROVBG # SAEZ - Secretaría de Salud del Estado Zulia # 199065</t>
  </si>
  <si>
    <t>PROVBG # SAMSB - Servicio Autónomo Municipal de Salud Baruta # 199065</t>
  </si>
  <si>
    <t>PRONNA # FNP - Fundación Niños en Positivo # 199065</t>
  </si>
  <si>
    <t>PRONNA # Fundación "tomate un tiempo para ti" # 199065</t>
  </si>
  <si>
    <t>PRONNA # Cacica Urimare - Fundación Cacica Urimare # 199065</t>
  </si>
  <si>
    <t>PRONNA # Fogones y Bandera # 199065</t>
  </si>
  <si>
    <t>PRONNA # Foro Penal # 199065</t>
  </si>
  <si>
    <t>PROPG # MSF - Médicos Sin Fronteras # 199065</t>
  </si>
  <si>
    <t>PROPG # MPPS - Ministerio del Poder Popular para la Salud # 199065</t>
  </si>
  <si>
    <t>PROPG # INN - Instituto Nacional de Nutrición Venezuela # 199065</t>
  </si>
  <si>
    <t>PROPG # MdM Argentina - Médicos del Mundo Argentina # 199065</t>
  </si>
  <si>
    <t>PROPG # ODISEF - Observatorio de Investigaciones Sociales en la Frontera # 199065</t>
  </si>
  <si>
    <t>PROPG # BPRM - Oficina de Población, Refugiados y Migración # 199065</t>
  </si>
  <si>
    <t>PROPG # Movimiento Mujeres Por La Vida # 199065</t>
  </si>
  <si>
    <t>PROPG # Movimiento Porche Literario Calle 13 # 199065</t>
  </si>
  <si>
    <t>PROPG # Hospital Materno Infantil del Este Dr. Joel Valencia Parpacén de Petare # 199065</t>
  </si>
  <si>
    <t>PROPG # Hospital Materno Concepción Palacios # 199065</t>
  </si>
  <si>
    <t>PROPG # GRV - Grupo de Rescate Venezuela # 199065</t>
  </si>
  <si>
    <t>PROPG # Hidroven - Hidrológica Venezolana # 199065</t>
  </si>
  <si>
    <t>PROPG # IMAS - Instituto Municipal de Aguas de Sucre # 199065</t>
  </si>
  <si>
    <t>PROPG # INAMUJER - Instituto Nacional de la Mujer # 199065</t>
  </si>
  <si>
    <t>PROPG # Hospital Materno de Caricuao # 199065</t>
  </si>
  <si>
    <t>PROPG # ISPEB - Instituto de Salud Pública del Estado Bolívar # 199065</t>
  </si>
  <si>
    <t>PROPG # Puntos Solidarios # 199065</t>
  </si>
  <si>
    <t>PROPG # RBPSB - Red de Bibliotecas Públicas Simón Rodríguez # 199065</t>
  </si>
  <si>
    <t>PROPG # Protección Civil Táchira # 199065</t>
  </si>
  <si>
    <t>PROPG # Proveeduría de Zulia # 199065</t>
  </si>
  <si>
    <t>PROPG # RELAF - Red Latinoamericana de Acogimiento Familiar # 199065</t>
  </si>
  <si>
    <t>PROPG # Rehabilitadores por la Salud # 199065</t>
  </si>
  <si>
    <t>PROPG # RGV+ - Red de Gente Positiva # 199065</t>
  </si>
  <si>
    <t>PROPG # Red de Nutrición LARA # 199065</t>
  </si>
  <si>
    <t>PROPG # Proinapsa - Proinapsa # 199065</t>
  </si>
  <si>
    <t>PROPG # Protección Civil Caroní # 199065</t>
  </si>
  <si>
    <t>PROPG # ONUSIDA # 199065</t>
  </si>
  <si>
    <t>PROPG # Parroquia Corpus Christi Ciudad Guayana # 199065</t>
  </si>
  <si>
    <t>PROPG # Protección Civil San Antonio # 199065</t>
  </si>
  <si>
    <t>PROPG # Protección Civil San Cristobal # 199065</t>
  </si>
  <si>
    <t>PROPG # Protección Civil Heres # 199065</t>
  </si>
  <si>
    <t>PROPG # Protección Civil Miranda # 199065</t>
  </si>
  <si>
    <t>PROPG # FUNDACREDESA - Fundación Centro de Estudios sobre Crecimiento y Desarrollo de la Población Venezolana # 199065</t>
  </si>
  <si>
    <t>PROPG # Cultivaar - Fundación Cultivar # 199065</t>
  </si>
  <si>
    <t>PROPG # Fundación "tomate un tiempo para ti" # 199065</t>
  </si>
  <si>
    <t>PROPG # Cacica Urimare - Fundación Cacica Urimare # 199065</t>
  </si>
  <si>
    <t>PROPG # Fundacion De Familia a Familia # 199065</t>
  </si>
  <si>
    <t>PROPG # Fundación Escribe tu Futuro # 199065</t>
  </si>
  <si>
    <t>PROPG # Danac - Fundación Danac # 199065</t>
  </si>
  <si>
    <t>PROPG # FUNDAINIL - Fundación de Atención Integral Juvenil # 199065</t>
  </si>
  <si>
    <t>PROPG # EFIP - Equipo de Formación, Información y Publicaciones # 199065</t>
  </si>
  <si>
    <t>PROPG # ECHO - European Civil Protection and Humanitarian Aid Operations # 199065</t>
  </si>
  <si>
    <t>PROPG # FINAMPYME - Entidad Microfinanciera de Ahorro y Crédito # 199065</t>
  </si>
  <si>
    <t>PROPG # Entrompe de Falopio # 199065</t>
  </si>
  <si>
    <t>PROPG # Fogones y Bandera # 199065</t>
  </si>
  <si>
    <t>PROPG # Foro Penal # 199065</t>
  </si>
  <si>
    <t>PROPG # FICR - Federación Internacional de Sociedades de la Cruz Roja y de la Media Luna Roja # 199065</t>
  </si>
  <si>
    <t>PROPG # FNP - Fundación Niños en Positivo # 199065</t>
  </si>
  <si>
    <t>PROPG # Fundación Rehabilitarte # 199065</t>
  </si>
  <si>
    <t>PROPG # Fundación Santa Teresa de Avila # 199065</t>
  </si>
  <si>
    <t>PROPG # Mamá Maestra - Fundación Paz Positiva # 199065</t>
  </si>
  <si>
    <t>PROPG # FUNREAHV - Fundación Red de Emergencia y Ayuda Humanitaria Venezuela # 199065</t>
  </si>
  <si>
    <t>PROPG # Fundación Shapers for Venezuela # 199065</t>
  </si>
  <si>
    <t>PROPG # Fundación Soy un Guardián # 199065</t>
  </si>
  <si>
    <t>PROPG # Fundación Intercambio de Saberes de los Pueblos # 199065</t>
  </si>
  <si>
    <t>PROPG # Loto Azul - Fundación Loto Azul # 199065</t>
  </si>
  <si>
    <t>PROPG # Higea - Fundación Higea # 199065</t>
  </si>
  <si>
    <t>PROPG # Innocens - Fundación Innocens # 199065</t>
  </si>
  <si>
    <t>PROPG # Fundación nacional de protección a los familiares y víctimas del Sicariato Campesino # 199065</t>
  </si>
  <si>
    <t>PROPG # FUNDEUIS - Fundación para el Desarrollo de la Universidad Industrial de Santander # 199065</t>
  </si>
  <si>
    <t>PROPG # Fundación Lucianita Valeska # 199065</t>
  </si>
  <si>
    <t>PROPG # Fundación Más que una Sonrisa # 199065</t>
  </si>
  <si>
    <t>PROPG # SAEZ - Secretaría de Salud del Estado Zulia # 199065</t>
  </si>
  <si>
    <t>PROPG # PIB-CLUE - Primera Iglesia Bautista - Cristo la única esperanza # 199065</t>
  </si>
  <si>
    <t>PROPG # JE/JAV - Jóvenes Emprendedores/Junior Achievement de Venezuela # 199065</t>
  </si>
  <si>
    <t>PROPG # MPPS Guárico # 199065</t>
  </si>
  <si>
    <t>PROPG # MPPS Portuguesa # 199065</t>
  </si>
  <si>
    <t>PROPG # FALDAS R - Feministas en Acción Libre y Directa por la Autonomía Sexual y Reproductiva # 199065</t>
  </si>
  <si>
    <t>PROPG # UAR - Universidad Abierta de Recoleta  # 199065</t>
  </si>
  <si>
    <t>PROPG # A.C. Instituto de la Caridad Universal de Venezuela # 199065</t>
  </si>
  <si>
    <t>PROPG # ALPANNA - Fundación Andando Al Paso de Niños, Niñas y Adolescentes # 199065</t>
  </si>
  <si>
    <t>PROPG # MPPS Distrito Capital # 199065</t>
  </si>
  <si>
    <t>PROPG # MPPS Miranda # 199065</t>
  </si>
  <si>
    <t>PROPG # SOCIEM-UCV - Sociedad Científica de Estudiantes de Medicina de la Universidad Central de Venezuela # 199065</t>
  </si>
  <si>
    <t>PROPG # EducAcción - Educación # 199065</t>
  </si>
  <si>
    <t>PROPG # MPPS Carabobo # 199065</t>
  </si>
  <si>
    <t>PROPG # MPPS Yaracuy # 199065</t>
  </si>
  <si>
    <t>PROPG # MPPS La Guaira # 199065</t>
  </si>
  <si>
    <t>PROPG # MPPS Cojedes # 199065</t>
  </si>
  <si>
    <t>PROPG # El Iceberg - El Iceberg del Exito # 199065</t>
  </si>
  <si>
    <t>PROPG # Activistasxsl - Mujeres Activistas por el Software Libre # 199065</t>
  </si>
  <si>
    <t>PROPG # FCA - Fundación Caciques Alzaos # 199065</t>
  </si>
  <si>
    <t>PROPG # Jurispenna - Juris para Ellos, niños niñas y adolescentes # 199065</t>
  </si>
  <si>
    <t>PROPG # HI - Humanity &amp; Inclusion # 199065</t>
  </si>
  <si>
    <t>PROPG # F. Finampyme - Fundación Finampyme # 199065</t>
  </si>
  <si>
    <t>PROPG # Fundación Manos Extendidas # 199065</t>
  </si>
  <si>
    <t>PROPG # OBGASTROFIT - OB GASTRO FIT # 199065</t>
  </si>
  <si>
    <t>PROPG # MUGER - Colectivo Feminista Mujer Género Rebelde  # 199065</t>
  </si>
  <si>
    <t>PROPG # INTAMUJER - Instituto Tachirense de la Mujer # 199065</t>
  </si>
  <si>
    <t>PROPG # MPPS Apure # 199065</t>
  </si>
  <si>
    <t>PROPG # INSALUDAPURE - Instituto Autónomo De La Salud Del Estado Apure # 199065</t>
  </si>
  <si>
    <t>PROPG # CARITAS Carúpano # 199065</t>
  </si>
  <si>
    <t>PROPG # Asociación Civil Nuevo Amanecer # 199065</t>
  </si>
  <si>
    <t>PROPG # Diócesis - Diócesis de Barquisimeto # 199065</t>
  </si>
  <si>
    <t>PROPG # FUNDACRECER - FundaCrecer para el crecimiento integral # 199065</t>
  </si>
  <si>
    <t>PROPG # SALUDANZ - Instituto Anzoatiguense de la Salud # 199065</t>
  </si>
  <si>
    <t>PROPG # DIRESA - Dirección Regional de Salud Amazonas # 199065</t>
  </si>
  <si>
    <t>PROPG # HULRANZT - Hospital Universitario Dr. Luis Razetti # 199065</t>
  </si>
  <si>
    <t>PROPG # Corposalud Táchira # 199065</t>
  </si>
  <si>
    <t>PROPG # Corposalud Mérida # 199065</t>
  </si>
  <si>
    <t>PROPG # FUNDAENSALUD - Fundación Educando En Salud # 199065</t>
  </si>
  <si>
    <t>PROPG # Sin Tabú - Sin Tabú # 199065</t>
  </si>
  <si>
    <t>PROPG # SAHEP - Sociedad Amigos del Hospital de Especialidades Pediatricas # 199065</t>
  </si>
  <si>
    <t>PROPG # SAMSB - Servicio Autónomo Municipal de Salud Baruta # 199065</t>
  </si>
  <si>
    <t>PROPG # SJR - Servicio Jesuita para los refugiados # 199065</t>
  </si>
  <si>
    <t>PROPG # VAPA - Vicariato Apostólico de Puerto Ayacucho # 199065</t>
  </si>
  <si>
    <t>PROPG # CEPIN - Centro de Promoción Integral del Niño # 199065</t>
  </si>
  <si>
    <t>PROPG # Sociedad Ético Cultural # 199065</t>
  </si>
  <si>
    <t>PROPG # SOS Aldeas Infantiles # 199065</t>
  </si>
  <si>
    <t>PROPG # CENADEDH - Centro de Demografía y Derechos Humanos  # 199065</t>
  </si>
  <si>
    <t>PROPG # Alcaldía de Maracaibo # 199065</t>
  </si>
  <si>
    <t>PROPG # SPPS_Lara - Secretaría de Salud del estado Lara # 199065</t>
  </si>
  <si>
    <t>PROPG # MUDERES - Mujeres por los Derechos # 199065</t>
  </si>
  <si>
    <t>PROPG # DRSNESP - Dirección Regional de Salud del Estado Nueva Esparta # 199065</t>
  </si>
  <si>
    <t>PROPG # Consorven - Confederación Sordos de Venezuela # 199065</t>
  </si>
  <si>
    <t>PROPG # FH - Fundación Hábiles # 199065</t>
  </si>
  <si>
    <t>PROPG # Mapani - Madres y Padres Por los Niños en Venezuela # 199065</t>
  </si>
  <si>
    <t>PROPG # SDS Falcón - Secretaría de Salud del Estado Falcón # 199065</t>
  </si>
  <si>
    <t>PROPG # DRSDelta - Dirección Regional de Salud Delta Amacuro # 199065</t>
  </si>
  <si>
    <t>PROPG # Diócesis SC - Diócesis de San Cristóbal # 199065</t>
  </si>
  <si>
    <t>PROPG # DSDC - Dirección de Salud del Distrito Capital # 199065</t>
  </si>
  <si>
    <t>PROPG # SDS Trujillo - Secretaría de Salud del Estado Trujillo # 199065</t>
  </si>
  <si>
    <t>PROPG # FUNDASALUD - Fundación del Estado Sucre para la Salud # 199065</t>
  </si>
  <si>
    <t>PROVBG # UAR - Universidad Abierta de Recoleta  # 199065</t>
  </si>
  <si>
    <t>PROVBG # MPPS Apure # 199065</t>
  </si>
  <si>
    <t>PROVBG # ALPANNA - Fundación Andando Al Paso de Niños, Niñas y Adolescentes # 199065</t>
  </si>
  <si>
    <t>PROVBG # FALDAS R - Feministas en Acción Libre y Directa por la Autonomía Sexual y Reproductiva # 199065</t>
  </si>
  <si>
    <t>PROVBG # INTAMUJER - Instituto Tachirense de la Mujer # 199065</t>
  </si>
  <si>
    <t>PROVBG # Diócesis - Diócesis de Barquisimeto # 199065</t>
  </si>
  <si>
    <t>PROVBG # INSALUDAPURE - Instituto Autónomo De La Salud Del Estado Apure # 199065</t>
  </si>
  <si>
    <t>PROVBG # MUGER - Colectivo Feminista Mujer Género Rebelde  # 199065</t>
  </si>
  <si>
    <t>PROVBG # MPPS Yaracuy # 199065</t>
  </si>
  <si>
    <t>PROVBG # MPPS Guárico # 199065</t>
  </si>
  <si>
    <t>PROVBG # MPPS Cojedes # 199065</t>
  </si>
  <si>
    <t>PROVBG # MPPS Carabobo # 199065</t>
  </si>
  <si>
    <t>PROVBG # JE/JAV - Jóvenes Emprendedores/Junior Achievement de Venezuela # 199065</t>
  </si>
  <si>
    <t>PROVBG # A.C. Instituto de la Caridad Universal de Venezuela # 199065</t>
  </si>
  <si>
    <t>PROVBG # MPPS Portuguesa # 199065</t>
  </si>
  <si>
    <t>PROVBG # PIB-CLUE - Primera Iglesia Bautista - Cristo la única esperanza # 199065</t>
  </si>
  <si>
    <t>PROVBG # F. Finampyme - Fundación Finampyme # 199065</t>
  </si>
  <si>
    <t>PROVBG # Visión Mujer - Fundación Visión Mujer # 199065</t>
  </si>
  <si>
    <t>PROVBG # OBGASTROFIT - OB GASTRO FIT # 199065</t>
  </si>
  <si>
    <t>PROVBG # HI - Humanity &amp; Inclusion # 199065</t>
  </si>
  <si>
    <t>PROVBG # MPPS Monagas # 199065</t>
  </si>
  <si>
    <t>PROVBG # MPPS Sucre # 199065</t>
  </si>
  <si>
    <t>PROVBG # MPPS Delta Amacuro # 199065</t>
  </si>
  <si>
    <t>PROVBG # Asociación Civil Nuevo Amanecer # 199065</t>
  </si>
  <si>
    <t>PROVBG # FCA - Fundación Caciques Alzaos # 199065</t>
  </si>
  <si>
    <t>PROVBG # FUNDACRECER - FundaCrecer para el crecimiento integral # 199065</t>
  </si>
  <si>
    <t>PROVBG # CARITAS Carúpano # 199065</t>
  </si>
  <si>
    <t>PROVBG # Activistasxsl - Mujeres Activistas por el Software Libre # 199065</t>
  </si>
  <si>
    <t>PROVBG # Fundación Manos Extendidas # 199065</t>
  </si>
  <si>
    <t>PROVBG # Jurispenna - Juris para Ellos, niños niñas y adolescentes # 199065</t>
  </si>
  <si>
    <t>PROVBG # El Iceberg - El Iceberg del Exito # 199065</t>
  </si>
  <si>
    <t>PROVBG # Corposalud Mérida # 199065</t>
  </si>
  <si>
    <t>PROVBG # DRSDelta - Dirección Regional de Salud Delta Amacuro # 199065</t>
  </si>
  <si>
    <t>PROVBG # Corposalud Táchira # 199065</t>
  </si>
  <si>
    <t>PROVBG # SDS Falcón - Secretaría de Salud del Estado Falcón # 199065</t>
  </si>
  <si>
    <t>PROVBG # SDS Trujillo - Secretaría de Salud del Estado Trujillo # 199065</t>
  </si>
  <si>
    <t>PROVBG # Mapani - Madres y Padres Por los Niños en Venezuela # 199065</t>
  </si>
  <si>
    <t>PROVBG # CEPIN - Centro de Promoción Integral del Niño # 199065</t>
  </si>
  <si>
    <t>PROVBG # DIRESA - Dirección Regional de Salud Amazonas # 199065</t>
  </si>
  <si>
    <t>PROVBG # SOS Aldeas Infantiles # 199065</t>
  </si>
  <si>
    <t>PROVBG # VAPA - Vicariato Apostólico de Puerto Ayacucho # 199065</t>
  </si>
  <si>
    <t>PROVBG # FUNDAENSALUD - Fundación Educando En Salud # 199065</t>
  </si>
  <si>
    <t>PROVBG # HULRANZT - Hospital Universitario Dr. Luis Razetti # 199065</t>
  </si>
  <si>
    <t>PROVBG # SALUDANZ - Instituto Anzoatiguense de la Salud # 199065</t>
  </si>
  <si>
    <t>PROVBG # DRSNESP - Dirección Regional de Salud del Estado Nueva Esparta # 199065</t>
  </si>
  <si>
    <t>PROVBG # SOCIEM-UCV - Sociedad Científica de Estudiantes de Medicina de la Universidad Central de Venezuela # 199065</t>
  </si>
  <si>
    <t>PROVBG # FH - Fundación Hábiles # 199065</t>
  </si>
  <si>
    <t>PROVBG # MPPS Miranda # 199065</t>
  </si>
  <si>
    <t>PROVBG # MPPS La Guaira # 199065</t>
  </si>
  <si>
    <t>PROVBG # EducAcción - Educación # 199065</t>
  </si>
  <si>
    <t>PROVBG # MPPS Distrito Capital # 199065</t>
  </si>
  <si>
    <t>PROVBG # DSDC - Dirección de Salud del Distrito Capital # 199065</t>
  </si>
  <si>
    <t>PROVBG # SPPS_Lara - Secretaría de Salud del estado Lara # 199065</t>
  </si>
  <si>
    <t>PROVBG # FUNDASALUD - Fundación del Estado Sucre para la Salud # 199065</t>
  </si>
  <si>
    <t>PROVBG # Diócesis SC - Diócesis de San Cristóbal # 199065</t>
  </si>
  <si>
    <t>PROVBG # Alcaldía de Maracaibo # 199065</t>
  </si>
  <si>
    <t>PROVBG # Consorven - Confederación Sordos de Venezuela # 199065</t>
  </si>
  <si>
    <t>PROVBG # MUDERES - Mujeres por los Derechos # 199065</t>
  </si>
  <si>
    <t>PROVBG # CENADEDH - Centro de Demografía y Derechos Humanos  # 199065</t>
  </si>
  <si>
    <t>PROVBG # Corporación de Salud del Estado Aragua # 199065</t>
  </si>
  <si>
    <t>PROPG # Asociación Afecto Venezuela # 199065</t>
  </si>
  <si>
    <t>PROPG # CESAP Lara - Asociación Civil Concentroccidente # 199065</t>
  </si>
  <si>
    <t>PROPG # Alcaldía de El Hatillo # 199065</t>
  </si>
  <si>
    <t>PROPG # Alcaldía de Táchira # 199065</t>
  </si>
  <si>
    <t>PROPG # AFACO - Asociación para el Desarrollo de la Familia y la Comunidad # 199065</t>
  </si>
  <si>
    <t>PROPG # AVESSOC - Asociación Venezolana de Servicios de Salud de Orientación Cristiana # 199065</t>
  </si>
  <si>
    <t>PROPG # Red Ciega - Asociación Civil Red Ciega # 199065</t>
  </si>
  <si>
    <t>PROPG # ALAPLAF - Asociación Larense de Planificación Familiar # 199065</t>
  </si>
  <si>
    <t>PROPG # Acción Solidaria # 199065</t>
  </si>
  <si>
    <t>PROPG # Azul Positivo - Acción Zuliana por la Vida # 199065</t>
  </si>
  <si>
    <t>PROVBG # ACOVIH - Acción Colectiva contra el VIH # 199065</t>
  </si>
  <si>
    <t>PROPG # ACCSI - Acción Ciudadana contra el SIDA # 199065</t>
  </si>
  <si>
    <t>PROPG # COSUDE - Agencia Suiza para el Desarrollo y la Cooperación # 199065</t>
  </si>
  <si>
    <t>PROPG # Alcaldía de Bolívar # 199065</t>
  </si>
  <si>
    <t>PROPG # ADRA CAN - Agencia Adventista de Desarrollo y Recursos Asistenciales Canadá # 199065</t>
  </si>
  <si>
    <t>PROPG # ADRA VEN - Agencia Adventista de Desarrollo y Recursos Asistenciales Venezuela # 199065</t>
  </si>
  <si>
    <t>PROPG # CRV - Cruz Roja Venezolana # 199065</t>
  </si>
  <si>
    <t>PROPG # Defensoría del Pueblo # 199065</t>
  </si>
  <si>
    <t>PROPG # Corposalud # 199065</t>
  </si>
  <si>
    <t>PROPG # CICR - Cruz Roja Internacional # 199065</t>
  </si>
  <si>
    <t>PROPG # DigiSalud # 199065</t>
  </si>
  <si>
    <t>PROPG # Dirección Regional de Salud de Barinas # 199065</t>
  </si>
  <si>
    <t>PROPG # Derechicos # 199065</t>
  </si>
  <si>
    <t>PROPG # CODEVIDA - Derecho a la Salud y la Vida # 199065</t>
  </si>
  <si>
    <t>PROPG # CANIA - Centro de Atención Nutricional Infantil Antímano # 199065</t>
  </si>
  <si>
    <t>PROPG # Centro de Formación Popular Nuevo Pueblo # 199065</t>
  </si>
  <si>
    <t>PROPG # CADEF - Centro de acción y defensa por los derechos humanos # 199065</t>
  </si>
  <si>
    <t>PROPG # CISV # 199065</t>
  </si>
  <si>
    <t>PROPG # Cooperativa Prod Quebrada Azul # 199065</t>
  </si>
  <si>
    <t>PROPG # CISOR - Centro de Investigaciones Científicas # 199065</t>
  </si>
  <si>
    <t>PROPG # CENDIF - Centro de Investigaciones para la Infancia y la Familia # 199065</t>
  </si>
  <si>
    <t>PROVBG # CAMPO - Cooperación Acción Movimiento Producción Organización # 199065</t>
  </si>
  <si>
    <t>PROVBG # Fundamad - Fundación manito de Dios # 199065</t>
  </si>
  <si>
    <t>PROVBG # ECR - Esclavas de Cristo Rey # 199065</t>
  </si>
  <si>
    <t>PROVBG # SER - Sociedad Educativa Religiosa # 199065</t>
  </si>
  <si>
    <t>PROVBG # MI - Mentor Initiative # 199065</t>
  </si>
  <si>
    <t>PROVBG # CEPROFOR - Asociación Civil Centro para la promoción y formación social. # 199065</t>
  </si>
  <si>
    <t>PROVBG # Proyecto de recuperación nutricional Catch Up # 199065</t>
  </si>
  <si>
    <t>PROVBG # AC NM - Asociación Civil Niña Madre # 199065</t>
  </si>
  <si>
    <t>PROVBG # VDTM - Ven da tu mano # 199065</t>
  </si>
  <si>
    <t>PROVBG # INSALUD - Fundación Instituto Carabobeño para la Salud # 199065</t>
  </si>
  <si>
    <t>PROVBG # Corposalud Yaracuy - Instituto Autónomo de la Salud del estado Yaracuy # 199065</t>
  </si>
  <si>
    <t>PROVBG # DEJAD QUE LOS NIÑOS VENGAN A MI # 199065</t>
  </si>
  <si>
    <t>PROVBG # CUMIS UCV - Campamento Universitario Multidisciplinario de Investigación y Servicio # 199065</t>
  </si>
  <si>
    <t>PROVBG # FPO - Fundación Potabilis # 199065</t>
  </si>
  <si>
    <t>PROVBG # DCEF - DEUS CARITAS EST FUNDACIÓN # 199065</t>
  </si>
  <si>
    <t>PROVBG # FEE - Emprendedores de Éxito # 199065</t>
  </si>
  <si>
    <t>PROVBG # Inclúyeme - Fundación Inclúyeme # 199065</t>
  </si>
  <si>
    <t>PROVBG # CIR - Comité Internacional de Rescate # 199065</t>
  </si>
  <si>
    <t>PROVBG # Fundación Conciencia por la Vida # 199065</t>
  </si>
  <si>
    <t>PROVBG # ADHAM - Asociación de Derechos Humanos Amigos de Margarita # 199065</t>
  </si>
  <si>
    <t>PROVBG # MPPS DRSNE - Direccion Regional de salud Nueva esparta # 199065</t>
  </si>
  <si>
    <t>PROVBG # Asociación Civil Una Mano Para Monagas # 199065</t>
  </si>
  <si>
    <t>PROVBG # REPAS - Red Popular de Ayuda Solidaria # 199065</t>
  </si>
  <si>
    <t>PROVBG # ENCILUZ - Fundación de Bienestar Social Enciende una Luz. # 199065</t>
  </si>
  <si>
    <t>PROVBG # SALMA Venezuela # 199065</t>
  </si>
  <si>
    <t>PROVBG # Pais Narrado # 199065</t>
  </si>
  <si>
    <t>PROVBG # Fundación para el Desarrollo Sustentable de la Nación Isaac # 199065</t>
  </si>
  <si>
    <t>AEE # SPPS_Lara - Secretaría de Salud del estado Lara</t>
  </si>
  <si>
    <t>AEE # SPPS_Lara - Secretaría de Salud del estado Lara # 199065</t>
  </si>
  <si>
    <t>AEE # DSDC - Dirección de Salud del Distrito Capital</t>
  </si>
  <si>
    <t>AEE # DSDC - Dirección de Salud del Distrito Capital # 199065</t>
  </si>
  <si>
    <t>AEE # Diócesis SC - Diócesis de San Cristóbal</t>
  </si>
  <si>
    <t>AEE # Diócesis SC - Diócesis de San Cristóbal # 199065</t>
  </si>
  <si>
    <t>AEE # MUDERES - Mujeres por los Derechos</t>
  </si>
  <si>
    <t>AEE # MUDERES - Mujeres por los Derechos # 199065</t>
  </si>
  <si>
    <t>AEE # Consorven - Confederación Sordos de Venezuela</t>
  </si>
  <si>
    <t>AEE # Consorven - Confederación Sordos de Venezuela # 199065</t>
  </si>
  <si>
    <t>AEE # Alcaldía de Maracaibo</t>
  </si>
  <si>
    <t>AEE # Alcaldía de Maracaibo # 199065</t>
  </si>
  <si>
    <t xml:space="preserve">AEE # CENADEDH - Centro de Demografía y Derechos Humanos </t>
  </si>
  <si>
    <t>AEE # CENADEDH - Centro de Demografía y Derechos Humanos  # 199065</t>
  </si>
  <si>
    <t>AEE # FUNDASALUD - Fundación del Estado Sucre para la Salud</t>
  </si>
  <si>
    <t>AEE # FUNDASALUD - Fundación del Estado Sucre para la Salud # 199065</t>
  </si>
  <si>
    <t>AEE # DRSDelta - Dirección Regional de Salud Delta Amacuro</t>
  </si>
  <si>
    <t>AEE # DRSDelta - Dirección Regional de Salud Delta Amacuro # 199065</t>
  </si>
  <si>
    <t>AEE # Corposalud Mérida</t>
  </si>
  <si>
    <t>AEE # Corposalud Mérida # 199065</t>
  </si>
  <si>
    <t>AEE # Corposalud Táchira</t>
  </si>
  <si>
    <t>AEE # Corposalud Táchira # 199065</t>
  </si>
  <si>
    <t>AEE # SDS Trujillo - Secretaría de Salud del Estado Trujillo</t>
  </si>
  <si>
    <t>AEE # SDS Trujillo - Secretaría de Salud del Estado Trujillo # 199065</t>
  </si>
  <si>
    <t>AEE # SDS Falcón - Secretaría de Salud del Estado Falcón</t>
  </si>
  <si>
    <t>AEE # SDS Falcón - Secretaría de Salud del Estado Falcón # 199065</t>
  </si>
  <si>
    <t>AEE # Mapani - Madres y Padres Por los Niños en Venezuela</t>
  </si>
  <si>
    <t>AEE # Mapani - Madres y Padres Por los Niños en Venezuela # 199065</t>
  </si>
  <si>
    <t>AEE # MPPS Yaracuy</t>
  </si>
  <si>
    <t>AEE # MPPS Yaracuy # 199065</t>
  </si>
  <si>
    <t>AEE # MPPS Carabobo</t>
  </si>
  <si>
    <t>AEE # MPPS Carabobo # 199065</t>
  </si>
  <si>
    <t>AEE # MPPS Cojedes</t>
  </si>
  <si>
    <t>AEE # MPPS Cojedes # 199065</t>
  </si>
  <si>
    <t>AEE # MPPS Guárico</t>
  </si>
  <si>
    <t>AEE # MPPS Guárico # 199065</t>
  </si>
  <si>
    <t>AEE # JE/JAV - Jóvenes Emprendedores/Junior Achievement de Venezuela</t>
  </si>
  <si>
    <t>AEE # JE/JAV - Jóvenes Emprendedores/Junior Achievement de Venezuela # 199065</t>
  </si>
  <si>
    <t>AEE # PIB-CLUE - Primera Iglesia Bautista - Cristo la única esperanza</t>
  </si>
  <si>
    <t>AEE # PIB-CLUE - Primera Iglesia Bautista - Cristo la única esperanza # 199065</t>
  </si>
  <si>
    <t>AEE # MPPS Portuguesa</t>
  </si>
  <si>
    <t>AEE # MPPS Portuguesa # 199065</t>
  </si>
  <si>
    <t>AEE # MPPS La Guaira</t>
  </si>
  <si>
    <t>AEE # MPPS La Guaira # 199065</t>
  </si>
  <si>
    <t>AEE # DRSNESP - Dirección Regional de Salud del Estado Nueva Esparta</t>
  </si>
  <si>
    <t>AEE # DRSNESP - Dirección Regional de Salud del Estado Nueva Esparta # 199065</t>
  </si>
  <si>
    <t>AEE # FH - Fundación Hábiles</t>
  </si>
  <si>
    <t>AEE # FH - Fundación Hábiles # 199065</t>
  </si>
  <si>
    <t>AEE # SOCIEM-UCV - Sociedad Científica de Estudiantes de Medicina de la Universidad Central de Venezuela</t>
  </si>
  <si>
    <t>AEE # SOCIEM-UCV - Sociedad Científica de Estudiantes de Medicina de la Universidad Central de Venezuela # 199065</t>
  </si>
  <si>
    <t>AEE # MPPS Miranda</t>
  </si>
  <si>
    <t>AEE # MPPS Miranda # 199065</t>
  </si>
  <si>
    <t>AEE # MPPS Distrito Capital</t>
  </si>
  <si>
    <t>AEE # MPPS Distrito Capital # 199065</t>
  </si>
  <si>
    <t>AEE # EducAcción - Educación</t>
  </si>
  <si>
    <t>AEE # EducAcción - Educación # 199065</t>
  </si>
  <si>
    <t>AEE # RGV+ - Red de Gente Positiva</t>
  </si>
  <si>
    <t>AEE # RGV+ - Red de Gente Positiva # 199065</t>
  </si>
  <si>
    <t>AEE # RBPSB - Red de Bibliotecas Públicas Simón Rodríguez</t>
  </si>
  <si>
    <t>AEE # RBPSB - Red de Bibliotecas Públicas Simón Rodríguez # 199065</t>
  </si>
  <si>
    <t>AEE # Puntos Solidarios</t>
  </si>
  <si>
    <t>AEE # Puntos Solidarios # 199065</t>
  </si>
  <si>
    <t>AEE # Red de Nutrición LARA</t>
  </si>
  <si>
    <t>AEE # Red de Nutrición LARA # 199065</t>
  </si>
  <si>
    <t>AEE # SAEZ - Secretaría de Salud del Estado Zulia</t>
  </si>
  <si>
    <t>AEE # SAEZ - Secretaría de Salud del Estado Zulia # 199065</t>
  </si>
  <si>
    <t>AEE # Rehabilitadores por la Salud</t>
  </si>
  <si>
    <t>AEE # Rehabilitadores por la Salud # 199065</t>
  </si>
  <si>
    <t>AEE # RELAF - Red Latinoamericana de Acogimiento Familiar</t>
  </si>
  <si>
    <t>AEE # RELAF - Red Latinoamericana de Acogimiento Familiar # 199065</t>
  </si>
  <si>
    <t>AEE # Proveeduría de Zulia</t>
  </si>
  <si>
    <t>AEE # Proveeduría de Zulia # 199065</t>
  </si>
  <si>
    <t>AEE # Protección Civil Heres</t>
  </si>
  <si>
    <t>AEE # Protección Civil Heres # 199065</t>
  </si>
  <si>
    <t>AEE # Protección Civil Caroní</t>
  </si>
  <si>
    <t>AEE # Protección Civil Caroní # 199065</t>
  </si>
  <si>
    <t>AEE # Proinapsa - Proinapsa</t>
  </si>
  <si>
    <t>AEE # Proinapsa - Proinapsa # 199065</t>
  </si>
  <si>
    <t>AEE # Protección Civil Miranda</t>
  </si>
  <si>
    <t>AEE # Protección Civil Miranda # 199065</t>
  </si>
  <si>
    <t>AEE # Protección Civil Táchira</t>
  </si>
  <si>
    <t>AEE # Protección Civil Táchira # 199065</t>
  </si>
  <si>
    <t>AEE # Protección Civil San Cristobal</t>
  </si>
  <si>
    <t>AEE # Protección Civil San Cristobal # 199065</t>
  </si>
  <si>
    <t>AEE # Protección Civil San Antonio</t>
  </si>
  <si>
    <t>AEE # Protección Civil San Antonio # 199065</t>
  </si>
  <si>
    <t>AEE # HULRANZT - Hospital Universitario Dr. Luis Razetti</t>
  </si>
  <si>
    <t>AEE # HULRANZT - Hospital Universitario Dr. Luis Razetti # 199065</t>
  </si>
  <si>
    <t>AEE # DIRESA - Dirección Regional de Salud Amazonas</t>
  </si>
  <si>
    <t>AEE # DIRESA - Dirección Regional de Salud Amazonas # 199065</t>
  </si>
  <si>
    <t>AEE # CEPIN - Centro de Promoción Integral del Niño</t>
  </si>
  <si>
    <t>AEE # CEPIN - Centro de Promoción Integral del Niño # 199065</t>
  </si>
  <si>
    <t>AEE # SALUDANZ - Instituto Anzoatiguense de la Salud</t>
  </si>
  <si>
    <t>AEE # SALUDANZ - Instituto Anzoatiguense de la Salud # 199065</t>
  </si>
  <si>
    <t>AEE # FUNDAENSALUD - Fundación Educando En Salud</t>
  </si>
  <si>
    <t>AEE # FUNDAENSALUD - Fundación Educando En Salud # 199065</t>
  </si>
  <si>
    <t>AEE # VAPA - Vicariato Apostólico de Puerto Ayacucho</t>
  </si>
  <si>
    <t>AEE # VAPA - Vicariato Apostólico de Puerto Ayacucho # 199065</t>
  </si>
  <si>
    <t>AEE # Sin Tabú - Sin Tabú</t>
  </si>
  <si>
    <t>AEE # Sin Tabú - Sin Tabú # 199065</t>
  </si>
  <si>
    <t>AEE # SJR - Servicio Jesuita para los refugiados</t>
  </si>
  <si>
    <t>AEE # SJR - Servicio Jesuita para los refugiados # 199065</t>
  </si>
  <si>
    <t>AEE # SAMSB - Servicio Autónomo Municipal de Salud Baruta</t>
  </si>
  <si>
    <t>AEE # SAMSB - Servicio Autónomo Municipal de Salud Baruta # 199065</t>
  </si>
  <si>
    <t>AEE # SAHEP - Sociedad Amigos del Hospital de Especialidades Pediatricas</t>
  </si>
  <si>
    <t>AEE # SAHEP - Sociedad Amigos del Hospital de Especialidades Pediatricas # 199065</t>
  </si>
  <si>
    <t>AEE # SOS Aldeas Infantiles</t>
  </si>
  <si>
    <t>AEE # SOS Aldeas Infantiles # 199065</t>
  </si>
  <si>
    <t>PROVBG # Sociedad Ético Cultural # 199065</t>
  </si>
  <si>
    <t>AEE # Sociedad Ético Cultural</t>
  </si>
  <si>
    <t>AEE # Sociedad Ético Cultural # 199065</t>
  </si>
  <si>
    <t>AEE # MI - Mentor Initiative</t>
  </si>
  <si>
    <t>AEE # MI - Mentor Initiative # 199065</t>
  </si>
  <si>
    <t>AEE # Proyecto de recuperación nutricional Catch Up</t>
  </si>
  <si>
    <t>AEE # Proyecto de recuperación nutricional Catch Up # 199065</t>
  </si>
  <si>
    <t>AEE # CEPROFOR - Asociación Civil Centro para la promoción y formación social.</t>
  </si>
  <si>
    <t>AEE # CEPROFOR - Asociación Civil Centro para la promoción y formación social. # 199065</t>
  </si>
  <si>
    <t>AEE # MPPS DRSNE - Direccion Regional de salud Nueva esparta</t>
  </si>
  <si>
    <t>AEE # MPPS DRSNE - Direccion Regional de salud Nueva esparta # 199065</t>
  </si>
  <si>
    <t>AEE # REPAS - Red Popular de Ayuda Solidaria</t>
  </si>
  <si>
    <t>AEE # REPAS - Red Popular de Ayuda Solidaria # 199065</t>
  </si>
  <si>
    <t>AEE # Asociación Civil Una Mano Para Monagas</t>
  </si>
  <si>
    <t>AEE # Asociación Civil Una Mano Para Monagas # 199065</t>
  </si>
  <si>
    <t>AEE # Fundamad - Fundación manito de Dios</t>
  </si>
  <si>
    <t>AEE # Fundamad - Fundación manito de Dios # 199065</t>
  </si>
  <si>
    <t>AEE # FPO - Fundación Potabilis</t>
  </si>
  <si>
    <t>AEE # FPO - Fundación Potabilis # 199065</t>
  </si>
  <si>
    <t>AEE # CUMIS UCV - Campamento Universitario Multidisciplinario de Investigación y Servicio</t>
  </si>
  <si>
    <t>AEE # CUMIS UCV - Campamento Universitario Multidisciplinario de Investigación y Servicio # 199065</t>
  </si>
  <si>
    <t>AEE # DEJAD QUE LOS NIÑOS VENGAN A MI</t>
  </si>
  <si>
    <t>AEE # DEJAD QUE LOS NIÑOS VENGAN A MI # 199065</t>
  </si>
  <si>
    <t>AEE # CAMPO - Cooperación Acción Movimiento Producción Organización</t>
  </si>
  <si>
    <t>AEE # CAMPO - Cooperación Acción Movimiento Producción Organización # 199065</t>
  </si>
  <si>
    <t>AEE # SER - Sociedad Educativa Religiosa</t>
  </si>
  <si>
    <t>AEE # SER - Sociedad Educativa Religiosa # 199065</t>
  </si>
  <si>
    <t>AEE # ECR - Esclavas de Cristo Rey</t>
  </si>
  <si>
    <t>AEE # ECR - Esclavas de Cristo Rey # 199065</t>
  </si>
  <si>
    <t>AEE # ADHAM - Asociación de Derechos Humanos Amigos de Margarita</t>
  </si>
  <si>
    <t>AEE # ADHAM - Asociación de Derechos Humanos Amigos de Margarita # 199065</t>
  </si>
  <si>
    <t>AEE # Fundación Conciencia por la Vida</t>
  </si>
  <si>
    <t>AEE # Fundación Conciencia por la Vida # 199065</t>
  </si>
  <si>
    <t>PROVBG # SAHEP - Sociedad Amigos del Hospital de Especialidades Pediatricas # 199065</t>
  </si>
  <si>
    <t>AEE # ACOVIH - Acción Colectiva contra el VIH</t>
  </si>
  <si>
    <t>AEE # ACOVIH - Acción Colectiva contra el VIH # 199065</t>
  </si>
  <si>
    <t>AEE # CIR - Comité Internacional de Rescate</t>
  </si>
  <si>
    <t>AEE # CIR - Comité Internacional de Rescate # 199065</t>
  </si>
  <si>
    <t>AEE # DCEF - DEUS CARITAS EST FUNDACIÓN</t>
  </si>
  <si>
    <t>AEE # DCEF - DEUS CARITAS EST FUNDACIÓN # 199065</t>
  </si>
  <si>
    <t>AEE # Fundación para el Desarrollo Sustentable de la Nación Isaac</t>
  </si>
  <si>
    <t>AEE # Fundación para el Desarrollo Sustentable de la Nación Isaac # 199065</t>
  </si>
  <si>
    <t>AEE # Pais Narrado</t>
  </si>
  <si>
    <t>AEE # Pais Narrado # 199065</t>
  </si>
  <si>
    <t>AEE # ENCILUZ - Fundación de Bienestar Social Enciende una Luz.</t>
  </si>
  <si>
    <t>AEE # ENCILUZ - Fundación de Bienestar Social Enciende una Luz. # 199065</t>
  </si>
  <si>
    <t>AEE # Inclúyeme - Fundación Inclúyeme</t>
  </si>
  <si>
    <t>AEE # Inclúyeme - Fundación Inclúyeme # 199065</t>
  </si>
  <si>
    <t>AEE # FEE - Emprendedores de Éxito</t>
  </si>
  <si>
    <t>AEE # FEE - Emprendedores de Éxito # 199065</t>
  </si>
  <si>
    <t>AEE # SALMA Venezuela</t>
  </si>
  <si>
    <t>AEE # SALMA Venezuela # 199065</t>
  </si>
  <si>
    <t>AEE # CARITAS Carúpano</t>
  </si>
  <si>
    <t>AEE # CARITAS Carúpano # 199065</t>
  </si>
  <si>
    <t>AEE # FUNDACRECER - FundaCrecer para el crecimiento integral</t>
  </si>
  <si>
    <t>AEE # FUNDACRECER - FundaCrecer para el crecimiento integral # 199065</t>
  </si>
  <si>
    <t>AEE # Diócesis - Diócesis de Barquisimeto</t>
  </si>
  <si>
    <t>AEE # Diócesis - Diócesis de Barquisimeto # 199065</t>
  </si>
  <si>
    <t>AEE # Asociación Civil Nuevo Amanecer</t>
  </si>
  <si>
    <t>AEE # Asociación Civil Nuevo Amanecer # 199065</t>
  </si>
  <si>
    <t>AEE # El Iceberg - El Iceberg del Exito</t>
  </si>
  <si>
    <t>AEE # El Iceberg - El Iceberg del Exito # 199065</t>
  </si>
  <si>
    <t>AEE # Jurispenna - Juris para Ellos, niños niñas y adolescentes</t>
  </si>
  <si>
    <t>AEE # Jurispenna - Juris para Ellos, niños niñas y adolescentes # 199065</t>
  </si>
  <si>
    <t>AEE # FCA - Fundación Caciques Alzaos</t>
  </si>
  <si>
    <t>AEE # FCA - Fundación Caciques Alzaos # 199065</t>
  </si>
  <si>
    <t>AEE # INTAMUJER - Instituto Tachirense de la Mujer</t>
  </si>
  <si>
    <t>AEE # INTAMUJER - Instituto Tachirense de la Mujer # 199065</t>
  </si>
  <si>
    <t>AEE # FALDAS R - Feministas en Acción Libre y Directa por la Autonomía Sexual y Reproductiva</t>
  </si>
  <si>
    <t>AEE # FALDAS R - Feministas en Acción Libre y Directa por la Autonomía Sexual y Reproductiva # 199065</t>
  </si>
  <si>
    <t>AEE # ALPANNA - Fundación Andando Al Paso de Niños, Niñas y Adolescentes</t>
  </si>
  <si>
    <t>AEE # ALPANNA - Fundación Andando Al Paso de Niños, Niñas y Adolescentes # 199065</t>
  </si>
  <si>
    <t>AEE # A.C. Instituto de la Caridad Universal de Venezuela</t>
  </si>
  <si>
    <t>AEE # A.C. Instituto de la Caridad Universal de Venezuela # 199065</t>
  </si>
  <si>
    <t xml:space="preserve">AEE # UAR - Universidad Abierta de Recoleta </t>
  </si>
  <si>
    <t>AEE # UAR - Universidad Abierta de Recoleta  # 199065</t>
  </si>
  <si>
    <t xml:space="preserve">AEE # MUGER - Colectivo Feminista Mujer Género Rebelde </t>
  </si>
  <si>
    <t>AEE # MUGER - Colectivo Feminista Mujer Género Rebelde  # 199065</t>
  </si>
  <si>
    <t>AEE # INSALUDAPURE - Instituto Autónomo De La Salud Del Estado Apure</t>
  </si>
  <si>
    <t>AEE # INSALUDAPURE - Instituto Autónomo De La Salud Del Estado Apure # 199065</t>
  </si>
  <si>
    <t>AEE # MPPS Apure</t>
  </si>
  <si>
    <t>AEE # MPPS Apure # 199065</t>
  </si>
  <si>
    <t>AEE # Corporación de Salud del Estado Aragua</t>
  </si>
  <si>
    <t>AEE # Corporación de Salud del Estado Aragua # 199065</t>
  </si>
  <si>
    <t>AEE # MPPS Sucre</t>
  </si>
  <si>
    <t>AEE # MPPS Sucre # 199065</t>
  </si>
  <si>
    <t>AEE # MPPS Monagas</t>
  </si>
  <si>
    <t>AEE # MPPS Monagas # 199065</t>
  </si>
  <si>
    <t>AEE # INSALUD - Fundación Instituto Carabobeño para la Salud</t>
  </si>
  <si>
    <t>AEE # INSALUD - Fundación Instituto Carabobeño para la Salud # 199065</t>
  </si>
  <si>
    <t>AEE # VDTM - Ven da tu mano</t>
  </si>
  <si>
    <t>AEE # VDTM - Ven da tu mano # 199065</t>
  </si>
  <si>
    <t>AEE # AC NM - Asociación Civil Niña Madre</t>
  </si>
  <si>
    <t>AEE # AC NM - Asociación Civil Niña Madre # 199065</t>
  </si>
  <si>
    <t>AEE # Corposalud Yaracuy - Instituto Autónomo de la Salud del estado Yaracuy</t>
  </si>
  <si>
    <t>AEE # Corposalud Yaracuy - Instituto Autónomo de la Salud del estado Yaracuy # 199065</t>
  </si>
  <si>
    <t>AEE # MPPS Delta Amacuro</t>
  </si>
  <si>
    <t>AEE # MPPS Delta Amacuro # 199065</t>
  </si>
  <si>
    <t>AEE # OBGASTROFIT - OB GASTRO FIT</t>
  </si>
  <si>
    <t>AEE # OBGASTROFIT - OB GASTRO FIT # 199065</t>
  </si>
  <si>
    <t>AEE # Fundación Manos Extendidas</t>
  </si>
  <si>
    <t>AEE # Fundación Manos Extendidas # 199065</t>
  </si>
  <si>
    <t>AEE # Activistasxsl - Mujeres Activistas por el Software Libre</t>
  </si>
  <si>
    <t>AEE # Activistasxsl - Mujeres Activistas por el Software Libre # 199065</t>
  </si>
  <si>
    <t>AEE # HI - Humanity &amp; Inclusion</t>
  </si>
  <si>
    <t>AEE # HI - Humanity &amp; Inclusion # 199065</t>
  </si>
  <si>
    <t>AEE # FLM - Federación Luterana Mundial VEN</t>
  </si>
  <si>
    <t>AEE # Visión Mujer - Fundación Visión Mujer</t>
  </si>
  <si>
    <t>AEE # Visión Mujer - Fundación Visión Mujer # 199065</t>
  </si>
  <si>
    <t>AEE # F. Finampyme - Fundación Finampyme</t>
  </si>
  <si>
    <t>AEE # F. Finampyme - Fundación Finampyme # 199065</t>
  </si>
  <si>
    <t>AEE # Acción Solidaria</t>
  </si>
  <si>
    <t>AEE # Acción Solidaria # 199065</t>
  </si>
  <si>
    <t>AEE # ACCSI - Acción Ciudadana contra el SIDA</t>
  </si>
  <si>
    <t>AEE # ACCSI - Acción Ciudadana contra el SIDA # 199065</t>
  </si>
  <si>
    <t>PROPG # ACOVIH - Acción Colectiva contra el VIH # 199065</t>
  </si>
  <si>
    <t>AEE # Azul Positivo - Acción Zuliana por la Vida</t>
  </si>
  <si>
    <t>AEE # Azul Positivo - Acción Zuliana por la Vida # 199065</t>
  </si>
  <si>
    <t>AEE # COSUDE - Agencia Suiza para el Desarrollo y la Cooperación</t>
  </si>
  <si>
    <t>AEE # COSUDE - Agencia Suiza para el Desarrollo y la Cooperación # 199065</t>
  </si>
  <si>
    <t>AEE # ADRA VEN - Agencia Adventista de Desarrollo y Recursos Asistenciales Venezuela</t>
  </si>
  <si>
    <t>AEE # ADRA VEN - Agencia Adventista de Desarrollo y Recursos Asistenciales Venezuela # 199065</t>
  </si>
  <si>
    <t>AEE # ADRA CAN - Agencia Adventista de Desarrollo y Recursos Asistenciales Canadá</t>
  </si>
  <si>
    <t>AEE # ADRA CAN - Agencia Adventista de Desarrollo y Recursos Asistenciales Canadá # 199065</t>
  </si>
  <si>
    <t>PROPG # CIR - Comité Internacional de Rescate # 199065</t>
  </si>
  <si>
    <t>PROPG # DCEF - DEUS CARITAS EST FUNDACIÓN # 199065</t>
  </si>
  <si>
    <t>PROPG # Inclúyeme - Fundación Inclúyeme # 199065</t>
  </si>
  <si>
    <t>PROPG # FEE - Emprendedores de Éxito # 199065</t>
  </si>
  <si>
    <t>PROPG # ADHAM - Asociación de Derechos Humanos Amigos de Margarita # 199065</t>
  </si>
  <si>
    <t>PROPG # Fundación Conciencia por la Vida # 199065</t>
  </si>
  <si>
    <t>AEE # CADEF - Centro de acción y defensa por los derechos humanos</t>
  </si>
  <si>
    <t>AEE # CADEF - Centro de acción y defensa por los derechos humanos # 199065</t>
  </si>
  <si>
    <t>AEE # AVESSOC - Asociación Venezolana de Servicios de Salud de Orientación Cristiana</t>
  </si>
  <si>
    <t>AEE # AVESSOC - Asociación Venezolana de Servicios de Salud de Orientación Cristiana # 199065</t>
  </si>
  <si>
    <t>AEE # CANIA - Centro de Atención Nutricional Infantil Antímano</t>
  </si>
  <si>
    <t>AEE # CANIA - Centro de Atención Nutricional Infantil Antímano # 199065</t>
  </si>
  <si>
    <t>AEE # CENDIF - Centro de Investigaciones para la Infancia y la Familia</t>
  </si>
  <si>
    <t>AEE # CENDIF - Centro de Investigaciones para la Infancia y la Familia # 199065</t>
  </si>
  <si>
    <t>AEE # CISOR - Centro de Investigaciones Científicas</t>
  </si>
  <si>
    <t>AEE # CISOR - Centro de Investigaciones Científicas # 199065</t>
  </si>
  <si>
    <t>AEE # Centro de Formación Popular Nuevo Pueblo</t>
  </si>
  <si>
    <t>AEE # Centro de Formación Popular Nuevo Pueblo # 199065</t>
  </si>
  <si>
    <t>AEE # AFACO - Asociación para el Desarrollo de la Familia y la Comunidad</t>
  </si>
  <si>
    <t>AEE # AFACO - Asociación para el Desarrollo de la Familia y la Comunidad # 199065</t>
  </si>
  <si>
    <t>AEE # Alcaldía de Táchira</t>
  </si>
  <si>
    <t>AEE # Alcaldía de Táchira # 199065</t>
  </si>
  <si>
    <t>AEE # Alcaldía de El Hatillo</t>
  </si>
  <si>
    <t>AEE # Alcaldía de El Hatillo # 199065</t>
  </si>
  <si>
    <t>AEE # Alcaldía de Bolívar</t>
  </si>
  <si>
    <t>AEE # Alcaldía de Bolívar # 199065</t>
  </si>
  <si>
    <t>AEE # Asociación Afecto Venezuela</t>
  </si>
  <si>
    <t>AEE # Asociación Afecto Venezuela # 199065</t>
  </si>
  <si>
    <t>AEE # ALAPLAF - Asociación Larense de Planificación Familiar</t>
  </si>
  <si>
    <t>AEE # ALAPLAF - Asociación Larense de Planificación Familiar # 199065</t>
  </si>
  <si>
    <t>AEE # Red Ciega - Asociación Civil Red Ciega</t>
  </si>
  <si>
    <t>AEE # Red Ciega - Asociación Civil Red Ciega # 199065</t>
  </si>
  <si>
    <t>AEE # CESAP Lara - Asociación Civil Concentroccidente</t>
  </si>
  <si>
    <t>AEE # CESAP Lara - Asociación Civil Concentroccidente # 199065</t>
  </si>
  <si>
    <t>PROPG # CUMIS UCV - Campamento Universitario Multidisciplinario de Investigación y Servicio # 199065</t>
  </si>
  <si>
    <t>PROPG # VDTM - Ven da tu mano # 199065</t>
  </si>
  <si>
    <t>PROPG # AC NM - Asociación Civil Niña Madre # 199065</t>
  </si>
  <si>
    <t>PROPG # FPO - Fundación Potabilis # 199065</t>
  </si>
  <si>
    <t>PROPG # ECR - Esclavas de Cristo Rey # 199065</t>
  </si>
  <si>
    <t>PROPG # DEJAD QUE LOS NIÑOS VENGAN A MI # 199065</t>
  </si>
  <si>
    <t>PROPG # Corposalud Yaracuy - Instituto Autónomo de la Salud del estado Yaracuy # 199065</t>
  </si>
  <si>
    <t>PROPG # MPPS Delta Amacuro # 199065</t>
  </si>
  <si>
    <t>PROPG # Visión Mujer - Fundación Visión Mujer # 199065</t>
  </si>
  <si>
    <t>PROPG # MPPS Monagas # 199065</t>
  </si>
  <si>
    <t>PROPG # INSALUD - Fundación Instituto Carabobeño para la Salud # 199065</t>
  </si>
  <si>
    <t>PROPG # Corporación de Salud del Estado Aragua # 199065</t>
  </si>
  <si>
    <t>PROPG # MPPS Sucre # 199065</t>
  </si>
  <si>
    <t>PROPG # MPPS DRSNE - Direccion Regional de salud Nueva esparta # 199065</t>
  </si>
  <si>
    <t>PROPG # REPAS - Red Popular de Ayuda Solidaria # 199065</t>
  </si>
  <si>
    <t>PROPG # Pais Narrado # 199065</t>
  </si>
  <si>
    <t>PROPG # SALMA Venezuela # 199065</t>
  </si>
  <si>
    <t>PROPG # ENCILUZ - Fundación de Bienestar Social Enciende una Luz. # 199065</t>
  </si>
  <si>
    <t>PROPG # Fundación para el Desarrollo Sustentable de la Nación Isaac # 199065</t>
  </si>
  <si>
    <t>PROPG # Asociación Civil Una Mano Para Monagas # 199065</t>
  </si>
  <si>
    <t>PROPG # Fundamad - Fundación manito de Dios # 199065</t>
  </si>
  <si>
    <t>PROPG # CAMPO - Cooperación Acción Movimiento Producción Organización # 199065</t>
  </si>
  <si>
    <t>PROPG # SER - Sociedad Educativa Religiosa # 199065</t>
  </si>
  <si>
    <t>PROPG # CEPROFOR - Asociación Civil Centro para la promoción y formación social. # 199065</t>
  </si>
  <si>
    <t>PROPG # MI - Mentor Initiative # 199065</t>
  </si>
  <si>
    <t>PROPG # Proyecto de recuperación nutricional Catch Up # 199065</t>
  </si>
  <si>
    <t>AEE # Fundación Soy un Guardián</t>
  </si>
  <si>
    <t>AEE # Fundación Soy un Guardián # 199065</t>
  </si>
  <si>
    <t>AEE # Fundación Shapers for Venezuela</t>
  </si>
  <si>
    <t>AEE # Fundación Shapers for Venezuela # 199065</t>
  </si>
  <si>
    <t>AEE # Hospital Materno Infantil del Este Dr. Joel Valencia Parpacén de Petare</t>
  </si>
  <si>
    <t>AEE # Hospital Materno Infantil del Este Dr. Joel Valencia Parpacén de Petare # 199065</t>
  </si>
  <si>
    <t>AEE # Hidroven - Hidrológica Venezolana</t>
  </si>
  <si>
    <t>AEE # Hidroven - Hidrológica Venezolana # 199065</t>
  </si>
  <si>
    <t>AEE # GRV - Grupo de Rescate Venezuela</t>
  </si>
  <si>
    <t>AEE # GRV - Grupo de Rescate Venezuela # 199065</t>
  </si>
  <si>
    <t>AEE # Fundación Santa Teresa de Avila</t>
  </si>
  <si>
    <t>AEE # Fundación Santa Teresa de Avila # 199065</t>
  </si>
  <si>
    <t>AEE # Fundación nacional de protección a los familiares y víctimas del Sicariato Campesino</t>
  </si>
  <si>
    <t>AEE # Fundación nacional de protección a los familiares y víctimas del Sicariato Campesino # 199065</t>
  </si>
  <si>
    <t>AEE # Fundación Más que una Sonrisa</t>
  </si>
  <si>
    <t>AEE # Fundación Más que una Sonrisa # 199065</t>
  </si>
  <si>
    <t>AEE # Fundación Lucianita Valeska</t>
  </si>
  <si>
    <t>AEE # Fundación Lucianita Valeska # 199065</t>
  </si>
  <si>
    <t>AEE # FUNDEUIS - Fundación para el Desarrollo de la Universidad Industrial de Santander</t>
  </si>
  <si>
    <t>AEE # FUNDEUIS - Fundación para el Desarrollo de la Universidad Industrial de Santander # 199065</t>
  </si>
  <si>
    <t>AEE # Fundación Rehabilitarte</t>
  </si>
  <si>
    <t>AEE # Fundación Rehabilitarte # 199065</t>
  </si>
  <si>
    <t>AEE # FUNREAHV - Fundación Red de Emergencia y Ayuda Humanitaria Venezuela</t>
  </si>
  <si>
    <t>AEE # FUNREAHV - Fundación Red de Emergencia y Ayuda Humanitaria Venezuela # 199065</t>
  </si>
  <si>
    <t>AEE # Mamá Maestra - Fundación Paz Positiva</t>
  </si>
  <si>
    <t>AEE # Mamá Maestra - Fundación Paz Positiva # 199065</t>
  </si>
  <si>
    <t>AEE # Movimiento Porche Literario Calle 13</t>
  </si>
  <si>
    <t>AEE # Movimiento Porche Literario Calle 13 # 199065</t>
  </si>
  <si>
    <t>AEE # Movimiento Mujeres Por La Vida</t>
  </si>
  <si>
    <t>AEE # Movimiento Mujeres Por La Vida # 199065</t>
  </si>
  <si>
    <t>AEE # MPPS - Ministerio del Poder Popular para la Salud</t>
  </si>
  <si>
    <t>AEE # MPPS - Ministerio del Poder Popular para la Salud # 199065</t>
  </si>
  <si>
    <t>AEE # ODISEF - Observatorio de Investigaciones Sociales en la Frontera</t>
  </si>
  <si>
    <t>AEE # ODISEF - Observatorio de Investigaciones Sociales en la Frontera # 199065</t>
  </si>
  <si>
    <t>AEE # Parroquia Corpus Christi Ciudad Guayana</t>
  </si>
  <si>
    <t>AEE # Parroquia Corpus Christi Ciudad Guayana # 199065</t>
  </si>
  <si>
    <t>AEE # ONUSIDA</t>
  </si>
  <si>
    <t>AEE # ONUSIDA # 199065</t>
  </si>
  <si>
    <t>AEE # BPRM - Oficina de Población, Refugiados y Migración</t>
  </si>
  <si>
    <t>AEE # BPRM - Oficina de Población, Refugiados y Migración # 199065</t>
  </si>
  <si>
    <t>AEE # MSF - Médicos Sin Fronteras</t>
  </si>
  <si>
    <t>AEE # MSF - Médicos Sin Fronteras # 199065</t>
  </si>
  <si>
    <t>AEE # ISPEB - Instituto de Salud Pública del Estado Bolívar</t>
  </si>
  <si>
    <t>AEE # ISPEB - Instituto de Salud Pública del Estado Bolívar # 199065</t>
  </si>
  <si>
    <t>AEE # Hospital Materno de Caricuao</t>
  </si>
  <si>
    <t>AEE # Hospital Materno de Caricuao # 199065</t>
  </si>
  <si>
    <t>AEE # Hospital Materno Concepción Palacios</t>
  </si>
  <si>
    <t>AEE # Hospital Materno Concepción Palacios # 199065</t>
  </si>
  <si>
    <t>AEE # IMAS - Instituto Municipal de Aguas de Sucre</t>
  </si>
  <si>
    <t>AEE # IMAS - Instituto Municipal de Aguas de Sucre # 199065</t>
  </si>
  <si>
    <t>AEE # MdM Argentina - Médicos del Mundo Argentina</t>
  </si>
  <si>
    <t>AEE # MdM Argentina - Médicos del Mundo Argentina # 199065</t>
  </si>
  <si>
    <t>AEE # INN - Instituto Nacional de Nutrición Venezuela</t>
  </si>
  <si>
    <t>AEE # INN - Instituto Nacional de Nutrición Venezuela # 199065</t>
  </si>
  <si>
    <t>AEE # INAMUJER - Instituto Nacional de la Mujer</t>
  </si>
  <si>
    <t>AEE # INAMUJER - Instituto Nacional de la Mujer # 199065</t>
  </si>
  <si>
    <t>AEE # FINAMPYME - Entidad Microfinanciera de Ahorro y Crédito</t>
  </si>
  <si>
    <t>AEE # FINAMPYME - Entidad Microfinanciera de Ahorro y Crédito # 199065</t>
  </si>
  <si>
    <t>AEE # Dirección Regional de Salud de Barinas</t>
  </si>
  <si>
    <t>AEE # Dirección Regional de Salud de Barinas # 199065</t>
  </si>
  <si>
    <t>AEE # DigiSalud</t>
  </si>
  <si>
    <t>AEE # DigiSalud # 199065</t>
  </si>
  <si>
    <t>AEE # Entrompe de Falopio</t>
  </si>
  <si>
    <t>AEE # Entrompe de Falopio # 199065</t>
  </si>
  <si>
    <t>AEE # FICR - Federación Internacional de Sociedades de la Cruz Roja y de la Media Luna Roja</t>
  </si>
  <si>
    <t>AEE # FICR - Federación Internacional de Sociedades de la Cruz Roja y de la Media Luna Roja # 199065</t>
  </si>
  <si>
    <t>AEE # ECHO - European Civil Protection and Humanitarian Aid Operations</t>
  </si>
  <si>
    <t>AEE # ECHO - European Civil Protection and Humanitarian Aid Operations # 199065</t>
  </si>
  <si>
    <t>AEE # EFIP - Equipo de Formación, Información y Publicaciones</t>
  </si>
  <si>
    <t>AEE # EFIP - Equipo de Formación, Información y Publicaciones # 199065</t>
  </si>
  <si>
    <t>AEE # CODEVIDA - Derecho a la Salud y la Vida</t>
  </si>
  <si>
    <t>AEE # CODEVIDA - Derecho a la Salud y la Vida # 199065</t>
  </si>
  <si>
    <t>AEE # Corposalud</t>
  </si>
  <si>
    <t>AEE # Corposalud # 199065</t>
  </si>
  <si>
    <t>AEE # Cooperativa Prod Quebrada Azul</t>
  </si>
  <si>
    <t>AEE # Cooperativa Prod Quebrada Azul # 199065</t>
  </si>
  <si>
    <t>AEE # CISV</t>
  </si>
  <si>
    <t>AEE # CISV # 199065</t>
  </si>
  <si>
    <t>AEE # CICR - Cruz Roja Internacional</t>
  </si>
  <si>
    <t>AEE # CICR - Cruz Roja Internacional # 199065</t>
  </si>
  <si>
    <t>AEE # Derechicos</t>
  </si>
  <si>
    <t>AEE # Derechicos # 199065</t>
  </si>
  <si>
    <t>AEE # Defensoría del Pueblo</t>
  </si>
  <si>
    <t>AEE # Defensoría del Pueblo # 199065</t>
  </si>
  <si>
    <t>AEE # CRV - Cruz Roja Venezolana</t>
  </si>
  <si>
    <t>AEE # CRV - Cruz Roja Venezolana # 199065</t>
  </si>
  <si>
    <t>AEE # Fundación Escribe tu Futuro</t>
  </si>
  <si>
    <t>AEE # Fundación Escribe tu Futuro # 199065</t>
  </si>
  <si>
    <t>AEE # Fundacion De Familia a Familia</t>
  </si>
  <si>
    <t>AEE # Fundacion De Familia a Familia # 199065</t>
  </si>
  <si>
    <t>AEE # FUNDAINIL - Fundación de Atención Integral Juvenil</t>
  </si>
  <si>
    <t>AEE # FUNDAINIL - Fundación de Atención Integral Juvenil # 199065</t>
  </si>
  <si>
    <t>AEE # Higea - Fundación Higea</t>
  </si>
  <si>
    <t>AEE # Higea - Fundación Higea # 199065</t>
  </si>
  <si>
    <t>AEE # Loto Azul - Fundación Loto Azul</t>
  </si>
  <si>
    <t>AEE # Loto Azul - Fundación Loto Azul # 199065</t>
  </si>
  <si>
    <t>AEE # Fundación Intercambio de Saberes de los Pueblos</t>
  </si>
  <si>
    <t>AEE # Fundación Intercambio de Saberes de los Pueblos # 199065</t>
  </si>
  <si>
    <t>AEE # Innocens - Fundación Innocens</t>
  </si>
  <si>
    <t>AEE # Innocens - Fundación Innocens # 199065</t>
  </si>
  <si>
    <t>AEE # Danac - Fundación Danac</t>
  </si>
  <si>
    <t>AEE # Danac - Fundación Danac # 199065</t>
  </si>
  <si>
    <t>AEE # Foro Penal</t>
  </si>
  <si>
    <t>AEE # Foro Penal # 199065</t>
  </si>
  <si>
    <t>AEE # Fogones y Bandera</t>
  </si>
  <si>
    <t>AEE # Fogones y Bandera # 199065</t>
  </si>
  <si>
    <t>AEE # FNP - Fundación Niños en Positivo</t>
  </si>
  <si>
    <t>AEE # FNP - Fundación Niños en Positivo # 199065</t>
  </si>
  <si>
    <t>AEE # Fundación "tomate un tiempo para ti"</t>
  </si>
  <si>
    <t>AEE # Fundación "tomate un tiempo para ti" # 199065</t>
  </si>
  <si>
    <t>AEE # Cultivaar - Fundación Cultivar</t>
  </si>
  <si>
    <t>AEE # Cultivaar - Fundación Cultivar # 199065</t>
  </si>
  <si>
    <t>AEE # FUNDACREDESA - Fundación Centro de Estudios sobre Crecimiento y Desarrollo de la Población Venezolana</t>
  </si>
  <si>
    <t>AEE # FUNDACREDESA - Fundación Centro de Estudios sobre Crecimiento y Desarrollo de la Población Venezolana # 199065</t>
  </si>
  <si>
    <t>AEE # Cacica Urimare - Fundación Cacica Urimare</t>
  </si>
  <si>
    <t>AEE # Cacica Urimare - Fundación Cacica Urimare # 199065</t>
  </si>
  <si>
    <t>HVEN23-HEA-199068-1 Programa de salud integral para la población con Síndrome de Down en el Estado Lara</t>
  </si>
  <si>
    <t>199068</t>
  </si>
  <si>
    <t>SAL # COSUDE - Agencia Suiza para el Desarrollo y la Cooperación # 199068</t>
  </si>
  <si>
    <t>SAL # ADRA VEN - Agencia Adventista de Desarrollo y Recursos Asistenciales Venezuela # 199068</t>
  </si>
  <si>
    <t>SAL # Azul Positivo - Acción Zuliana por la Vida # 199068</t>
  </si>
  <si>
    <t>SAL # ADRA CAN - Agencia Adventista de Desarrollo y Recursos Asistenciales Canadá # 199068</t>
  </si>
  <si>
    <t>SAL # Alcaldía de Bolívar # 199068</t>
  </si>
  <si>
    <t>SAL # Asociación Afecto Venezuela # 199068</t>
  </si>
  <si>
    <t>SAL # Alcaldía de El Hatillo # 199068</t>
  </si>
  <si>
    <t>SAL # Alcaldía de Táchira # 199068</t>
  </si>
  <si>
    <t>SAL # AVESSOC - Asociación Venezolana de Servicios de Salud de Orientación Cristiana # 199068</t>
  </si>
  <si>
    <t>SAL # AFACO - Asociación para el Desarrollo de la Familia y la Comunidad # 199068</t>
  </si>
  <si>
    <t>SAL # CANIA - Centro de Atención Nutricional Infantil Antímano # 199068</t>
  </si>
  <si>
    <t>SAL # CADEF - Centro de acción y defensa por los derechos humanos # 199068</t>
  </si>
  <si>
    <t>SAL # ALAPLAF - Asociación Larense de Planificación Familiar # 199068</t>
  </si>
  <si>
    <t>SAL # ACCSI - Acción Ciudadana contra el SIDA # 199068</t>
  </si>
  <si>
    <t>SAL # Acción Solidaria # 199068</t>
  </si>
  <si>
    <t>SAL # Red Ciega - Asociación Civil Red Ciega # 199068</t>
  </si>
  <si>
    <t>SAL # CESAP Lara - Asociación Civil Concentroccidente # 199068</t>
  </si>
  <si>
    <t>SAL # PIB-CLUE - Primera Iglesia Bautista - Cristo la única esperanza # 199068</t>
  </si>
  <si>
    <t>SAL # MPPS Portuguesa # 199068</t>
  </si>
  <si>
    <t>SAL # JE/JAV - Jóvenes Emprendedores/Junior Achievement de Venezuela # 199068</t>
  </si>
  <si>
    <t>SAL # ALPANNA - Fundación Andando Al Paso de Niños, Niñas y Adolescentes # 199068</t>
  </si>
  <si>
    <t>SAL # A.C. Instituto de la Caridad Universal de Venezuela # 199068</t>
  </si>
  <si>
    <t>SAL # MPPS Guárico # 199068</t>
  </si>
  <si>
    <t>SAL # MPPS La Guaira # 199068</t>
  </si>
  <si>
    <t>SAL # MPPS Miranda # 199068</t>
  </si>
  <si>
    <t>SAL # MPPS Cojedes # 199068</t>
  </si>
  <si>
    <t>SAL # MPPS Yaracuy # 199068</t>
  </si>
  <si>
    <t>SAL # MPPS Carabobo # 199068</t>
  </si>
  <si>
    <t>SAL # FUNDACRECER - FundaCrecer para el crecimiento integral # 199068</t>
  </si>
  <si>
    <t>SAL # Diócesis - Diócesis de Barquisimeto # 199068</t>
  </si>
  <si>
    <t>SAL # CARITAS Carúpano # 199068</t>
  </si>
  <si>
    <t>SAL # FCA - Fundación Caciques Alzaos # 199068</t>
  </si>
  <si>
    <t>SAL # Asociación Civil Nuevo Amanecer # 199068</t>
  </si>
  <si>
    <t>SAL # INTAMUJER - Instituto Tachirense de la Mujer # 199068</t>
  </si>
  <si>
    <t>SAL # UAR - Universidad Abierta de Recoleta  # 199068</t>
  </si>
  <si>
    <t>SAL # FALDAS R - Feministas en Acción Libre y Directa por la Autonomía Sexual y Reproductiva # 199068</t>
  </si>
  <si>
    <t>SAL # MPPS Apure # 199068</t>
  </si>
  <si>
    <t>SAL # MUGER - Colectivo Feminista Mujer Género Rebelde  # 199068</t>
  </si>
  <si>
    <t>SAL # INSALUDAPURE - Instituto Autónomo De La Salud Del Estado Apure # 199068</t>
  </si>
  <si>
    <t>SAL # MPPS Distrito Capital # 199068</t>
  </si>
  <si>
    <t>SAL # SDS Falcón - Secretaría de Salud del Estado Falcón # 199068</t>
  </si>
  <si>
    <t>SAL # Mapani - Madres y Padres Por los Niños en Venezuela # 199068</t>
  </si>
  <si>
    <t>SAL # SDS Trujillo - Secretaría de Salud del Estado Trujillo # 199068</t>
  </si>
  <si>
    <t>SAL # Diócesis SC - Diócesis de San Cristóbal # 199068</t>
  </si>
  <si>
    <t>SAL # FUNDASALUD - Fundación del Estado Sucre para la Salud # 199068</t>
  </si>
  <si>
    <t>SAL # FUNDAENSALUD - Fundación Educando En Salud # 199068</t>
  </si>
  <si>
    <t>SAL # Corposalud Táchira # 199068</t>
  </si>
  <si>
    <t>SAL # DRSDelta - Dirección Regional de Salud Delta Amacuro # 199068</t>
  </si>
  <si>
    <t>SAL # Corposalud Mérida # 199068</t>
  </si>
  <si>
    <t>SAL # FH - Fundación Hábiles # 199068</t>
  </si>
  <si>
    <t>SAL # DRSNESP - Dirección Regional de Salud del Estado Nueva Esparta # 199068</t>
  </si>
  <si>
    <t>SAL # EducAcción - Educación # 199068</t>
  </si>
  <si>
    <t>SAL # SOCIEM-UCV - Sociedad Científica de Estudiantes de Medicina de la Universidad Central de Venezuela # 199068</t>
  </si>
  <si>
    <t>SAL # Consorven - Confederación Sordos de Venezuela # 199068</t>
  </si>
  <si>
    <t>SAL # SPPS_Lara - Secretaría de Salud del estado Lara # 199068</t>
  </si>
  <si>
    <t>SAL # DSDC - Dirección de Salud del Distrito Capital # 199068</t>
  </si>
  <si>
    <t>SAL # MUDERES - Mujeres por los Derechos # 199068</t>
  </si>
  <si>
    <t>SAL # Alcaldía de Maracaibo # 199068</t>
  </si>
  <si>
    <t>SAL # CENADEDH - Centro de Demografía y Derechos Humanos  # 199068</t>
  </si>
  <si>
    <t>SAL # MPPS DRSNE - Direccion Regional de salud Nueva esparta # 199068</t>
  </si>
  <si>
    <t>SAL # REPAS - Red Popular de Ayuda Solidaria # 199068</t>
  </si>
  <si>
    <t>SAL # Fundación para el Desarrollo Sustentable de la Nación Isaac # 199068</t>
  </si>
  <si>
    <t>SAL # Pais Narrado # 199068</t>
  </si>
  <si>
    <t>SAL # Asociación Civil Una Mano Para Monagas # 199068</t>
  </si>
  <si>
    <t>SAL # CEPROFOR - Asociación Civil Centro para la promoción y formación social. # 199068</t>
  </si>
  <si>
    <t>SAL # Fundamad - Fundación manito de Dios # 199068</t>
  </si>
  <si>
    <t>SAL # Proyecto de recuperación nutricional Catch Up # 199068</t>
  </si>
  <si>
    <t>SAL # MI - Mentor Initiative # 199068</t>
  </si>
  <si>
    <t>SAL # ADHAM - Asociación de Derechos Humanos Amigos de Margarita # 199068</t>
  </si>
  <si>
    <t>SAL # Fundación Conciencia por la Vida # 199068</t>
  </si>
  <si>
    <t>SAL # ACOVIH - Acción Colectiva contra el VIH # 199068</t>
  </si>
  <si>
    <t>SAL # CIR - Comité Internacional de Rescate # 199068</t>
  </si>
  <si>
    <t>SAL # SALMA Venezuela # 199068</t>
  </si>
  <si>
    <t>SAL # ENCILUZ - Fundación de Bienestar Social Enciende una Luz. # 199068</t>
  </si>
  <si>
    <t>SAL # FEE - Emprendedores de Éxito # 199068</t>
  </si>
  <si>
    <t>SAL # DCEF - DEUS CARITAS EST FUNDACIÓN # 199068</t>
  </si>
  <si>
    <t>SAL # Inclúyeme - Fundación Inclúyeme # 199068</t>
  </si>
  <si>
    <t>SAL # CAMPO - Cooperación Acción Movimiento Producción Organización # 199068</t>
  </si>
  <si>
    <t>SAL # Visión Mujer - Fundación Visión Mujer # 199068</t>
  </si>
  <si>
    <t>SAL # F. Finampyme - Fundación Finampyme # 199068</t>
  </si>
  <si>
    <t>SAL # MPPS Monagas # 199068</t>
  </si>
  <si>
    <t>SAL # MPPS Delta Amacuro # 199068</t>
  </si>
  <si>
    <t>SAL # HI - Humanity &amp; Inclusion # 199068</t>
  </si>
  <si>
    <t>SAL # El Iceberg - El Iceberg del Exito # 199068</t>
  </si>
  <si>
    <t>SAL # Jurispenna - Juris para Ellos, niños niñas y adolescentes # 199068</t>
  </si>
  <si>
    <t>SAL # Activistasxsl - Mujeres Activistas por el Software Libre # 199068</t>
  </si>
  <si>
    <t>SAL # OBGASTROFIT - OB GASTRO FIT # 199068</t>
  </si>
  <si>
    <t>SAL # Fundación Manos Extendidas # 199068</t>
  </si>
  <si>
    <t>SAL # FPO - Fundación Potabilis # 199068</t>
  </si>
  <si>
    <t>SAL # DEJAD QUE LOS NIÑOS VENGAN A MI # 199068</t>
  </si>
  <si>
    <t>SAL # SER - Sociedad Educativa Religiosa # 199068</t>
  </si>
  <si>
    <t>SAL # ECR - Esclavas de Cristo Rey # 199068</t>
  </si>
  <si>
    <t>SAL # CUMIS UCV - Campamento Universitario Multidisciplinario de Investigación y Servicio # 199068</t>
  </si>
  <si>
    <t>SAL # Corporación de Salud del Estado Aragua # 199068</t>
  </si>
  <si>
    <t>SAL # MPPS Sucre # 199068</t>
  </si>
  <si>
    <t>SAL # INSALUD - Fundación Instituto Carabobeño para la Salud # 199068</t>
  </si>
  <si>
    <t>SAL # VDTM - Ven da tu mano # 199068</t>
  </si>
  <si>
    <t>SAL # AC NM - Asociación Civil Niña Madre # 199068</t>
  </si>
  <si>
    <t>SAL # Innocens - Fundación Innocens # 199068</t>
  </si>
  <si>
    <t>SAL # Higea - Fundación Higea # 199068</t>
  </si>
  <si>
    <t>SAL # Fundación Intercambio de Saberes de los Pueblos # 199068</t>
  </si>
  <si>
    <t>SAL # Fundación Lucianita Valeska # 199068</t>
  </si>
  <si>
    <t>SAL # Loto Azul - Fundación Loto Azul # 199068</t>
  </si>
  <si>
    <t>SAL # Fundación Escribe tu Futuro # 199068</t>
  </si>
  <si>
    <t>SAL # Cultivaar - Fundación Cultivar # 199068</t>
  </si>
  <si>
    <t>SAL # FUNDACREDESA - Fundación Centro de Estudios sobre Crecimiento y Desarrollo de la Población Venezolana # 199068</t>
  </si>
  <si>
    <t>SAL # Danac - Fundación Danac # 199068</t>
  </si>
  <si>
    <t>SAL # Fundacion De Familia a Familia # 199068</t>
  </si>
  <si>
    <t>SAL # FUNDAINIL - Fundación de Atención Integral Juvenil # 199068</t>
  </si>
  <si>
    <t>SAL # Fundación Shapers for Venezuela # 199068</t>
  </si>
  <si>
    <t>SAL # Fundación Santa Teresa de Avila # 199068</t>
  </si>
  <si>
    <t>SAL # Fundación Soy un Guardián # 199068</t>
  </si>
  <si>
    <t>SAL # Fundación Rehabilitarte # 199068</t>
  </si>
  <si>
    <t>SAL # Fundación nacional de protección a los familiares y víctimas del Sicariato Campesino # 199068</t>
  </si>
  <si>
    <t>SAL # Fundación Más que una Sonrisa # 199068</t>
  </si>
  <si>
    <t>SAL # FUNDEUIS - Fundación para el Desarrollo de la Universidad Industrial de Santander # 199068</t>
  </si>
  <si>
    <t>SAL # FUNREAHV - Fundación Red de Emergencia y Ayuda Humanitaria Venezuela # 199068</t>
  </si>
  <si>
    <t>SAL # Mamá Maestra - Fundación Paz Positiva # 199068</t>
  </si>
  <si>
    <t>SAL # Cacica Urimare - Fundación Cacica Urimare # 199068</t>
  </si>
  <si>
    <t>SAL # CRV - Cruz Roja Venezolana # 199068</t>
  </si>
  <si>
    <t>SAL # CICR - Cruz Roja Internacional # 199068</t>
  </si>
  <si>
    <t>SAL # Defensoría del Pueblo # 199068</t>
  </si>
  <si>
    <t>SAL # CODEVIDA - Derecho a la Salud y la Vida # 199068</t>
  </si>
  <si>
    <t>SAL # Derechicos # 199068</t>
  </si>
  <si>
    <t>SAL # Corposalud # 199068</t>
  </si>
  <si>
    <t>SAL # CISOR - Centro de Investigaciones Científicas # 199068</t>
  </si>
  <si>
    <t>SAL # Centro de Formación Popular Nuevo Pueblo # 199068</t>
  </si>
  <si>
    <t>SAL # CENDIF - Centro de Investigaciones para la Infancia y la Familia # 199068</t>
  </si>
  <si>
    <t>SAL # Cooperativa Prod Quebrada Azul # 199068</t>
  </si>
  <si>
    <t>SAL # CISV # 199068</t>
  </si>
  <si>
    <t>SAL # FNP - Fundación Niños en Positivo # 199068</t>
  </si>
  <si>
    <t>SAL # FICR - Federación Internacional de Sociedades de la Cruz Roja y de la Media Luna Roja # 199068</t>
  </si>
  <si>
    <t>SAL # Fogones y Bandera # 199068</t>
  </si>
  <si>
    <t>SAL # Fundación "tomate un tiempo para ti" # 199068</t>
  </si>
  <si>
    <t>SAL # Foro Penal # 199068</t>
  </si>
  <si>
    <t>SAL # ECHO - European Civil Protection and Humanitarian Aid Operations # 199068</t>
  </si>
  <si>
    <t>SAL # Dirección Regional de Salud de Barinas # 199068</t>
  </si>
  <si>
    <t>SAL # DigiSalud # 199068</t>
  </si>
  <si>
    <t>SAL # FINAMPYME - Entidad Microfinanciera de Ahorro y Crédito # 199068</t>
  </si>
  <si>
    <t>SAL # EFIP - Equipo de Formación, Información y Publicaciones # 199068</t>
  </si>
  <si>
    <t>SAL # Entrompe de Falopio # 199068</t>
  </si>
  <si>
    <t>SAL # RGV+ - Red de Gente Positiva # 199068</t>
  </si>
  <si>
    <t>SAL # RBPSB - Red de Bibliotecas Públicas Simón Rodríguez # 199068</t>
  </si>
  <si>
    <t>SAL # Red de Nutrición LARA # 199068</t>
  </si>
  <si>
    <t>SAL # Rehabilitadores por la Salud # 199068</t>
  </si>
  <si>
    <t>SAL # RELAF - Red Latinoamericana de Acogimiento Familiar # 199068</t>
  </si>
  <si>
    <t>SAL # Puntos Solidarios # 199068</t>
  </si>
  <si>
    <t>SAL # Protección Civil San Antonio # 199068</t>
  </si>
  <si>
    <t>SAL # Protección Civil Miranda # 199068</t>
  </si>
  <si>
    <t>SAL # Protección Civil San Cristobal # 199068</t>
  </si>
  <si>
    <t>SAL # Proveeduría de Zulia # 199068</t>
  </si>
  <si>
    <t>SAL # Protección Civil Táchira # 199068</t>
  </si>
  <si>
    <t>SAL # SAEZ - Secretaría de Salud del Estado Zulia # 199068</t>
  </si>
  <si>
    <t>SAL # CEPIN - Centro de Promoción Integral del Niño # 199068</t>
  </si>
  <si>
    <t>SAL # VAPA - Vicariato Apostólico de Puerto Ayacucho # 199068</t>
  </si>
  <si>
    <t>SAL # DIRESA - Dirección Regional de Salud Amazonas # 199068</t>
  </si>
  <si>
    <t>SAL # SALUDANZ - Instituto Anzoatiguense de la Salud # 199068</t>
  </si>
  <si>
    <t>SAL # HULRANZT - Hospital Universitario Dr. Luis Razetti # 199068</t>
  </si>
  <si>
    <t>SAL # SOS Aldeas Infantiles # 199068</t>
  </si>
  <si>
    <t>SAL # SJR - Servicio Jesuita para los refugiados # 199068</t>
  </si>
  <si>
    <t>SAL # SAMSB - Servicio Autónomo Municipal de Salud Baruta # 199068</t>
  </si>
  <si>
    <t>SAL # Sin Tabú - Sin Tabú # 199068</t>
  </si>
  <si>
    <t>SAL # Sociedad Ético Cultural # 199068</t>
  </si>
  <si>
    <t>SAL # SAHEP - Sociedad Amigos del Hospital de Especialidades Pediatricas # 199068</t>
  </si>
  <si>
    <t>SAL # INAMUJER - Instituto Nacional de la Mujer # 199068</t>
  </si>
  <si>
    <t>SAL # IMAS - Instituto Municipal de Aguas de Sucre # 199068</t>
  </si>
  <si>
    <t>SAL # INN - Instituto Nacional de Nutrición Venezuela # 199068</t>
  </si>
  <si>
    <t>SAL # MSF - Médicos Sin Fronteras # 199068</t>
  </si>
  <si>
    <t>SAL # MdM Argentina - Médicos del Mundo Argentina # 199068</t>
  </si>
  <si>
    <t>SAL # ISPEB - Instituto de Salud Pública del Estado Bolívar # 199068</t>
  </si>
  <si>
    <t>SAL # Hidroven - Hidrológica Venezolana # 199068</t>
  </si>
  <si>
    <t>SAL # GRV - Grupo de Rescate Venezuela # 199068</t>
  </si>
  <si>
    <t>SAL # Hospital Materno Infantil del Este Dr. Joel Valencia Parpacén de Petare # 199068</t>
  </si>
  <si>
    <t>SAL # Hospital Materno de Caricuao # 199068</t>
  </si>
  <si>
    <t>SAL # Hospital Materno Concepción Palacios # 199068</t>
  </si>
  <si>
    <t>SAL # MPPS - Ministerio del Poder Popular para la Salud # 199068</t>
  </si>
  <si>
    <t>SAL # Proinapsa - Proinapsa # 199068</t>
  </si>
  <si>
    <t>SAL # Parroquia Corpus Christi Ciudad Guayana # 199068</t>
  </si>
  <si>
    <t>SAL # Corposalud Yaracuy - Instituto Autónomo de la Salud del estado Yaracuy # 199068</t>
  </si>
  <si>
    <t>SAL # Protección Civil Heres # 199068</t>
  </si>
  <si>
    <t>SAL # Protección Civil Caroní # 199068</t>
  </si>
  <si>
    <t>SAL # ONUSIDA # 199068</t>
  </si>
  <si>
    <t>SAL # Movimiento Porche Literario Calle 13 # 199068</t>
  </si>
  <si>
    <t>SAL # Movimiento Mujeres Por La Vida # 199068</t>
  </si>
  <si>
    <t>SAL # ODISEF - Observatorio de Investigaciones Sociales en la Frontera # 199068</t>
  </si>
  <si>
    <t>SAL # BPRM - Oficina de Población, Refugiados y Migración # 199068</t>
  </si>
  <si>
    <t>HVEN23-PRO-199116-1 Acompañamiento a través de servicios especializados dirigido a mujeres sobrevivientes de violencia basada en género en Mérida Venezuela</t>
  </si>
  <si>
    <t>199116</t>
  </si>
  <si>
    <t>PROVBG # MPPS La Guaira # 199116</t>
  </si>
  <si>
    <t>PROVBG # MPPS Miranda # 199116</t>
  </si>
  <si>
    <t>PROVBG # MPPS Distrito Capital # 199116</t>
  </si>
  <si>
    <t>PROVBG # MPPS Yaracuy # 199116</t>
  </si>
  <si>
    <t>PROVBG # MPPS Carabobo # 199116</t>
  </si>
  <si>
    <t>PROVBG # MPPS Cojedes # 199116</t>
  </si>
  <si>
    <t>PROVBG # FH - Fundación Hábiles # 199116</t>
  </si>
  <si>
    <t>PROVBG # Consorven - Confederación Sordos de Venezuela # 199116</t>
  </si>
  <si>
    <t>PROVBG # EducAcción - Educación # 199116</t>
  </si>
  <si>
    <t>PROVBG # SOCIEM-UCV - Sociedad Científica de Estudiantes de Medicina de la Universidad Central de Venezuela # 199116</t>
  </si>
  <si>
    <t>PROVBG # DRSNESP - Dirección Regional de Salud del Estado Nueva Esparta # 199116</t>
  </si>
  <si>
    <t>PROVBG # MPPS Guárico # 199116</t>
  </si>
  <si>
    <t>PROVBG # INSALUDAPURE - Instituto Autónomo De La Salud Del Estado Apure # 199116</t>
  </si>
  <si>
    <t>PROVBG # MPPS Apure # 199116</t>
  </si>
  <si>
    <t>PROVBG # UAR - Universidad Abierta de Recoleta  # 199116</t>
  </si>
  <si>
    <t>PROVBG # Diócesis - Diócesis de Barquisimeto # 199116</t>
  </si>
  <si>
    <t>PROVBG # INTAMUJER - Instituto Tachirense de la Mujer # 199116</t>
  </si>
  <si>
    <t>PROVBG # MUGER - Colectivo Feminista Mujer Género Rebelde  # 199116</t>
  </si>
  <si>
    <t>PROVBG # JE/JAV - Jóvenes Emprendedores/Junior Achievement de Venezuela # 199116</t>
  </si>
  <si>
    <t>PROVBG # PIB-CLUE - Primera Iglesia Bautista - Cristo la única esperanza # 199116</t>
  </si>
  <si>
    <t>PROVBG # MPPS Portuguesa # 199116</t>
  </si>
  <si>
    <t>PROVBG # FALDAS R - Feministas en Acción Libre y Directa por la Autonomía Sexual y Reproductiva # 199116</t>
  </si>
  <si>
    <t>PROVBG # ALPANNA - Fundación Andando Al Paso de Niños, Niñas y Adolescentes # 199116</t>
  </si>
  <si>
    <t>PROVBG # A.C. Instituto de la Caridad Universal de Venezuela # 199116</t>
  </si>
  <si>
    <t>PROVBG # SALUDANZ - Instituto Anzoatiguense de la Salud # 199116</t>
  </si>
  <si>
    <t>PROVBG # HULRANZT - Hospital Universitario Dr. Luis Razetti # 199116</t>
  </si>
  <si>
    <t>PROVBG # Corposalud Táchira # 199116</t>
  </si>
  <si>
    <t>PROVBG # FUNDAENSALUD - Fundación Educando En Salud # 199116</t>
  </si>
  <si>
    <t>PROVBG # SOS Aldeas Infantiles # 199116</t>
  </si>
  <si>
    <t>PROVBG # Sociedad Ético Cultural # 199116</t>
  </si>
  <si>
    <t>PROVBG # SAHEP - Sociedad Amigos del Hospital de Especialidades Pediatricas # 199116</t>
  </si>
  <si>
    <t>PROVBG # DIRESA - Dirección Regional de Salud Amazonas # 199116</t>
  </si>
  <si>
    <t>PROVBG # CEPIN - Centro de Promoción Integral del Niño # 199116</t>
  </si>
  <si>
    <t>PROVBG # VAPA - Vicariato Apostólico de Puerto Ayacucho # 199116</t>
  </si>
  <si>
    <t>PROVBG # Corposalud Mérida # 199116</t>
  </si>
  <si>
    <t>PROVBG # SPPS_Lara - Secretaría de Salud del estado Lara # 199116</t>
  </si>
  <si>
    <t>PROVBG # DSDC - Dirección de Salud del Distrito Capital # 199116</t>
  </si>
  <si>
    <t>PROVBG # Diócesis SC - Diócesis de San Cristóbal # 199116</t>
  </si>
  <si>
    <t>PROVBG # Alcaldía de Maracaibo # 199116</t>
  </si>
  <si>
    <t>PROVBG # CENADEDH - Centro de Demografía y Derechos Humanos  # 199116</t>
  </si>
  <si>
    <t>PROVBG # MUDERES - Mujeres por los Derechos # 199116</t>
  </si>
  <si>
    <t>PROVBG # Mapani - Madres y Padres Por los Niños en Venezuela # 199116</t>
  </si>
  <si>
    <t>PROVBG # DRSDelta - Dirección Regional de Salud Delta Amacuro # 199116</t>
  </si>
  <si>
    <t>PROVBG # FUNDASALUD - Fundación del Estado Sucre para la Salud # 199116</t>
  </si>
  <si>
    <t>PROVBG # SDS Trujillo - Secretaría de Salud del Estado Trujillo # 199116</t>
  </si>
  <si>
    <t>PROVBG # SDS Falcón - Secretaría de Salud del Estado Falcón # 199116</t>
  </si>
  <si>
    <t>PROVBG # Asociación Civil Una Mano Para Monagas # 199116</t>
  </si>
  <si>
    <t>PROVBG # MI - Mentor Initiative # 199116</t>
  </si>
  <si>
    <t>PROVBG # MPPS DRSNE - Direccion Regional de salud Nueva esparta # 199116</t>
  </si>
  <si>
    <t>PROVBG # REPAS - Red Popular de Ayuda Solidaria # 199116</t>
  </si>
  <si>
    <t>PROVBG # CAMPO - Cooperación Acción Movimiento Producción Organización # 199116</t>
  </si>
  <si>
    <t>PROVBG # SER - Sociedad Educativa Religiosa # 199116</t>
  </si>
  <si>
    <t>PROVBG # ECR - Esclavas de Cristo Rey # 199116</t>
  </si>
  <si>
    <t>PROVBG # Proyecto de recuperación nutricional Catch Up # 199116</t>
  </si>
  <si>
    <t>PROVBG # CEPROFOR - Asociación Civil Centro para la promoción y formación social. # 199116</t>
  </si>
  <si>
    <t>PROVBG # Fundamad - Fundación manito de Dios # 199116</t>
  </si>
  <si>
    <t>PROVBG # Pais Narrado # 199116</t>
  </si>
  <si>
    <t>PROVBG # ADHAM - Asociación de Derechos Humanos Amigos de Margarita # 199116</t>
  </si>
  <si>
    <t>PROVBG # Fundación Conciencia por la Vida # 199116</t>
  </si>
  <si>
    <t>PROVBG # ACOVIH - Acción Colectiva contra el VIH # 199116</t>
  </si>
  <si>
    <t>PROVBG # CIR - Comité Internacional de Rescate # 199116</t>
  </si>
  <si>
    <t>PROVBG # SALMA Venezuela # 199116</t>
  </si>
  <si>
    <t>PROVBG # ENCILUZ - Fundación de Bienestar Social Enciende una Luz. # 199116</t>
  </si>
  <si>
    <t>PROVBG # Fundación para el Desarrollo Sustentable de la Nación Isaac # 199116</t>
  </si>
  <si>
    <t>PROVBG # DCEF - DEUS CARITAS EST FUNDACIÓN # 199116</t>
  </si>
  <si>
    <t>PROVBG # Inclúyeme - Fundación Inclúyeme # 199116</t>
  </si>
  <si>
    <t>PROVBG # FEE - Emprendedores de Éxito # 199116</t>
  </si>
  <si>
    <t>PROVBG # OBGASTROFIT - OB GASTRO FIT # 199116</t>
  </si>
  <si>
    <t>PROVBG # Fundación Manos Extendidas # 199116</t>
  </si>
  <si>
    <t>PROVBG # Activistasxsl - Mujeres Activistas por el Software Libre # 199116</t>
  </si>
  <si>
    <t>PROVBG # Visión Mujer - Fundación Visión Mujer # 199116</t>
  </si>
  <si>
    <t>PROVBG # F. Finampyme - Fundación Finampyme # 199116</t>
  </si>
  <si>
    <t>PROVBG # HI - Humanity &amp; Inclusion # 199116</t>
  </si>
  <si>
    <t>PROVBG # Asociación Civil Nuevo Amanecer # 199116</t>
  </si>
  <si>
    <t>PROVBG # CARITAS Carúpano # 199116</t>
  </si>
  <si>
    <t>PROVBG # FUNDACRECER - FundaCrecer para el crecimiento integral # 199116</t>
  </si>
  <si>
    <t>PROVBG # El Iceberg - El Iceberg del Exito # 199116</t>
  </si>
  <si>
    <t>PROVBG # Jurispenna - Juris para Ellos, niños niñas y adolescentes # 199116</t>
  </si>
  <si>
    <t>PROVBG # FCA - Fundación Caciques Alzaos # 199116</t>
  </si>
  <si>
    <t>PROVBG # CUMIS UCV - Campamento Universitario Multidisciplinario de Investigación y Servicio # 199116</t>
  </si>
  <si>
    <t>PROVBG # VDTM - Ven da tu mano # 199116</t>
  </si>
  <si>
    <t>PROVBG # AC NM - Asociación Civil Niña Madre # 199116</t>
  </si>
  <si>
    <t>PROVBG # DEJAD QUE LOS NIÑOS VENGAN A MI # 199116</t>
  </si>
  <si>
    <t>PROVBG # FPO - Fundación Potabilis # 199116</t>
  </si>
  <si>
    <t>PROVBG # MPPS Sucre # 199116</t>
  </si>
  <si>
    <t>PROVBG # MPPS Monagas # 199116</t>
  </si>
  <si>
    <t>PROVBG # MPPS Delta Amacuro # 199116</t>
  </si>
  <si>
    <t>PROVBG # Corposalud Yaracuy - Instituto Autónomo de la Salud del estado Yaracuy # 199116</t>
  </si>
  <si>
    <t>PROVBG # INSALUD - Fundación Instituto Carabobeño para la Salud # 199116</t>
  </si>
  <si>
    <t>PROVBG # Corporación de Salud del Estado Aragua # 199116</t>
  </si>
  <si>
    <t>PROVBG # EFIP - Equipo de Formación, Información y Publicaciones # 199116</t>
  </si>
  <si>
    <t>PROVBG # Entrompe de Falopio # 199116</t>
  </si>
  <si>
    <t>PROVBG # FINAMPYME - Entidad Microfinanciera de Ahorro y Crédito # 199116</t>
  </si>
  <si>
    <t>PROVBG # FNP - Fundación Niños en Positivo # 199116</t>
  </si>
  <si>
    <t>PROVBG # FICR - Federación Internacional de Sociedades de la Cruz Roja y de la Media Luna Roja # 199116</t>
  </si>
  <si>
    <t>PROVBG # ECHO - European Civil Protection and Humanitarian Aid Operations # 199116</t>
  </si>
  <si>
    <t>PROVBG # Derechicos # 199116</t>
  </si>
  <si>
    <t>PROVBG # Defensoría del Pueblo # 199116</t>
  </si>
  <si>
    <t>PROVBG # CRV - Cruz Roja Venezolana # 199116</t>
  </si>
  <si>
    <t>PROVBG # Dirección Regional de Salud de Barinas # 199116</t>
  </si>
  <si>
    <t>PROVBG # DigiSalud # 199116</t>
  </si>
  <si>
    <t>PROVBG # CODEVIDA - Derecho a la Salud y la Vida # 199116</t>
  </si>
  <si>
    <t>PROVBG # Fundacion De Familia a Familia # 199116</t>
  </si>
  <si>
    <t>PROVBG # FUNDAINIL - Fundación de Atención Integral Juvenil # 199116</t>
  </si>
  <si>
    <t>PROVBG # Danac - Fundación Danac # 199116</t>
  </si>
  <si>
    <t>PROVBG # Innocens - Fundación Innocens # 199116</t>
  </si>
  <si>
    <t>PROVBG # Higea - Fundación Higea # 199116</t>
  </si>
  <si>
    <t>PROVBG # Fundación Escribe tu Futuro # 199116</t>
  </si>
  <si>
    <t>PROVBG # Fundación "tomate un tiempo para ti" # 199116</t>
  </si>
  <si>
    <t>PROVBG # Foro Penal # 199116</t>
  </si>
  <si>
    <t>PROVBG # Fogones y Bandera # 199116</t>
  </si>
  <si>
    <t>PROVBG # Cultivaar - Fundación Cultivar # 199116</t>
  </si>
  <si>
    <t>PROVBG # FUNDACREDESA - Fundación Centro de Estudios sobre Crecimiento y Desarrollo de la Población Venezolana # 199116</t>
  </si>
  <si>
    <t>PROVBG # Cacica Urimare - Fundación Cacica Urimare # 199116</t>
  </si>
  <si>
    <t>PROVBG # CICR - Cruz Roja Internacional # 199116</t>
  </si>
  <si>
    <t>PROVBG # Alcaldía de Táchira # 199116</t>
  </si>
  <si>
    <t>PROVBG # Alcaldía de El Hatillo # 199116</t>
  </si>
  <si>
    <t>PROVBG # Alcaldía de Bolívar # 199116</t>
  </si>
  <si>
    <t>PROVBG # Red Ciega - Asociación Civil Red Ciega # 199116</t>
  </si>
  <si>
    <t>PROVBG # CESAP Lara - Asociación Civil Concentroccidente # 199116</t>
  </si>
  <si>
    <t>PROVBG # Asociación Afecto Venezuela # 199116</t>
  </si>
  <si>
    <t>PROVBG # Azul Positivo - Acción Zuliana por la Vida # 199116</t>
  </si>
  <si>
    <t>PROVBG # Acción Solidaria # 199116</t>
  </si>
  <si>
    <t>PROVBG # ACCSI - Acción Ciudadana contra el SIDA # 199116</t>
  </si>
  <si>
    <t>PROVBG # COSUDE - Agencia Suiza para el Desarrollo y la Cooperación # 199116</t>
  </si>
  <si>
    <t>PROVBG # ADRA VEN - Agencia Adventista de Desarrollo y Recursos Asistenciales Venezuela # 199116</t>
  </si>
  <si>
    <t>PROVBG # ADRA CAN - Agencia Adventista de Desarrollo y Recursos Asistenciales Canadá # 199116</t>
  </si>
  <si>
    <t>PROVBG # CENDIF - Centro de Investigaciones para la Infancia y la Familia # 199116</t>
  </si>
  <si>
    <t>PROVBG # CISOR - Centro de Investigaciones Científicas # 199116</t>
  </si>
  <si>
    <t>PROVBG # Centro de Formación Popular Nuevo Pueblo # 199116</t>
  </si>
  <si>
    <t>PROVBG # Corposalud # 199116</t>
  </si>
  <si>
    <t>PROVBG # Cooperativa Prod Quebrada Azul # 199116</t>
  </si>
  <si>
    <t>PROVBG # CISV # 199116</t>
  </si>
  <si>
    <t>PROVBG # AVESSOC - Asociación Venezolana de Servicios de Salud de Orientación Cristiana # 199116</t>
  </si>
  <si>
    <t>PROVBG # AFACO - Asociación para el Desarrollo de la Familia y la Comunidad # 199116</t>
  </si>
  <si>
    <t>PROVBG # ALAPLAF - Asociación Larense de Planificación Familiar # 199116</t>
  </si>
  <si>
    <t>PROVBG # CANIA - Centro de Atención Nutricional Infantil Antímano # 199116</t>
  </si>
  <si>
    <t>PROVBG # CADEF - Centro de acción y defensa por los derechos humanos # 199116</t>
  </si>
  <si>
    <t>PROVBG # Fundación Intercambio de Saberes de los Pueblos # 199116</t>
  </si>
  <si>
    <t>PROVBG # Protección Civil Heres # 199116</t>
  </si>
  <si>
    <t>PROVBG # Protección Civil Caroní # 199116</t>
  </si>
  <si>
    <t>PROVBG # Proinapsa - Proinapsa # 199116</t>
  </si>
  <si>
    <t>PROVBG # Protección Civil San Cristobal # 199116</t>
  </si>
  <si>
    <t>PROVBG # Protección Civil San Antonio # 199116</t>
  </si>
  <si>
    <t>PROVBG # Protección Civil Miranda # 199116</t>
  </si>
  <si>
    <t>PROVBG # ODISEF - Observatorio de Investigaciones Sociales en la Frontera # 199116</t>
  </si>
  <si>
    <t>PROVBG # Movimiento Porche Literario Calle 13 # 199116</t>
  </si>
  <si>
    <t>PROVBG # Movimiento Mujeres Por La Vida # 199116</t>
  </si>
  <si>
    <t>PROVBG # Parroquia Corpus Christi Ciudad Guayana # 199116</t>
  </si>
  <si>
    <t>PROVBG # ONUSIDA # 199116</t>
  </si>
  <si>
    <t>PROVBG # BPRM - Oficina de Población, Refugiados y Migración # 199116</t>
  </si>
  <si>
    <t>PROVBG # SAEZ - Secretaría de Salud del Estado Zulia # 199116</t>
  </si>
  <si>
    <t>PROVBG # Rehabilitadores por la Salud # 199116</t>
  </si>
  <si>
    <t>PROVBG # RELAF - Red Latinoamericana de Acogimiento Familiar # 199116</t>
  </si>
  <si>
    <t>PROVBG # Sin Tabú - Sin Tabú # 199116</t>
  </si>
  <si>
    <t>PROVBG # SJR - Servicio Jesuita para los refugiados # 199116</t>
  </si>
  <si>
    <t>PROVBG # SAMSB - Servicio Autónomo Municipal de Salud Baruta # 199116</t>
  </si>
  <si>
    <t>PROVBG # Puntos Solidarios # 199116</t>
  </si>
  <si>
    <t>PROVBG # Proveeduría de Zulia # 199116</t>
  </si>
  <si>
    <t>PROVBG # Protección Civil Táchira # 199116</t>
  </si>
  <si>
    <t>PROVBG # Red de Nutrición LARA # 199116</t>
  </si>
  <si>
    <t>PROVBG # RGV+ - Red de Gente Positiva # 199116</t>
  </si>
  <si>
    <t>PROVBG # RBPSB - Red de Bibliotecas Públicas Simón Rodríguez # 199116</t>
  </si>
  <si>
    <t>PROVBG # MPPS - Ministerio del Poder Popular para la Salud # 199116</t>
  </si>
  <si>
    <t>PROVBG # Fundación Santa Teresa de Avila # 199116</t>
  </si>
  <si>
    <t>PROVBG # Fundación Rehabilitarte # 199116</t>
  </si>
  <si>
    <t>PROVBG # FUNREAHV - Fundación Red de Emergencia y Ayuda Humanitaria Venezuela # 199116</t>
  </si>
  <si>
    <t>PROVBG # Fundación Soy un Guardián # 199116</t>
  </si>
  <si>
    <t>PROVBG # Fundación Shapers for Venezuela # 199116</t>
  </si>
  <si>
    <t>PROVBG # Fundación Más que una Sonrisa # 199116</t>
  </si>
  <si>
    <t>PROVBG # Fundación Lucianita Valeska # 199116</t>
  </si>
  <si>
    <t>PROVBG # Loto Azul - Fundación Loto Azul # 199116</t>
  </si>
  <si>
    <t>PROVBG # Mamá Maestra - Fundación Paz Positiva # 199116</t>
  </si>
  <si>
    <t>PROVBG # FUNDEUIS - Fundación para el Desarrollo de la Universidad Industrial de Santander # 199116</t>
  </si>
  <si>
    <t>PROVBG # Fundación nacional de protección a los familiares y víctimas del Sicariato Campesino # 199116</t>
  </si>
  <si>
    <t>PROVBG # INAMUJER - Instituto Nacional de la Mujer # 199116</t>
  </si>
  <si>
    <t>PROVBG # IMAS - Instituto Municipal de Aguas de Sucre # 199116</t>
  </si>
  <si>
    <t>PROVBG # ISPEB - Instituto de Salud Pública del Estado Bolívar # 199116</t>
  </si>
  <si>
    <t>PROVBG # MSF - Médicos Sin Fronteras # 199116</t>
  </si>
  <si>
    <t>PROVBG # MdM Argentina - Médicos del Mundo Argentina # 199116</t>
  </si>
  <si>
    <t>PROVBG # INN - Instituto Nacional de Nutrición Venezuela # 199116</t>
  </si>
  <si>
    <t>PROVBG # Hidroven - Hidrológica Venezolana # 199116</t>
  </si>
  <si>
    <t>PROVBG # GRV - Grupo de Rescate Venezuela # 199116</t>
  </si>
  <si>
    <t>PROVBG # Hospital Materno de Caricuao # 199116</t>
  </si>
  <si>
    <t>PROVBG # Hospital Materno Concepción Palacios # 199116</t>
  </si>
  <si>
    <t>PROVBG # Hospital Materno Infantil del Este Dr. Joel Valencia Parpacén de Petare # 199116</t>
  </si>
  <si>
    <t>HVEN23-FSC-199138-1 MI SEMILLA TU COSECHA</t>
  </si>
  <si>
    <t>199138</t>
  </si>
  <si>
    <t>SA # SAMAN - FUNDACION SAMAN # 199138</t>
  </si>
  <si>
    <t>HVEN23-FSC-199140-1 Implementacion de centros itinerantes de salud pre hospitalaria para mitigar el deficit de atencion medica  y suministro de alimentos para palear la necesidad en las comunidades vulnerables en la region zuliana.</t>
  </si>
  <si>
    <t>199140</t>
  </si>
  <si>
    <t>SA # Hope for Venezuela # 199140</t>
  </si>
  <si>
    <t>HVEN23-SHL;WSH;PRO-199153-1 Protección integral a mujeres, niños, niñas, adolescentes y jóvenes afectados por los flujos migratorios y riesgos de protección por violencia armada en Apure y Bolívar (Venezuela).</t>
  </si>
  <si>
    <t>199153</t>
  </si>
  <si>
    <t>AEE # FLM - Federación Luterana Mundial VEN # 199153</t>
  </si>
  <si>
    <t>ASH # FLM - Federación Luterana Mundial VEN # 199153</t>
  </si>
  <si>
    <t>PROVBG # FLM - Federación Luterana Mundial VEN # 199153</t>
  </si>
  <si>
    <t>PRONNA # FLM - Federación Luterana Mundial VEN # 199153</t>
  </si>
  <si>
    <t>PROPG # FLM - Federación Luterana Mundial VEN # 199153</t>
  </si>
  <si>
    <t>HVEN23-SHL;EDU;FSC-199154-1 Educación, Energía y Seguridad alimentaria para indígenas Warao del Delta del Orinoco.</t>
  </si>
  <si>
    <t>199154</t>
  </si>
  <si>
    <t>AEE # EFIP - Equipo de Formación, Información y Publicaciones # 199154</t>
  </si>
  <si>
    <t>AEE # FINAMPYME - Entidad Microfinanciera de Ahorro y Crédito # 199154</t>
  </si>
  <si>
    <t>AEE # Dirección Regional de Salud de Barinas # 199154</t>
  </si>
  <si>
    <t>AEE # Entrompe de Falopio # 199154</t>
  </si>
  <si>
    <t>AEE # ECHO - European Civil Protection and Humanitarian Aid Operations # 199154</t>
  </si>
  <si>
    <t>AEE # Foro Penal # 199154</t>
  </si>
  <si>
    <t>AEE # Fundación "tomate un tiempo para ti" # 199154</t>
  </si>
  <si>
    <t>AEE # Fogones y Bandera # 199154</t>
  </si>
  <si>
    <t>AEE # FICR - Federación Internacional de Sociedades de la Cruz Roja y de la Media Luna Roja # 199154</t>
  </si>
  <si>
    <t>AEE # FNP - Fundación Niños en Positivo # 199154</t>
  </si>
  <si>
    <t>AEE # DigiSalud # 199154</t>
  </si>
  <si>
    <t>AEE # Cooperativa Prod Quebrada Azul # 199154</t>
  </si>
  <si>
    <t>AEE # Corposalud # 199154</t>
  </si>
  <si>
    <t>AEE # CISV # 199154</t>
  </si>
  <si>
    <t>AEE # CISOR - Centro de Investigaciones Científicas # 199154</t>
  </si>
  <si>
    <t>AEE # CENDIF - Centro de Investigaciones para la Infancia y la Familia # 199154</t>
  </si>
  <si>
    <t>AEE # Derechicos # 199154</t>
  </si>
  <si>
    <t>AEE # CODEVIDA - Derecho a la Salud y la Vida # 199154</t>
  </si>
  <si>
    <t>AEE # Defensoría del Pueblo # 199154</t>
  </si>
  <si>
    <t>AEE # CICR - Cruz Roja Internacional # 199154</t>
  </si>
  <si>
    <t>AEE # CRV - Cruz Roja Venezolana # 199154</t>
  </si>
  <si>
    <t>AEE # FUNDEUIS - Fundación para el Desarrollo de la Universidad Industrial de Santander # 199154</t>
  </si>
  <si>
    <t>AEE # Mamá Maestra - Fundación Paz Positiva # 199154</t>
  </si>
  <si>
    <t>AEE # Fundación nacional de protección a los familiares y víctimas del Sicariato Campesino # 199154</t>
  </si>
  <si>
    <t>AEE # Fundación Lucianita Valeska # 199154</t>
  </si>
  <si>
    <t>AEE # Fundación Más que una Sonrisa # 199154</t>
  </si>
  <si>
    <t>AEE # Fundación Shapers for Venezuela # 199154</t>
  </si>
  <si>
    <t>AEE # Fundación Soy un Guardián # 199154</t>
  </si>
  <si>
    <t>AEE # Fundación Santa Teresa de Avila # 199154</t>
  </si>
  <si>
    <t>AEE # FUNREAHV - Fundación Red de Emergencia y Ayuda Humanitaria Venezuela # 199154</t>
  </si>
  <si>
    <t>AEE # Fundación Rehabilitarte # 199154</t>
  </si>
  <si>
    <t>AEE # Loto Azul - Fundación Loto Azul # 199154</t>
  </si>
  <si>
    <t>AEE # Danac - Fundación Danac # 199154</t>
  </si>
  <si>
    <t>AEE # FUNDAINIL - Fundación de Atención Integral Juvenil # 199154</t>
  </si>
  <si>
    <t>AEE # Cultivaar - Fundación Cultivar # 199154</t>
  </si>
  <si>
    <t>AEE # Cacica Urimare - Fundación Cacica Urimare # 199154</t>
  </si>
  <si>
    <t>AEE # FUNDACREDESA - Fundación Centro de Estudios sobre Crecimiento y Desarrollo de la Población Venezolana # 199154</t>
  </si>
  <si>
    <t>AEE # Innocens - Fundación Innocens # 199154</t>
  </si>
  <si>
    <t>AEE # Fundación Intercambio de Saberes de los Pueblos # 199154</t>
  </si>
  <si>
    <t>AEE # Higea - Fundación Higea # 199154</t>
  </si>
  <si>
    <t>AEE # Fundacion De Familia a Familia # 199154</t>
  </si>
  <si>
    <t>AEE # Fundación Escribe tu Futuro # 199154</t>
  </si>
  <si>
    <t>AEE # Centro de Formación Popular Nuevo Pueblo # 199154</t>
  </si>
  <si>
    <t>EDU # ENCILUZ - Fundación de Bienestar Social Enciende una Luz. # 199154</t>
  </si>
  <si>
    <t>EDU # SALMA Venezuela # 199154</t>
  </si>
  <si>
    <t>EDU # Fundación para el Desarrollo Sustentable de la Nación Isaac # 199154</t>
  </si>
  <si>
    <t>EDU # Pais Narrado # 199154</t>
  </si>
  <si>
    <t>EDU # Fundación Conciencia por la Vida # 199154</t>
  </si>
  <si>
    <t>EDU # DCEF - DEUS CARITAS EST FUNDACIÓN # 199154</t>
  </si>
  <si>
    <t>EDU # FEE - Emprendedores de Éxito # 199154</t>
  </si>
  <si>
    <t>EDU # Inclúyeme - Fundación Inclúyeme # 199154</t>
  </si>
  <si>
    <t>EDU # MPPS DRSNE - Direccion Regional de salud Nueva esparta # 199154</t>
  </si>
  <si>
    <t>EDU # Fundamad - Fundación manito de Dios # 199154</t>
  </si>
  <si>
    <t>EDU # CEPROFOR - Asociación Civil Centro para la promoción y formación social. # 199154</t>
  </si>
  <si>
    <t>EDU # CAMPO - Cooperación Acción Movimiento Producción Organización # 199154</t>
  </si>
  <si>
    <t>EDU # ECR - Esclavas de Cristo Rey # 199154</t>
  </si>
  <si>
    <t>EDU # SER - Sociedad Educativa Religiosa # 199154</t>
  </si>
  <si>
    <t>EDU # Asociación Civil Una Mano Para Monagas # 199154</t>
  </si>
  <si>
    <t>EDU # REPAS - Red Popular de Ayuda Solidaria # 199154</t>
  </si>
  <si>
    <t>EDU # Proyecto de recuperación nutricional Catch Up # 199154</t>
  </si>
  <si>
    <t>EDU # MI - Mentor Initiative # 199154</t>
  </si>
  <si>
    <t>EDU # ADHAM - Asociación de Derechos Humanos Amigos de Margarita # 199154</t>
  </si>
  <si>
    <t>AEE # Red Ciega - Asociación Civil Red Ciega # 199154</t>
  </si>
  <si>
    <t>AEE # ALAPLAF - Asociación Larense de Planificación Familiar # 199154</t>
  </si>
  <si>
    <t>AEE # CESAP Lara - Asociación Civil Concentroccidente # 199154</t>
  </si>
  <si>
    <t>AEE # Alcaldía de Táchira # 199154</t>
  </si>
  <si>
    <t>AEE # Asociación Afecto Venezuela # 199154</t>
  </si>
  <si>
    <t>AEE # CADEF - Centro de acción y defensa por los derechos humanos # 199154</t>
  </si>
  <si>
    <t>AEE # CANIA - Centro de Atención Nutricional Infantil Antímano # 199154</t>
  </si>
  <si>
    <t>AEE # AFACO - Asociación para el Desarrollo de la Familia y la Comunidad # 199154</t>
  </si>
  <si>
    <t>AEE # AVESSOC - Asociación Venezolana de Servicios de Salud de Orientación Cristiana # 199154</t>
  </si>
  <si>
    <t>AEE # Alcaldía de El Hatillo # 199154</t>
  </si>
  <si>
    <t>AEE # ACCSI - Acción Ciudadana contra el SIDA # 199154</t>
  </si>
  <si>
    <t>AEE # Acción Solidaria # 199154</t>
  </si>
  <si>
    <t>EDU # ACOVIH - Acción Colectiva contra el VIH # 199154</t>
  </si>
  <si>
    <t>EDU # CIR - Comité Internacional de Rescate # 199154</t>
  </si>
  <si>
    <t>AEE # COSUDE - Agencia Suiza para el Desarrollo y la Cooperación # 199154</t>
  </si>
  <si>
    <t>AEE # Alcaldía de Bolívar # 199154</t>
  </si>
  <si>
    <t>AEE # ADRA VEN - Agencia Adventista de Desarrollo y Recursos Asistenciales Venezuela # 199154</t>
  </si>
  <si>
    <t>AEE # Azul Positivo - Acción Zuliana por la Vida # 199154</t>
  </si>
  <si>
    <t>AEE # ADRA CAN - Agencia Adventista de Desarrollo y Recursos Asistenciales Canadá # 199154</t>
  </si>
  <si>
    <t>AEE # SPPS_Lara - Secretaría de Salud del estado Lara # 199154</t>
  </si>
  <si>
    <t>AEE # MUDERES - Mujeres por los Derechos # 199154</t>
  </si>
  <si>
    <t>AEE # DSDC - Dirección de Salud del Distrito Capital # 199154</t>
  </si>
  <si>
    <t>AEE # FUNDASALUD - Fundación del Estado Sucre para la Salud # 199154</t>
  </si>
  <si>
    <t>AEE # Diócesis SC - Diócesis de San Cristóbal # 199154</t>
  </si>
  <si>
    <t>AEE # FH - Fundación Hábiles # 199154</t>
  </si>
  <si>
    <t>AEE # Consorven - Confederación Sordos de Venezuela # 199154</t>
  </si>
  <si>
    <t>AEE # CENADEDH - Centro de Demografía y Derechos Humanos  # 199154</t>
  </si>
  <si>
    <t>AEE # Alcaldía de Maracaibo # 199154</t>
  </si>
  <si>
    <t>AEE # SDS Trujillo - Secretaría de Salud del Estado Trujillo # 199154</t>
  </si>
  <si>
    <t>AEE # Corposalud Táchira # 199154</t>
  </si>
  <si>
    <t>AEE # FUNDAENSALUD - Fundación Educando En Salud # 199154</t>
  </si>
  <si>
    <t>AEE # SALUDANZ - Instituto Anzoatiguense de la Salud # 199154</t>
  </si>
  <si>
    <t>AEE # Mapani - Madres y Padres Por los Niños en Venezuela # 199154</t>
  </si>
  <si>
    <t>AEE # SDS Falcón - Secretaría de Salud del Estado Falcón # 199154</t>
  </si>
  <si>
    <t>AEE # Corposalud Mérida # 199154</t>
  </si>
  <si>
    <t>AEE # DRSDelta - Dirección Regional de Salud Delta Amacuro # 199154</t>
  </si>
  <si>
    <t>AEE # DRSNESP - Dirección Regional de Salud del Estado Nueva Esparta # 199154</t>
  </si>
  <si>
    <t>AEE # FALDAS R - Feministas en Acción Libre y Directa por la Autonomía Sexual y Reproductiva # 199154</t>
  </si>
  <si>
    <t>AEE # UAR - Universidad Abierta de Recoleta  # 199154</t>
  </si>
  <si>
    <t>AEE # ALPANNA - Fundación Andando Al Paso de Niños, Niñas y Adolescentes # 199154</t>
  </si>
  <si>
    <t>AEE # JE/JAV - Jóvenes Emprendedores/Junior Achievement de Venezuela # 199154</t>
  </si>
  <si>
    <t>AEE # A.C. Instituto de la Caridad Universal de Venezuela # 199154</t>
  </si>
  <si>
    <t>AEE # INTAMUJER - Instituto Tachirense de la Mujer # 199154</t>
  </si>
  <si>
    <t>AEE # Diócesis - Diócesis de Barquisimeto # 199154</t>
  </si>
  <si>
    <t>AEE # MUGER - Colectivo Feminista Mujer Género Rebelde  # 199154</t>
  </si>
  <si>
    <t>AEE # MPPS Apure # 199154</t>
  </si>
  <si>
    <t>AEE # INSALUDAPURE - Instituto Autónomo De La Salud Del Estado Apure # 199154</t>
  </si>
  <si>
    <t>AEE # PIB-CLUE - Primera Iglesia Bautista - Cristo la única esperanza # 199154</t>
  </si>
  <si>
    <t>AEE # MPPS Miranda # 199154</t>
  </si>
  <si>
    <t>AEE # MPPS La Guaira # 199154</t>
  </si>
  <si>
    <t>AEE # MPPS Distrito Capital # 199154</t>
  </si>
  <si>
    <t>AEE # SOCIEM-UCV - Sociedad Científica de Estudiantes de Medicina de la Universidad Central de Venezuela # 199154</t>
  </si>
  <si>
    <t>AEE # EducAcción - Educación # 199154</t>
  </si>
  <si>
    <t>AEE # MPPS Guárico # 199154</t>
  </si>
  <si>
    <t>AEE # MPPS Portuguesa # 199154</t>
  </si>
  <si>
    <t>AEE # MPPS Yaracuy # 199154</t>
  </si>
  <si>
    <t>AEE # MPPS Cojedes # 199154</t>
  </si>
  <si>
    <t>AEE # MPPS Carabobo # 199154</t>
  </si>
  <si>
    <t>AEE # HULRANZT - Hospital Universitario Dr. Luis Razetti # 199154</t>
  </si>
  <si>
    <t>AEE # Movimiento Porche Literario Calle 13 # 199154</t>
  </si>
  <si>
    <t>AEE # ODISEF - Observatorio de Investigaciones Sociales en la Frontera # 199154</t>
  </si>
  <si>
    <t>AEE # Movimiento Mujeres Por La Vida # 199154</t>
  </si>
  <si>
    <t>AEE # MSF - Médicos Sin Fronteras # 199154</t>
  </si>
  <si>
    <t>AEE # MPPS - Ministerio del Poder Popular para la Salud # 199154</t>
  </si>
  <si>
    <t>AEE # Proinapsa - Proinapsa # 199154</t>
  </si>
  <si>
    <t>AEE # Protección Civil Caroní # 199154</t>
  </si>
  <si>
    <t>AEE # Parroquia Corpus Christi Ciudad Guayana # 199154</t>
  </si>
  <si>
    <t>AEE # BPRM - Oficina de Población, Refugiados y Migración # 199154</t>
  </si>
  <si>
    <t>AEE # ONUSIDA # 199154</t>
  </si>
  <si>
    <t>AEE # MdM Argentina - Médicos del Mundo Argentina # 199154</t>
  </si>
  <si>
    <t>AEE # Hospital Materno Infantil del Este Dr. Joel Valencia Parpacén de Petare # 199154</t>
  </si>
  <si>
    <t>AEE # Hospital Materno Concepción Palacios # 199154</t>
  </si>
  <si>
    <t>AEE # Hidroven - Hidrológica Venezolana # 199154</t>
  </si>
  <si>
    <t>AEE # GRV - Grupo de Rescate Venezuela # 199154</t>
  </si>
  <si>
    <t>AEE # INAMUJER - Instituto Nacional de la Mujer # 199154</t>
  </si>
  <si>
    <t>AEE # INN - Instituto Nacional de Nutrición Venezuela # 199154</t>
  </si>
  <si>
    <t>AEE # IMAS - Instituto Municipal de Aguas de Sucre # 199154</t>
  </si>
  <si>
    <t>AEE # Hospital Materno de Caricuao # 199154</t>
  </si>
  <si>
    <t>AEE # ISPEB - Instituto de Salud Pública del Estado Bolívar # 199154</t>
  </si>
  <si>
    <t>AEE # Protección Civil Heres # 199154</t>
  </si>
  <si>
    <t>AEE # Sin Tabú - Sin Tabú # 199154</t>
  </si>
  <si>
    <t>AEE # SAHEP - Sociedad Amigos del Hospital de Especialidades Pediatricas # 199154</t>
  </si>
  <si>
    <t>AEE # SJR - Servicio Jesuita para los refugiados # 199154</t>
  </si>
  <si>
    <t>AEE # SAEZ - Secretaría de Salud del Estado Zulia # 199154</t>
  </si>
  <si>
    <t>AEE # SAMSB - Servicio Autónomo Municipal de Salud Baruta # 199154</t>
  </si>
  <si>
    <t>AEE # CEPIN - Centro de Promoción Integral del Niño # 199154</t>
  </si>
  <si>
    <t>AEE # DIRESA - Dirección Regional de Salud Amazonas # 199154</t>
  </si>
  <si>
    <t>AEE # VAPA - Vicariato Apostólico de Puerto Ayacucho # 199154</t>
  </si>
  <si>
    <t>AEE # Sociedad Ético Cultural # 199154</t>
  </si>
  <si>
    <t>AEE # SOS Aldeas Infantiles # 199154</t>
  </si>
  <si>
    <t>AEE # Rehabilitadores por la Salud # 199154</t>
  </si>
  <si>
    <t>AEE # Protección Civil Táchira # 199154</t>
  </si>
  <si>
    <t>AEE # Proveeduría de Zulia # 199154</t>
  </si>
  <si>
    <t>AEE # Protección Civil San Cristobal # 199154</t>
  </si>
  <si>
    <t>AEE # Protección Civil Miranda # 199154</t>
  </si>
  <si>
    <t>AEE # Protección Civil San Antonio # 199154</t>
  </si>
  <si>
    <t>AEE # Red de Nutrición LARA # 199154</t>
  </si>
  <si>
    <t>AEE # RELAF - Red Latinoamericana de Acogimiento Familiar # 199154</t>
  </si>
  <si>
    <t>AEE # RGV+ - Red de Gente Positiva # 199154</t>
  </si>
  <si>
    <t>AEE # Puntos Solidarios # 199154</t>
  </si>
  <si>
    <t>AEE # RBPSB - Red de Bibliotecas Públicas Simón Rodríguez # 199154</t>
  </si>
  <si>
    <t>EDU # FICR - Federación Internacional de Sociedades de la Cruz Roja y de la Media Luna Roja # 199154</t>
  </si>
  <si>
    <t>EDU # ECHO - European Civil Protection and Humanitarian Aid Operations # 199154</t>
  </si>
  <si>
    <t>EDU # FNP - Fundación Niños en Positivo # 199154</t>
  </si>
  <si>
    <t>EDU # Foro Penal # 199154</t>
  </si>
  <si>
    <t>EDU # Fogones y Bandera # 199154</t>
  </si>
  <si>
    <t>EDU # Dirección Regional de Salud de Barinas # 199154</t>
  </si>
  <si>
    <t>EDU # DigiSalud # 199154</t>
  </si>
  <si>
    <t>EDU # FINAMPYME - Entidad Microfinanciera de Ahorro y Crédito # 199154</t>
  </si>
  <si>
    <t>EDU # EFIP - Equipo de Formación, Información y Publicaciones # 199154</t>
  </si>
  <si>
    <t>EDU # Entrompe de Falopio # 199154</t>
  </si>
  <si>
    <t>EDU # Fundación "tomate un tiempo para ti" # 199154</t>
  </si>
  <si>
    <t>EDU # Fundación Escribe tu Futuro # 199154</t>
  </si>
  <si>
    <t>EDU # Fundacion De Familia a Familia # 199154</t>
  </si>
  <si>
    <t>EDU # Higea - Fundación Higea # 199154</t>
  </si>
  <si>
    <t>EDU # Fundación Intercambio de Saberes de los Pueblos # 199154</t>
  </si>
  <si>
    <t>EDU # Innocens - Fundación Innocens # 199154</t>
  </si>
  <si>
    <t>EDU # FUNDACREDESA - Fundación Centro de Estudios sobre Crecimiento y Desarrollo de la Población Venezolana # 199154</t>
  </si>
  <si>
    <t>EDU # Cacica Urimare - Fundación Cacica Urimare # 199154</t>
  </si>
  <si>
    <t>EDU # Cultivaar - Fundación Cultivar # 199154</t>
  </si>
  <si>
    <t>EDU # FUNDAINIL - Fundación de Atención Integral Juvenil # 199154</t>
  </si>
  <si>
    <t>EDU # Danac - Fundación Danac # 199154</t>
  </si>
  <si>
    <t>EDU # CODEVIDA - Derecho a la Salud y la Vida # 199154</t>
  </si>
  <si>
    <t>EDU # AFACO - Asociación para el Desarrollo de la Familia y la Comunidad # 199154</t>
  </si>
  <si>
    <t>EDU # ALAPLAF - Asociación Larense de Planificación Familiar # 199154</t>
  </si>
  <si>
    <t>EDU # AVESSOC - Asociación Venezolana de Servicios de Salud de Orientación Cristiana # 199154</t>
  </si>
  <si>
    <t>EDU # CADEF - Centro de acción y defensa por los derechos humanos # 199154</t>
  </si>
  <si>
    <t>EDU # Alcaldía de Táchira # 199154</t>
  </si>
  <si>
    <t>EDU # Alcaldía de El Hatillo # 199154</t>
  </si>
  <si>
    <t>EDU # Asociación Afecto Venezuela # 199154</t>
  </si>
  <si>
    <t>EDU # Red Ciega - Asociación Civil Red Ciega # 199154</t>
  </si>
  <si>
    <t>EDU # CESAP Lara - Asociación Civil Concentroccidente # 199154</t>
  </si>
  <si>
    <t>EDU # CANIA - Centro de Atención Nutricional Infantil Antímano # 199154</t>
  </si>
  <si>
    <t>EDU # CICR - Cruz Roja Internacional # 199154</t>
  </si>
  <si>
    <t>EDU # Corposalud # 199154</t>
  </si>
  <si>
    <t>EDU # CRV - Cruz Roja Venezolana # 199154</t>
  </si>
  <si>
    <t>EDU # Derechicos # 199154</t>
  </si>
  <si>
    <t>EDU # Defensoría del Pueblo # 199154</t>
  </si>
  <si>
    <t>EDU # CISOR - Centro de Investigaciones Científicas # 199154</t>
  </si>
  <si>
    <t>EDU # Centro de Formación Popular Nuevo Pueblo # 199154</t>
  </si>
  <si>
    <t>EDU # CENDIF - Centro de Investigaciones para la Infancia y la Familia # 199154</t>
  </si>
  <si>
    <t>EDU # Cooperativa Prod Quebrada Azul # 199154</t>
  </si>
  <si>
    <t>EDU # CISV # 199154</t>
  </si>
  <si>
    <t>EDU # Loto Azul - Fundación Loto Azul # 199154</t>
  </si>
  <si>
    <t>EDU # ONUSIDA # 199154</t>
  </si>
  <si>
    <t>EDU # BPRM - Oficina de Población, Refugiados y Migración # 199154</t>
  </si>
  <si>
    <t>EDU # Parroquia Corpus Christi Ciudad Guayana # 199154</t>
  </si>
  <si>
    <t>EDU # Protección Civil Caroní # 199154</t>
  </si>
  <si>
    <t>EDU # Proinapsa - Proinapsa # 199154</t>
  </si>
  <si>
    <t>EDU # MPPS - Ministerio del Poder Popular para la Salud # 199154</t>
  </si>
  <si>
    <t>EDU # MSF - Médicos Sin Fronteras # 199154</t>
  </si>
  <si>
    <t>EDU # Movimiento Mujeres Por La Vida # 199154</t>
  </si>
  <si>
    <t>EDU # ODISEF - Observatorio de Investigaciones Sociales en la Frontera # 199154</t>
  </si>
  <si>
    <t>EDU # Movimiento Porche Literario Calle 13 # 199154</t>
  </si>
  <si>
    <t>EDU # Protección Civil Heres # 199154</t>
  </si>
  <si>
    <t>EDU # RBPSB - Red de Bibliotecas Públicas Simón Rodríguez # 199154</t>
  </si>
  <si>
    <t>EDU # Puntos Solidarios # 199154</t>
  </si>
  <si>
    <t>EDU # RGV+ - Red de Gente Positiva # 199154</t>
  </si>
  <si>
    <t>EDU # RELAF - Red Latinoamericana de Acogimiento Familiar # 199154</t>
  </si>
  <si>
    <t>EDU # Red de Nutrición LARA # 199154</t>
  </si>
  <si>
    <t>EDU # Protección Civil San Antonio # 199154</t>
  </si>
  <si>
    <t>EDU # Protección Civil Miranda # 199154</t>
  </si>
  <si>
    <t>EDU # Protección Civil San Cristobal # 199154</t>
  </si>
  <si>
    <t>EDU # Proveeduría de Zulia # 199154</t>
  </si>
  <si>
    <t>EDU # Protección Civil Táchira # 199154</t>
  </si>
  <si>
    <t>EDU # MdM Argentina - Médicos del Mundo Argentina # 199154</t>
  </si>
  <si>
    <t>EDU # Fundación Rehabilitarte # 199154</t>
  </si>
  <si>
    <t>EDU # FUNREAHV - Fundación Red de Emergencia y Ayuda Humanitaria Venezuela # 199154</t>
  </si>
  <si>
    <t>EDU # Fundación Santa Teresa de Avila # 199154</t>
  </si>
  <si>
    <t>EDU # Fundación Soy un Guardián # 199154</t>
  </si>
  <si>
    <t>EDU # Fundación Shapers for Venezuela # 199154</t>
  </si>
  <si>
    <t>EDU # Fundación Más que una Sonrisa # 199154</t>
  </si>
  <si>
    <t>EDU # Fundación Lucianita Valeska # 199154</t>
  </si>
  <si>
    <t>EDU # Fundación nacional de protección a los familiares y víctimas del Sicariato Campesino # 199154</t>
  </si>
  <si>
    <t>EDU # Mamá Maestra - Fundación Paz Positiva # 199154</t>
  </si>
  <si>
    <t>EDU # FUNDEUIS - Fundación para el Desarrollo de la Universidad Industrial de Santander # 199154</t>
  </si>
  <si>
    <t>EDU # ISPEB - Instituto de Salud Pública del Estado Bolívar # 199154</t>
  </si>
  <si>
    <t>EDU # Hospital Materno de Caricuao # 199154</t>
  </si>
  <si>
    <t>EDU # IMAS - Instituto Municipal de Aguas de Sucre # 199154</t>
  </si>
  <si>
    <t>EDU # INN - Instituto Nacional de Nutrición Venezuela # 199154</t>
  </si>
  <si>
    <t>EDU # INAMUJER - Instituto Nacional de la Mujer # 199154</t>
  </si>
  <si>
    <t>EDU # GRV - Grupo de Rescate Venezuela # 199154</t>
  </si>
  <si>
    <t>EDU # Hidroven - Hidrológica Venezolana # 199154</t>
  </si>
  <si>
    <t>EDU # Hospital Materno Concepción Palacios # 199154</t>
  </si>
  <si>
    <t>EDU # Hospital Materno Infantil del Este Dr. Joel Valencia Parpacén de Petare # 199154</t>
  </si>
  <si>
    <t>EDU # INSALUDAPURE - Instituto Autónomo De La Salud Del Estado Apure # 199154</t>
  </si>
  <si>
    <t>EDU # MUGER - Colectivo Feminista Mujer Género Rebelde  # 199154</t>
  </si>
  <si>
    <t>EDU # MPPS Apure # 199154</t>
  </si>
  <si>
    <t>EDU # FALDAS R - Feministas en Acción Libre y Directa por la Autonomía Sexual y Reproductiva # 199154</t>
  </si>
  <si>
    <t>EDU # UAR - Universidad Abierta de Recoleta  # 199154</t>
  </si>
  <si>
    <t>EDU # CARITAS Carúpano # 199154</t>
  </si>
  <si>
    <t>EDU # Asociación Civil Nuevo Amanecer # 199154</t>
  </si>
  <si>
    <t>EDU # FUNDACRECER - FundaCrecer para el crecimiento integral # 199154</t>
  </si>
  <si>
    <t>EDU # INTAMUJER - Instituto Tachirense de la Mujer # 199154</t>
  </si>
  <si>
    <t>EDU # Diócesis - Diócesis de Barquisimeto # 199154</t>
  </si>
  <si>
    <t>EDU # ALPANNA - Fundación Andando Al Paso de Niños, Niñas y Adolescentes # 199154</t>
  </si>
  <si>
    <t>EDU # MPPS Carabobo # 199154</t>
  </si>
  <si>
    <t>EDU # MPPS Yaracuy # 199154</t>
  </si>
  <si>
    <t>EDU # MPPS Cojedes # 199154</t>
  </si>
  <si>
    <t>EDU # MPPS Miranda # 199154</t>
  </si>
  <si>
    <t>EDU # MPPS La Guaira # 199154</t>
  </si>
  <si>
    <t>EDU # JE/JAV - Jóvenes Emprendedores/Junior Achievement de Venezuela # 199154</t>
  </si>
  <si>
    <t>EDU # A.C. Instituto de la Caridad Universal de Venezuela # 199154</t>
  </si>
  <si>
    <t>EDU # PIB-CLUE - Primera Iglesia Bautista - Cristo la única esperanza # 199154</t>
  </si>
  <si>
    <t>EDU # MPPS Guárico # 199154</t>
  </si>
  <si>
    <t>EDU # MPPS Portuguesa # 199154</t>
  </si>
  <si>
    <t>EDU # FCA - Fundación Caciques Alzaos # 199154</t>
  </si>
  <si>
    <t>EDU # Corposalud Yaracuy - Instituto Autónomo de la Salud del estado Yaracuy # 199154</t>
  </si>
  <si>
    <t>EDU # AC NM - Asociación Civil Niña Madre # 199154</t>
  </si>
  <si>
    <t>EDU # INSALUD - Fundación Instituto Carabobeño para la Salud # 199154</t>
  </si>
  <si>
    <t>EDU # MPPS Sucre # 199154</t>
  </si>
  <si>
    <t>EDU # Corporación de Salud del Estado Aragua # 199154</t>
  </si>
  <si>
    <t>EDU # DEJAD QUE LOS NIÑOS VENGAN A MI # 199154</t>
  </si>
  <si>
    <t>EDU # FPO - Fundación Potabilis # 199154</t>
  </si>
  <si>
    <t>EDU # VDTM - Ven da tu mano # 199154</t>
  </si>
  <si>
    <t>EDU # CUMIS UCV - Campamento Universitario Multidisciplinario de Investigación y Servicio # 199154</t>
  </si>
  <si>
    <t>EDU # MPPS Monagas # 199154</t>
  </si>
  <si>
    <t>EDU # Fundación Manos Extendidas # 199154</t>
  </si>
  <si>
    <t>EDU # OBGASTROFIT - OB GASTRO FIT # 199154</t>
  </si>
  <si>
    <t>EDU # Activistasxsl - Mujeres Activistas por el Software Libre # 199154</t>
  </si>
  <si>
    <t>EDU # Jurispenna - Juris para Ellos, niños niñas y adolescentes # 199154</t>
  </si>
  <si>
    <t>EDU # El Iceberg - El Iceberg del Exito # 199154</t>
  </si>
  <si>
    <t>EDU # MPPS Delta Amacuro # 199154</t>
  </si>
  <si>
    <t>EDU # Visión Mujer - Fundación Visión Mujer # 199154</t>
  </si>
  <si>
    <t>EDU # HI - Humanity &amp; Inclusion # 199154</t>
  </si>
  <si>
    <t>EDU # F. Finampyme - Fundación Finampyme # 199154</t>
  </si>
  <si>
    <t>EDU # MPPS Distrito Capital # 199154</t>
  </si>
  <si>
    <t>EDU # SOS Aldeas Infantiles # 199154</t>
  </si>
  <si>
    <t>EDU # VAPA - Vicariato Apostólico de Puerto Ayacucho # 199154</t>
  </si>
  <si>
    <t>EDU # Sociedad Ético Cultural # 199154</t>
  </si>
  <si>
    <t>EDU # Sin Tabú - Sin Tabú # 199154</t>
  </si>
  <si>
    <t>EDU # SAHEP - Sociedad Amigos del Hospital de Especialidades Pediatricas # 199154</t>
  </si>
  <si>
    <t>EDU # SALUDANZ - Instituto Anzoatiguense de la Salud # 199154</t>
  </si>
  <si>
    <t>EDU # HULRANZT - Hospital Universitario Dr. Luis Razetti # 199154</t>
  </si>
  <si>
    <t>EDU # CEPIN - Centro de Promoción Integral del Niño # 199154</t>
  </si>
  <si>
    <t>EDU # DIRESA - Dirección Regional de Salud Amazonas # 199154</t>
  </si>
  <si>
    <t>EDU # SJR - Servicio Jesuita para los refugiados # 199154</t>
  </si>
  <si>
    <t>EDU # ADRA CAN - Agencia Adventista de Desarrollo y Recursos Asistenciales Canadá # 199154</t>
  </si>
  <si>
    <t>EDU # Azul Positivo - Acción Zuliana por la Vida # 199154</t>
  </si>
  <si>
    <t>EDU # ADRA VEN - Agencia Adventista de Desarrollo y Recursos Asistenciales Venezuela # 199154</t>
  </si>
  <si>
    <t>EDU # Alcaldía de Bolívar # 199154</t>
  </si>
  <si>
    <t>EDU # COSUDE - Agencia Suiza para el Desarrollo y la Cooperación # 199154</t>
  </si>
  <si>
    <t>EDU # SAEZ - Secretaría de Salud del Estado Zulia # 199154</t>
  </si>
  <si>
    <t>EDU # SAMSB - Servicio Autónomo Municipal de Salud Baruta # 199154</t>
  </si>
  <si>
    <t>EDU # Rehabilitadores por la Salud # 199154</t>
  </si>
  <si>
    <t>EDU # Acción Solidaria # 199154</t>
  </si>
  <si>
    <t>EDU # ACCSI - Acción Ciudadana contra el SIDA # 199154</t>
  </si>
  <si>
    <t>EDU # FUNDAENSALUD - Fundación Educando En Salud # 199154</t>
  </si>
  <si>
    <t>EDU # Alcaldía de Maracaibo # 199154</t>
  </si>
  <si>
    <t>EDU # Consorven - Confederación Sordos de Venezuela # 199154</t>
  </si>
  <si>
    <t>EDU # CENADEDH - Centro de Demografía y Derechos Humanos  # 199154</t>
  </si>
  <si>
    <t>EDU # SPPS_Lara - Secretaría de Salud del estado Lara # 199154</t>
  </si>
  <si>
    <t>EDU # MUDERES - Mujeres por los Derechos # 199154</t>
  </si>
  <si>
    <t>EDU # SOCIEM-UCV - Sociedad Científica de Estudiantes de Medicina de la Universidad Central de Venezuela # 199154</t>
  </si>
  <si>
    <t>EDU # EducAcción - Educación # 199154</t>
  </si>
  <si>
    <t>EDU # DRSNESP - Dirección Regional de Salud del Estado Nueva Esparta # 199154</t>
  </si>
  <si>
    <t>EDU # FH - Fundación Hábiles # 199154</t>
  </si>
  <si>
    <t>EDU # DSDC - Dirección de Salud del Distrito Capital # 199154</t>
  </si>
  <si>
    <t>EDU # DRSDelta - Dirección Regional de Salud Delta Amacuro # 199154</t>
  </si>
  <si>
    <t>EDU # Corposalud Mérida # 199154</t>
  </si>
  <si>
    <t>EDU # Corposalud Táchira # 199154</t>
  </si>
  <si>
    <t>EDU # FUNDASALUD - Fundación del Estado Sucre para la Salud # 199154</t>
  </si>
  <si>
    <t>EDU # Diócesis SC - Diócesis de San Cristóbal # 199154</t>
  </si>
  <si>
    <t>EDU # SDS Trujillo - Secretaría de Salud del Estado Trujillo # 199154</t>
  </si>
  <si>
    <t>EDU # Mapani - Madres y Padres Por los Niños en Venezuela # 199154</t>
  </si>
  <si>
    <t>EDU # SDS Falcón - Secretaría de Salud del Estado Falcón # 199154</t>
  </si>
  <si>
    <t>AEE # FUNDACRECER - FundaCrecer para el crecimiento integral # 199154</t>
  </si>
  <si>
    <t>SA # SDS Trujillo - Secretaría de Salud del Estado Trujillo # 199154</t>
  </si>
  <si>
    <t>SA # SDS Falcón - Secretaría de Salud del Estado Falcón # 199154</t>
  </si>
  <si>
    <t>SA # Mapani - Madres y Padres Por los Niños en Venezuela # 199154</t>
  </si>
  <si>
    <t>SA # FUNDASALUD - Fundación del Estado Sucre para la Salud # 199154</t>
  </si>
  <si>
    <t>SA # SPPS_Lara - Secretaría de Salud del estado Lara # 199154</t>
  </si>
  <si>
    <t>SA # DSDC - Dirección de Salud del Distrito Capital # 199154</t>
  </si>
  <si>
    <t>SA # Diócesis SC - Diócesis de San Cristóbal # 199154</t>
  </si>
  <si>
    <t>SA # FUNDAENSALUD - Fundación Educando En Salud # 199154</t>
  </si>
  <si>
    <t>SA # SALUDANZ - Instituto Anzoatiguense de la Salud # 199154</t>
  </si>
  <si>
    <t>SA # DRSDelta - Dirección Regional de Salud Delta Amacuro # 199154</t>
  </si>
  <si>
    <t>SA # Corposalud Mérida # 199154</t>
  </si>
  <si>
    <t>SA # Corposalud Táchira # 199154</t>
  </si>
  <si>
    <t>SA # MUDERES - Mujeres por los Derechos # 199154</t>
  </si>
  <si>
    <t>SA # MPPS La Guaira # 199154</t>
  </si>
  <si>
    <t>SA # MPPS Miranda # 199154</t>
  </si>
  <si>
    <t>SA # MPPS Distrito Capital # 199154</t>
  </si>
  <si>
    <t>SA # MPPS Cojedes # 199154</t>
  </si>
  <si>
    <t>SA # MPPS Guárico # 199154</t>
  </si>
  <si>
    <t>SA # MPPS Yaracuy # 199154</t>
  </si>
  <si>
    <t>SA # MPPS Carabobo # 199154</t>
  </si>
  <si>
    <t>SA # EducAcción - Educación # 199154</t>
  </si>
  <si>
    <t>SA # Consorven - Confederación Sordos de Venezuela # 199154</t>
  </si>
  <si>
    <t>SA # Alcaldía de Maracaibo # 199154</t>
  </si>
  <si>
    <t>SA # CENADEDH - Centro de Demografía y Derechos Humanos  # 199154</t>
  </si>
  <si>
    <t>SA # FH - Fundación Hábiles # 199154</t>
  </si>
  <si>
    <t>SA # SOCIEM-UCV - Sociedad Científica de Estudiantes de Medicina de la Universidad Central de Venezuela # 199154</t>
  </si>
  <si>
    <t>SA # DRSNESP - Dirección Regional de Salud del Estado Nueva Esparta # 199154</t>
  </si>
  <si>
    <t>SA # Protección Civil San Antonio # 199154</t>
  </si>
  <si>
    <t>SA # Protección Civil Miranda # 199154</t>
  </si>
  <si>
    <t>SA # Protección Civil Heres # 199154</t>
  </si>
  <si>
    <t>SA # Protección Civil San Cristobal # 199154</t>
  </si>
  <si>
    <t>SA # Puntos Solidarios # 199154</t>
  </si>
  <si>
    <t>SA # Proveeduría de Zulia # 199154</t>
  </si>
  <si>
    <t>SA # Protección Civil Táchira # 199154</t>
  </si>
  <si>
    <t>SA # Protección Civil Caroní # 199154</t>
  </si>
  <si>
    <t>SA # ODISEF - Observatorio de Investigaciones Sociales en la Frontera # 199154</t>
  </si>
  <si>
    <t>SA # Movimiento Porche Literario Calle 13 # 199154</t>
  </si>
  <si>
    <t>SA # Movimiento Mujeres Por La Vida # 199154</t>
  </si>
  <si>
    <t>SA # BPRM - Oficina de Población, Refugiados y Migración # 199154</t>
  </si>
  <si>
    <t>SA # Proinapsa - Proinapsa # 199154</t>
  </si>
  <si>
    <t>SA # Parroquia Corpus Christi Ciudad Guayana # 199154</t>
  </si>
  <si>
    <t>SA # ONUSIDA # 199154</t>
  </si>
  <si>
    <t>SA # RBPSB - Red de Bibliotecas Públicas Simón Rodríguez # 199154</t>
  </si>
  <si>
    <t>SA # SOS Aldeas Infantiles # 199154</t>
  </si>
  <si>
    <t>SA # Sociedad Ético Cultural # 199154</t>
  </si>
  <si>
    <t>SA # SAHEP - Sociedad Amigos del Hospital de Especialidades Pediatricas # 199154</t>
  </si>
  <si>
    <t>SA # VAPA - Vicariato Apostólico de Puerto Ayacucho # 199154</t>
  </si>
  <si>
    <t>SA # HULRANZT - Hospital Universitario Dr. Luis Razetti # 199154</t>
  </si>
  <si>
    <t>SA # DIRESA - Dirección Regional de Salud Amazonas # 199154</t>
  </si>
  <si>
    <t>SA # CEPIN - Centro de Promoción Integral del Niño # 199154</t>
  </si>
  <si>
    <t>SA # Sin Tabú - Sin Tabú # 199154</t>
  </si>
  <si>
    <t>SA # RELAF - Red Latinoamericana de Acogimiento Familiar # 199154</t>
  </si>
  <si>
    <t>SA # Red de Nutrición LARA # 199154</t>
  </si>
  <si>
    <t>SA # RGV+ - Red de Gente Positiva # 199154</t>
  </si>
  <si>
    <t>SA # Rehabilitadores por la Salud # 199154</t>
  </si>
  <si>
    <t>SA # SJR - Servicio Jesuita para los refugiados # 199154</t>
  </si>
  <si>
    <t>SA # SAMSB - Servicio Autónomo Municipal de Salud Baruta # 199154</t>
  </si>
  <si>
    <t>SA # SAEZ - Secretaría de Salud del Estado Zulia # 199154</t>
  </si>
  <si>
    <t>SA # CEPROFOR - Asociación Civil Centro para la promoción y formación social. # 199154</t>
  </si>
  <si>
    <t>SA # Fundamad - Fundación manito de Dios # 199154</t>
  </si>
  <si>
    <t>SA # CAMPO - Cooperación Acción Movimiento Producción Organización # 199154</t>
  </si>
  <si>
    <t>SA # Proyecto de recuperación nutricional Catch Up # 199154</t>
  </si>
  <si>
    <t>SA # Asociación Civil Una Mano Para Monagas # 199154</t>
  </si>
  <si>
    <t>SA # MI - Mentor Initiative # 199154</t>
  </si>
  <si>
    <t>SA # SER - Sociedad Educativa Religiosa # 199154</t>
  </si>
  <si>
    <t>SA # CUMIS UCV - Campamento Universitario Multidisciplinario de Investigación y Servicio # 199154</t>
  </si>
  <si>
    <t>SA # VDTM - Ven da tu mano # 199154</t>
  </si>
  <si>
    <t>SA # AC NM - Asociación Civil Niña Madre # 199154</t>
  </si>
  <si>
    <t>SA # FPO - Fundación Potabilis # 199154</t>
  </si>
  <si>
    <t>SA # ECR - Esclavas de Cristo Rey # 199154</t>
  </si>
  <si>
    <t>SA # DEJAD QUE LOS NIÑOS VENGAN A MI # 199154</t>
  </si>
  <si>
    <t>SA # REPAS - Red Popular de Ayuda Solidaria # 199154</t>
  </si>
  <si>
    <t>SA # Fundación Conciencia por la Vida # 199154</t>
  </si>
  <si>
    <t>SA # DCEF - DEUS CARITAS EST FUNDACIÓN # 199154</t>
  </si>
  <si>
    <t>SA # ADHAM - Asociación de Derechos Humanos Amigos de Margarita # 199154</t>
  </si>
  <si>
    <t>SA # ACOVIH - Acción Colectiva contra el VIH # 199154</t>
  </si>
  <si>
    <t>SA # CIR - Comité Internacional de Rescate # 199154</t>
  </si>
  <si>
    <t>SA # Inclúyeme - Fundación Inclúyeme # 199154</t>
  </si>
  <si>
    <t>SA # Pais Narrado # 199154</t>
  </si>
  <si>
    <t>SA # MPPS DRSNE - Direccion Regional de salud Nueva esparta # 199154</t>
  </si>
  <si>
    <t>SA # Fundación para el Desarrollo Sustentable de la Nación Isaac # 199154</t>
  </si>
  <si>
    <t>SA # FEE - Emprendedores de Éxito # 199154</t>
  </si>
  <si>
    <t>SA # SALMA Venezuela # 199154</t>
  </si>
  <si>
    <t>SA # ENCILUZ - Fundación de Bienestar Social Enciende una Luz. # 199154</t>
  </si>
  <si>
    <t>SA # INTAMUJER - Instituto Tachirense de la Mujer # 199154</t>
  </si>
  <si>
    <t>SA # MUGER - Colectivo Feminista Mujer Género Rebelde  # 199154</t>
  </si>
  <si>
    <t>SA # INSALUDAPURE - Instituto Autónomo De La Salud Del Estado Apure # 199154</t>
  </si>
  <si>
    <t>SA # Diócesis - Diócesis de Barquisimeto # 199154</t>
  </si>
  <si>
    <t>SA # Asociación Civil Nuevo Amanecer # 199154</t>
  </si>
  <si>
    <t>SA # CARITAS Carúpano # 199154</t>
  </si>
  <si>
    <t>SA # FUNDACRECER - FundaCrecer para el crecimiento integral # 199154</t>
  </si>
  <si>
    <t>SA # MPPS Apure # 199154</t>
  </si>
  <si>
    <t>SA # JE/JAV - Jóvenes Emprendedores/Junior Achievement de Venezuela # 199154</t>
  </si>
  <si>
    <t>SA # PIB-CLUE - Primera Iglesia Bautista - Cristo la única esperanza # 199154</t>
  </si>
  <si>
    <t>SA # MPPS Portuguesa # 199154</t>
  </si>
  <si>
    <t>SA # A.C. Instituto de la Caridad Universal de Venezuela # 199154</t>
  </si>
  <si>
    <t>SA # UAR - Universidad Abierta de Recoleta  # 199154</t>
  </si>
  <si>
    <t>SA # FALDAS R - Feministas en Acción Libre y Directa por la Autonomía Sexual y Reproductiva # 199154</t>
  </si>
  <si>
    <t>SA # ALPANNA - Fundación Andando Al Paso de Niños, Niñas y Adolescentes # 199154</t>
  </si>
  <si>
    <t>SA # FCA - Fundación Caciques Alzaos # 199154</t>
  </si>
  <si>
    <t>SA # MPPS Monagas # 199154</t>
  </si>
  <si>
    <t>SA # MPPS Delta Amacuro # 199154</t>
  </si>
  <si>
    <t>SA # MPPS Sucre # 199154</t>
  </si>
  <si>
    <t>SA # Corposalud Yaracuy - Instituto Autónomo de la Salud del estado Yaracuy # 199154</t>
  </si>
  <si>
    <t>SA # INSALUD - Fundación Instituto Carabobeño para la Salud # 199154</t>
  </si>
  <si>
    <t>SA # Corporación de Salud del Estado Aragua # 199154</t>
  </si>
  <si>
    <t>SA # Visión Mujer - Fundación Visión Mujer # 199154</t>
  </si>
  <si>
    <t>SA # Activistasxsl - Mujeres Activistas por el Software Libre # 199154</t>
  </si>
  <si>
    <t>SA # El Iceberg - El Iceberg del Exito # 199154</t>
  </si>
  <si>
    <t>SA # Jurispenna - Juris para Ellos, niños niñas y adolescentes # 199154</t>
  </si>
  <si>
    <t>SA # Fundación Manos Extendidas # 199154</t>
  </si>
  <si>
    <t>SA # F. Finampyme - Fundación Finampyme # 199154</t>
  </si>
  <si>
    <t>SA # HI - Humanity &amp; Inclusion # 199154</t>
  </si>
  <si>
    <t>SA # OBGASTROFIT - OB GASTRO FIT # 199154</t>
  </si>
  <si>
    <t>AEE # Inclúyeme - Fundación Inclúyeme # 199154</t>
  </si>
  <si>
    <t>AEE # FEE - Emprendedores de Éxito # 199154</t>
  </si>
  <si>
    <t>AEE # SALMA Venezuela # 199154</t>
  </si>
  <si>
    <t>AEE # DCEF - DEUS CARITAS EST FUNDACIÓN # 199154</t>
  </si>
  <si>
    <t>AEE # ADHAM - Asociación de Derechos Humanos Amigos de Margarita # 199154</t>
  </si>
  <si>
    <t>AEE # Fundación Conciencia por la Vida # 199154</t>
  </si>
  <si>
    <t>AEE # ENCILUZ - Fundación de Bienestar Social Enciende una Luz. # 199154</t>
  </si>
  <si>
    <t>AEE # REPAS - Red Popular de Ayuda Solidaria # 199154</t>
  </si>
  <si>
    <t>AEE # Asociación Civil Una Mano Para Monagas # 199154</t>
  </si>
  <si>
    <t>AEE # MPPS DRSNE - Direccion Regional de salud Nueva esparta # 199154</t>
  </si>
  <si>
    <t>AEE # Fundación para el Desarrollo Sustentable de la Nación Isaac # 199154</t>
  </si>
  <si>
    <t>AEE # Pais Narrado # 199154</t>
  </si>
  <si>
    <t>SA # Alcaldía de Táchira # 199154</t>
  </si>
  <si>
    <t>SA # Alcaldía de El Hatillo # 199154</t>
  </si>
  <si>
    <t>SA # Alcaldía de Bolívar # 199154</t>
  </si>
  <si>
    <t>SA # Asociación Afecto Venezuela # 199154</t>
  </si>
  <si>
    <t>SA # ALAPLAF - Asociación Larense de Planificación Familiar # 199154</t>
  </si>
  <si>
    <t>SA # Red Ciega - Asociación Civil Red Ciega # 199154</t>
  </si>
  <si>
    <t>SA # CESAP Lara - Asociación Civil Concentroccidente # 199154</t>
  </si>
  <si>
    <t>SA # COSUDE - Agencia Suiza para el Desarrollo y la Cooperación # 199154</t>
  </si>
  <si>
    <t>SA # ACCSI - Acción Ciudadana contra el SIDA # 199154</t>
  </si>
  <si>
    <t>AEE # ACOVIH - Acción Colectiva contra el VIH # 199154</t>
  </si>
  <si>
    <t>AEE # CIR - Comité Internacional de Rescate # 199154</t>
  </si>
  <si>
    <t>SA # Acción Solidaria # 199154</t>
  </si>
  <si>
    <t>SA # ADRA VEN - Agencia Adventista de Desarrollo y Recursos Asistenciales Venezuela # 199154</t>
  </si>
  <si>
    <t>SA # ADRA CAN - Agencia Adventista de Desarrollo y Recursos Asistenciales Canadá # 199154</t>
  </si>
  <si>
    <t>SA # Azul Positivo - Acción Zuliana por la Vida # 199154</t>
  </si>
  <si>
    <t>AEE # Visión Mujer - Fundación Visión Mujer # 199154</t>
  </si>
  <si>
    <t>AEE # F. Finampyme - Fundación Finampyme # 199154</t>
  </si>
  <si>
    <t>AEE # HI - Humanity &amp; Inclusion # 199154</t>
  </si>
  <si>
    <t>AEE # MPPS Sucre # 199154</t>
  </si>
  <si>
    <t>AEE # MPPS Monagas # 199154</t>
  </si>
  <si>
    <t>AEE # MPPS Delta Amacuro # 199154</t>
  </si>
  <si>
    <t>AEE # OBGASTROFIT - OB GASTRO FIT # 199154</t>
  </si>
  <si>
    <t>AEE # FCA - Fundación Caciques Alzaos # 199154</t>
  </si>
  <si>
    <t>AEE # Asociación Civil Nuevo Amanecer # 199154</t>
  </si>
  <si>
    <t>AEE # CARITAS Carúpano # 199154</t>
  </si>
  <si>
    <t>AEE # Jurispenna - Juris para Ellos, niños niñas y adolescentes # 199154</t>
  </si>
  <si>
    <t>AEE # Fundación Manos Extendidas # 199154</t>
  </si>
  <si>
    <t>AEE # Activistasxsl - Mujeres Activistas por el Software Libre # 199154</t>
  </si>
  <si>
    <t>AEE # El Iceberg - El Iceberg del Exito # 199154</t>
  </si>
  <si>
    <t>AEE # Corporación de Salud del Estado Aragua # 199154</t>
  </si>
  <si>
    <t>AEE # CAMPO - Cooperación Acción Movimiento Producción Organización # 199154</t>
  </si>
  <si>
    <t>AEE # SER - Sociedad Educativa Religiosa # 199154</t>
  </si>
  <si>
    <t>AEE # ECR - Esclavas de Cristo Rey # 199154</t>
  </si>
  <si>
    <t>AEE # Fundamad - Fundación manito de Dios # 199154</t>
  </si>
  <si>
    <t>AEE # MI - Mentor Initiative # 199154</t>
  </si>
  <si>
    <t>AEE # Proyecto de recuperación nutricional Catch Up # 199154</t>
  </si>
  <si>
    <t>AEE # CEPROFOR - Asociación Civil Centro para la promoción y formación social. # 199154</t>
  </si>
  <si>
    <t>AEE # DEJAD QUE LOS NIÑOS VENGAN A MI # 199154</t>
  </si>
  <si>
    <t>AEE # AC NM - Asociación Civil Niña Madre # 199154</t>
  </si>
  <si>
    <t>AEE # Corposalud Yaracuy - Instituto Autónomo de la Salud del estado Yaracuy # 199154</t>
  </si>
  <si>
    <t>AEE # INSALUD - Fundación Instituto Carabobeño para la Salud # 199154</t>
  </si>
  <si>
    <t>AEE # VDTM - Ven da tu mano # 199154</t>
  </si>
  <si>
    <t>AEE # FPO - Fundación Potabilis # 199154</t>
  </si>
  <si>
    <t>AEE # CUMIS UCV - Campamento Universitario Multidisciplinario de Investigación y Servicio # 199154</t>
  </si>
  <si>
    <t>SA # FUNDEUIS - Fundación para el Desarrollo de la Universidad Industrial de Santander # 199154</t>
  </si>
  <si>
    <t>SA # Fundación nacional de protección a los familiares y víctimas del Sicariato Campesino # 199154</t>
  </si>
  <si>
    <t>SA # Fundación Más que una Sonrisa # 199154</t>
  </si>
  <si>
    <t>SA # Mamá Maestra - Fundación Paz Positiva # 199154</t>
  </si>
  <si>
    <t>SA # Fundación Santa Teresa de Avila # 199154</t>
  </si>
  <si>
    <t>SA # Fundación Rehabilitarte # 199154</t>
  </si>
  <si>
    <t>SA # FUNREAHV - Fundación Red de Emergencia y Ayuda Humanitaria Venezuela # 199154</t>
  </si>
  <si>
    <t>SA # Fundación Lucianita Valeska # 199154</t>
  </si>
  <si>
    <t>SA # Fundación Escribe tu Futuro # 199154</t>
  </si>
  <si>
    <t>SA # Fundacion De Familia a Familia # 199154</t>
  </si>
  <si>
    <t>SA # FUNDAINIL - Fundación de Atención Integral Juvenil # 199154</t>
  </si>
  <si>
    <t>SA # Higea - Fundación Higea # 199154</t>
  </si>
  <si>
    <t>SA # Loto Azul - Fundación Loto Azul # 199154</t>
  </si>
  <si>
    <t>SA # Fundación Intercambio de Saberes de los Pueblos # 199154</t>
  </si>
  <si>
    <t>SA # Innocens - Fundación Innocens # 199154</t>
  </si>
  <si>
    <t>SA # Fundación Shapers for Venezuela # 199154</t>
  </si>
  <si>
    <t>SA # INAMUJER - Instituto Nacional de la Mujer # 199154</t>
  </si>
  <si>
    <t>SA # IMAS - Instituto Municipal de Aguas de Sucre # 199154</t>
  </si>
  <si>
    <t>SA # ISPEB - Instituto de Salud Pública del Estado Bolívar # 199154</t>
  </si>
  <si>
    <t>SA # INN - Instituto Nacional de Nutrición Venezuela # 199154</t>
  </si>
  <si>
    <t>SA # MPPS - Ministerio del Poder Popular para la Salud # 199154</t>
  </si>
  <si>
    <t>SA # MSF - Médicos Sin Fronteras # 199154</t>
  </si>
  <si>
    <t>SA # MdM Argentina - Médicos del Mundo Argentina # 199154</t>
  </si>
  <si>
    <t>SA # Hospital Materno de Caricuao # 199154</t>
  </si>
  <si>
    <t>SA # Fundación Soy un Guardián # 199154</t>
  </si>
  <si>
    <t>SA # GRV - Grupo de Rescate Venezuela # 199154</t>
  </si>
  <si>
    <t>SA # Hospital Materno Concepción Palacios # 199154</t>
  </si>
  <si>
    <t>SA # Hospital Materno Infantil del Este Dr. Joel Valencia Parpacén de Petare # 199154</t>
  </si>
  <si>
    <t>SA # Hidroven - Hidrológica Venezolana # 199154</t>
  </si>
  <si>
    <t>SA # Corposalud # 199154</t>
  </si>
  <si>
    <t>SA # Cooperativa Prod Quebrada Azul # 199154</t>
  </si>
  <si>
    <t>SA # CISV # 199154</t>
  </si>
  <si>
    <t>SA # CICR - Cruz Roja Internacional # 199154</t>
  </si>
  <si>
    <t>SA # Derechicos # 199154</t>
  </si>
  <si>
    <t>SA # Defensoría del Pueblo # 199154</t>
  </si>
  <si>
    <t>SA # CRV - Cruz Roja Venezolana # 199154</t>
  </si>
  <si>
    <t>SA # CENDIF - Centro de Investigaciones para la Infancia y la Familia # 199154</t>
  </si>
  <si>
    <t>SA # AVESSOC - Asociación Venezolana de Servicios de Salud de Orientación Cristiana # 199154</t>
  </si>
  <si>
    <t>SA # AFACO - Asociación para el Desarrollo de la Familia y la Comunidad # 199154</t>
  </si>
  <si>
    <t>SA # CADEF - Centro de acción y defensa por los derechos humanos # 199154</t>
  </si>
  <si>
    <t>SA # CISOR - Centro de Investigaciones Científicas # 199154</t>
  </si>
  <si>
    <t>SA # Centro de Formación Popular Nuevo Pueblo # 199154</t>
  </si>
  <si>
    <t>SA # CANIA - Centro de Atención Nutricional Infantil Antímano # 199154</t>
  </si>
  <si>
    <t>SA # CODEVIDA - Derecho a la Salud y la Vida # 199154</t>
  </si>
  <si>
    <t>SA # Fundación "tomate un tiempo para ti" # 199154</t>
  </si>
  <si>
    <t>SA # Foro Penal # 199154</t>
  </si>
  <si>
    <t>SA # Fogones y Bandera # 199154</t>
  </si>
  <si>
    <t>SA # Cacica Urimare - Fundación Cacica Urimare # 199154</t>
  </si>
  <si>
    <t>SA # Danac - Fundación Danac # 199154</t>
  </si>
  <si>
    <t>SA # Cultivaar - Fundación Cultivar # 199154</t>
  </si>
  <si>
    <t>SA # FUNDACREDESA - Fundación Centro de Estudios sobre Crecimiento y Desarrollo de la Población Venezolana # 199154</t>
  </si>
  <si>
    <t>SA # FNP - Fundación Niños en Positivo # 199154</t>
  </si>
  <si>
    <t>SA # FINAMPYME - Entidad Microfinanciera de Ahorro y Crédito # 199154</t>
  </si>
  <si>
    <t>SA # Dirección Regional de Salud de Barinas # 199154</t>
  </si>
  <si>
    <t>SA # DigiSalud # 199154</t>
  </si>
  <si>
    <t>SA # Entrompe de Falopio # 199154</t>
  </si>
  <si>
    <t>SA # FICR - Federación Internacional de Sociedades de la Cruz Roja y de la Media Luna Roja # 199154</t>
  </si>
  <si>
    <t>SA # ECHO - European Civil Protection and Humanitarian Aid Operations # 199154</t>
  </si>
  <si>
    <t>SA # EFIP - Equipo de Formación, Información y Publicaciones # 199154</t>
  </si>
  <si>
    <t>HVEN23-EDU;HEA;FSC-199183-1 Una mirada noble al Autismo y sus fronteras</t>
  </si>
  <si>
    <t>199183</t>
  </si>
  <si>
    <t>SA # Hospital Materno de Caricuao # 199183</t>
  </si>
  <si>
    <t>SA # ISPEB - Instituto de Salud Pública del Estado Bolívar # 199183</t>
  </si>
  <si>
    <t>SA # IMAS - Instituto Municipal de Aguas de Sucre # 199183</t>
  </si>
  <si>
    <t>SA # Hidroven - Hidrológica Venezolana # 199183</t>
  </si>
  <si>
    <t>SA # Hospital Materno Infantil del Este Dr. Joel Valencia Parpacén de Petare # 199183</t>
  </si>
  <si>
    <t>SA # Hospital Materno Concepción Palacios # 199183</t>
  </si>
  <si>
    <t>SA # MSF - Médicos Sin Fronteras # 199183</t>
  </si>
  <si>
    <t>SA # MPPS - Ministerio del Poder Popular para la Salud # 199183</t>
  </si>
  <si>
    <t>SA # Movimiento Mujeres Por La Vida # 199183</t>
  </si>
  <si>
    <t>SA # INAMUJER - Instituto Nacional de la Mujer # 199183</t>
  </si>
  <si>
    <t>SA # INN - Instituto Nacional de Nutrición Venezuela # 199183</t>
  </si>
  <si>
    <t>SA # MdM Argentina - Médicos del Mundo Argentina # 199183</t>
  </si>
  <si>
    <t>SA # GRV - Grupo de Rescate Venezuela # 199183</t>
  </si>
  <si>
    <t>SA # FUNDEUIS - Fundación para el Desarrollo de la Universidad Industrial de Santander # 199183</t>
  </si>
  <si>
    <t>SA # Mamá Maestra - Fundación Paz Positiva # 199183</t>
  </si>
  <si>
    <t>SA # FUNREAHV - Fundación Red de Emergencia y Ayuda Humanitaria Venezuela # 199183</t>
  </si>
  <si>
    <t>SA # Fundación Lucianita Valeska # 199183</t>
  </si>
  <si>
    <t>SA # Fundación Más que una Sonrisa # 199183</t>
  </si>
  <si>
    <t>SA # Fundación nacional de protección a los familiares y víctimas del Sicariato Campesino # 199183</t>
  </si>
  <si>
    <t>SA # Fundación Soy un Guardián # 199183</t>
  </si>
  <si>
    <t>SA # Fundación Rehabilitarte # 199183</t>
  </si>
  <si>
    <t>SA # Fundación Santa Teresa de Avila # 199183</t>
  </si>
  <si>
    <t>SA # Fundación Shapers for Venezuela # 199183</t>
  </si>
  <si>
    <t>SA # Red de Nutrición LARA # 199183</t>
  </si>
  <si>
    <t>SA # RELAF - Red Latinoamericana de Acogimiento Familiar # 199183</t>
  </si>
  <si>
    <t>SA # Rehabilitadores por la Salud # 199183</t>
  </si>
  <si>
    <t>SA # Puntos Solidarios # 199183</t>
  </si>
  <si>
    <t>SA # RBPSB - Red de Bibliotecas Públicas Simón Rodríguez # 199183</t>
  </si>
  <si>
    <t>SA # RGV+ - Red de Gente Positiva # 199183</t>
  </si>
  <si>
    <t>SA # Sin Tabú - Sin Tabú # 199183</t>
  </si>
  <si>
    <t>SA # SAHEP - Sociedad Amigos del Hospital de Especialidades Pediatricas # 199183</t>
  </si>
  <si>
    <t>SA # Sociedad Ético Cultural # 199183</t>
  </si>
  <si>
    <t>SA # SAEZ - Secretaría de Salud del Estado Zulia # 199183</t>
  </si>
  <si>
    <t>SA # SAMSB - Servicio Autónomo Municipal de Salud Baruta # 199183</t>
  </si>
  <si>
    <t>SA # SJR - Servicio Jesuita para los refugiados # 199183</t>
  </si>
  <si>
    <t>SA # Proveeduría de Zulia # 199183</t>
  </si>
  <si>
    <t>SA # ONUSIDA # 199183</t>
  </si>
  <si>
    <t>SA # Parroquia Corpus Christi Ciudad Guayana # 199183</t>
  </si>
  <si>
    <t>SA # Proinapsa - Proinapsa # 199183</t>
  </si>
  <si>
    <t>SA # Movimiento Porche Literario Calle 13 # 199183</t>
  </si>
  <si>
    <t>SA # ODISEF - Observatorio de Investigaciones Sociales en la Frontera # 199183</t>
  </si>
  <si>
    <t>SA # BPRM - Oficina de Población, Refugiados y Migración # 199183</t>
  </si>
  <si>
    <t>SA # Protección Civil San Antonio # 199183</t>
  </si>
  <si>
    <t>SA # Protección Civil San Cristobal # 199183</t>
  </si>
  <si>
    <t>SA # Protección Civil Táchira # 199183</t>
  </si>
  <si>
    <t>SA # Protección Civil Caroní # 199183</t>
  </si>
  <si>
    <t>SA # Protección Civil Heres # 199183</t>
  </si>
  <si>
    <t>SA # Protección Civil Miranda # 199183</t>
  </si>
  <si>
    <t>SA # Loto Azul - Fundación Loto Azul # 199183</t>
  </si>
  <si>
    <t>SA # CADEF - Centro de acción y defensa por los derechos humanos # 199183</t>
  </si>
  <si>
    <t>SA # CANIA - Centro de Atención Nutricional Infantil Antímano # 199183</t>
  </si>
  <si>
    <t>SA # Centro de Formación Popular Nuevo Pueblo # 199183</t>
  </si>
  <si>
    <t>SA # AFACO - Asociación para el Desarrollo de la Familia y la Comunidad # 199183</t>
  </si>
  <si>
    <t>SA # AVESSOC - Asociación Venezolana de Servicios de Salud de Orientación Cristiana # 199183</t>
  </si>
  <si>
    <t>SA # Cooperativa Prod Quebrada Azul # 199183</t>
  </si>
  <si>
    <t>SA # Corposalud # 199183</t>
  </si>
  <si>
    <t>SA # CICR - Cruz Roja Internacional # 199183</t>
  </si>
  <si>
    <t>SA # CISOR - Centro de Investigaciones Científicas # 199183</t>
  </si>
  <si>
    <t>SA # CENDIF - Centro de Investigaciones para la Infancia y la Familia # 199183</t>
  </si>
  <si>
    <t>SA # CISV # 199183</t>
  </si>
  <si>
    <t>SA # ALAPLAF - Asociación Larense de Planificación Familiar # 199183</t>
  </si>
  <si>
    <t>SA # ADRA CAN - Agencia Adventista de Desarrollo y Recursos Asistenciales Canadá # 199183</t>
  </si>
  <si>
    <t>SA # ADRA VEN - Agencia Adventista de Desarrollo y Recursos Asistenciales Venezuela # 199183</t>
  </si>
  <si>
    <t>SA # COSUDE - Agencia Suiza para el Desarrollo y la Cooperación # 199183</t>
  </si>
  <si>
    <t>SA # ACCSI - Acción Ciudadana contra el SIDA # 199183</t>
  </si>
  <si>
    <t>SA # Acción Solidaria # 199183</t>
  </si>
  <si>
    <t>SA # Azul Positivo - Acción Zuliana por la Vida # 199183</t>
  </si>
  <si>
    <t>SA # Asociación Afecto Venezuela # 199183</t>
  </si>
  <si>
    <t>SA # CESAP Lara - Asociación Civil Concentroccidente # 199183</t>
  </si>
  <si>
    <t>SA # Red Ciega - Asociación Civil Red Ciega # 199183</t>
  </si>
  <si>
    <t>SA # Alcaldía de Bolívar # 199183</t>
  </si>
  <si>
    <t>SA # Alcaldía de El Hatillo # 199183</t>
  </si>
  <si>
    <t>SA # Alcaldía de Táchira # 199183</t>
  </si>
  <si>
    <t>SA # FUNDACREDESA - Fundación Centro de Estudios sobre Crecimiento y Desarrollo de la Población Venezolana # 199183</t>
  </si>
  <si>
    <t>SA # Cultivaar - Fundación Cultivar # 199183</t>
  </si>
  <si>
    <t>SA # Danac - Fundación Danac # 199183</t>
  </si>
  <si>
    <t>SA # Foro Penal # 199183</t>
  </si>
  <si>
    <t>SA # Fundación "tomate un tiempo para ti" # 199183</t>
  </si>
  <si>
    <t>SA # Cacica Urimare - Fundación Cacica Urimare # 199183</t>
  </si>
  <si>
    <t>SA # Higea - Fundación Higea # 199183</t>
  </si>
  <si>
    <t>SA # Innocens - Fundación Innocens # 199183</t>
  </si>
  <si>
    <t>SA # Fundación Intercambio de Saberes de los Pueblos # 199183</t>
  </si>
  <si>
    <t>SA # FUNDAINIL - Fundación de Atención Integral Juvenil # 199183</t>
  </si>
  <si>
    <t>SA # Fundacion De Familia a Familia # 199183</t>
  </si>
  <si>
    <t>SA # Fundación Escribe tu Futuro # 199183</t>
  </si>
  <si>
    <t>SA # Fogones y Bandera # 199183</t>
  </si>
  <si>
    <t>SA # CODEVIDA - Derecho a la Salud y la Vida # 199183</t>
  </si>
  <si>
    <t>SA # DigiSalud # 199183</t>
  </si>
  <si>
    <t>SA # Dirección Regional de Salud de Barinas # 199183</t>
  </si>
  <si>
    <t>SA # CRV - Cruz Roja Venezolana # 199183</t>
  </si>
  <si>
    <t>SA # Defensoría del Pueblo # 199183</t>
  </si>
  <si>
    <t>SA # Derechicos # 199183</t>
  </si>
  <si>
    <t>SA # ECHO - European Civil Protection and Humanitarian Aid Operations # 199183</t>
  </si>
  <si>
    <t>SA # FICR - Federación Internacional de Sociedades de la Cruz Roja y de la Media Luna Roja # 199183</t>
  </si>
  <si>
    <t>SA # FNP - Fundación Niños en Positivo # 199183</t>
  </si>
  <si>
    <t>SA # FINAMPYME - Entidad Microfinanciera de Ahorro y Crédito # 199183</t>
  </si>
  <si>
    <t>SA # Entrompe de Falopio # 199183</t>
  </si>
  <si>
    <t>SA # EFIP - Equipo de Formación, Información y Publicaciones # 199183</t>
  </si>
  <si>
    <t>SAL # CAMPO - Cooperación Acción Movimiento Producción Organización # 199183</t>
  </si>
  <si>
    <t>SAL # SER - Sociedad Educativa Religiosa # 199183</t>
  </si>
  <si>
    <t>SAL # ECR - Esclavas de Cristo Rey # 199183</t>
  </si>
  <si>
    <t>SAL # Fundamad - Fundación manito de Dios # 199183</t>
  </si>
  <si>
    <t>SAL # MI - Mentor Initiative # 199183</t>
  </si>
  <si>
    <t>SAL # Proyecto de recuperación nutricional Catch Up # 199183</t>
  </si>
  <si>
    <t>SAL # CEPROFOR - Asociación Civil Centro para la promoción y formación social. # 199183</t>
  </si>
  <si>
    <t>SAL # DEJAD QUE LOS NIÑOS VENGAN A MI # 199183</t>
  </si>
  <si>
    <t>SAL # AC NM - Asociación Civil Niña Madre # 199183</t>
  </si>
  <si>
    <t>SAL # Corposalud Yaracuy - Instituto Autónomo de la Salud del estado Yaracuy # 199183</t>
  </si>
  <si>
    <t>SAL # INSALUD - Fundación Instituto Carabobeño para la Salud # 199183</t>
  </si>
  <si>
    <t>SAL # VDTM - Ven da tu mano # 199183</t>
  </si>
  <si>
    <t>SAL # FPO - Fundación Potabilis # 199183</t>
  </si>
  <si>
    <t>SAL # CUMIS UCV - Campamento Universitario Multidisciplinario de Investigación y Servicio # 199183</t>
  </si>
  <si>
    <t>SAL # DCEF - DEUS CARITAS EST FUNDACIÓN # 199183</t>
  </si>
  <si>
    <t>SAL # Inclúyeme - Fundación Inclúyeme # 199183</t>
  </si>
  <si>
    <t>SAL # FEE - Emprendedores de Éxito # 199183</t>
  </si>
  <si>
    <t>SAL # ADHAM - Asociación de Derechos Humanos Amigos de Margarita # 199183</t>
  </si>
  <si>
    <t>SAL # Fundación Conciencia por la Vida # 199183</t>
  </si>
  <si>
    <t>SAL # SALMA Venezuela # 199183</t>
  </si>
  <si>
    <t>SAL # MPPS DRSNE - Direccion Regional de salud Nueva esparta # 199183</t>
  </si>
  <si>
    <t>SAL # REPAS - Red Popular de Ayuda Solidaria # 199183</t>
  </si>
  <si>
    <t>SAL # Asociación Civil Una Mano Para Monagas # 199183</t>
  </si>
  <si>
    <t>SAL # ENCILUZ - Fundación de Bienestar Social Enciende una Luz. # 199183</t>
  </si>
  <si>
    <t>SAL # Fundación para el Desarrollo Sustentable de la Nación Isaac # 199183</t>
  </si>
  <si>
    <t>SAL # Pais Narrado # 199183</t>
  </si>
  <si>
    <t>SAL # INSALUDAPURE - Instituto Autónomo De La Salud Del Estado Apure # 199183</t>
  </si>
  <si>
    <t>SAL # MPPS Apure # 199183</t>
  </si>
  <si>
    <t>SAL # UAR - Universidad Abierta de Recoleta  # 199183</t>
  </si>
  <si>
    <t>SAL # MUGER - Colectivo Feminista Mujer Género Rebelde  # 199183</t>
  </si>
  <si>
    <t>SAL # FUNDACRECER - FundaCrecer para el crecimiento integral # 199183</t>
  </si>
  <si>
    <t>SAL # Diócesis - Diócesis de Barquisimeto # 199183</t>
  </si>
  <si>
    <t>SAL # INTAMUJER - Instituto Tachirense de la Mujer # 199183</t>
  </si>
  <si>
    <t>SAL # FALDAS R - Feministas en Acción Libre y Directa por la Autonomía Sexual y Reproductiva # 199183</t>
  </si>
  <si>
    <t>SAL # MPPS Portuguesa # 199183</t>
  </si>
  <si>
    <t>SAL # MPPS Guárico # 199183</t>
  </si>
  <si>
    <t>SAL # MPPS Yaracuy # 199183</t>
  </si>
  <si>
    <t>SAL # PIB-CLUE - Primera Iglesia Bautista - Cristo la única esperanza # 199183</t>
  </si>
  <si>
    <t>SAL # ALPANNA - Fundación Andando Al Paso de Niños, Niñas y Adolescentes # 199183</t>
  </si>
  <si>
    <t>SAL # A.C. Instituto de la Caridad Universal de Venezuela # 199183</t>
  </si>
  <si>
    <t>SAL # JE/JAV - Jóvenes Emprendedores/Junior Achievement de Venezuela # 199183</t>
  </si>
  <si>
    <t>SAL # CARITAS Carúpano # 199183</t>
  </si>
  <si>
    <t>SAL # Visión Mujer - Fundación Visión Mujer # 199183</t>
  </si>
  <si>
    <t>SAL # F. Finampyme - Fundación Finampyme # 199183</t>
  </si>
  <si>
    <t>SAL # MPPS Delta Amacuro # 199183</t>
  </si>
  <si>
    <t>SAL # Corporación de Salud del Estado Aragua # 199183</t>
  </si>
  <si>
    <t>SAL # MPPS Sucre # 199183</t>
  </si>
  <si>
    <t>SAL # MPPS Monagas # 199183</t>
  </si>
  <si>
    <t>SAL # HI - Humanity &amp; Inclusion # 199183</t>
  </si>
  <si>
    <t>SAL # Jurispenna - Juris para Ellos, niños niñas y adolescentes # 199183</t>
  </si>
  <si>
    <t>SAL # FCA - Fundación Caciques Alzaos # 199183</t>
  </si>
  <si>
    <t>SAL # Asociación Civil Nuevo Amanecer # 199183</t>
  </si>
  <si>
    <t>SAL # El Iceberg - El Iceberg del Exito # 199183</t>
  </si>
  <si>
    <t>SAL # OBGASTROFIT - OB GASTRO FIT # 199183</t>
  </si>
  <si>
    <t>SAL # Fundación Manos Extendidas # 199183</t>
  </si>
  <si>
    <t>SAL # Activistasxsl - Mujeres Activistas por el Software Libre # 199183</t>
  </si>
  <si>
    <t>EDU # Fundación "tomate un tiempo para ti" # 199183</t>
  </si>
  <si>
    <t>EDU # Foro Penal # 199183</t>
  </si>
  <si>
    <t>EDU # Fogones y Bandera # 199183</t>
  </si>
  <si>
    <t>EDU # Cacica Urimare - Fundación Cacica Urimare # 199183</t>
  </si>
  <si>
    <t>EDU # Danac - Fundación Danac # 199183</t>
  </si>
  <si>
    <t>EDU # Cultivaar - Fundación Cultivar # 199183</t>
  </si>
  <si>
    <t>EDU # FUNDACREDESA - Fundación Centro de Estudios sobre Crecimiento y Desarrollo de la Población Venezolana # 199183</t>
  </si>
  <si>
    <t>EDU # FNP - Fundación Niños en Positivo # 199183</t>
  </si>
  <si>
    <t>EDU # FINAMPYME - Entidad Microfinanciera de Ahorro y Crédito # 199183</t>
  </si>
  <si>
    <t>EDU # Dirección Regional de Salud de Barinas # 199183</t>
  </si>
  <si>
    <t>EDU # DigiSalud # 199183</t>
  </si>
  <si>
    <t>EDU # Entrompe de Falopio # 199183</t>
  </si>
  <si>
    <t>EDU # FICR - Federación Internacional de Sociedades de la Cruz Roja y de la Media Luna Roja # 199183</t>
  </si>
  <si>
    <t>EDU # ECHO - European Civil Protection and Humanitarian Aid Operations # 199183</t>
  </si>
  <si>
    <t>EDU # EFIP - Equipo de Formación, Información y Publicaciones # 199183</t>
  </si>
  <si>
    <t>EDU # FUNDAINIL - Fundación de Atención Integral Juvenil # 199183</t>
  </si>
  <si>
    <t>EDU # Mamá Maestra - Fundación Paz Positiva # 199183</t>
  </si>
  <si>
    <t>EDU # FUNDEUIS - Fundación para el Desarrollo de la Universidad Industrial de Santander # 199183</t>
  </si>
  <si>
    <t>EDU # Fundación nacional de protección a los familiares y víctimas del Sicariato Campesino # 199183</t>
  </si>
  <si>
    <t>EDU # FUNREAHV - Fundación Red de Emergencia y Ayuda Humanitaria Venezuela # 199183</t>
  </si>
  <si>
    <t>EDU # Fundación Shapers for Venezuela # 199183</t>
  </si>
  <si>
    <t>EDU # Fundación Santa Teresa de Avila # 199183</t>
  </si>
  <si>
    <t>EDU # Fundación Rehabilitarte # 199183</t>
  </si>
  <si>
    <t>EDU # Fundación Más que una Sonrisa # 199183</t>
  </si>
  <si>
    <t>EDU # Higea - Fundación Higea # 199183</t>
  </si>
  <si>
    <t>EDU # Fundación Escribe tu Futuro # 199183</t>
  </si>
  <si>
    <t>EDU # Fundacion De Familia a Familia # 199183</t>
  </si>
  <si>
    <t>EDU # Innocens - Fundación Innocens # 199183</t>
  </si>
  <si>
    <t>EDU # Fundación Lucianita Valeska # 199183</t>
  </si>
  <si>
    <t>EDU # Loto Azul - Fundación Loto Azul # 199183</t>
  </si>
  <si>
    <t>EDU # Fundación Intercambio de Saberes de los Pueblos # 199183</t>
  </si>
  <si>
    <t>EDU # Alcaldía de Táchira # 199183</t>
  </si>
  <si>
    <t>EDU # Alcaldía de El Hatillo # 199183</t>
  </si>
  <si>
    <t>SAL # CESAP Lara - Asociación Civil Concentroccidente # 199183</t>
  </si>
  <si>
    <t>EDU # Asociación Afecto Venezuela # 199183</t>
  </si>
  <si>
    <t>EDU # ALAPLAF - Asociación Larense de Planificación Familiar # 199183</t>
  </si>
  <si>
    <t>EDU # Red Ciega - Asociación Civil Red Ciega # 199183</t>
  </si>
  <si>
    <t>EDU # CESAP Lara - Asociación Civil Concentroccidente # 199183</t>
  </si>
  <si>
    <t>EDU # COSUDE - Agencia Suiza para el Desarrollo y la Cooperación # 199183</t>
  </si>
  <si>
    <t>EDU # ACCSI - Acción Ciudadana contra el SIDA # 199183</t>
  </si>
  <si>
    <t>SAL # ACOVIH - Acción Colectiva contra el VIH # 199183</t>
  </si>
  <si>
    <t>SAL # CIR - Comité Internacional de Rescate # 199183</t>
  </si>
  <si>
    <t>EDU # Acción Solidaria # 199183</t>
  </si>
  <si>
    <t>EDU # ADRA VEN - Agencia Adventista de Desarrollo y Recursos Asistenciales Venezuela # 199183</t>
  </si>
  <si>
    <t>EDU # ADRA CAN - Agencia Adventista de Desarrollo y Recursos Asistenciales Canadá # 199183</t>
  </si>
  <si>
    <t>EDU # Azul Positivo - Acción Zuliana por la Vida # 199183</t>
  </si>
  <si>
    <t>EDU # AFACO - Asociación para el Desarrollo de la Familia y la Comunidad # 199183</t>
  </si>
  <si>
    <t>EDU # CICR - Cruz Roja Internacional # 199183</t>
  </si>
  <si>
    <t>EDU # Corposalud # 199183</t>
  </si>
  <si>
    <t>EDU # Cooperativa Prod Quebrada Azul # 199183</t>
  </si>
  <si>
    <t>EDU # CRV - Cruz Roja Venezolana # 199183</t>
  </si>
  <si>
    <t>EDU # CODEVIDA - Derecho a la Salud y la Vida # 199183</t>
  </si>
  <si>
    <t>EDU # Derechicos # 199183</t>
  </si>
  <si>
    <t>EDU # Defensoría del Pueblo # 199183</t>
  </si>
  <si>
    <t>EDU # CISV # 199183</t>
  </si>
  <si>
    <t>EDU # CADEF - Centro de acción y defensa por los derechos humanos # 199183</t>
  </si>
  <si>
    <t>EDU # AVESSOC - Asociación Venezolana de Servicios de Salud de Orientación Cristiana # 199183</t>
  </si>
  <si>
    <t>EDU # CANIA - Centro de Atención Nutricional Infantil Antímano # 199183</t>
  </si>
  <si>
    <t>EDU # CENDIF - Centro de Investigaciones para la Infancia y la Familia # 199183</t>
  </si>
  <si>
    <t>EDU # CISOR - Centro de Investigaciones Científicas # 199183</t>
  </si>
  <si>
    <t>EDU # Centro de Formación Popular Nuevo Pueblo # 199183</t>
  </si>
  <si>
    <t>SAL # Fundación Más que una Sonrisa # 199183</t>
  </si>
  <si>
    <t>SAL # Fundación Lucianita Valeska # 199183</t>
  </si>
  <si>
    <t>SAL # Loto Azul - Fundación Loto Azul # 199183</t>
  </si>
  <si>
    <t>SAL # Fundación nacional de protección a los familiares y víctimas del Sicariato Campesino # 199183</t>
  </si>
  <si>
    <t>SAL # FUNREAHV - Fundación Red de Emergencia y Ayuda Humanitaria Venezuela # 199183</t>
  </si>
  <si>
    <t>SAL # Mamá Maestra - Fundación Paz Positiva # 199183</t>
  </si>
  <si>
    <t>SAL # FUNDEUIS - Fundación para el Desarrollo de la Universidad Industrial de Santander # 199183</t>
  </si>
  <si>
    <t>SAL # Fundación Intercambio de Saberes de los Pueblos # 199183</t>
  </si>
  <si>
    <t>SAL # FUNDAINIL - Fundación de Atención Integral Juvenil # 199183</t>
  </si>
  <si>
    <t>SAL # Danac - Fundación Danac # 199183</t>
  </si>
  <si>
    <t>SAL # Cultivaar - Fundación Cultivar # 199183</t>
  </si>
  <si>
    <t>SAL # Fundacion De Familia a Familia # 199183</t>
  </si>
  <si>
    <t>SAL # Innocens - Fundación Innocens # 199183</t>
  </si>
  <si>
    <t>SAL # Higea - Fundación Higea # 199183</t>
  </si>
  <si>
    <t>SAL # Fundación Escribe tu Futuro # 199183</t>
  </si>
  <si>
    <t>SAL # Fundación Rehabilitarte # 199183</t>
  </si>
  <si>
    <t>SAL # ISPEB - Instituto de Salud Pública del Estado Bolívar # 199183</t>
  </si>
  <si>
    <t>SAL # Hospital Materno de Caricuao # 199183</t>
  </si>
  <si>
    <t>SAL # Hospital Materno Concepción Palacios # 199183</t>
  </si>
  <si>
    <t>SAL # IMAS - Instituto Municipal de Aguas de Sucre # 199183</t>
  </si>
  <si>
    <t>SAL # MdM Argentina - Médicos del Mundo Argentina # 199183</t>
  </si>
  <si>
    <t>SAL # INN - Instituto Nacional de Nutrición Venezuela # 199183</t>
  </si>
  <si>
    <t>SAL # INAMUJER - Instituto Nacional de la Mujer # 199183</t>
  </si>
  <si>
    <t>SAL # Hospital Materno Infantil del Este Dr. Joel Valencia Parpacén de Petare # 199183</t>
  </si>
  <si>
    <t>SAL # Fundación Soy un Guardián # 199183</t>
  </si>
  <si>
    <t>SAL # Fundación Shapers for Venezuela # 199183</t>
  </si>
  <si>
    <t>SAL # Fundación Santa Teresa de Avila # 199183</t>
  </si>
  <si>
    <t>SAL # Hidroven - Hidrológica Venezolana # 199183</t>
  </si>
  <si>
    <t>SAL # GRV - Grupo de Rescate Venezuela # 199183</t>
  </si>
  <si>
    <t>SAL # CISV # 199183</t>
  </si>
  <si>
    <t>SAL # CENDIF - Centro de Investigaciones para la Infancia y la Familia # 199183</t>
  </si>
  <si>
    <t>SAL # CISOR - Centro de Investigaciones Científicas # 199183</t>
  </si>
  <si>
    <t>SAL # Cooperativa Prod Quebrada Azul # 199183</t>
  </si>
  <si>
    <t>SAL # CRV - Cruz Roja Venezolana # 199183</t>
  </si>
  <si>
    <t>SAL # CICR - Cruz Roja Internacional # 199183</t>
  </si>
  <si>
    <t>SAL # Corposalud # 199183</t>
  </si>
  <si>
    <t>SAL # Centro de Formación Popular Nuevo Pueblo # 199183</t>
  </si>
  <si>
    <t>SAL # AFACO - Asociación para el Desarrollo de la Familia y la Comunidad # 199183</t>
  </si>
  <si>
    <t>SAL # ALAPLAF - Asociación Larense de Planificación Familiar # 199183</t>
  </si>
  <si>
    <t>SAL # Red Ciega - Asociación Civil Red Ciega # 199183</t>
  </si>
  <si>
    <t>SAL # AVESSOC - Asociación Venezolana de Servicios de Salud de Orientación Cristiana # 199183</t>
  </si>
  <si>
    <t>SAL # CANIA - Centro de Atención Nutricional Infantil Antímano # 199183</t>
  </si>
  <si>
    <t>SAL # CADEF - Centro de acción y defensa por los derechos humanos # 199183</t>
  </si>
  <si>
    <t>SAL # Defensoría del Pueblo # 199183</t>
  </si>
  <si>
    <t>SAL # Fogones y Bandera # 199183</t>
  </si>
  <si>
    <t>SAL # FNP - Fundación Niños en Positivo # 199183</t>
  </si>
  <si>
    <t>SAL # FICR - Federación Internacional de Sociedades de la Cruz Roja y de la Media Luna Roja # 199183</t>
  </si>
  <si>
    <t>SAL # Foro Penal # 199183</t>
  </si>
  <si>
    <t>SAL # FUNDACREDESA - Fundación Centro de Estudios sobre Crecimiento y Desarrollo de la Población Venezolana # 199183</t>
  </si>
  <si>
    <t>SAL # Cacica Urimare - Fundación Cacica Urimare # 199183</t>
  </si>
  <si>
    <t>SAL # Fundación "tomate un tiempo para ti" # 199183</t>
  </si>
  <si>
    <t>SAL # ECHO - European Civil Protection and Humanitarian Aid Operations # 199183</t>
  </si>
  <si>
    <t>SAL # DigiSalud # 199183</t>
  </si>
  <si>
    <t>SAL # CODEVIDA - Derecho a la Salud y la Vida # 199183</t>
  </si>
  <si>
    <t>SAL # Derechicos # 199183</t>
  </si>
  <si>
    <t>SAL # Dirección Regional de Salud de Barinas # 199183</t>
  </si>
  <si>
    <t>SAL # EFIP - Equipo de Formación, Información y Publicaciones # 199183</t>
  </si>
  <si>
    <t>SAL # Entrompe de Falopio # 199183</t>
  </si>
  <si>
    <t>SAL # FINAMPYME - Entidad Microfinanciera de Ahorro y Crédito # 199183</t>
  </si>
  <si>
    <t>SAL # Mapani - Madres y Padres Por los Niños en Venezuela # 199183</t>
  </si>
  <si>
    <t>SAL # DRSDelta - Dirección Regional de Salud Delta Amacuro # 199183</t>
  </si>
  <si>
    <t>SAL # SDS Falcón - Secretaría de Salud del Estado Falcón # 199183</t>
  </si>
  <si>
    <t>SAL # Diócesis SC - Diócesis de San Cristóbal # 199183</t>
  </si>
  <si>
    <t>SAL # FUNDASALUD - Fundación del Estado Sucre para la Salud # 199183</t>
  </si>
  <si>
    <t>SAL # SDS Trujillo - Secretaría de Salud del Estado Trujillo # 199183</t>
  </si>
  <si>
    <t>SAL # Corposalud Mérida # 199183</t>
  </si>
  <si>
    <t>SAL # SALUDANZ - Instituto Anzoatiguense de la Salud # 199183</t>
  </si>
  <si>
    <t>SAL # HULRANZT - Hospital Universitario Dr. Luis Razetti # 199183</t>
  </si>
  <si>
    <t>SAL # DIRESA - Dirección Regional de Salud Amazonas # 199183</t>
  </si>
  <si>
    <t>SAL # Corposalud Táchira # 199183</t>
  </si>
  <si>
    <t>SAL # FUNDAENSALUD - Fundación Educando En Salud # 199183</t>
  </si>
  <si>
    <t>SAL # DSDC - Dirección de Salud del Distrito Capital # 199183</t>
  </si>
  <si>
    <t>SAL # MPPS Distrito Capital # 199183</t>
  </si>
  <si>
    <t>SAL # EducAcción - Educación # 199183</t>
  </si>
  <si>
    <t>SAL # SOCIEM-UCV - Sociedad Científica de Estudiantes de Medicina de la Universidad Central de Venezuela # 199183</t>
  </si>
  <si>
    <t>SAL # MPPS Miranda # 199183</t>
  </si>
  <si>
    <t>SAL # MPPS Carabobo # 199183</t>
  </si>
  <si>
    <t>SAL # MPPS Cojedes # 199183</t>
  </si>
  <si>
    <t>SAL # MPPS La Guaira # 199183</t>
  </si>
  <si>
    <t>SAL # DRSNESP - Dirección Regional de Salud del Estado Nueva Esparta # 199183</t>
  </si>
  <si>
    <t>SAL # CENADEDH - Centro de Demografía y Derechos Humanos  # 199183</t>
  </si>
  <si>
    <t>SAL # MUDERES - Mujeres por los Derechos # 199183</t>
  </si>
  <si>
    <t>SAL # SPPS_Lara - Secretaría de Salud del estado Lara # 199183</t>
  </si>
  <si>
    <t>SAL # Alcaldía de Maracaibo # 199183</t>
  </si>
  <si>
    <t>SAL # FH - Fundación Hábiles # 199183</t>
  </si>
  <si>
    <t>SAL # Consorven - Confederación Sordos de Venezuela # 199183</t>
  </si>
  <si>
    <t>SAL # Protección Civil Heres # 199183</t>
  </si>
  <si>
    <t>SAL # Protección Civil Caroní # 199183</t>
  </si>
  <si>
    <t>SAL # Proinapsa - Proinapsa # 199183</t>
  </si>
  <si>
    <t>SAL # Protección Civil Miranda # 199183</t>
  </si>
  <si>
    <t>SAL # Protección Civil Táchira # 199183</t>
  </si>
  <si>
    <t>SAL # Protección Civil San Cristobal # 199183</t>
  </si>
  <si>
    <t>SAL # Protección Civil San Antonio # 199183</t>
  </si>
  <si>
    <t>SAL # Parroquia Corpus Christi Ciudad Guayana # 199183</t>
  </si>
  <si>
    <t>SAL # Movimiento Mujeres Por La Vida # 199183</t>
  </si>
  <si>
    <t>SAL # MPPS - Ministerio del Poder Popular para la Salud # 199183</t>
  </si>
  <si>
    <t>SAL # MSF - Médicos Sin Fronteras # 199183</t>
  </si>
  <si>
    <t>SAL # Movimiento Porche Literario Calle 13 # 199183</t>
  </si>
  <si>
    <t>SAL # ONUSIDA # 199183</t>
  </si>
  <si>
    <t>SAL # BPRM - Oficina de Población, Refugiados y Migración # 199183</t>
  </si>
  <si>
    <t>SAL # ODISEF - Observatorio de Investigaciones Sociales en la Frontera # 199183</t>
  </si>
  <si>
    <t>SAL # Proveeduría de Zulia # 199183</t>
  </si>
  <si>
    <t>SAL # SAHEP - Sociedad Amigos del Hospital de Especialidades Pediatricas # 199183</t>
  </si>
  <si>
    <t>SAL # Sin Tabú - Sin Tabú # 199183</t>
  </si>
  <si>
    <t>SAL # SJR - Servicio Jesuita para los refugiados # 199183</t>
  </si>
  <si>
    <t>SAL # Sociedad Ético Cultural # 199183</t>
  </si>
  <si>
    <t>SAL # CEPIN - Centro de Promoción Integral del Niño # 199183</t>
  </si>
  <si>
    <t>SAL # VAPA - Vicariato Apostólico de Puerto Ayacucho # 199183</t>
  </si>
  <si>
    <t>SAL # SOS Aldeas Infantiles # 199183</t>
  </si>
  <si>
    <t>SAL # SAMSB - Servicio Autónomo Municipal de Salud Baruta # 199183</t>
  </si>
  <si>
    <t>SAL # RGV+ - Red de Gente Positiva # 199183</t>
  </si>
  <si>
    <t>SAL # RBPSB - Red de Bibliotecas Públicas Simón Rodríguez # 199183</t>
  </si>
  <si>
    <t>SAL # Puntos Solidarios # 199183</t>
  </si>
  <si>
    <t>SAL # Red de Nutrición LARA # 199183</t>
  </si>
  <si>
    <t>SAL # SAEZ - Secretaría de Salud del Estado Zulia # 199183</t>
  </si>
  <si>
    <t>SAL # Rehabilitadores por la Salud # 199183</t>
  </si>
  <si>
    <t>SAL # RELAF - Red Latinoamericana de Acogimiento Familiar # 199183</t>
  </si>
  <si>
    <t>EDU # Fundación Soy un Guardián # 199183</t>
  </si>
  <si>
    <t>SA # Asociación Civil Una Mano Para Monagas # 199183</t>
  </si>
  <si>
    <t>SA # REPAS - Red Popular de Ayuda Solidaria # 199183</t>
  </si>
  <si>
    <t>SA # MPPS DRSNE - Direccion Regional de salud Nueva esparta # 199183</t>
  </si>
  <si>
    <t>SA # CEPROFOR - Asociación Civil Centro para la promoción y formación social. # 199183</t>
  </si>
  <si>
    <t>SA # Proyecto de recuperación nutricional Catch Up # 199183</t>
  </si>
  <si>
    <t>SA # MI - Mentor Initiative # 199183</t>
  </si>
  <si>
    <t>SA # FEE - Emprendedores de Éxito # 199183</t>
  </si>
  <si>
    <t>SA # Inclúyeme - Fundación Inclúyeme # 199183</t>
  </si>
  <si>
    <t>SA # DCEF - DEUS CARITAS EST FUNDACIÓN # 199183</t>
  </si>
  <si>
    <t>SA # SALMA Venezuela # 199183</t>
  </si>
  <si>
    <t>SA # Pais Narrado # 199183</t>
  </si>
  <si>
    <t>SA # Fundación para el Desarrollo Sustentable de la Nación Isaac # 199183</t>
  </si>
  <si>
    <t>SA # ENCILUZ - Fundación de Bienestar Social Enciende una Luz. # 199183</t>
  </si>
  <si>
    <t>SA # Corposalud Yaracuy - Instituto Autónomo de la Salud del estado Yaracuy # 199183</t>
  </si>
  <si>
    <t>SA # AC NM - Asociación Civil Niña Madre # 199183</t>
  </si>
  <si>
    <t>SA # VDTM - Ven da tu mano # 199183</t>
  </si>
  <si>
    <t>SA # INSALUD - Fundación Instituto Carabobeño para la Salud # 199183</t>
  </si>
  <si>
    <t>SA # MPPS Monagas # 199183</t>
  </si>
  <si>
    <t>SA # MPPS Sucre # 199183</t>
  </si>
  <si>
    <t>SA # Corporación de Salud del Estado Aragua # 199183</t>
  </si>
  <si>
    <t>SA # CUMIS UCV - Campamento Universitario Multidisciplinario de Investigación y Servicio # 199183</t>
  </si>
  <si>
    <t>SA # SER - Sociedad Educativa Religiosa # 199183</t>
  </si>
  <si>
    <t>SA # CAMPO - Cooperación Acción Movimiento Producción Organización # 199183</t>
  </si>
  <si>
    <t>SA # Fundamad - Fundación manito de Dios # 199183</t>
  </si>
  <si>
    <t>SA # ECR - Esclavas de Cristo Rey # 199183</t>
  </si>
  <si>
    <t>SA # FPO - Fundación Potabilis # 199183</t>
  </si>
  <si>
    <t>SA # DEJAD QUE LOS NIÑOS VENGAN A MI # 199183</t>
  </si>
  <si>
    <t>EDU # Fundación Conciencia por la Vida # 199183</t>
  </si>
  <si>
    <t>EDU # DCEF - DEUS CARITAS EST FUNDACIÓN # 199183</t>
  </si>
  <si>
    <t>EDU # ADHAM - Asociación de Derechos Humanos Amigos de Margarita # 199183</t>
  </si>
  <si>
    <t>EDU # ACOVIH - Acción Colectiva contra el VIH # 199183</t>
  </si>
  <si>
    <t>EDU # CIR - Comité Internacional de Rescate # 199183</t>
  </si>
  <si>
    <t>EDU # Inclúyeme - Fundación Inclúyeme # 199183</t>
  </si>
  <si>
    <t>EDU # Pais Narrado # 199183</t>
  </si>
  <si>
    <t>EDU # MPPS DRSNE - Direccion Regional de salud Nueva esparta # 199183</t>
  </si>
  <si>
    <t>EDU # Fundación para el Desarrollo Sustentable de la Nación Isaac # 199183</t>
  </si>
  <si>
    <t>EDU # FEE - Emprendedores de Éxito # 199183</t>
  </si>
  <si>
    <t>EDU # SALMA Venezuela # 199183</t>
  </si>
  <si>
    <t>EDU # ENCILUZ - Fundación de Bienestar Social Enciende una Luz. # 199183</t>
  </si>
  <si>
    <t>SA # ACOVIH - Acción Colectiva contra el VIH # 199183</t>
  </si>
  <si>
    <t>SAL # ACCSI - Acción Ciudadana contra el SIDA # 199183</t>
  </si>
  <si>
    <t>SAL # Acción Solidaria # 199183</t>
  </si>
  <si>
    <t>SA # CIR - Comité Internacional de Rescate # 199183</t>
  </si>
  <si>
    <t>SA # Fundación Conciencia por la Vida # 199183</t>
  </si>
  <si>
    <t>SA # ADHAM - Asociación de Derechos Humanos Amigos de Margarita # 199183</t>
  </si>
  <si>
    <t>SAL # Azul Positivo - Acción Zuliana por la Vida # 199183</t>
  </si>
  <si>
    <t>SAL # Alcaldía de El Hatillo # 199183</t>
  </si>
  <si>
    <t>SAL # Alcaldía de Táchira # 199183</t>
  </si>
  <si>
    <t>SAL # Asociación Afecto Venezuela # 199183</t>
  </si>
  <si>
    <t>SAL # Alcaldía de Bolívar # 199183</t>
  </si>
  <si>
    <t>SAL # ADRA CAN - Agencia Adventista de Desarrollo y Recursos Asistenciales Canadá # 199183</t>
  </si>
  <si>
    <t>SAL # ADRA VEN - Agencia Adventista de Desarrollo y Recursos Asistenciales Venezuela # 199183</t>
  </si>
  <si>
    <t>SAL # COSUDE - Agencia Suiza para el Desarrollo y la Cooperación # 199183</t>
  </si>
  <si>
    <t>SA # MPPS Delta Amacuro # 199183</t>
  </si>
  <si>
    <t>SA # MUDERES - Mujeres por los Derechos # 199183</t>
  </si>
  <si>
    <t>SA # CENADEDH - Centro de Demografía y Derechos Humanos  # 199183</t>
  </si>
  <si>
    <t>SA # Alcaldía de Maracaibo # 199183</t>
  </si>
  <si>
    <t>SA # SPPS_Lara - Secretaría de Salud del estado Lara # 199183</t>
  </si>
  <si>
    <t>SA # FUNDASALUD - Fundación del Estado Sucre para la Salud # 199183</t>
  </si>
  <si>
    <t>SA # Diócesis SC - Diócesis de San Cristóbal # 199183</t>
  </si>
  <si>
    <t>SA # DSDC - Dirección de Salud del Distrito Capital # 199183</t>
  </si>
  <si>
    <t>SA # Consorven - Confederación Sordos de Venezuela # 199183</t>
  </si>
  <si>
    <t>SA # EducAcción - Educación # 199183</t>
  </si>
  <si>
    <t>SA # MPPS Distrito Capital # 199183</t>
  </si>
  <si>
    <t>SA # MPPS Miranda # 199183</t>
  </si>
  <si>
    <t>SA # SOCIEM-UCV - Sociedad Científica de Estudiantes de Medicina de la Universidad Central de Venezuela # 199183</t>
  </si>
  <si>
    <t>SA # FH - Fundación Hábiles # 199183</t>
  </si>
  <si>
    <t>SA # DRSNESP - Dirección Regional de Salud del Estado Nueva Esparta # 199183</t>
  </si>
  <si>
    <t>SA # SALUDANZ - Instituto Anzoatiguense de la Salud # 199183</t>
  </si>
  <si>
    <t>SA # FUNDAENSALUD - Fundación Educando En Salud # 199183</t>
  </si>
  <si>
    <t>SA # HULRANZT - Hospital Universitario Dr. Luis Razetti # 199183</t>
  </si>
  <si>
    <t>EDU # Alcaldía de Bolívar # 199183</t>
  </si>
  <si>
    <t>SA # CEPIN - Centro de Promoción Integral del Niño # 199183</t>
  </si>
  <si>
    <t>SA # DIRESA - Dirección Regional de Salud Amazonas # 199183</t>
  </si>
  <si>
    <t>SA # Mapani - Madres y Padres Por los Niños en Venezuela # 199183</t>
  </si>
  <si>
    <t>SA # SDS Falcón - Secretaría de Salud del Estado Falcón # 199183</t>
  </si>
  <si>
    <t>SA # SDS Trujillo - Secretaría de Salud del Estado Trujillo # 199183</t>
  </si>
  <si>
    <t>SA # Corposalud Táchira # 199183</t>
  </si>
  <si>
    <t>SA # Corposalud Mérida # 199183</t>
  </si>
  <si>
    <t>SA # DRSDelta - Dirección Regional de Salud Delta Amacuro # 199183</t>
  </si>
  <si>
    <t>SA # MPPS La Guaira # 199183</t>
  </si>
  <si>
    <t>SA # Asociación Civil Nuevo Amanecer # 199183</t>
  </si>
  <si>
    <t>SA # FCA - Fundación Caciques Alzaos # 199183</t>
  </si>
  <si>
    <t>SA # Jurispenna - Juris para Ellos, niños niñas y adolescentes # 199183</t>
  </si>
  <si>
    <t>SA # CARITAS Carúpano # 199183</t>
  </si>
  <si>
    <t>SA # Diócesis - Diócesis de Barquisimeto # 199183</t>
  </si>
  <si>
    <t>SA # FUNDACRECER - FundaCrecer para el crecimiento integral # 199183</t>
  </si>
  <si>
    <t>SA # SOS Aldeas Infantiles # 199183</t>
  </si>
  <si>
    <t>SA # El Iceberg - El Iceberg del Exito # 199183</t>
  </si>
  <si>
    <t>SA # F. Finampyme - Fundación Finampyme # 199183</t>
  </si>
  <si>
    <t>SA # Visión Mujer - Fundación Visión Mujer # 199183</t>
  </si>
  <si>
    <t>SA # HI - Humanity &amp; Inclusion # 199183</t>
  </si>
  <si>
    <t>SA # Activistasxsl - Mujeres Activistas por el Software Libre # 199183</t>
  </si>
  <si>
    <t>SA # Fundación Manos Extendidas # 199183</t>
  </si>
  <si>
    <t>SA # OBGASTROFIT - OB GASTRO FIT # 199183</t>
  </si>
  <si>
    <t>SA # MPPS Portuguesa # 199183</t>
  </si>
  <si>
    <t>SA # PIB-CLUE - Primera Iglesia Bautista - Cristo la única esperanza # 199183</t>
  </si>
  <si>
    <t>SA # JE/JAV - Jóvenes Emprendedores/Junior Achievement de Venezuela # 199183</t>
  </si>
  <si>
    <t>SA # MPPS Guárico # 199183</t>
  </si>
  <si>
    <t>SA # MPPS Cojedes # 199183</t>
  </si>
  <si>
    <t>SA # MPPS Carabobo # 199183</t>
  </si>
  <si>
    <t>SA # MPPS Yaracuy # 199183</t>
  </si>
  <si>
    <t>SA # A.C. Instituto de la Caridad Universal de Venezuela # 199183</t>
  </si>
  <si>
    <t>SA # INSALUDAPURE - Instituto Autónomo De La Salud Del Estado Apure # 199183</t>
  </si>
  <si>
    <t>SA # MUGER - Colectivo Feminista Mujer Género Rebelde  # 199183</t>
  </si>
  <si>
    <t>SA # INTAMUJER - Instituto Tachirense de la Mujer # 199183</t>
  </si>
  <si>
    <t>SA # MPPS Apure # 199183</t>
  </si>
  <si>
    <t>SA # ALPANNA - Fundación Andando Al Paso de Niños, Niñas y Adolescentes # 199183</t>
  </si>
  <si>
    <t>SA # FALDAS R - Feministas en Acción Libre y Directa por la Autonomía Sexual y Reproductiva # 199183</t>
  </si>
  <si>
    <t>SA # UAR - Universidad Abierta de Recoleta  # 199183</t>
  </si>
  <si>
    <t>EDU # REPAS - Red Popular de Ayuda Solidaria # 199183</t>
  </si>
  <si>
    <t>EDU # SOS Aldeas Infantiles # 199183</t>
  </si>
  <si>
    <t>EDU # Sociedad Ético Cultural # 199183</t>
  </si>
  <si>
    <t>EDU # SAHEP - Sociedad Amigos del Hospital de Especialidades Pediatricas # 199183</t>
  </si>
  <si>
    <t>EDU # VAPA - Vicariato Apostólico de Puerto Ayacucho # 199183</t>
  </si>
  <si>
    <t>EDU # HULRANZT - Hospital Universitario Dr. Luis Razetti # 199183</t>
  </si>
  <si>
    <t>EDU # DIRESA - Dirección Regional de Salud Amazonas # 199183</t>
  </si>
  <si>
    <t>EDU # CEPIN - Centro de Promoción Integral del Niño # 199183</t>
  </si>
  <si>
    <t>EDU # Sin Tabú - Sin Tabú # 199183</t>
  </si>
  <si>
    <t>EDU # RELAF - Red Latinoamericana de Acogimiento Familiar # 199183</t>
  </si>
  <si>
    <t>EDU # Red de Nutrición LARA # 199183</t>
  </si>
  <si>
    <t>EDU # RGV+ - Red de Gente Positiva # 199183</t>
  </si>
  <si>
    <t>EDU # Rehabilitadores por la Salud # 199183</t>
  </si>
  <si>
    <t>EDU # SJR - Servicio Jesuita para los refugiados # 199183</t>
  </si>
  <si>
    <t>EDU # SAMSB - Servicio Autónomo Municipal de Salud Baruta # 199183</t>
  </si>
  <si>
    <t>EDU # SAEZ - Secretaría de Salud del Estado Zulia # 199183</t>
  </si>
  <si>
    <t>EDU # SDS Trujillo - Secretaría de Salud del Estado Trujillo # 199183</t>
  </si>
  <si>
    <t>EDU # SDS Falcón - Secretaría de Salud del Estado Falcón # 199183</t>
  </si>
  <si>
    <t>EDU # Mapani - Madres y Padres Por los Niños en Venezuela # 199183</t>
  </si>
  <si>
    <t>EDU # FUNDASALUD - Fundación del Estado Sucre para la Salud # 199183</t>
  </si>
  <si>
    <t>EDU # SPPS_Lara - Secretaría de Salud del estado Lara # 199183</t>
  </si>
  <si>
    <t>EDU # DSDC - Dirección de Salud del Distrito Capital # 199183</t>
  </si>
  <si>
    <t>EDU # Diócesis SC - Diócesis de San Cristóbal # 199183</t>
  </si>
  <si>
    <t>EDU # FUNDAENSALUD - Fundación Educando En Salud # 199183</t>
  </si>
  <si>
    <t>EDU # SALUDANZ - Instituto Anzoatiguense de la Salud # 199183</t>
  </si>
  <si>
    <t>EDU # DRSDelta - Dirección Regional de Salud Delta Amacuro # 199183</t>
  </si>
  <si>
    <t>EDU # Corposalud Mérida # 199183</t>
  </si>
  <si>
    <t>EDU # Corposalud Táchira # 199183</t>
  </si>
  <si>
    <t>EDU # RBPSB - Red de Bibliotecas Públicas Simón Rodríguez # 199183</t>
  </si>
  <si>
    <t>EDU # INAMUJER - Instituto Nacional de la Mujer # 199183</t>
  </si>
  <si>
    <t>EDU # IMAS - Instituto Municipal de Aguas de Sucre # 199183</t>
  </si>
  <si>
    <t>EDU # ISPEB - Instituto de Salud Pública del Estado Bolívar # 199183</t>
  </si>
  <si>
    <t>EDU # INN - Instituto Nacional de Nutrición Venezuela # 199183</t>
  </si>
  <si>
    <t>EDU # MPPS - Ministerio del Poder Popular para la Salud # 199183</t>
  </si>
  <si>
    <t>EDU # MSF - Médicos Sin Fronteras # 199183</t>
  </si>
  <si>
    <t>EDU # MdM Argentina - Médicos del Mundo Argentina # 199183</t>
  </si>
  <si>
    <t>EDU # Hospital Materno de Caricuao # 199183</t>
  </si>
  <si>
    <t>SA # VAPA - Vicariato Apostólico de Puerto Ayacucho # 199183</t>
  </si>
  <si>
    <t>EDU # GRV - Grupo de Rescate Venezuela # 199183</t>
  </si>
  <si>
    <t>EDU # Hospital Materno Concepción Palacios # 199183</t>
  </si>
  <si>
    <t>EDU # Hospital Materno Infantil del Este Dr. Joel Valencia Parpacén de Petare # 199183</t>
  </si>
  <si>
    <t>EDU # Hidroven - Hidrológica Venezolana # 199183</t>
  </si>
  <si>
    <t>EDU # Protección Civil San Antonio # 199183</t>
  </si>
  <si>
    <t>EDU # Protección Civil Miranda # 199183</t>
  </si>
  <si>
    <t>EDU # Protección Civil Heres # 199183</t>
  </si>
  <si>
    <t>EDU # Protección Civil San Cristobal # 199183</t>
  </si>
  <si>
    <t>EDU # Puntos Solidarios # 199183</t>
  </si>
  <si>
    <t>EDU # Proveeduría de Zulia # 199183</t>
  </si>
  <si>
    <t>EDU # Protección Civil Táchira # 199183</t>
  </si>
  <si>
    <t>EDU # Protección Civil Caroní # 199183</t>
  </si>
  <si>
    <t>EDU # ODISEF - Observatorio de Investigaciones Sociales en la Frontera # 199183</t>
  </si>
  <si>
    <t>EDU # Movimiento Porche Literario Calle 13 # 199183</t>
  </si>
  <si>
    <t>EDU # Movimiento Mujeres Por La Vida # 199183</t>
  </si>
  <si>
    <t>EDU # BPRM - Oficina de Población, Refugiados y Migración # 199183</t>
  </si>
  <si>
    <t>EDU # Proinapsa - Proinapsa # 199183</t>
  </si>
  <si>
    <t>EDU # Parroquia Corpus Christi Ciudad Guayana # 199183</t>
  </si>
  <si>
    <t>EDU # ONUSIDA # 199183</t>
  </si>
  <si>
    <t>EDU # MUDERES - Mujeres por los Derechos # 199183</t>
  </si>
  <si>
    <t>EDU # MPPS Monagas # 199183</t>
  </si>
  <si>
    <t>EDU # MPPS Delta Amacuro # 199183</t>
  </si>
  <si>
    <t>EDU # MPPS Sucre # 199183</t>
  </si>
  <si>
    <t>EDU # Corposalud Yaracuy - Instituto Autónomo de la Salud del estado Yaracuy # 199183</t>
  </si>
  <si>
    <t>EDU # INSALUD - Fundación Instituto Carabobeño para la Salud # 199183</t>
  </si>
  <si>
    <t>EDU # Corporación de Salud del Estado Aragua # 199183</t>
  </si>
  <si>
    <t>EDU # Visión Mujer - Fundación Visión Mujer # 199183</t>
  </si>
  <si>
    <t>EDU # Activistasxsl - Mujeres Activistas por el Software Libre # 199183</t>
  </si>
  <si>
    <t>EDU # El Iceberg - El Iceberg del Exito # 199183</t>
  </si>
  <si>
    <t>EDU # Jurispenna - Juris para Ellos, niños niñas y adolescentes # 199183</t>
  </si>
  <si>
    <t>EDU # Fundación Manos Extendidas # 199183</t>
  </si>
  <si>
    <t>EDU # F. Finampyme - Fundación Finampyme # 199183</t>
  </si>
  <si>
    <t>EDU # HI - Humanity &amp; Inclusion # 199183</t>
  </si>
  <si>
    <t>EDU # OBGASTROFIT - OB GASTRO FIT # 199183</t>
  </si>
  <si>
    <t>EDU # CEPROFOR - Asociación Civil Centro para la promoción y formación social. # 199183</t>
  </si>
  <si>
    <t>EDU # Fundamad - Fundación manito de Dios # 199183</t>
  </si>
  <si>
    <t>EDU # CAMPO - Cooperación Acción Movimiento Producción Organización # 199183</t>
  </si>
  <si>
    <t>EDU # Proyecto de recuperación nutricional Catch Up # 199183</t>
  </si>
  <si>
    <t>EDU # Asociación Civil Una Mano Para Monagas # 199183</t>
  </si>
  <si>
    <t>EDU # MI - Mentor Initiative # 199183</t>
  </si>
  <si>
    <t>EDU # SER - Sociedad Educativa Religiosa # 199183</t>
  </si>
  <si>
    <t>EDU # CUMIS UCV - Campamento Universitario Multidisciplinario de Investigación y Servicio # 199183</t>
  </si>
  <si>
    <t>EDU # VDTM - Ven da tu mano # 199183</t>
  </si>
  <si>
    <t>EDU # AC NM - Asociación Civil Niña Madre # 199183</t>
  </si>
  <si>
    <t>EDU # FPO - Fundación Potabilis # 199183</t>
  </si>
  <si>
    <t>EDU # ECR - Esclavas de Cristo Rey # 199183</t>
  </si>
  <si>
    <t>EDU # DEJAD QUE LOS NIÑOS VENGAN A MI # 199183</t>
  </si>
  <si>
    <t>EDU # FCA - Fundación Caciques Alzaos # 199183</t>
  </si>
  <si>
    <t>EDU # MPPS La Guaira # 199183</t>
  </si>
  <si>
    <t>EDU # MPPS Miranda # 199183</t>
  </si>
  <si>
    <t>EDU # MPPS Distrito Capital # 199183</t>
  </si>
  <si>
    <t>EDU # MPPS Cojedes # 199183</t>
  </si>
  <si>
    <t>EDU # MPPS Guárico # 199183</t>
  </si>
  <si>
    <t>EDU # MPPS Yaracuy # 199183</t>
  </si>
  <si>
    <t>EDU # MPPS Carabobo # 199183</t>
  </si>
  <si>
    <t>EDU # EducAcción - Educación # 199183</t>
  </si>
  <si>
    <t>EDU # Consorven - Confederación Sordos de Venezuela # 199183</t>
  </si>
  <si>
    <t>EDU # Alcaldía de Maracaibo # 199183</t>
  </si>
  <si>
    <t>EDU # CENADEDH - Centro de Demografía y Derechos Humanos  # 199183</t>
  </si>
  <si>
    <t>EDU # FH - Fundación Hábiles # 199183</t>
  </si>
  <si>
    <t>EDU # SOCIEM-UCV - Sociedad Científica de Estudiantes de Medicina de la Universidad Central de Venezuela # 199183</t>
  </si>
  <si>
    <t>EDU # DRSNESP - Dirección Regional de Salud del Estado Nueva Esparta # 199183</t>
  </si>
  <si>
    <t>EDU # INTAMUJER - Instituto Tachirense de la Mujer # 199183</t>
  </si>
  <si>
    <t>EDU # MUGER - Colectivo Feminista Mujer Género Rebelde  # 199183</t>
  </si>
  <si>
    <t>EDU # INSALUDAPURE - Instituto Autónomo De La Salud Del Estado Apure # 199183</t>
  </si>
  <si>
    <t>EDU # Diócesis - Diócesis de Barquisimeto # 199183</t>
  </si>
  <si>
    <t>EDU # Asociación Civil Nuevo Amanecer # 199183</t>
  </si>
  <si>
    <t>EDU # CARITAS Carúpano # 199183</t>
  </si>
  <si>
    <t>EDU # FUNDACRECER - FundaCrecer para el crecimiento integral # 199183</t>
  </si>
  <si>
    <t>EDU # MPPS Apure # 199183</t>
  </si>
  <si>
    <t>EDU # JE/JAV - Jóvenes Emprendedores/Junior Achievement de Venezuela # 199183</t>
  </si>
  <si>
    <t>EDU # PIB-CLUE - Primera Iglesia Bautista - Cristo la única esperanza # 199183</t>
  </si>
  <si>
    <t>EDU # MPPS Portuguesa # 199183</t>
  </si>
  <si>
    <t>EDU # A.C. Instituto de la Caridad Universal de Venezuela # 199183</t>
  </si>
  <si>
    <t>EDU # UAR - Universidad Abierta de Recoleta  # 199183</t>
  </si>
  <si>
    <t>EDU # FALDAS R - Feministas en Acción Libre y Directa por la Autonomía Sexual y Reproductiva # 199183</t>
  </si>
  <si>
    <t>EDU # ALPANNA - Fundación Andando Al Paso de Niños, Niñas y Adolescentes # 199183</t>
  </si>
  <si>
    <t>HVEN23-CSS-199191-1 PLAHNES Plataforma de Organizaciones Humanitarias del estado Nueva Esparta</t>
  </si>
  <si>
    <t>199191</t>
  </si>
  <si>
    <t>COO # FUNDEUIS - Fundación para el Desarrollo de la Universidad Industrial de Santander</t>
  </si>
  <si>
    <t>COO # FUNDEUIS - Fundación para el Desarrollo de la Universidad Industrial de Santander # 199191</t>
  </si>
  <si>
    <t>COO # Hospital Materno Concepción Palacios</t>
  </si>
  <si>
    <t>COO # Hospital Materno Concepción Palacios # 199191</t>
  </si>
  <si>
    <t>COO # Hospital Materno de Caricuao</t>
  </si>
  <si>
    <t>COO # Hospital Materno de Caricuao # 199191</t>
  </si>
  <si>
    <t>COO # ISPEB - Instituto de Salud Pública del Estado Bolívar</t>
  </si>
  <si>
    <t>COO # ISPEB - Instituto de Salud Pública del Estado Bolívar # 199191</t>
  </si>
  <si>
    <t>COO # GRV - Grupo de Rescate Venezuela</t>
  </si>
  <si>
    <t>COO # GRV - Grupo de Rescate Venezuela # 199191</t>
  </si>
  <si>
    <t>COO # Hidroven - Hidrológica Venezolana</t>
  </si>
  <si>
    <t>COO # Hidroven - Hidrológica Venezolana # 199191</t>
  </si>
  <si>
    <t>COO # Hospital Materno Infantil del Este Dr. Joel Valencia Parpacén de Petare</t>
  </si>
  <si>
    <t>COO # Hospital Materno Infantil del Este Dr. Joel Valencia Parpacén de Petare # 199191</t>
  </si>
  <si>
    <t>COO # IMAS - Instituto Municipal de Aguas de Sucre</t>
  </si>
  <si>
    <t>COO # IMAS - Instituto Municipal de Aguas de Sucre # 199191</t>
  </si>
  <si>
    <t>COO # MSF - Médicos Sin Fronteras</t>
  </si>
  <si>
    <t>COO # MSF - Médicos Sin Fronteras # 199191</t>
  </si>
  <si>
    <t>COO # MPPS - Ministerio del Poder Popular para la Salud</t>
  </si>
  <si>
    <t>COO # MPPS - Ministerio del Poder Popular para la Salud # 199191</t>
  </si>
  <si>
    <t>COO # Movimiento Mujeres Por La Vida</t>
  </si>
  <si>
    <t>COO # Movimiento Mujeres Por La Vida # 199191</t>
  </si>
  <si>
    <t>COO # INAMUJER - Instituto Nacional de la Mujer</t>
  </si>
  <si>
    <t>COO # INAMUJER - Instituto Nacional de la Mujer # 199191</t>
  </si>
  <si>
    <t>COO # INN - Instituto Nacional de Nutrición Venezuela</t>
  </si>
  <si>
    <t>COO # INN - Instituto Nacional de Nutrición Venezuela # 199191</t>
  </si>
  <si>
    <t>COO # MdM Argentina - Médicos del Mundo Argentina</t>
  </si>
  <si>
    <t>COO # MdM Argentina - Médicos del Mundo Argentina # 199191</t>
  </si>
  <si>
    <t>COO # Fundación Lucianita Valeska</t>
  </si>
  <si>
    <t>COO # Fundación Lucianita Valeska # 199191</t>
  </si>
  <si>
    <t>COO # Fundación Más que una Sonrisa</t>
  </si>
  <si>
    <t>COO # Fundación Más que una Sonrisa # 199191</t>
  </si>
  <si>
    <t>COO # Fundación nacional de protección a los familiares y víctimas del Sicariato Campesino</t>
  </si>
  <si>
    <t>COO # Fundación nacional de protección a los familiares y víctimas del Sicariato Campesino # 199191</t>
  </si>
  <si>
    <t>COO # Innocens - Fundación Innocens</t>
  </si>
  <si>
    <t>COO # Innocens - Fundación Innocens # 199191</t>
  </si>
  <si>
    <t>COO # Fundación Intercambio de Saberes de los Pueblos</t>
  </si>
  <si>
    <t>COO # Fundación Intercambio de Saberes de los Pueblos # 199191</t>
  </si>
  <si>
    <t>COO # Loto Azul - Fundación Loto Azul</t>
  </si>
  <si>
    <t>COO # Loto Azul - Fundación Loto Azul # 199191</t>
  </si>
  <si>
    <t>COO # Mamá Maestra - Fundación Paz Positiva</t>
  </si>
  <si>
    <t>COO # Mamá Maestra - Fundación Paz Positiva # 199191</t>
  </si>
  <si>
    <t>COO # Fundación Shapers for Venezuela</t>
  </si>
  <si>
    <t>COO # Fundación Shapers for Venezuela # 199191</t>
  </si>
  <si>
    <t>COO # Fundación Soy un Guardián</t>
  </si>
  <si>
    <t>COO # Fundación Soy un Guardián # 199191</t>
  </si>
  <si>
    <t>COO # FUNREAHV - Fundación Red de Emergencia y Ayuda Humanitaria Venezuela</t>
  </si>
  <si>
    <t>COO # FUNREAHV - Fundación Red de Emergencia y Ayuda Humanitaria Venezuela # 199191</t>
  </si>
  <si>
    <t>COO # Fundación Rehabilitarte</t>
  </si>
  <si>
    <t>COO # Fundación Rehabilitarte # 199191</t>
  </si>
  <si>
    <t>COO # Fundación Santa Teresa de Avila</t>
  </si>
  <si>
    <t>COO # Fundación Santa Teresa de Avila # 199191</t>
  </si>
  <si>
    <t>COO # RELAF - Red Latinoamericana de Acogimiento Familiar</t>
  </si>
  <si>
    <t>COO # RELAF - Red Latinoamericana de Acogimiento Familiar # 199191</t>
  </si>
  <si>
    <t>COO # Rehabilitadores por la Salud</t>
  </si>
  <si>
    <t>COO # Rehabilitadores por la Salud # 199191</t>
  </si>
  <si>
    <t>COO # SAEZ - Secretaría de Salud del Estado Zulia</t>
  </si>
  <si>
    <t>COO # SAEZ - Secretaría de Salud del Estado Zulia # 199191</t>
  </si>
  <si>
    <t>COO # RBPSB - Red de Bibliotecas Públicas Simón Rodríguez</t>
  </si>
  <si>
    <t>COO # RBPSB - Red de Bibliotecas Públicas Simón Rodríguez # 199191</t>
  </si>
  <si>
    <t>COO # RGV+ - Red de Gente Positiva</t>
  </si>
  <si>
    <t>COO # RGV+ - Red de Gente Positiva # 199191</t>
  </si>
  <si>
    <t>COO # Red de Nutrición LARA</t>
  </si>
  <si>
    <t>COO # Red de Nutrición LARA # 199191</t>
  </si>
  <si>
    <t>COO # SAMSB - Servicio Autónomo Municipal de Salud Baruta</t>
  </si>
  <si>
    <t>COO # SAMSB - Servicio Autónomo Municipal de Salud Baruta # 199191</t>
  </si>
  <si>
    <t>COO # Sociedad Ético Cultural</t>
  </si>
  <si>
    <t>COO # Sociedad Ético Cultural # 199191</t>
  </si>
  <si>
    <t>COO # SOS Aldeas Infantiles</t>
  </si>
  <si>
    <t>COO # SOS Aldeas Infantiles # 199191</t>
  </si>
  <si>
    <t>COO # VAPA - Vicariato Apostólico de Puerto Ayacucho</t>
  </si>
  <si>
    <t>COO # VAPA - Vicariato Apostólico de Puerto Ayacucho # 199191</t>
  </si>
  <si>
    <t>COO # SJR - Servicio Jesuita para los refugiados</t>
  </si>
  <si>
    <t>COO # SJR - Servicio Jesuita para los refugiados # 199191</t>
  </si>
  <si>
    <t>COO # Sin Tabú - Sin Tabú</t>
  </si>
  <si>
    <t>COO # Sin Tabú - Sin Tabú # 199191</t>
  </si>
  <si>
    <t>COO # SAHEP - Sociedad Amigos del Hospital de Especialidades Pediatricas</t>
  </si>
  <si>
    <t>COO # SAHEP - Sociedad Amigos del Hospital de Especialidades Pediatricas # 199191</t>
  </si>
  <si>
    <t>COO # Puntos Solidarios</t>
  </si>
  <si>
    <t>COO # Puntos Solidarios # 199191</t>
  </si>
  <si>
    <t>COO # ONUSIDA</t>
  </si>
  <si>
    <t>COO # ONUSIDA # 199191</t>
  </si>
  <si>
    <t>COO # Parroquia Corpus Christi Ciudad Guayana</t>
  </si>
  <si>
    <t>COO # Parroquia Corpus Christi Ciudad Guayana # 199191</t>
  </si>
  <si>
    <t>COO # Proinapsa - Proinapsa</t>
  </si>
  <si>
    <t>COO # Proinapsa - Proinapsa # 199191</t>
  </si>
  <si>
    <t>COO # Movimiento Porche Literario Calle 13</t>
  </si>
  <si>
    <t>COO # Movimiento Porche Literario Calle 13 # 199191</t>
  </si>
  <si>
    <t>COO # ODISEF - Observatorio de Investigaciones Sociales en la Frontera</t>
  </si>
  <si>
    <t>COO # ODISEF - Observatorio de Investigaciones Sociales en la Frontera # 199191</t>
  </si>
  <si>
    <t>COO # BPRM - Oficina de Población, Refugiados y Migración</t>
  </si>
  <si>
    <t>COO # BPRM - Oficina de Población, Refugiados y Migración # 199191</t>
  </si>
  <si>
    <t>COO # Protección Civil Caroní</t>
  </si>
  <si>
    <t>COO # Protección Civil Caroní # 199191</t>
  </si>
  <si>
    <t>COO # Protección Civil San Cristobal</t>
  </si>
  <si>
    <t>COO # Protección Civil San Cristobal # 199191</t>
  </si>
  <si>
    <t>COO # Protección Civil Táchira</t>
  </si>
  <si>
    <t>COO # Protección Civil Táchira # 199191</t>
  </si>
  <si>
    <t>COO # Proveeduría de Zulia</t>
  </si>
  <si>
    <t>COO # Proveeduría de Zulia # 199191</t>
  </si>
  <si>
    <t>COO # Protección Civil Heres</t>
  </si>
  <si>
    <t>COO # Protección Civil Heres # 199191</t>
  </si>
  <si>
    <t>COO # Protección Civil Miranda</t>
  </si>
  <si>
    <t>COO # Protección Civil Miranda # 199191</t>
  </si>
  <si>
    <t>COO # Protección Civil San Antonio</t>
  </si>
  <si>
    <t>COO # Protección Civil San Antonio # 199191</t>
  </si>
  <si>
    <t>COO # Red Ciega - Asociación Civil Red Ciega</t>
  </si>
  <si>
    <t>COO # Red Ciega - Asociación Civil Red Ciega # 199191</t>
  </si>
  <si>
    <t>COO # ALAPLAF - Asociación Larense de Planificación Familiar</t>
  </si>
  <si>
    <t>COO # ALAPLAF - Asociación Larense de Planificación Familiar # 199191</t>
  </si>
  <si>
    <t>COO # AFACO - Asociación para el Desarrollo de la Familia y la Comunidad</t>
  </si>
  <si>
    <t>COO # AFACO - Asociación para el Desarrollo de la Familia y la Comunidad # 199191</t>
  </si>
  <si>
    <t>COO # Alcaldía de Táchira</t>
  </si>
  <si>
    <t>COO # Alcaldía de Táchira # 199191</t>
  </si>
  <si>
    <t>COO # Asociación Afecto Venezuela</t>
  </si>
  <si>
    <t>COO # Asociación Afecto Venezuela # 199191</t>
  </si>
  <si>
    <t>COO # CESAP Lara - Asociación Civil Concentroccidente</t>
  </si>
  <si>
    <t>COO # CESAP Lara - Asociación Civil Concentroccidente # 199191</t>
  </si>
  <si>
    <t>COO # AVESSOC - Asociación Venezolana de Servicios de Salud de Orientación Cristiana</t>
  </si>
  <si>
    <t>COO # AVESSOC - Asociación Venezolana de Servicios de Salud de Orientación Cristiana # 199191</t>
  </si>
  <si>
    <t>COO # Centro de Formación Popular Nuevo Pueblo</t>
  </si>
  <si>
    <t>COO # Centro de Formación Popular Nuevo Pueblo # 199191</t>
  </si>
  <si>
    <t>COO # CISOR - Centro de Investigaciones Científicas</t>
  </si>
  <si>
    <t>COO # CISOR - Centro de Investigaciones Científicas # 199191</t>
  </si>
  <si>
    <t>COO # CENDIF - Centro de Investigaciones para la Infancia y la Familia</t>
  </si>
  <si>
    <t>COO # CENDIF - Centro de Investigaciones para la Infancia y la Familia # 199191</t>
  </si>
  <si>
    <t>COO # CADEF - Centro de acción y defensa por los derechos humanos</t>
  </si>
  <si>
    <t>COO # CADEF - Centro de acción y defensa por los derechos humanos # 199191</t>
  </si>
  <si>
    <t>COO # CANIA - Centro de Atención Nutricional Infantil Antímano</t>
  </si>
  <si>
    <t>COO # CANIA - Centro de Atención Nutricional Infantil Antímano # 199191</t>
  </si>
  <si>
    <t>COO # Alcaldía de El Hatillo</t>
  </si>
  <si>
    <t>COO # Alcaldía de El Hatillo # 199191</t>
  </si>
  <si>
    <t>COO # SALUDANZ - Instituto Anzoatiguense de la Salud</t>
  </si>
  <si>
    <t>COO # SALUDANZ - Instituto Anzoatiguense de la Salud # 199191</t>
  </si>
  <si>
    <t>COO # HULRANZT - Hospital Universitario Dr. Luis Razetti</t>
  </si>
  <si>
    <t>COO # HULRANZT - Hospital Universitario Dr. Luis Razetti # 199191</t>
  </si>
  <si>
    <t>COO # DIRESA - Dirección Regional de Salud Amazonas</t>
  </si>
  <si>
    <t>COO # DIRESA - Dirección Regional de Salud Amazonas # 199191</t>
  </si>
  <si>
    <t>COO # CEPIN - Centro de Promoción Integral del Niño</t>
  </si>
  <si>
    <t>COO # CEPIN - Centro de Promoción Integral del Niño # 199191</t>
  </si>
  <si>
    <t>COO # FUNDAENSALUD - Fundación Educando En Salud</t>
  </si>
  <si>
    <t>COO # FUNDAENSALUD - Fundación Educando En Salud # 199191</t>
  </si>
  <si>
    <t>COO # ACCSI - Acción Ciudadana contra el SIDA</t>
  </si>
  <si>
    <t>COO # ACCSI - Acción Ciudadana contra el SIDA # 199191</t>
  </si>
  <si>
    <t>COO # ADRA VEN - Agencia Adventista de Desarrollo y Recursos Asistenciales Venezuela</t>
  </si>
  <si>
    <t>COO # ADRA VEN - Agencia Adventista de Desarrollo y Recursos Asistenciales Venezuela # 199191</t>
  </si>
  <si>
    <t>COO # COSUDE - Agencia Suiza para el Desarrollo y la Cooperación</t>
  </si>
  <si>
    <t>COO # COSUDE - Agencia Suiza para el Desarrollo y la Cooperación # 199191</t>
  </si>
  <si>
    <t>COO # Alcaldía de Bolívar</t>
  </si>
  <si>
    <t>COO # Alcaldía de Bolívar # 199191</t>
  </si>
  <si>
    <t>COO # Acción Solidaria</t>
  </si>
  <si>
    <t>COO # Acción Solidaria # 199191</t>
  </si>
  <si>
    <t>COO # Azul Positivo - Acción Zuliana por la Vida</t>
  </si>
  <si>
    <t>COO # Azul Positivo - Acción Zuliana por la Vida # 199191</t>
  </si>
  <si>
    <t>COO # ADRA CAN - Agencia Adventista de Desarrollo y Recursos Asistenciales Canadá</t>
  </si>
  <si>
    <t>COO # ADRA CAN - Agencia Adventista de Desarrollo y Recursos Asistenciales Canadá # 199191</t>
  </si>
  <si>
    <t>COO # Foro Penal</t>
  </si>
  <si>
    <t>COO # Foro Penal # 199191</t>
  </si>
  <si>
    <t>COO # Fundación "tomate un tiempo para ti"</t>
  </si>
  <si>
    <t>COO # Fundación "tomate un tiempo para ti" # 199191</t>
  </si>
  <si>
    <t>COO # Cacica Urimare - Fundación Cacica Urimare</t>
  </si>
  <si>
    <t>COO # Cacica Urimare - Fundación Cacica Urimare # 199191</t>
  </si>
  <si>
    <t>COO # FICR - Federación Internacional de Sociedades de la Cruz Roja y de la Media Luna Roja</t>
  </si>
  <si>
    <t>COO # FICR - Federación Internacional de Sociedades de la Cruz Roja y de la Media Luna Roja # 199191</t>
  </si>
  <si>
    <t>COO # FNP - Fundación Niños en Positivo</t>
  </si>
  <si>
    <t>COO # FNP - Fundación Niños en Positivo # 199191</t>
  </si>
  <si>
    <t>COO # Fogones y Bandera</t>
  </si>
  <si>
    <t>COO # Fogones y Bandera # 199191</t>
  </si>
  <si>
    <t>COO # FUNDACREDESA - Fundación Centro de Estudios sobre Crecimiento y Desarrollo de la Población Venezolana</t>
  </si>
  <si>
    <t>COO # FUNDACREDESA - Fundación Centro de Estudios sobre Crecimiento y Desarrollo de la Población Venezolana # 199191</t>
  </si>
  <si>
    <t>COO # Fundacion De Familia a Familia</t>
  </si>
  <si>
    <t>COO # Fundacion De Familia a Familia # 199191</t>
  </si>
  <si>
    <t>COO # Fundación Escribe tu Futuro</t>
  </si>
  <si>
    <t>COO # Fundación Escribe tu Futuro # 199191</t>
  </si>
  <si>
    <t>COO # Higea - Fundación Higea</t>
  </si>
  <si>
    <t>COO # Higea - Fundación Higea # 199191</t>
  </si>
  <si>
    <t>COO # Cultivaar - Fundación Cultivar</t>
  </si>
  <si>
    <t>COO # Cultivaar - Fundación Cultivar # 199191</t>
  </si>
  <si>
    <t>COO # Danac - Fundación Danac</t>
  </si>
  <si>
    <t>COO # Danac - Fundación Danac # 199191</t>
  </si>
  <si>
    <t>COO # FUNDAINIL - Fundación de Atención Integral Juvenil</t>
  </si>
  <si>
    <t>COO # FUNDAINIL - Fundación de Atención Integral Juvenil # 199191</t>
  </si>
  <si>
    <t>COO # ECHO - European Civil Protection and Humanitarian Aid Operations</t>
  </si>
  <si>
    <t>COO # ECHO - European Civil Protection and Humanitarian Aid Operations # 199191</t>
  </si>
  <si>
    <t>COO # CICR - Cruz Roja Internacional</t>
  </si>
  <si>
    <t>COO # CICR - Cruz Roja Internacional # 199191</t>
  </si>
  <si>
    <t>COO # CRV - Cruz Roja Venezolana</t>
  </si>
  <si>
    <t>COO # CRV - Cruz Roja Venezolana # 199191</t>
  </si>
  <si>
    <t>COO # Defensoría del Pueblo</t>
  </si>
  <si>
    <t>COO # Defensoría del Pueblo # 199191</t>
  </si>
  <si>
    <t>COO # CISV</t>
  </si>
  <si>
    <t>COO # CISV # 199191</t>
  </si>
  <si>
    <t>COO # Cooperativa Prod Quebrada Azul</t>
  </si>
  <si>
    <t>COO # Cooperativa Prod Quebrada Azul # 199191</t>
  </si>
  <si>
    <t>COO # Corposalud</t>
  </si>
  <si>
    <t>COO # Corposalud # 199191</t>
  </si>
  <si>
    <t>COO # Derechicos</t>
  </si>
  <si>
    <t>COO # Derechicos # 199191</t>
  </si>
  <si>
    <t>COO # FINAMPYME - Entidad Microfinanciera de Ahorro y Crédito</t>
  </si>
  <si>
    <t>COO # FINAMPYME - Entidad Microfinanciera de Ahorro y Crédito # 199191</t>
  </si>
  <si>
    <t>COO # Entrompe de Falopio</t>
  </si>
  <si>
    <t>COO # Entrompe de Falopio # 199191</t>
  </si>
  <si>
    <t>COO # EFIP - Equipo de Formación, Información y Publicaciones</t>
  </si>
  <si>
    <t>COO # EFIP - Equipo de Formación, Información y Publicaciones # 199191</t>
  </si>
  <si>
    <t>COO # CODEVIDA - Derecho a la Salud y la Vida</t>
  </si>
  <si>
    <t>COO # CODEVIDA - Derecho a la Salud y la Vida # 199191</t>
  </si>
  <si>
    <t>COO # DigiSalud</t>
  </si>
  <si>
    <t>COO # DigiSalud # 199191</t>
  </si>
  <si>
    <t>COO # Dirección Regional de Salud de Barinas</t>
  </si>
  <si>
    <t>COO # Dirección Regional de Salud de Barinas # 199191</t>
  </si>
  <si>
    <t>COO # MI - Mentor Initiative</t>
  </si>
  <si>
    <t>COO # MI - Mentor Initiative # 199191</t>
  </si>
  <si>
    <t>COO # CEPROFOR - Asociación Civil Centro para la promoción y formación social.</t>
  </si>
  <si>
    <t>COO # CEPROFOR - Asociación Civil Centro para la promoción y formación social. # 199191</t>
  </si>
  <si>
    <t>COO # Proyecto de recuperación nutricional Catch Up</t>
  </si>
  <si>
    <t>COO # Proyecto de recuperación nutricional Catch Up # 199191</t>
  </si>
  <si>
    <t>COO # Asociación Civil Una Mano Para Monagas</t>
  </si>
  <si>
    <t>COO # Asociación Civil Una Mano Para Monagas # 199191</t>
  </si>
  <si>
    <t>COO # Pais Narrado</t>
  </si>
  <si>
    <t>COO # Pais Narrado # 199191</t>
  </si>
  <si>
    <t>COO # REPAS - Red Popular de Ayuda Solidaria</t>
  </si>
  <si>
    <t>COO # REPAS - Red Popular de Ayuda Solidaria # 199191</t>
  </si>
  <si>
    <t>COO # MPPS DRSNE - Direccion Regional de salud Nueva esparta</t>
  </si>
  <si>
    <t>COO # MPPS DRSNE - Direccion Regional de salud Nueva esparta # 199191</t>
  </si>
  <si>
    <t>COO # Fundamad - Fundación manito de Dios</t>
  </si>
  <si>
    <t>COO # Fundamad - Fundación manito de Dios # 199191</t>
  </si>
  <si>
    <t>COO # CUMIS UCV - Campamento Universitario Multidisciplinario de Investigación y Servicio</t>
  </si>
  <si>
    <t>COO # CUMIS UCV - Campamento Universitario Multidisciplinario de Investigación y Servicio # 199191</t>
  </si>
  <si>
    <t>COO # FPO - Fundación Potabilis</t>
  </si>
  <si>
    <t>COO # FPO - Fundación Potabilis # 199191</t>
  </si>
  <si>
    <t>COO # AC NM - Asociación Civil Niña Madre</t>
  </si>
  <si>
    <t>COO # AC NM - Asociación Civil Niña Madre # 199191</t>
  </si>
  <si>
    <t>COO # VDTM - Ven da tu mano</t>
  </si>
  <si>
    <t>COO # VDTM - Ven da tu mano # 199191</t>
  </si>
  <si>
    <t>COO # SER - Sociedad Educativa Religiosa</t>
  </si>
  <si>
    <t>COO # SER - Sociedad Educativa Religiosa # 199191</t>
  </si>
  <si>
    <t>COO # CAMPO - Cooperación Acción Movimiento Producción Organización</t>
  </si>
  <si>
    <t>COO # CAMPO - Cooperación Acción Movimiento Producción Organización # 199191</t>
  </si>
  <si>
    <t>COO # DEJAD QUE LOS NIÑOS VENGAN A MI</t>
  </si>
  <si>
    <t>COO # DEJAD QUE LOS NIÑOS VENGAN A MI # 199191</t>
  </si>
  <si>
    <t>COO # ECR - Esclavas de Cristo Rey</t>
  </si>
  <si>
    <t>COO # ECR - Esclavas de Cristo Rey # 199191</t>
  </si>
  <si>
    <t>COO # Fundación para el Desarrollo Sustentable de la Nación Isaac</t>
  </si>
  <si>
    <t>COO # Fundación para el Desarrollo Sustentable de la Nación Isaac # 199191</t>
  </si>
  <si>
    <t>COO # FH - Fundación Hábiles</t>
  </si>
  <si>
    <t>COO # FH - Fundación Hábiles # 199191</t>
  </si>
  <si>
    <t>COO # Consorven - Confederación Sordos de Venezuela</t>
  </si>
  <si>
    <t>COO # Consorven - Confederación Sordos de Venezuela # 199191</t>
  </si>
  <si>
    <t>COO # ACOVIH - Acción Colectiva contra el VIH</t>
  </si>
  <si>
    <t>COO # ACOVIH - Acción Colectiva contra el VIH # 199191</t>
  </si>
  <si>
    <t>COO # Alcaldía de Maracaibo</t>
  </si>
  <si>
    <t>COO # Alcaldía de Maracaibo # 199191</t>
  </si>
  <si>
    <t>COO # MUDERES - Mujeres por los Derechos</t>
  </si>
  <si>
    <t>COO # MUDERES - Mujeres por los Derechos # 199191</t>
  </si>
  <si>
    <t>COO # SPPS_Lara - Secretaría de Salud del estado Lara</t>
  </si>
  <si>
    <t>COO # SPPS_Lara - Secretaría de Salud del estado Lara # 199191</t>
  </si>
  <si>
    <t>COO # SOCIEM-UCV - Sociedad Científica de Estudiantes de Medicina de la Universidad Central de Venezuela</t>
  </si>
  <si>
    <t>COO # SOCIEM-UCV - Sociedad Científica de Estudiantes de Medicina de la Universidad Central de Venezuela # 199191</t>
  </si>
  <si>
    <t xml:space="preserve">COO # CENADEDH - Centro de Demografía y Derechos Humanos </t>
  </si>
  <si>
    <t>COO # CENADEDH - Centro de Demografía y Derechos Humanos  # 199191</t>
  </si>
  <si>
    <t>COO # CIR - Comité Internacional de Rescate</t>
  </si>
  <si>
    <t>COO # CIR - Comité Internacional de Rescate # 199191</t>
  </si>
  <si>
    <t>COO # FEE - Emprendedores de Éxito</t>
  </si>
  <si>
    <t>COO # FEE - Emprendedores de Éxito # 199191</t>
  </si>
  <si>
    <t>COO # Inclúyeme - Fundación Inclúyeme</t>
  </si>
  <si>
    <t>COO # Inclúyeme - Fundación Inclúyeme # 199191</t>
  </si>
  <si>
    <t>COO # ENCILUZ - Fundación de Bienestar Social Enciende una Luz.</t>
  </si>
  <si>
    <t>COO # ENCILUZ - Fundación de Bienestar Social Enciende una Luz. # 199191</t>
  </si>
  <si>
    <t>COO # SALMA Venezuela</t>
  </si>
  <si>
    <t>COO # SALMA Venezuela # 199191</t>
  </si>
  <si>
    <t>COO # DCEF - DEUS CARITAS EST FUNDACIÓN</t>
  </si>
  <si>
    <t>COO # DCEF - DEUS CARITAS EST FUNDACIÓN # 199191</t>
  </si>
  <si>
    <t>COO # ADHAM - Asociación de Derechos Humanos Amigos de Margarita</t>
  </si>
  <si>
    <t>COO # ADHAM - Asociación de Derechos Humanos Amigos de Margarita # 199191</t>
  </si>
  <si>
    <t>COO # Fundación Conciencia por la Vida</t>
  </si>
  <si>
    <t>COO # Fundación Conciencia por la Vida # 199191</t>
  </si>
  <si>
    <t>COO # ALPANNA - Fundación Andando Al Paso de Niños, Niñas y Adolescentes</t>
  </si>
  <si>
    <t>COO # ALPANNA - Fundación Andando Al Paso de Niños, Niñas y Adolescentes # 199191</t>
  </si>
  <si>
    <t>COO # FALDAS R - Feministas en Acción Libre y Directa por la Autonomía Sexual y Reproductiva</t>
  </si>
  <si>
    <t>COO # FALDAS R - Feministas en Acción Libre y Directa por la Autonomía Sexual y Reproductiva # 199191</t>
  </si>
  <si>
    <t>COO # JE/JAV - Jóvenes Emprendedores/Junior Achievement de Venezuela</t>
  </si>
  <si>
    <t>COO # JE/JAV - Jóvenes Emprendedores/Junior Achievement de Venezuela # 199191</t>
  </si>
  <si>
    <t>COO # A.C. Instituto de la Caridad Universal de Venezuela</t>
  </si>
  <si>
    <t>COO # A.C. Instituto de la Caridad Universal de Venezuela # 199191</t>
  </si>
  <si>
    <t xml:space="preserve">COO # UAR - Universidad Abierta de Recoleta </t>
  </si>
  <si>
    <t>COO # UAR - Universidad Abierta de Recoleta  # 199191</t>
  </si>
  <si>
    <t xml:space="preserve">COO # MUGER - Colectivo Feminista Mujer Género Rebelde </t>
  </si>
  <si>
    <t>COO # MUGER - Colectivo Feminista Mujer Género Rebelde  # 199191</t>
  </si>
  <si>
    <t>COO # INTAMUJER - Instituto Tachirense de la Mujer</t>
  </si>
  <si>
    <t>COO # INTAMUJER - Instituto Tachirense de la Mujer # 199191</t>
  </si>
  <si>
    <t>COO # MPPS Apure</t>
  </si>
  <si>
    <t>COO # MPPS Apure # 199191</t>
  </si>
  <si>
    <t>COO # INSALUDAPURE - Instituto Autónomo De La Salud Del Estado Apure</t>
  </si>
  <si>
    <t>COO # INSALUDAPURE - Instituto Autónomo De La Salud Del Estado Apure # 199191</t>
  </si>
  <si>
    <t>COO # PIB-CLUE - Primera Iglesia Bautista - Cristo la única esperanza</t>
  </si>
  <si>
    <t>COO # PIB-CLUE - Primera Iglesia Bautista - Cristo la única esperanza # 199191</t>
  </si>
  <si>
    <t>COO # MPPS Miranda</t>
  </si>
  <si>
    <t>COO # MPPS Miranda # 199191</t>
  </si>
  <si>
    <t>COO # MPPS La Guaira</t>
  </si>
  <si>
    <t>COO # MPPS La Guaira # 199191</t>
  </si>
  <si>
    <t>COO # EducAcción - Educación</t>
  </si>
  <si>
    <t>COO # EducAcción - Educación # 199191</t>
  </si>
  <si>
    <t>COO # MPPS Distrito Capital</t>
  </si>
  <si>
    <t>COO # MPPS Distrito Capital # 199191</t>
  </si>
  <si>
    <t>COO # MPPS Cojedes</t>
  </si>
  <si>
    <t>COO # MPPS Cojedes # 199191</t>
  </si>
  <si>
    <t>COO # MPPS Guárico</t>
  </si>
  <si>
    <t>COO # MPPS Guárico # 199191</t>
  </si>
  <si>
    <t>COO # MPPS Portuguesa</t>
  </si>
  <si>
    <t>COO # MPPS Portuguesa # 199191</t>
  </si>
  <si>
    <t>COO # MPPS Carabobo</t>
  </si>
  <si>
    <t>COO # MPPS Carabobo # 199191</t>
  </si>
  <si>
    <t>COO # MPPS Yaracuy</t>
  </si>
  <si>
    <t>COO # MPPS Yaracuy # 199191</t>
  </si>
  <si>
    <t>COO # Diócesis - Diócesis de Barquisimeto</t>
  </si>
  <si>
    <t>COO # Diócesis - Diócesis de Barquisimeto # 199191</t>
  </si>
  <si>
    <t>COO # MPPS Delta Amacuro</t>
  </si>
  <si>
    <t>COO # MPPS Delta Amacuro # 199191</t>
  </si>
  <si>
    <t>COO # F. Finampyme - Fundación Finampyme</t>
  </si>
  <si>
    <t>COO # F. Finampyme - Fundación Finampyme # 199191</t>
  </si>
  <si>
    <t>COO # Visión Mujer - Fundación Visión Mujer</t>
  </si>
  <si>
    <t>COO # Visión Mujer - Fundación Visión Mujer # 199191</t>
  </si>
  <si>
    <t>COO # MPPS Monagas</t>
  </si>
  <si>
    <t>COO # MPPS Monagas # 199191</t>
  </si>
  <si>
    <t>COO # INSALUD - Fundación Instituto Carabobeño para la Salud</t>
  </si>
  <si>
    <t>COO # INSALUD - Fundación Instituto Carabobeño para la Salud # 199191</t>
  </si>
  <si>
    <t>COO # Corposalud Yaracuy - Instituto Autónomo de la Salud del estado Yaracuy</t>
  </si>
  <si>
    <t>COO # Corposalud Yaracuy - Instituto Autónomo de la Salud del estado Yaracuy # 199191</t>
  </si>
  <si>
    <t>COO # MPPS Sucre</t>
  </si>
  <si>
    <t>COO # MPPS Sucre # 199191</t>
  </si>
  <si>
    <t>COO # Corporación de Salud del Estado Aragua</t>
  </si>
  <si>
    <t>COO # Corporación de Salud del Estado Aragua # 199191</t>
  </si>
  <si>
    <t>COO # HI - Humanity &amp; Inclusion</t>
  </si>
  <si>
    <t>COO # HI - Humanity &amp; Inclusion # 199191</t>
  </si>
  <si>
    <t>COO # Asociación Civil Nuevo Amanecer</t>
  </si>
  <si>
    <t>COO # Asociación Civil Nuevo Amanecer # 199191</t>
  </si>
  <si>
    <t>COO # FCA - Fundación Caciques Alzaos</t>
  </si>
  <si>
    <t>COO # FCA - Fundación Caciques Alzaos # 199191</t>
  </si>
  <si>
    <t>COO # FUNDACRECER - FundaCrecer para el crecimiento integral</t>
  </si>
  <si>
    <t>COO # FUNDACRECER - FundaCrecer para el crecimiento integral # 199191</t>
  </si>
  <si>
    <t>COO # CARITAS Carúpano</t>
  </si>
  <si>
    <t>COO # CARITAS Carúpano # 199191</t>
  </si>
  <si>
    <t>COO # Jurispenna - Juris para Ellos, niños niñas y adolescentes</t>
  </si>
  <si>
    <t>COO # Jurispenna - Juris para Ellos, niños niñas y adolescentes # 199191</t>
  </si>
  <si>
    <t>COO # Fundación Manos Extendidas</t>
  </si>
  <si>
    <t>COO # Fundación Manos Extendidas # 199191</t>
  </si>
  <si>
    <t>COO # OBGASTROFIT - OB GASTRO FIT</t>
  </si>
  <si>
    <t>COO # OBGASTROFIT - OB GASTRO FIT # 199191</t>
  </si>
  <si>
    <t>COO # El Iceberg - El Iceberg del Exito</t>
  </si>
  <si>
    <t>COO # El Iceberg - El Iceberg del Exito # 199191</t>
  </si>
  <si>
    <t>COO # Activistasxsl - Mujeres Activistas por el Software Libre</t>
  </si>
  <si>
    <t>COO # Activistasxsl - Mujeres Activistas por el Software Libre # 199191</t>
  </si>
  <si>
    <t>COO # SDS Trujillo - Secretaría de Salud del Estado Trujillo</t>
  </si>
  <si>
    <t>COO # SDS Trujillo - Secretaría de Salud del Estado Trujillo # 199191</t>
  </si>
  <si>
    <t>COO # SDS Falcón - Secretaría de Salud del Estado Falcón</t>
  </si>
  <si>
    <t>COO # SDS Falcón - Secretaría de Salud del Estado Falcón # 199191</t>
  </si>
  <si>
    <t>COO # Mapani - Madres y Padres Por los Niños en Venezuela</t>
  </si>
  <si>
    <t>COO # Mapani - Madres y Padres Por los Niños en Venezuela # 199191</t>
  </si>
  <si>
    <t>COO # DSDC - Dirección de Salud del Distrito Capital</t>
  </si>
  <si>
    <t>COO # DSDC - Dirección de Salud del Distrito Capital # 199191</t>
  </si>
  <si>
    <t>COO # Diócesis SC - Diócesis de San Cristóbal</t>
  </si>
  <si>
    <t>COO # Diócesis SC - Diócesis de San Cristóbal # 199191</t>
  </si>
  <si>
    <t>COO # FUNDASALUD - Fundación del Estado Sucre para la Salud</t>
  </si>
  <si>
    <t>COO # FUNDASALUD - Fundación del Estado Sucre para la Salud # 199191</t>
  </si>
  <si>
    <t>COO # Corposalud Táchira</t>
  </si>
  <si>
    <t>COO # Corposalud Táchira # 199191</t>
  </si>
  <si>
    <t>COO # DRSNESP - Dirección Regional de Salud del Estado Nueva Esparta</t>
  </si>
  <si>
    <t>COO # DRSNESP - Dirección Regional de Salud del Estado Nueva Esparta # 199191</t>
  </si>
  <si>
    <t>COO # DRSDelta - Dirección Regional de Salud Delta Amacuro</t>
  </si>
  <si>
    <t>COO # DRSDelta - Dirección Regional de Salud Delta Amacuro # 199191</t>
  </si>
  <si>
    <t>COO # Corposalud Mérida</t>
  </si>
  <si>
    <t>COO # Corposalud Mérida # 199191</t>
  </si>
  <si>
    <t>HVEN23-EDU;NUT-199320-1 Centros de alimentación y formación para el trabajo en rescate al medio ambiente</t>
  </si>
  <si>
    <t>199320</t>
  </si>
  <si>
    <t xml:space="preserve">NUT # UAR - Universidad Abierta de Recoleta </t>
  </si>
  <si>
    <t>NUT # UAR - Universidad Abierta de Recoleta  # 199320</t>
  </si>
  <si>
    <t>NUT # FALDAS R - Feministas en Acción Libre y Directa por la Autonomía Sexual y Reproductiva</t>
  </si>
  <si>
    <t>NUT # FALDAS R - Feministas en Acción Libre y Directa por la Autonomía Sexual y Reproductiva # 199320</t>
  </si>
  <si>
    <t>NUT # ALPANNA - Fundación Andando Al Paso de Niños, Niñas y Adolescentes</t>
  </si>
  <si>
    <t>NUT # ALPANNA - Fundación Andando Al Paso de Niños, Niñas y Adolescentes # 199320</t>
  </si>
  <si>
    <t xml:space="preserve">NUT # MUGER - Colectivo Feminista Mujer Género Rebelde </t>
  </si>
  <si>
    <t>NUT # MUGER - Colectivo Feminista Mujer Género Rebelde  # 199320</t>
  </si>
  <si>
    <t>NUT # INSALUDAPURE - Instituto Autónomo De La Salud Del Estado Apure</t>
  </si>
  <si>
    <t>NUT # INSALUDAPURE - Instituto Autónomo De La Salud Del Estado Apure # 199320</t>
  </si>
  <si>
    <t>NUT # MPPS Apure</t>
  </si>
  <si>
    <t>NUT # MPPS Apure # 199320</t>
  </si>
  <si>
    <t>NUT # A.C. Instituto de la Caridad Universal de Venezuela</t>
  </si>
  <si>
    <t>NUT # A.C. Instituto de la Caridad Universal de Venezuela # 199320</t>
  </si>
  <si>
    <t>NUT # MPPS Guárico</t>
  </si>
  <si>
    <t>NUT # MPPS Guárico # 199320</t>
  </si>
  <si>
    <t>NUT # MPPS Yaracuy</t>
  </si>
  <si>
    <t>NUT # MPPS Yaracuy # 199320</t>
  </si>
  <si>
    <t>NUT # MPPS Carabobo</t>
  </si>
  <si>
    <t>NUT # MPPS Carabobo # 199320</t>
  </si>
  <si>
    <t>NUT # JE/JAV - Jóvenes Emprendedores/Junior Achievement de Venezuela</t>
  </si>
  <si>
    <t>NUT # JE/JAV - Jóvenes Emprendedores/Junior Achievement de Venezuela # 199320</t>
  </si>
  <si>
    <t>NUT # PIB-CLUE - Primera Iglesia Bautista - Cristo la única esperanza</t>
  </si>
  <si>
    <t>NUT # PIB-CLUE - Primera Iglesia Bautista - Cristo la única esperanza # 199320</t>
  </si>
  <si>
    <t>NUT # MPPS Portuguesa</t>
  </si>
  <si>
    <t>NUT # MPPS Portuguesa # 199320</t>
  </si>
  <si>
    <t>NUT # Fundación Manos Extendidas</t>
  </si>
  <si>
    <t>NUT # Fundación Manos Extendidas # 199320</t>
  </si>
  <si>
    <t>NUT # Activistasxsl - Mujeres Activistas por el Software Libre</t>
  </si>
  <si>
    <t>NUT # Activistasxsl - Mujeres Activistas por el Software Libre # 199320</t>
  </si>
  <si>
    <t>NUT # El Iceberg - El Iceberg del Exito</t>
  </si>
  <si>
    <t>NUT # El Iceberg - El Iceberg del Exito # 199320</t>
  </si>
  <si>
    <t>NUT # F. Finampyme - Fundación Finampyme</t>
  </si>
  <si>
    <t>NUT # F. Finampyme - Fundación Finampyme # 199320</t>
  </si>
  <si>
    <t>NUT # HI - Humanity &amp; Inclusion</t>
  </si>
  <si>
    <t>NUT # HI - Humanity &amp; Inclusion # 199320</t>
  </si>
  <si>
    <t>NUT # OBGASTROFIT - OB GASTRO FIT</t>
  </si>
  <si>
    <t>NUT # OBGASTROFIT - OB GASTRO FIT # 199320</t>
  </si>
  <si>
    <t>NUT # Jurispenna - Juris para Ellos, niños niñas y adolescentes</t>
  </si>
  <si>
    <t>NUT # Jurispenna - Juris para Ellos, niños niñas y adolescentes # 199320</t>
  </si>
  <si>
    <t>NUT # FUNDACRECER - FundaCrecer para el crecimiento integral</t>
  </si>
  <si>
    <t>NUT # FUNDACRECER - FundaCrecer para el crecimiento integral # 199320</t>
  </si>
  <si>
    <t>NUT # Diócesis - Diócesis de Barquisimeto</t>
  </si>
  <si>
    <t>NUT # Diócesis - Diócesis de Barquisimeto # 199320</t>
  </si>
  <si>
    <t>NUT # INTAMUJER - Instituto Tachirense de la Mujer</t>
  </si>
  <si>
    <t>NUT # INTAMUJER - Instituto Tachirense de la Mujer # 199320</t>
  </si>
  <si>
    <t>NUT # FCA - Fundación Caciques Alzaos</t>
  </si>
  <si>
    <t>NUT # FCA - Fundación Caciques Alzaos # 199320</t>
  </si>
  <si>
    <t>NUT # Asociación Civil Nuevo Amanecer</t>
  </si>
  <si>
    <t>NUT # Asociación Civil Nuevo Amanecer # 199320</t>
  </si>
  <si>
    <t>NUT # CARITAS Carúpano</t>
  </si>
  <si>
    <t>NUT # CARITAS Carúpano # 199320</t>
  </si>
  <si>
    <t>NUT # MPPS Cojedes</t>
  </si>
  <si>
    <t>NUT # MPPS Cojedes # 199320</t>
  </si>
  <si>
    <t>NUT # SDS Trujillo - Secretaría de Salud del Estado Trujillo</t>
  </si>
  <si>
    <t>NUT # SDS Trujillo - Secretaría de Salud del Estado Trujillo # 199320</t>
  </si>
  <si>
    <t>NUT # SDS Falcón - Secretaría de Salud del Estado Falcón</t>
  </si>
  <si>
    <t>NUT # SDS Falcón - Secretaría de Salud del Estado Falcón # 199320</t>
  </si>
  <si>
    <t>NUT # Mapani - Madres y Padres Por los Niños en Venezuela</t>
  </si>
  <si>
    <t>NUT # Mapani - Madres y Padres Por los Niños en Venezuela # 199320</t>
  </si>
  <si>
    <t>NUT # DSDC - Dirección de Salud del Distrito Capital</t>
  </si>
  <si>
    <t>NUT # DSDC - Dirección de Salud del Distrito Capital # 199320</t>
  </si>
  <si>
    <t>NUT # Diócesis SC - Diócesis de San Cristóbal</t>
  </si>
  <si>
    <t>NUT # Diócesis SC - Diócesis de San Cristóbal # 199320</t>
  </si>
  <si>
    <t>NUT # FUNDASALUD - Fundación del Estado Sucre para la Salud</t>
  </si>
  <si>
    <t>NUT # FUNDASALUD - Fundación del Estado Sucre para la Salud # 199320</t>
  </si>
  <si>
    <t>NUT # FUNDAENSALUD - Fundación Educando En Salud</t>
  </si>
  <si>
    <t>NUT # FUNDAENSALUD - Fundación Educando En Salud # 199320</t>
  </si>
  <si>
    <t>NUT # DRSDelta - Dirección Regional de Salud Delta Amacuro</t>
  </si>
  <si>
    <t>NUT # DRSDelta - Dirección Regional de Salud Delta Amacuro # 199320</t>
  </si>
  <si>
    <t>NUT # Corposalud Mérida</t>
  </si>
  <si>
    <t>NUT # Corposalud Mérida # 199320</t>
  </si>
  <si>
    <t>NUT # Corposalud Táchira</t>
  </si>
  <si>
    <t>NUT # Corposalud Táchira # 199320</t>
  </si>
  <si>
    <t>NUT # EducAcción - Educación</t>
  </si>
  <si>
    <t>NUT # EducAcción - Educación # 199320</t>
  </si>
  <si>
    <t>NUT # SOCIEM-UCV - Sociedad Científica de Estudiantes de Medicina de la Universidad Central de Venezuela</t>
  </si>
  <si>
    <t>NUT # SOCIEM-UCV - Sociedad Científica de Estudiantes de Medicina de la Universidad Central de Venezuela # 199320</t>
  </si>
  <si>
    <t>NUT # DRSNESP - Dirección Regional de Salud del Estado Nueva Esparta</t>
  </si>
  <si>
    <t>NUT # DRSNESP - Dirección Regional de Salud del Estado Nueva Esparta # 199320</t>
  </si>
  <si>
    <t>NUT # MPPS La Guaira</t>
  </si>
  <si>
    <t>NUT # MPPS La Guaira # 199320</t>
  </si>
  <si>
    <t>NUT # MPPS Miranda</t>
  </si>
  <si>
    <t>NUT # MPPS Miranda # 199320</t>
  </si>
  <si>
    <t>NUT # MPPS Distrito Capital</t>
  </si>
  <si>
    <t>NUT # MPPS Distrito Capital # 199320</t>
  </si>
  <si>
    <t xml:space="preserve">NUT # CENADEDH - Centro de Demografía y Derechos Humanos </t>
  </si>
  <si>
    <t>NUT # CENADEDH - Centro de Demografía y Derechos Humanos  # 199320</t>
  </si>
  <si>
    <t>NUT # MUDERES - Mujeres por los Derechos</t>
  </si>
  <si>
    <t>NUT # MUDERES - Mujeres por los Derechos # 199320</t>
  </si>
  <si>
    <t>NUT # SPPS_Lara - Secretaría de Salud del estado Lara</t>
  </si>
  <si>
    <t>NUT # SPPS_Lara - Secretaría de Salud del estado Lara # 199320</t>
  </si>
  <si>
    <t>NUT # FH - Fundación Hábiles</t>
  </si>
  <si>
    <t>NUT # FH - Fundación Hábiles # 199320</t>
  </si>
  <si>
    <t>NUT # Consorven - Confederación Sordos de Venezuela</t>
  </si>
  <si>
    <t>NUT # Consorven - Confederación Sordos de Venezuela # 199320</t>
  </si>
  <si>
    <t>NUT # Alcaldía de Maracaibo</t>
  </si>
  <si>
    <t>NUT # Alcaldía de Maracaibo # 199320</t>
  </si>
  <si>
    <t>NUT # Visión Mujer - Fundación Visión Mujer</t>
  </si>
  <si>
    <t>NUT # Visión Mujer - Fundación Visión Mujer # 199320</t>
  </si>
  <si>
    <t>NUT # CIR - Comité Internacional de Rescate</t>
  </si>
  <si>
    <t>NUT # CIR - Comité Internacional de Rescate # 199320</t>
  </si>
  <si>
    <t>NUT # ADHAM - Asociación de Derechos Humanos Amigos de Margarita</t>
  </si>
  <si>
    <t>NUT # ADHAM - Asociación de Derechos Humanos Amigos de Margarita # 199320</t>
  </si>
  <si>
    <t>EDU # Acción Solidaria # 199320</t>
  </si>
  <si>
    <t>EDU # ACCSI - Acción Ciudadana contra el SIDA # 199320</t>
  </si>
  <si>
    <t>NUT # ACOVIH - Acción Colectiva contra el VIH</t>
  </si>
  <si>
    <t>NUT # ACOVIH - Acción Colectiva contra el VIH # 199320</t>
  </si>
  <si>
    <t>NUT # Fundación Conciencia por la Vida</t>
  </si>
  <si>
    <t>NUT # Fundación Conciencia por la Vida # 199320</t>
  </si>
  <si>
    <t>NUT # FEE - Emprendedores de Éxito</t>
  </si>
  <si>
    <t>NUT # FEE - Emprendedores de Éxito # 199320</t>
  </si>
  <si>
    <t>NUT # SALMA Venezuela</t>
  </si>
  <si>
    <t>NUT # SALMA Venezuela # 199320</t>
  </si>
  <si>
    <t>NUT # ENCILUZ - Fundación de Bienestar Social Enciende una Luz.</t>
  </si>
  <si>
    <t>NUT # ENCILUZ - Fundación de Bienestar Social Enciende una Luz. # 199320</t>
  </si>
  <si>
    <t>NUT # DCEF - DEUS CARITAS EST FUNDACIÓN</t>
  </si>
  <si>
    <t>NUT # DCEF - DEUS CARITAS EST FUNDACIÓN # 199320</t>
  </si>
  <si>
    <t>NUT # Inclúyeme - Fundación Inclúyeme</t>
  </si>
  <si>
    <t>NUT # Inclúyeme - Fundación Inclúyeme # 199320</t>
  </si>
  <si>
    <t>EDU # Red Ciega - Asociación Civil Red Ciega # 199320</t>
  </si>
  <si>
    <t>EDU # CESAP Lara - Asociación Civil Concentroccidente # 199320</t>
  </si>
  <si>
    <t>EDU # Asociación Afecto Venezuela # 199320</t>
  </si>
  <si>
    <t>EDU # AVESSOC - Asociación Venezolana de Servicios de Salud de Orientación Cristiana # 199320</t>
  </si>
  <si>
    <t>EDU # AFACO - Asociación para el Desarrollo de la Familia y la Comunidad # 199320</t>
  </si>
  <si>
    <t>EDU # ALAPLAF - Asociación Larense de Planificación Familiar # 199320</t>
  </si>
  <si>
    <t>EDU # Alcaldía de Táchira # 199320</t>
  </si>
  <si>
    <t>EDU # ADRA VEN - Agencia Adventista de Desarrollo y Recursos Asistenciales Venezuela # 199320</t>
  </si>
  <si>
    <t>EDU # ADRA CAN - Agencia Adventista de Desarrollo y Recursos Asistenciales Canadá # 199320</t>
  </si>
  <si>
    <t>EDU # Azul Positivo - Acción Zuliana por la Vida # 199320</t>
  </si>
  <si>
    <t>EDU # Alcaldía de El Hatillo # 199320</t>
  </si>
  <si>
    <t>EDU # Alcaldía de Bolívar # 199320</t>
  </si>
  <si>
    <t>EDU # COSUDE - Agencia Suiza para el Desarrollo y la Cooperación # 199320</t>
  </si>
  <si>
    <t>NUT # Fundación para el Desarrollo Sustentable de la Nación Isaac</t>
  </si>
  <si>
    <t>NUT # Fundación para el Desarrollo Sustentable de la Nación Isaac # 199320</t>
  </si>
  <si>
    <t>NUT # CUMIS UCV - Campamento Universitario Multidisciplinario de Investigación y Servicio</t>
  </si>
  <si>
    <t>NUT # CUMIS UCV - Campamento Universitario Multidisciplinario de Investigación y Servicio # 199320</t>
  </si>
  <si>
    <t>NUT # VDTM - Ven da tu mano</t>
  </si>
  <si>
    <t>NUT # VDTM - Ven da tu mano # 199320</t>
  </si>
  <si>
    <t>NUT # AC NM - Asociación Civil Niña Madre</t>
  </si>
  <si>
    <t>NUT # AC NM - Asociación Civil Niña Madre # 199320</t>
  </si>
  <si>
    <t>NUT # DEJAD QUE LOS NIÑOS VENGAN A MI</t>
  </si>
  <si>
    <t>NUT # DEJAD QUE LOS NIÑOS VENGAN A MI # 199320</t>
  </si>
  <si>
    <t>NUT # FPO - Fundación Potabilis</t>
  </si>
  <si>
    <t>NUT # FPO - Fundación Potabilis # 199320</t>
  </si>
  <si>
    <t>NUT # Corposalud Yaracuy - Instituto Autónomo de la Salud del estado Yaracuy</t>
  </si>
  <si>
    <t>NUT # Corposalud Yaracuy - Instituto Autónomo de la Salud del estado Yaracuy # 199320</t>
  </si>
  <si>
    <t>NUT # MPPS Monagas</t>
  </si>
  <si>
    <t>NUT # MPPS Monagas # 199320</t>
  </si>
  <si>
    <t>NUT # MPPS Delta Amacuro</t>
  </si>
  <si>
    <t>NUT # MPPS Delta Amacuro # 199320</t>
  </si>
  <si>
    <t>NUT # FLM - Federación Luterana Mundial VEN</t>
  </si>
  <si>
    <t>NUT # INSALUD - Fundación Instituto Carabobeño para la Salud</t>
  </si>
  <si>
    <t>NUT # INSALUD - Fundación Instituto Carabobeño para la Salud # 199320</t>
  </si>
  <si>
    <t>NUT # Corporación de Salud del Estado Aragua</t>
  </si>
  <si>
    <t>NUT # Corporación de Salud del Estado Aragua # 199320</t>
  </si>
  <si>
    <t>NUT # MPPS Sucre</t>
  </si>
  <si>
    <t>NUT # MPPS Sucre # 199320</t>
  </si>
  <si>
    <t>NUT # REPAS - Red Popular de Ayuda Solidaria</t>
  </si>
  <si>
    <t>NUT # REPAS - Red Popular de Ayuda Solidaria # 199320</t>
  </si>
  <si>
    <t>NUT # Asociación Civil Una Mano Para Monagas</t>
  </si>
  <si>
    <t>NUT # Asociación Civil Una Mano Para Monagas # 199320</t>
  </si>
  <si>
    <t>NUT # Pais Narrado</t>
  </si>
  <si>
    <t>NUT # Pais Narrado # 199320</t>
  </si>
  <si>
    <t>NUT # MPPS DRSNE - Direccion Regional de salud Nueva esparta</t>
  </si>
  <si>
    <t>NUT # MPPS DRSNE - Direccion Regional de salud Nueva esparta # 199320</t>
  </si>
  <si>
    <t>NUT # MI - Mentor Initiative</t>
  </si>
  <si>
    <t>NUT # MI - Mentor Initiative # 199320</t>
  </si>
  <si>
    <t>NUT # CAMPO - Cooperación Acción Movimiento Producción Organización</t>
  </si>
  <si>
    <t>NUT # CAMPO - Cooperación Acción Movimiento Producción Organización # 199320</t>
  </si>
  <si>
    <t>NUT # SER - Sociedad Educativa Religiosa</t>
  </si>
  <si>
    <t>NUT # SER - Sociedad Educativa Religiosa # 199320</t>
  </si>
  <si>
    <t>NUT # ECR - Esclavas de Cristo Rey</t>
  </si>
  <si>
    <t>NUT # ECR - Esclavas de Cristo Rey # 199320</t>
  </si>
  <si>
    <t>NUT # Proyecto de recuperación nutricional Catch Up</t>
  </si>
  <si>
    <t>NUT # Proyecto de recuperación nutricional Catch Up # 199320</t>
  </si>
  <si>
    <t>NUT # CEPROFOR - Asociación Civil Centro para la promoción y formación social.</t>
  </si>
  <si>
    <t>NUT # CEPROFOR - Asociación Civil Centro para la promoción y formación social. # 199320</t>
  </si>
  <si>
    <t>EDU # CANIA - Centro de Atención Nutricional Infantil Antímano # 199320</t>
  </si>
  <si>
    <t>NUT # FNP - Fundación Niños en Positivo</t>
  </si>
  <si>
    <t>NUT # FNP - Fundación Niños en Positivo # 199320</t>
  </si>
  <si>
    <t>NUT # FICR - Federación Internacional de Sociedades de la Cruz Roja y de la Media Luna Roja</t>
  </si>
  <si>
    <t>NUT # FICR - Federación Internacional de Sociedades de la Cruz Roja y de la Media Luna Roja # 199320</t>
  </si>
  <si>
    <t>NUT # ECHO - European Civil Protection and Humanitarian Aid Operations</t>
  </si>
  <si>
    <t>NUT # ECHO - European Civil Protection and Humanitarian Aid Operations # 199320</t>
  </si>
  <si>
    <t>NUT # Fundación "tomate un tiempo para ti"</t>
  </si>
  <si>
    <t>NUT # Fundación "tomate un tiempo para ti" # 199320</t>
  </si>
  <si>
    <t>NUT # Foro Penal</t>
  </si>
  <si>
    <t>NUT # Foro Penal # 199320</t>
  </si>
  <si>
    <t>NUT # Fogones y Bandera</t>
  </si>
  <si>
    <t>NUT # Fogones y Bandera # 199320</t>
  </si>
  <si>
    <t>NUT # EFIP - Equipo de Formación, Información y Publicaciones</t>
  </si>
  <si>
    <t>NUT # EFIP - Equipo de Formación, Información y Publicaciones # 199320</t>
  </si>
  <si>
    <t>NUT # DigiSalud</t>
  </si>
  <si>
    <t>NUT # DigiSalud # 199320</t>
  </si>
  <si>
    <t>NUT # CODEVIDA - Derecho a la Salud y la Vida</t>
  </si>
  <si>
    <t>NUT # CODEVIDA - Derecho a la Salud y la Vida # 199320</t>
  </si>
  <si>
    <t>NUT # Derechicos</t>
  </si>
  <si>
    <t>NUT # Derechicos # 199320</t>
  </si>
  <si>
    <t>NUT # Entrompe de Falopio</t>
  </si>
  <si>
    <t>NUT # Entrompe de Falopio # 199320</t>
  </si>
  <si>
    <t>NUT # FINAMPYME - Entidad Microfinanciera de Ahorro y Crédito</t>
  </si>
  <si>
    <t>NUT # FINAMPYME - Entidad Microfinanciera de Ahorro y Crédito # 199320</t>
  </si>
  <si>
    <t>NUT # Dirección Regional de Salud de Barinas</t>
  </si>
  <si>
    <t>NUT # Dirección Regional de Salud de Barinas # 199320</t>
  </si>
  <si>
    <t>NUT # Fundación Intercambio de Saberes de los Pueblos</t>
  </si>
  <si>
    <t>NUT # Fundación Intercambio de Saberes de los Pueblos # 199320</t>
  </si>
  <si>
    <t>NUT # Innocens - Fundación Innocens</t>
  </si>
  <si>
    <t>NUT # Innocens - Fundación Innocens # 199320</t>
  </si>
  <si>
    <t>NUT # Higea - Fundación Higea</t>
  </si>
  <si>
    <t>NUT # Higea - Fundación Higea # 199320</t>
  </si>
  <si>
    <t>NUT # Fundación Más que una Sonrisa</t>
  </si>
  <si>
    <t>NUT # Fundación Más que una Sonrisa # 199320</t>
  </si>
  <si>
    <t>NUT # Fundación Lucianita Valeska</t>
  </si>
  <si>
    <t>NUT # Fundación Lucianita Valeska # 199320</t>
  </si>
  <si>
    <t>NUT # Loto Azul - Fundación Loto Azul</t>
  </si>
  <si>
    <t>NUT # Loto Azul - Fundación Loto Azul # 199320</t>
  </si>
  <si>
    <t>NUT # Fundación Escribe tu Futuro</t>
  </si>
  <si>
    <t>NUT # Fundación Escribe tu Futuro # 199320</t>
  </si>
  <si>
    <t>NUT # Cultivaar - Fundación Cultivar</t>
  </si>
  <si>
    <t>NUT # Cultivaar - Fundación Cultivar # 199320</t>
  </si>
  <si>
    <t>NUT # FUNDACREDESA - Fundación Centro de Estudios sobre Crecimiento y Desarrollo de la Población Venezolana</t>
  </si>
  <si>
    <t>NUT # FUNDACREDESA - Fundación Centro de Estudios sobre Crecimiento y Desarrollo de la Población Venezolana # 199320</t>
  </si>
  <si>
    <t>NUT # Cacica Urimare - Fundación Cacica Urimare</t>
  </si>
  <si>
    <t>NUT # Cacica Urimare - Fundación Cacica Urimare # 199320</t>
  </si>
  <si>
    <t>NUT # Fundacion De Familia a Familia</t>
  </si>
  <si>
    <t>NUT # Fundacion De Familia a Familia # 199320</t>
  </si>
  <si>
    <t>NUT # FUNDAINIL - Fundación de Atención Integral Juvenil</t>
  </si>
  <si>
    <t>NUT # FUNDAINIL - Fundación de Atención Integral Juvenil # 199320</t>
  </si>
  <si>
    <t>NUT # Danac - Fundación Danac</t>
  </si>
  <si>
    <t>NUT # Danac - Fundación Danac # 199320</t>
  </si>
  <si>
    <t>NUT # Defensoría del Pueblo</t>
  </si>
  <si>
    <t>NUT # Defensoría del Pueblo # 199320</t>
  </si>
  <si>
    <t>NUT # Asociación Afecto Venezuela</t>
  </si>
  <si>
    <t>NUT # Asociación Afecto Venezuela # 199320</t>
  </si>
  <si>
    <t>NUT # Alcaldía de Táchira</t>
  </si>
  <si>
    <t>NUT # Alcaldía de Táchira # 199320</t>
  </si>
  <si>
    <t>NUT # Alcaldía de El Hatillo</t>
  </si>
  <si>
    <t>NUT # Alcaldía de El Hatillo # 199320</t>
  </si>
  <si>
    <t>NUT # ALAPLAF - Asociación Larense de Planificación Familiar</t>
  </si>
  <si>
    <t>NUT # ALAPLAF - Asociación Larense de Planificación Familiar # 199320</t>
  </si>
  <si>
    <t>NUT # Red Ciega - Asociación Civil Red Ciega</t>
  </si>
  <si>
    <t>NUT # Red Ciega - Asociación Civil Red Ciega # 199320</t>
  </si>
  <si>
    <t>NUT # CESAP Lara - Asociación Civil Concentroccidente</t>
  </si>
  <si>
    <t>NUT # CESAP Lara - Asociación Civil Concentroccidente # 199320</t>
  </si>
  <si>
    <t>NUT # Alcaldía de Bolívar</t>
  </si>
  <si>
    <t>NUT # Alcaldía de Bolívar # 199320</t>
  </si>
  <si>
    <t>NUT # Azul Positivo - Acción Zuliana por la Vida</t>
  </si>
  <si>
    <t>NUT # Azul Positivo - Acción Zuliana por la Vida # 199320</t>
  </si>
  <si>
    <t>NUT # Acción Solidaria</t>
  </si>
  <si>
    <t>NUT # Acción Solidaria # 199320</t>
  </si>
  <si>
    <t>NUT # ACCSI - Acción Ciudadana contra el SIDA</t>
  </si>
  <si>
    <t>NUT # ACCSI - Acción Ciudadana contra el SIDA # 199320</t>
  </si>
  <si>
    <t>NUT # COSUDE - Agencia Suiza para el Desarrollo y la Cooperación</t>
  </si>
  <si>
    <t>NUT # COSUDE - Agencia Suiza para el Desarrollo y la Cooperación # 199320</t>
  </si>
  <si>
    <t>NUT # ADRA VEN - Agencia Adventista de Desarrollo y Recursos Asistenciales Venezuela</t>
  </si>
  <si>
    <t>NUT # ADRA VEN - Agencia Adventista de Desarrollo y Recursos Asistenciales Venezuela # 199320</t>
  </si>
  <si>
    <t>NUT # ADRA CAN - Agencia Adventista de Desarrollo y Recursos Asistenciales Canadá</t>
  </si>
  <si>
    <t>NUT # ADRA CAN - Agencia Adventista de Desarrollo y Recursos Asistenciales Canadá # 199320</t>
  </si>
  <si>
    <t>NUT # Cooperativa Prod Quebrada Azul</t>
  </si>
  <si>
    <t>NUT # Cooperativa Prod Quebrada Azul # 199320</t>
  </si>
  <si>
    <t>NUT # CISV</t>
  </si>
  <si>
    <t>NUT # CISV # 199320</t>
  </si>
  <si>
    <t>NUT # CENDIF - Centro de Investigaciones para la Infancia y la Familia</t>
  </si>
  <si>
    <t>NUT # CENDIF - Centro de Investigaciones para la Infancia y la Familia # 199320</t>
  </si>
  <si>
    <t>NUT # CRV - Cruz Roja Venezolana</t>
  </si>
  <si>
    <t>NUT # CRV - Cruz Roja Venezolana # 199320</t>
  </si>
  <si>
    <t>NUT # CICR - Cruz Roja Internacional</t>
  </si>
  <si>
    <t>NUT # CICR - Cruz Roja Internacional # 199320</t>
  </si>
  <si>
    <t>NUT # Corposalud</t>
  </si>
  <si>
    <t>NUT # Corposalud # 199320</t>
  </si>
  <si>
    <t>NUT # CISOR - Centro de Investigaciones Científicas</t>
  </si>
  <si>
    <t>NUT # CISOR - Centro de Investigaciones Científicas # 199320</t>
  </si>
  <si>
    <t>NUT # AVESSOC - Asociación Venezolana de Servicios de Salud de Orientación Cristiana</t>
  </si>
  <si>
    <t>NUT # AVESSOC - Asociación Venezolana de Servicios de Salud de Orientación Cristiana # 199320</t>
  </si>
  <si>
    <t>NUT # AFACO - Asociación para el Desarrollo de la Familia y la Comunidad</t>
  </si>
  <si>
    <t>NUT # AFACO - Asociación para el Desarrollo de la Familia y la Comunidad # 199320</t>
  </si>
  <si>
    <t>NUT # Centro de Formación Popular Nuevo Pueblo</t>
  </si>
  <si>
    <t>NUT # Centro de Formación Popular Nuevo Pueblo # 199320</t>
  </si>
  <si>
    <t>NUT # CANIA - Centro de Atención Nutricional Infantil Antímano</t>
  </si>
  <si>
    <t>NUT # CANIA - Centro de Atención Nutricional Infantil Antímano # 199320</t>
  </si>
  <si>
    <t>NUT # CADEF - Centro de acción y defensa por los derechos humanos</t>
  </si>
  <si>
    <t>NUT # CADEF - Centro de acción y defensa por los derechos humanos # 199320</t>
  </si>
  <si>
    <t>NUT # Fundación nacional de protección a los familiares y víctimas del Sicariato Campesino</t>
  </si>
  <si>
    <t>NUT # Fundación nacional de protección a los familiares y víctimas del Sicariato Campesino # 199320</t>
  </si>
  <si>
    <t>NUT # RBPSB - Red de Bibliotecas Públicas Simón Rodríguez</t>
  </si>
  <si>
    <t>NUT # RBPSB - Red de Bibliotecas Públicas Simón Rodríguez # 199320</t>
  </si>
  <si>
    <t>NUT # Puntos Solidarios</t>
  </si>
  <si>
    <t>NUT # Puntos Solidarios # 199320</t>
  </si>
  <si>
    <t>NUT # Proveeduría de Zulia</t>
  </si>
  <si>
    <t>NUT # Proveeduría de Zulia # 199320</t>
  </si>
  <si>
    <t>NUT # RELAF - Red Latinoamericana de Acogimiento Familiar</t>
  </si>
  <si>
    <t>NUT # RELAF - Red Latinoamericana de Acogimiento Familiar # 199320</t>
  </si>
  <si>
    <t>NUT # Red de Nutrición LARA</t>
  </si>
  <si>
    <t>NUT # Red de Nutrición LARA # 199320</t>
  </si>
  <si>
    <t>NUT # RGV+ - Red de Gente Positiva</t>
  </si>
  <si>
    <t>NUT # RGV+ - Red de Gente Positiva # 199320</t>
  </si>
  <si>
    <t>NUT # Protección Civil Táchira</t>
  </si>
  <si>
    <t>NUT # Protección Civil Táchira # 199320</t>
  </si>
  <si>
    <t>NUT # Protección Civil Heres</t>
  </si>
  <si>
    <t>NUT # Protección Civil Heres # 199320</t>
  </si>
  <si>
    <t>NUT # Protección Civil Caroní</t>
  </si>
  <si>
    <t>NUT # Protección Civil Caroní # 199320</t>
  </si>
  <si>
    <t>NUT # Proinapsa - Proinapsa</t>
  </si>
  <si>
    <t>NUT # Proinapsa - Proinapsa # 199320</t>
  </si>
  <si>
    <t>NUT # Protección Civil San Cristobal</t>
  </si>
  <si>
    <t>NUT # Protección Civil San Cristobal # 199320</t>
  </si>
  <si>
    <t>NUT # Protección Civil San Antonio</t>
  </si>
  <si>
    <t>NUT # Protección Civil San Antonio # 199320</t>
  </si>
  <si>
    <t>NUT # Protección Civil Miranda</t>
  </si>
  <si>
    <t>NUT # Protección Civil Miranda # 199320</t>
  </si>
  <si>
    <t>NUT # CEPIN - Centro de Promoción Integral del Niño</t>
  </si>
  <si>
    <t>NUT # CEPIN - Centro de Promoción Integral del Niño # 199320</t>
  </si>
  <si>
    <t>NUT # VAPA - Vicariato Apostólico de Puerto Ayacucho</t>
  </si>
  <si>
    <t>NUT # VAPA - Vicariato Apostólico de Puerto Ayacucho # 199320</t>
  </si>
  <si>
    <t>NUT # SOS Aldeas Infantiles</t>
  </si>
  <si>
    <t>NUT # SOS Aldeas Infantiles # 199320</t>
  </si>
  <si>
    <t>NUT # SALUDANZ - Instituto Anzoatiguense de la Salud</t>
  </si>
  <si>
    <t>NUT # SALUDANZ - Instituto Anzoatiguense de la Salud # 199320</t>
  </si>
  <si>
    <t>NUT # HULRANZT - Hospital Universitario Dr. Luis Razetti</t>
  </si>
  <si>
    <t>NUT # HULRANZT - Hospital Universitario Dr. Luis Razetti # 199320</t>
  </si>
  <si>
    <t>NUT # DIRESA - Dirección Regional de Salud Amazonas</t>
  </si>
  <si>
    <t>NUT # DIRESA - Dirección Regional de Salud Amazonas # 199320</t>
  </si>
  <si>
    <t>NUT # Sociedad Ético Cultural</t>
  </si>
  <si>
    <t>NUT # Sociedad Ético Cultural # 199320</t>
  </si>
  <si>
    <t>NUT # SAMSB - Servicio Autónomo Municipal de Salud Baruta</t>
  </si>
  <si>
    <t>NUT # SAMSB - Servicio Autónomo Municipal de Salud Baruta # 199320</t>
  </si>
  <si>
    <t>NUT # SAEZ - Secretaría de Salud del Estado Zulia</t>
  </si>
  <si>
    <t>NUT # SAEZ - Secretaría de Salud del Estado Zulia # 199320</t>
  </si>
  <si>
    <t>NUT # Rehabilitadores por la Salud</t>
  </si>
  <si>
    <t>NUT # Rehabilitadores por la Salud # 199320</t>
  </si>
  <si>
    <t>NUT # SAHEP - Sociedad Amigos del Hospital de Especialidades Pediatricas</t>
  </si>
  <si>
    <t>NUT # SAHEP - Sociedad Amigos del Hospital de Especialidades Pediatricas # 199320</t>
  </si>
  <si>
    <t>NUT # Sin Tabú - Sin Tabú</t>
  </si>
  <si>
    <t>NUT # Sin Tabú - Sin Tabú # 199320</t>
  </si>
  <si>
    <t>NUT # SJR - Servicio Jesuita para los refugiados</t>
  </si>
  <si>
    <t>NUT # SJR - Servicio Jesuita para los refugiados # 199320</t>
  </si>
  <si>
    <t>NUT # Parroquia Corpus Christi Ciudad Guayana</t>
  </si>
  <si>
    <t>NUT # Parroquia Corpus Christi Ciudad Guayana # 199320</t>
  </si>
  <si>
    <t>NUT # GRV - Grupo de Rescate Venezuela</t>
  </si>
  <si>
    <t>NUT # GRV - Grupo de Rescate Venezuela # 199320</t>
  </si>
  <si>
    <t>NUT # CESAP - Grupo Civil Centro al Servicio de la Acción Popular</t>
  </si>
  <si>
    <t>NUT # Hospital Materno Concepción Palacios</t>
  </si>
  <si>
    <t>NUT # Hospital Materno Concepción Palacios # 199320</t>
  </si>
  <si>
    <t>NUT # Hospital Materno Infantil del Este Dr. Joel Valencia Parpacén de Petare</t>
  </si>
  <si>
    <t>NUT # Hospital Materno Infantil del Este Dr. Joel Valencia Parpacén de Petare # 199320</t>
  </si>
  <si>
    <t>NUT # Hidroven - Hidrológica Venezolana</t>
  </si>
  <si>
    <t>NUT # Hidroven - Hidrológica Venezolana # 199320</t>
  </si>
  <si>
    <t>NUT # Fundación Soy un Guardián</t>
  </si>
  <si>
    <t>NUT # Fundación Soy un Guardián # 199320</t>
  </si>
  <si>
    <t>NUT # FUNREAHV - Fundación Red de Emergencia y Ayuda Humanitaria Venezuela</t>
  </si>
  <si>
    <t>NUT # FUNREAHV - Fundación Red de Emergencia y Ayuda Humanitaria Venezuela # 199320</t>
  </si>
  <si>
    <t>NUT # Mamá Maestra - Fundación Paz Positiva</t>
  </si>
  <si>
    <t>NUT # Mamá Maestra - Fundación Paz Positiva # 199320</t>
  </si>
  <si>
    <t>NUT # FUNDEUIS - Fundación para el Desarrollo de la Universidad Industrial de Santander</t>
  </si>
  <si>
    <t>NUT # FUNDEUIS - Fundación para el Desarrollo de la Universidad Industrial de Santander # 199320</t>
  </si>
  <si>
    <t>NUT # Fundación Shapers for Venezuela</t>
  </si>
  <si>
    <t>NUT # Fundación Shapers for Venezuela # 199320</t>
  </si>
  <si>
    <t>NUT # Fundación Santa Teresa de Avila</t>
  </si>
  <si>
    <t>NUT # Fundación Santa Teresa de Avila # 199320</t>
  </si>
  <si>
    <t>NUT # Fundación Rehabilitarte</t>
  </si>
  <si>
    <t>NUT # Fundación Rehabilitarte # 199320</t>
  </si>
  <si>
    <t>NUT # Movimiento Porche Literario Calle 13</t>
  </si>
  <si>
    <t>NUT # Movimiento Porche Literario Calle 13 # 199320</t>
  </si>
  <si>
    <t>NUT # Movimiento Mujeres Por La Vida</t>
  </si>
  <si>
    <t>NUT # Movimiento Mujeres Por La Vida # 199320</t>
  </si>
  <si>
    <t>NUT # MPPS - Ministerio del Poder Popular para la Salud</t>
  </si>
  <si>
    <t>NUT # MPPS - Ministerio del Poder Popular para la Salud # 199320</t>
  </si>
  <si>
    <t>NUT # ONUSIDA</t>
  </si>
  <si>
    <t>NUT # ONUSIDA # 199320</t>
  </si>
  <si>
    <t>NUT # BPRM - Oficina de Población, Refugiados y Migración</t>
  </si>
  <si>
    <t>NUT # BPRM - Oficina de Población, Refugiados y Migración # 199320</t>
  </si>
  <si>
    <t>NUT # ODISEF - Observatorio de Investigaciones Sociales en la Frontera</t>
  </si>
  <si>
    <t>NUT # ODISEF - Observatorio de Investigaciones Sociales en la Frontera # 199320</t>
  </si>
  <si>
    <t>NUT # MSF - Médicos Sin Fronteras</t>
  </si>
  <si>
    <t>NUT # MSF - Médicos Sin Fronteras # 199320</t>
  </si>
  <si>
    <t>NUT # IMAS - Instituto Municipal de Aguas de Sucre</t>
  </si>
  <si>
    <t>NUT # IMAS - Instituto Municipal de Aguas de Sucre # 199320</t>
  </si>
  <si>
    <t>NUT # ISPEB - Instituto de Salud Pública del Estado Bolívar</t>
  </si>
  <si>
    <t>NUT # ISPEB - Instituto de Salud Pública del Estado Bolívar # 199320</t>
  </si>
  <si>
    <t>NUT # Hospital Materno de Caricuao</t>
  </si>
  <si>
    <t>NUT # Hospital Materno de Caricuao # 199320</t>
  </si>
  <si>
    <t>NUT # MdM Argentina - Médicos del Mundo Argentina</t>
  </si>
  <si>
    <t>NUT # MdM Argentina - Médicos del Mundo Argentina # 199320</t>
  </si>
  <si>
    <t>NUT # INN - Instituto Nacional de Nutrición Venezuela</t>
  </si>
  <si>
    <t>NUT # INN - Instituto Nacional de Nutrición Venezuela # 199320</t>
  </si>
  <si>
    <t>NUT # INAMUJER - Instituto Nacional de la Mujer</t>
  </si>
  <si>
    <t>NUT # INAMUJER - Instituto Nacional de la Mujer # 199320</t>
  </si>
  <si>
    <t>EDU # MPPS Portuguesa # 199320</t>
  </si>
  <si>
    <t>EDU # MPPS Guárico # 199320</t>
  </si>
  <si>
    <t>EDU # PIB-CLUE - Primera Iglesia Bautista - Cristo la única esperanza # 199320</t>
  </si>
  <si>
    <t>EDU # A.C. Instituto de la Caridad Universal de Venezuela # 199320</t>
  </si>
  <si>
    <t>EDU # JE/JAV - Jóvenes Emprendedores/Junior Achievement de Venezuela # 199320</t>
  </si>
  <si>
    <t>EDU # MPPS Yaracuy # 199320</t>
  </si>
  <si>
    <t>EDU # MPPS Miranda # 199320</t>
  </si>
  <si>
    <t>EDU # MPPS Distrito Capital # 199320</t>
  </si>
  <si>
    <t>EDU # MPPS La Guaira # 199320</t>
  </si>
  <si>
    <t>EDU # MPPS Carabobo # 199320</t>
  </si>
  <si>
    <t>EDU # MPPS Cojedes # 199320</t>
  </si>
  <si>
    <t>EDU # ALPANNA - Fundación Andando Al Paso de Niños, Niñas y Adolescentes # 199320</t>
  </si>
  <si>
    <t>EDU # FUNDACRECER - FundaCrecer para el crecimiento integral # 199320</t>
  </si>
  <si>
    <t>EDU # Diócesis - Diócesis de Barquisimeto # 199320</t>
  </si>
  <si>
    <t>EDU # CARITAS Carúpano # 199320</t>
  </si>
  <si>
    <t>EDU # FCA - Fundación Caciques Alzaos # 199320</t>
  </si>
  <si>
    <t>EDU # Asociación Civil Nuevo Amanecer # 199320</t>
  </si>
  <si>
    <t>EDU # INTAMUJER - Instituto Tachirense de la Mujer # 199320</t>
  </si>
  <si>
    <t>EDU # UAR - Universidad Abierta de Recoleta  # 199320</t>
  </si>
  <si>
    <t>EDU # FALDAS R - Feministas en Acción Libre y Directa por la Autonomía Sexual y Reproductiva # 199320</t>
  </si>
  <si>
    <t>EDU # MPPS Apure # 199320</t>
  </si>
  <si>
    <t>EDU # MUGER - Colectivo Feminista Mujer Género Rebelde  # 199320</t>
  </si>
  <si>
    <t>EDU # INSALUDAPURE - Instituto Autónomo De La Salud Del Estado Apure # 199320</t>
  </si>
  <si>
    <t>EDU # Mapani - Madres y Padres Por los Niños en Venezuela # 199320</t>
  </si>
  <si>
    <t>EDU # SDS Falcón - Secretaría de Salud del Estado Falcón # 199320</t>
  </si>
  <si>
    <t>EDU # FUNDASALUD - Fundación del Estado Sucre para la Salud # 199320</t>
  </si>
  <si>
    <t>EDU # SDS Trujillo - Secretaría de Salud del Estado Trujillo # 199320</t>
  </si>
  <si>
    <t>EDU # DRSDelta - Dirección Regional de Salud Delta Amacuro # 199320</t>
  </si>
  <si>
    <t>EDU # FUNDAENSALUD - Fundación Educando En Salud # 199320</t>
  </si>
  <si>
    <t>EDU # Corposalud Mérida # 199320</t>
  </si>
  <si>
    <t>EDU # Corposalud Táchira # 199320</t>
  </si>
  <si>
    <t>EDU # Diócesis SC - Diócesis de San Cristóbal # 199320</t>
  </si>
  <si>
    <t>EDU # FH - Fundación Hábiles # 199320</t>
  </si>
  <si>
    <t>EDU # DRSNESP - Dirección Regional de Salud del Estado Nueva Esparta # 199320</t>
  </si>
  <si>
    <t>EDU # EducAcción - Educación # 199320</t>
  </si>
  <si>
    <t>EDU # SOCIEM-UCV - Sociedad Científica de Estudiantes de Medicina de la Universidad Central de Venezuela # 199320</t>
  </si>
  <si>
    <t>EDU # Consorven - Confederación Sordos de Venezuela # 199320</t>
  </si>
  <si>
    <t>EDU # SPPS_Lara - Secretaría de Salud del estado Lara # 199320</t>
  </si>
  <si>
    <t>EDU # DSDC - Dirección de Salud del Distrito Capital # 199320</t>
  </si>
  <si>
    <t>EDU # MUDERES - Mujeres por los Derechos # 199320</t>
  </si>
  <si>
    <t>EDU # Alcaldía de Maracaibo # 199320</t>
  </si>
  <si>
    <t>EDU # CENADEDH - Centro de Demografía y Derechos Humanos  # 199320</t>
  </si>
  <si>
    <t>EDU # Jurispenna - Juris para Ellos, niños niñas y adolescentes # 199320</t>
  </si>
  <si>
    <t>EDU # MPPS DRSNE - Direccion Regional de salud Nueva esparta # 199320</t>
  </si>
  <si>
    <t>EDU # REPAS - Red Popular de Ayuda Solidaria # 199320</t>
  </si>
  <si>
    <t>EDU # Fundación para el Desarrollo Sustentable de la Nación Isaac # 199320</t>
  </si>
  <si>
    <t>EDU # Pais Narrado # 199320</t>
  </si>
  <si>
    <t>EDU # Asociación Civil Una Mano Para Monagas # 199320</t>
  </si>
  <si>
    <t>EDU # CEPROFOR - Asociación Civil Centro para la promoción y formación social. # 199320</t>
  </si>
  <si>
    <t>EDU # Fundamad - Fundación manito de Dios # 199320</t>
  </si>
  <si>
    <t>EDU # Proyecto de recuperación nutricional Catch Up # 199320</t>
  </si>
  <si>
    <t>EDU # MI - Mentor Initiative # 199320</t>
  </si>
  <si>
    <t>EDU # ENCILUZ - Fundación de Bienestar Social Enciende una Luz. # 199320</t>
  </si>
  <si>
    <t>EDU # ADHAM - Asociación de Derechos Humanos Amigos de Margarita # 199320</t>
  </si>
  <si>
    <t>EDU # CIR - Comité Internacional de Rescate # 199320</t>
  </si>
  <si>
    <t>NUT # Fundamad - Fundación manito de Dios</t>
  </si>
  <si>
    <t>NUT # Fundamad - Fundación manito de Dios # 199320</t>
  </si>
  <si>
    <t>EDU # ACOVIH - Acción Colectiva contra el VIH # 199320</t>
  </si>
  <si>
    <t>EDU # Fundación Conciencia por la Vida # 199320</t>
  </si>
  <si>
    <t>EDU # FEE - Emprendedores de Éxito # 199320</t>
  </si>
  <si>
    <t>EDU # SALMA Venezuela # 199320</t>
  </si>
  <si>
    <t>EDU # Inclúyeme - Fundación Inclúyeme # 199320</t>
  </si>
  <si>
    <t>EDU # DCEF - DEUS CARITAS EST FUNDACIÓN # 199320</t>
  </si>
  <si>
    <t>EDU # Visión Mujer - Fundación Visión Mujer # 199320</t>
  </si>
  <si>
    <t>EDU # MPPS Delta Amacuro # 199320</t>
  </si>
  <si>
    <t>EDU # MPPS Sucre # 199320</t>
  </si>
  <si>
    <t>EDU # MPPS Monagas # 199320</t>
  </si>
  <si>
    <t>EDU # F. Finampyme - Fundación Finampyme # 199320</t>
  </si>
  <si>
    <t>EDU # Activistasxsl - Mujeres Activistas por el Software Libre # 199320</t>
  </si>
  <si>
    <t>EDU # El Iceberg - El Iceberg del Exito # 199320</t>
  </si>
  <si>
    <t>EDU # Fundación Manos Extendidas # 199320</t>
  </si>
  <si>
    <t>EDU # HI - Humanity &amp; Inclusion # 199320</t>
  </si>
  <si>
    <t>EDU # OBGASTROFIT - OB GASTRO FIT # 199320</t>
  </si>
  <si>
    <t>EDU # Corporación de Salud del Estado Aragua # 199320</t>
  </si>
  <si>
    <t>EDU # DEJAD QUE LOS NIÑOS VENGAN A MI # 199320</t>
  </si>
  <si>
    <t>EDU # ECR - Esclavas de Cristo Rey # 199320</t>
  </si>
  <si>
    <t>EDU # CAMPO - Cooperación Acción Movimiento Producción Organización # 199320</t>
  </si>
  <si>
    <t>EDU # SER - Sociedad Educativa Religiosa # 199320</t>
  </si>
  <si>
    <t>EDU # FPO - Fundación Potabilis # 199320</t>
  </si>
  <si>
    <t>EDU # Corposalud Yaracuy - Instituto Autónomo de la Salud del estado Yaracuy # 199320</t>
  </si>
  <si>
    <t>EDU # INSALUD - Fundación Instituto Carabobeño para la Salud # 199320</t>
  </si>
  <si>
    <t>EDU # AC NM - Asociación Civil Niña Madre # 199320</t>
  </si>
  <si>
    <t>EDU # CUMIS UCV - Campamento Universitario Multidisciplinario de Investigación y Servicio # 199320</t>
  </si>
  <si>
    <t>EDU # VDTM - Ven da tu mano # 199320</t>
  </si>
  <si>
    <t>EDU # SALUDANZ - Instituto Anzoatiguense de la Salud # 199320</t>
  </si>
  <si>
    <t>EDU # Fundación Intercambio de Saberes de los Pueblos # 199320</t>
  </si>
  <si>
    <t>EDU # Innocens - Fundación Innocens # 199320</t>
  </si>
  <si>
    <t>EDU # Loto Azul - Fundación Loto Azul # 199320</t>
  </si>
  <si>
    <t>EDU # Fundación Más que una Sonrisa # 199320</t>
  </si>
  <si>
    <t>EDU # Fundación Lucianita Valeska # 199320</t>
  </si>
  <si>
    <t>EDU # Higea - Fundación Higea # 199320</t>
  </si>
  <si>
    <t>EDU # Danac - Fundación Danac # 199320</t>
  </si>
  <si>
    <t>EDU # Cultivaar - Fundación Cultivar # 199320</t>
  </si>
  <si>
    <t>EDU # FUNDAINIL - Fundación de Atención Integral Juvenil # 199320</t>
  </si>
  <si>
    <t>EDU # Fundación Escribe tu Futuro # 199320</t>
  </si>
  <si>
    <t>EDU # Fundacion De Familia a Familia # 199320</t>
  </si>
  <si>
    <t>EDU # Fundación nacional de protección a los familiares y víctimas del Sicariato Campesino # 199320</t>
  </si>
  <si>
    <t>EDU # Fundación Soy un Guardián # 199320</t>
  </si>
  <si>
    <t>EDU # Hidroven - Hidrológica Venezolana # 199320</t>
  </si>
  <si>
    <t>EDU # GRV - Grupo de Rescate Venezuela # 199320</t>
  </si>
  <si>
    <t>EDU # Fundación Shapers for Venezuela # 199320</t>
  </si>
  <si>
    <t>EDU # Mamá Maestra - Fundación Paz Positiva # 199320</t>
  </si>
  <si>
    <t>EDU # FUNDEUIS - Fundación para el Desarrollo de la Universidad Industrial de Santander # 199320</t>
  </si>
  <si>
    <t>EDU # FUNREAHV - Fundación Red de Emergencia y Ayuda Humanitaria Venezuela # 199320</t>
  </si>
  <si>
    <t>EDU # Fundación Santa Teresa de Avila # 199320</t>
  </si>
  <si>
    <t>EDU # Fundación Rehabilitarte # 199320</t>
  </si>
  <si>
    <t>EDU # FUNDACREDESA - Fundación Centro de Estudios sobre Crecimiento y Desarrollo de la Población Venezolana # 199320</t>
  </si>
  <si>
    <t>EDU # CICR - Cruz Roja Internacional # 199320</t>
  </si>
  <si>
    <t>EDU # Corposalud # 199320</t>
  </si>
  <si>
    <t>EDU # CRV - Cruz Roja Venezolana # 199320</t>
  </si>
  <si>
    <t>EDU # Derechicos # 199320</t>
  </si>
  <si>
    <t>EDU # Defensoría del Pueblo # 199320</t>
  </si>
  <si>
    <t>EDU # Cooperativa Prod Quebrada Azul # 199320</t>
  </si>
  <si>
    <t>EDU # Centro de Formación Popular Nuevo Pueblo # 199320</t>
  </si>
  <si>
    <t>EDU # CADEF - Centro de acción y defensa por los derechos humanos # 199320</t>
  </si>
  <si>
    <t>EDU # CISOR - Centro de Investigaciones Científicas # 199320</t>
  </si>
  <si>
    <t>EDU # CISV # 199320</t>
  </si>
  <si>
    <t>EDU # CENDIF - Centro de Investigaciones para la Infancia y la Familia # 199320</t>
  </si>
  <si>
    <t>EDU # CODEVIDA - Derecho a la Salud y la Vida # 199320</t>
  </si>
  <si>
    <t>EDU # FNP - Fundación Niños en Positivo # 199320</t>
  </si>
  <si>
    <t>EDU # FICR - Federación Internacional de Sociedades de la Cruz Roja y de la Media Luna Roja # 199320</t>
  </si>
  <si>
    <t>EDU # Fogones y Bandera # 199320</t>
  </si>
  <si>
    <t>EDU # Cacica Urimare - Fundación Cacica Urimare # 199320</t>
  </si>
  <si>
    <t>EDU # Foro Penal # 199320</t>
  </si>
  <si>
    <t>EDU # ECHO - European Civil Protection and Humanitarian Aid Operations # 199320</t>
  </si>
  <si>
    <t>EDU # Dirección Regional de Salud de Barinas # 199320</t>
  </si>
  <si>
    <t>EDU # DigiSalud # 199320</t>
  </si>
  <si>
    <t>EDU # FINAMPYME - Entidad Microfinanciera de Ahorro y Crédito # 199320</t>
  </si>
  <si>
    <t>EDU # EFIP - Equipo de Formación, Información y Publicaciones # 199320</t>
  </si>
  <si>
    <t>EDU # Entrompe de Falopio # 199320</t>
  </si>
  <si>
    <t>EDU # RELAF - Red Latinoamericana de Acogimiento Familiar # 199320</t>
  </si>
  <si>
    <t>EDU # Red de Nutrición LARA # 199320</t>
  </si>
  <si>
    <t>EDU # Rehabilitadores por la Salud # 199320</t>
  </si>
  <si>
    <t>EDU # SAMSB - Servicio Autónomo Municipal de Salud Baruta # 199320</t>
  </si>
  <si>
    <t>EDU # SAEZ - Secretaría de Salud del Estado Zulia # 199320</t>
  </si>
  <si>
    <t>EDU # Proveeduría de Zulia # 199320</t>
  </si>
  <si>
    <t>EDU # Protección Civil Táchira # 199320</t>
  </si>
  <si>
    <t>EDU # Puntos Solidarios # 199320</t>
  </si>
  <si>
    <t>EDU # RGV+ - Red de Gente Positiva # 199320</t>
  </si>
  <si>
    <t>EDU # RBPSB - Red de Bibliotecas Públicas Simón Rodríguez # 199320</t>
  </si>
  <si>
    <t>EDU # SJR - Servicio Jesuita para los refugiados # 199320</t>
  </si>
  <si>
    <t>EDU # DIRESA - Dirección Regional de Salud Amazonas # 199320</t>
  </si>
  <si>
    <t>EDU # CEPIN - Centro de Promoción Integral del Niño # 199320</t>
  </si>
  <si>
    <t>EDU # HULRANZT - Hospital Universitario Dr. Luis Razetti # 199320</t>
  </si>
  <si>
    <t>EDU # Fundación "tomate un tiempo para ti" # 199320</t>
  </si>
  <si>
    <t>EDU # SAHEP - Sociedad Amigos del Hospital de Especialidades Pediatricas # 199320</t>
  </si>
  <si>
    <t>EDU # Sin Tabú - Sin Tabú # 199320</t>
  </si>
  <si>
    <t>EDU # Sociedad Ético Cultural # 199320</t>
  </si>
  <si>
    <t>EDU # VAPA - Vicariato Apostólico de Puerto Ayacucho # 199320</t>
  </si>
  <si>
    <t>EDU # SOS Aldeas Infantiles # 199320</t>
  </si>
  <si>
    <t>EDU # Protección Civil San Cristobal # 199320</t>
  </si>
  <si>
    <t>EDU # MPPS - Ministerio del Poder Popular para la Salud # 199320</t>
  </si>
  <si>
    <t>EDU # MSF - Médicos Sin Fronteras # 199320</t>
  </si>
  <si>
    <t>EDU # MdM Argentina - Médicos del Mundo Argentina # 199320</t>
  </si>
  <si>
    <t>EDU # ODISEF - Observatorio de Investigaciones Sociales en la Frontera # 199320</t>
  </si>
  <si>
    <t>EDU # Movimiento Porche Literario Calle 13 # 199320</t>
  </si>
  <si>
    <t>EDU # Movimiento Mujeres Por La Vida # 199320</t>
  </si>
  <si>
    <t>EDU # INN - Instituto Nacional de Nutrición Venezuela # 199320</t>
  </si>
  <si>
    <t>EDU # Hospital Materno de Caricuao # 199320</t>
  </si>
  <si>
    <t>EDU # Hospital Materno Concepción Palacios # 199320</t>
  </si>
  <si>
    <t>EDU # Hospital Materno Infantil del Este Dr. Joel Valencia Parpacén de Petare # 199320</t>
  </si>
  <si>
    <t>EDU # INAMUJER - Instituto Nacional de la Mujer # 199320</t>
  </si>
  <si>
    <t>EDU # IMAS - Instituto Municipal de Aguas de Sucre # 199320</t>
  </si>
  <si>
    <t>EDU # ISPEB - Instituto de Salud Pública del Estado Bolívar # 199320</t>
  </si>
  <si>
    <t>EDU # BPRM - Oficina de Población, Refugiados y Migración # 199320</t>
  </si>
  <si>
    <t>EDU # Protección Civil San Antonio # 199320</t>
  </si>
  <si>
    <t>EDU # Parroquia Corpus Christi Ciudad Guayana # 199320</t>
  </si>
  <si>
    <t>EDU # Protección Civil Caroní # 199320</t>
  </si>
  <si>
    <t>EDU # Protección Civil Miranda # 199320</t>
  </si>
  <si>
    <t>EDU # Protección Civil Heres # 199320</t>
  </si>
  <si>
    <t>EDU # Proinapsa - Proinapsa # 199320</t>
  </si>
  <si>
    <t>EDU # ONUSIDA # 199320</t>
  </si>
  <si>
    <t>HVEN23-HEA-199397-1 FORTALECIMIENTO DE LA RUTA MATERNA A NIVEL DE LA RED DE ATENCIÓN PRIMARIA EN SALUD/ ÁREAS DE SALUD INTEGRAL COMUNITARIAS EN LOS ESTADOS MIRANDA Y ZULIA</t>
  </si>
  <si>
    <t>199397</t>
  </si>
  <si>
    <t>HVEN23-SHL;WSH;NUT;PRO-199406-1 Fortalecimiento para la generación de resiliencia y empoderamiento de personas en riesgos de protección en los Estados Sucre y Delta Amacuro</t>
  </si>
  <si>
    <t>199406</t>
  </si>
  <si>
    <t>ASH # FLM - Federación Luterana Mundial VEN # 199406</t>
  </si>
  <si>
    <t>PROPG # FLM - Federación Luterana Mundial VEN # 199406</t>
  </si>
  <si>
    <t>AEE # FLM - Federación Luterana Mundial VEN # 199406</t>
  </si>
  <si>
    <t>NUT # FLM - Federación Luterana Mundial VEN # 199406</t>
  </si>
  <si>
    <t>HVEN23-EDU;PRO-199413-1 TECNOLOGÍAS PARA EL FORTALECIMIENTO COMUNITARIO EN GESTIÓN LOCAL DE RIESGOS ASOCIADOS A EVENTOS HIDROCLIMÁTICOS EXTREMOS EN DOCE CIUDADES DE VENEZUELA.</t>
  </si>
  <si>
    <t>199413</t>
  </si>
  <si>
    <t>EDU # ISPEB - Instituto de Salud Pública del Estado Bolívar # 199413</t>
  </si>
  <si>
    <t>EDU # IMAS - Instituto Municipal de Aguas de Sucre # 199413</t>
  </si>
  <si>
    <t>EDU # Hospital Materno de Caricuao # 199413</t>
  </si>
  <si>
    <t>EDU # Hospital Materno Infantil del Este Dr. Joel Valencia Parpacén de Petare # 199413</t>
  </si>
  <si>
    <t>EDU # Hospital Materno Concepción Palacios # 199413</t>
  </si>
  <si>
    <t>EDU # MSF - Médicos Sin Fronteras # 199413</t>
  </si>
  <si>
    <t>EDU # MPPS - Ministerio del Poder Popular para la Salud # 199413</t>
  </si>
  <si>
    <t>EDU # Movimiento Mujeres Por La Vida # 199413</t>
  </si>
  <si>
    <t>EDU # INAMUJER - Instituto Nacional de la Mujer # 199413</t>
  </si>
  <si>
    <t>EDU # INN - Instituto Nacional de Nutrición Venezuela # 199413</t>
  </si>
  <si>
    <t>EDU # MdM Argentina - Médicos del Mundo Argentina # 199413</t>
  </si>
  <si>
    <t>EDU # Hidroven - Hidrológica Venezolana # 199413</t>
  </si>
  <si>
    <t>EDU # Mamá Maestra - Fundación Paz Positiva # 199413</t>
  </si>
  <si>
    <t>EDU # FUNREAHV - Fundación Red de Emergencia y Ayuda Humanitaria Venezuela # 199413</t>
  </si>
  <si>
    <t>EDU # Fundación Rehabilitarte # 199413</t>
  </si>
  <si>
    <t>EDU # Fundación Más que una Sonrisa # 199413</t>
  </si>
  <si>
    <t>EDU # Fundación nacional de protección a los familiares y víctimas del Sicariato Campesino # 199413</t>
  </si>
  <si>
    <t>EDU # FUNDEUIS - Fundación para el Desarrollo de la Universidad Industrial de Santander # 199413</t>
  </si>
  <si>
    <t>EDU # GRV - Grupo de Rescate Venezuela # 199413</t>
  </si>
  <si>
    <t>EDU # Fundación Santa Teresa de Avila # 199413</t>
  </si>
  <si>
    <t>EDU # Fundación Shapers for Venezuela # 199413</t>
  </si>
  <si>
    <t>EDU # Fundación Soy un Guardián # 199413</t>
  </si>
  <si>
    <t>EDU # Red de Nutrición LARA # 199413</t>
  </si>
  <si>
    <t>EDU # RELAF - Red Latinoamericana de Acogimiento Familiar # 199413</t>
  </si>
  <si>
    <t>EDU # Rehabilitadores por la Salud # 199413</t>
  </si>
  <si>
    <t>EDU # Puntos Solidarios # 199413</t>
  </si>
  <si>
    <t>EDU # RBPSB - Red de Bibliotecas Públicas Simón Rodríguez # 199413</t>
  </si>
  <si>
    <t>EDU # RGV+ - Red de Gente Positiva # 199413</t>
  </si>
  <si>
    <t>EDU # Sin Tabú - Sin Tabú # 199413</t>
  </si>
  <si>
    <t>EDU # SAHEP - Sociedad Amigos del Hospital de Especialidades Pediatricas # 199413</t>
  </si>
  <si>
    <t>EDU # Sociedad Ético Cultural # 199413</t>
  </si>
  <si>
    <t>EDU # SAEZ - Secretaría de Salud del Estado Zulia # 199413</t>
  </si>
  <si>
    <t>EDU # SAMSB - Servicio Autónomo Municipal de Salud Baruta # 199413</t>
  </si>
  <si>
    <t>EDU # SJR - Servicio Jesuita para los refugiados # 199413</t>
  </si>
  <si>
    <t>EDU # Proveeduría de Zulia # 199413</t>
  </si>
  <si>
    <t>EDU # ONUSIDA # 199413</t>
  </si>
  <si>
    <t>EDU # Parroquia Corpus Christi Ciudad Guayana # 199413</t>
  </si>
  <si>
    <t>EDU # Proinapsa - Proinapsa # 199413</t>
  </si>
  <si>
    <t>EDU # Movimiento Porche Literario Calle 13 # 199413</t>
  </si>
  <si>
    <t>EDU # ODISEF - Observatorio de Investigaciones Sociales en la Frontera # 199413</t>
  </si>
  <si>
    <t>EDU # BPRM - Oficina de Población, Refugiados y Migración # 199413</t>
  </si>
  <si>
    <t>EDU # Protección Civil San Antonio # 199413</t>
  </si>
  <si>
    <t>EDU # Protección Civil San Cristobal # 199413</t>
  </si>
  <si>
    <t>EDU # Protección Civil Táchira # 199413</t>
  </si>
  <si>
    <t>EDU # Protección Civil Caroní # 199413</t>
  </si>
  <si>
    <t>EDU # Protección Civil Heres # 199413</t>
  </si>
  <si>
    <t>EDU # Protección Civil Miranda # 199413</t>
  </si>
  <si>
    <t>EDU # Centro de Formación Popular Nuevo Pueblo # 199413</t>
  </si>
  <si>
    <t>EDU # CISOR - Centro de Investigaciones Científicas # 199413</t>
  </si>
  <si>
    <t>EDU # CENDIF - Centro de Investigaciones para la Infancia y la Familia # 199413</t>
  </si>
  <si>
    <t>EDU # CADEF - Centro de acción y defensa por los derechos humanos # 199413</t>
  </si>
  <si>
    <t>EDU # CANIA - Centro de Atención Nutricional Infantil Antímano # 199413</t>
  </si>
  <si>
    <t>EDU # CICR - Cruz Roja Internacional # 199413</t>
  </si>
  <si>
    <t>EDU # CRV - Cruz Roja Venezolana # 199413</t>
  </si>
  <si>
    <t>EDU # Defensoría del Pueblo # 199413</t>
  </si>
  <si>
    <t>EDU # CISV # 199413</t>
  </si>
  <si>
    <t>EDU # Cooperativa Prod Quebrada Azul # 199413</t>
  </si>
  <si>
    <t>EDU # Corposalud # 199413</t>
  </si>
  <si>
    <t>EDU # AVESSOC - Asociación Venezolana de Servicios de Salud de Orientación Cristiana # 199413</t>
  </si>
  <si>
    <t>EDU # COSUDE - Agencia Suiza para el Desarrollo y la Cooperación # 199413</t>
  </si>
  <si>
    <t>EDU # Alcaldía de Bolívar # 199413</t>
  </si>
  <si>
    <t>EDU # Alcaldía de El Hatillo # 199413</t>
  </si>
  <si>
    <t>EDU # Azul Positivo - Acción Zuliana por la Vida # 199413</t>
  </si>
  <si>
    <t>EDU # ADRA CAN - Agencia Adventista de Desarrollo y Recursos Asistenciales Canadá # 199413</t>
  </si>
  <si>
    <t>EDU # ADRA VEN - Agencia Adventista de Desarrollo y Recursos Asistenciales Venezuela # 199413</t>
  </si>
  <si>
    <t>EDU # Red Ciega - Asociación Civil Red Ciega # 199413</t>
  </si>
  <si>
    <t>EDU # ALAPLAF - Asociación Larense de Planificación Familiar # 199413</t>
  </si>
  <si>
    <t>EDU # AFACO - Asociación para el Desarrollo de la Familia y la Comunidad # 199413</t>
  </si>
  <si>
    <t>EDU # Alcaldía de Táchira # 199413</t>
  </si>
  <si>
    <t>EDU # Asociación Afecto Venezuela # 199413</t>
  </si>
  <si>
    <t>EDU # CESAP Lara - Asociación Civil Concentroccidente # 199413</t>
  </si>
  <si>
    <t>EDU # Danac - Fundación Danac # 199413</t>
  </si>
  <si>
    <t>EDU # FUNDAINIL - Fundación de Atención Integral Juvenil # 199413</t>
  </si>
  <si>
    <t>EDU # Fundacion De Familia a Familia # 199413</t>
  </si>
  <si>
    <t>EDU # Cacica Urimare - Fundación Cacica Urimare # 199413</t>
  </si>
  <si>
    <t>EDU # FUNDACREDESA - Fundación Centro de Estudios sobre Crecimiento y Desarrollo de la Población Venezolana # 199413</t>
  </si>
  <si>
    <t>EDU # Cultivaar - Fundación Cultivar # 199413</t>
  </si>
  <si>
    <t>EDU # Fundación Intercambio de Saberes de los Pueblos # 199413</t>
  </si>
  <si>
    <t>EDU # Loto Azul - Fundación Loto Azul # 199413</t>
  </si>
  <si>
    <t>EDU # Fundación Lucianita Valeska # 199413</t>
  </si>
  <si>
    <t>EDU # Fundación Escribe tu Futuro # 199413</t>
  </si>
  <si>
    <t>EDU # Higea - Fundación Higea # 199413</t>
  </si>
  <si>
    <t>EDU # Innocens - Fundación Innocens # 199413</t>
  </si>
  <si>
    <t>EDU # Fundación "tomate un tiempo para ti" # 199413</t>
  </si>
  <si>
    <t>EDU # Dirección Regional de Salud de Barinas # 199413</t>
  </si>
  <si>
    <t>EDU # FINAMPYME - Entidad Microfinanciera de Ahorro y Crédito # 199413</t>
  </si>
  <si>
    <t>EDU # Entrompe de Falopio # 199413</t>
  </si>
  <si>
    <t>EDU # Derechicos # 199413</t>
  </si>
  <si>
    <t>EDU # CODEVIDA - Derecho a la Salud y la Vida # 199413</t>
  </si>
  <si>
    <t>EDU # DigiSalud # 199413</t>
  </si>
  <si>
    <t>EDU # FNP - Fundación Niños en Positivo # 199413</t>
  </si>
  <si>
    <t>EDU # Fogones y Bandera # 199413</t>
  </si>
  <si>
    <t>EDU # Foro Penal # 199413</t>
  </si>
  <si>
    <t>EDU # EFIP - Equipo de Formación, Información y Publicaciones # 199413</t>
  </si>
  <si>
    <t>EDU # ECHO - European Civil Protection and Humanitarian Aid Operations # 199413</t>
  </si>
  <si>
    <t>EDU # FICR - Federación Internacional de Sociedades de la Cruz Roja y de la Media Luna Roja # 199413</t>
  </si>
  <si>
    <t>EDU # INSALUD - Fundación Instituto Carabobeño para la Salud # 199413</t>
  </si>
  <si>
    <t>EDU # Corposalud Yaracuy - Instituto Autónomo de la Salud del estado Yaracuy # 199413</t>
  </si>
  <si>
    <t>EDU # AC NM - Asociación Civil Niña Madre # 199413</t>
  </si>
  <si>
    <t>EDU # MPPS Monagas # 199413</t>
  </si>
  <si>
    <t>EDU # MPPS Sucre # 199413</t>
  </si>
  <si>
    <t>EDU # Corporación de Salud del Estado Aragua # 199413</t>
  </si>
  <si>
    <t>EDU # DEJAD QUE LOS NIÑOS VENGAN A MI # 199413</t>
  </si>
  <si>
    <t>EDU # ECR - Esclavas de Cristo Rey # 199413</t>
  </si>
  <si>
    <t>EDU # VDTM - Ven da tu mano # 199413</t>
  </si>
  <si>
    <t>EDU # CUMIS UCV - Campamento Universitario Multidisciplinario de Investigación y Servicio # 199413</t>
  </si>
  <si>
    <t>EDU # FPO - Fundación Potabilis # 199413</t>
  </si>
  <si>
    <t>EDU # El Iceberg - El Iceberg del Exito # 199413</t>
  </si>
  <si>
    <t>EDU # Activistasxsl - Mujeres Activistas por el Software Libre # 199413</t>
  </si>
  <si>
    <t>EDU # Fundación Manos Extendidas # 199413</t>
  </si>
  <si>
    <t>EDU # Asociación Civil Nuevo Amanecer # 199413</t>
  </si>
  <si>
    <t>EDU # FCA - Fundación Caciques Alzaos # 199413</t>
  </si>
  <si>
    <t>EDU # Jurispenna - Juris para Ellos, niños niñas y adolescentes # 199413</t>
  </si>
  <si>
    <t>EDU # Visión Mujer - Fundación Visión Mujer # 199413</t>
  </si>
  <si>
    <t>EDU # MPPS Delta Amacuro # 199413</t>
  </si>
  <si>
    <t>EDU # OBGASTROFIT - OB GASTRO FIT # 199413</t>
  </si>
  <si>
    <t>EDU # HI - Humanity &amp; Inclusion # 199413</t>
  </si>
  <si>
    <t>EDU # F. Finampyme - Fundación Finampyme # 199413</t>
  </si>
  <si>
    <t>EDU # SER - Sociedad Educativa Religiosa # 199413</t>
  </si>
  <si>
    <t>EDU # Inclúyeme - Fundación Inclúyeme # 199413</t>
  </si>
  <si>
    <t>EDU # DCEF - DEUS CARITAS EST FUNDACIÓN # 199413</t>
  </si>
  <si>
    <t>EDU # ENCILUZ - Fundación de Bienestar Social Enciende una Luz. # 199413</t>
  </si>
  <si>
    <t>EDU # SALMA Venezuela # 199413</t>
  </si>
  <si>
    <t>EDU # FEE - Emprendedores de Éxito # 199413</t>
  </si>
  <si>
    <t>EDU # CIR - Comité Internacional de Rescate # 199413</t>
  </si>
  <si>
    <t>EDU # ACOVIH - Acción Colectiva contra el VIH # 199413</t>
  </si>
  <si>
    <t>PRONNA # Hidroven - Hidrológica Venezolana # 199413</t>
  </si>
  <si>
    <t>EDU # Fundación Conciencia por la Vida # 199413</t>
  </si>
  <si>
    <t>EDU # ADHAM - Asociación de Derechos Humanos Amigos de Margarita # 199413</t>
  </si>
  <si>
    <t>EDU # Proyecto de recuperación nutricional Catch Up # 199413</t>
  </si>
  <si>
    <t>EDU # MI - Mentor Initiative # 199413</t>
  </si>
  <si>
    <t>EDU # CAMPO - Cooperación Acción Movimiento Producción Organización # 199413</t>
  </si>
  <si>
    <t>EDU # Fundamad - Fundación manito de Dios # 199413</t>
  </si>
  <si>
    <t>EDU # CEPROFOR - Asociación Civil Centro para la promoción y formación social. # 199413</t>
  </si>
  <si>
    <t>EDU # Pais Narrado # 199413</t>
  </si>
  <si>
    <t>EDU # Fundación para el Desarrollo Sustentable de la Nación Isaac # 199413</t>
  </si>
  <si>
    <t>EDU # Asociación Civil Una Mano Para Monagas # 199413</t>
  </si>
  <si>
    <t>EDU # REPAS - Red Popular de Ayuda Solidaria # 199413</t>
  </si>
  <si>
    <t>EDU # MPPS DRSNE - Direccion Regional de salud Nueva esparta # 199413</t>
  </si>
  <si>
    <t>EDU # CARITAS Carúpano # 199413</t>
  </si>
  <si>
    <t>EDU # SDS Trujillo - Secretaría de Salud del Estado Trujillo # 199413</t>
  </si>
  <si>
    <t>EDU # FUNDASALUD - Fundación del Estado Sucre para la Salud # 199413</t>
  </si>
  <si>
    <t>EDU # Diócesis SC - Diócesis de San Cristóbal # 199413</t>
  </si>
  <si>
    <t>EDU # Mapani - Madres y Padres Por los Niños en Venezuela # 199413</t>
  </si>
  <si>
    <t>EDU # SDS Falcón - Secretaría de Salud del Estado Falcón # 199413</t>
  </si>
  <si>
    <t>EDU # CENADEDH - Centro de Demografía y Derechos Humanos  # 199413</t>
  </si>
  <si>
    <t>EDU # Alcaldía de Maracaibo # 199413</t>
  </si>
  <si>
    <t>EDU # Consorven - Confederación Sordos de Venezuela # 199413</t>
  </si>
  <si>
    <t>EDU # DSDC - Dirección de Salud del Distrito Capital # 199413</t>
  </si>
  <si>
    <t>EDU # SPPS_Lara - Secretaría de Salud del estado Lara # 199413</t>
  </si>
  <si>
    <t>EDU # MUDERES - Mujeres por los Derechos # 199413</t>
  </si>
  <si>
    <t>EDU # DIRESA - Dirección Regional de Salud Amazonas # 199413</t>
  </si>
  <si>
    <t>EDU # HULRANZT - Hospital Universitario Dr. Luis Razetti # 199413</t>
  </si>
  <si>
    <t>EDU # SALUDANZ - Instituto Anzoatiguense de la Salud # 199413</t>
  </si>
  <si>
    <t>EDU # SOS Aldeas Infantiles # 199413</t>
  </si>
  <si>
    <t>EDU # VAPA - Vicariato Apostólico de Puerto Ayacucho # 199413</t>
  </si>
  <si>
    <t>EDU # CEPIN - Centro de Promoción Integral del Niño # 199413</t>
  </si>
  <si>
    <t>EDU # Corposalud Táchira # 199413</t>
  </si>
  <si>
    <t>EDU # Corposalud Mérida # 199413</t>
  </si>
  <si>
    <t>EDU # DRSDelta - Dirección Regional de Salud Delta Amacuro # 199413</t>
  </si>
  <si>
    <t>EDU # FUNDAENSALUD - Fundación Educando En Salud # 199413</t>
  </si>
  <si>
    <t>EDU # FEVESAR - Federación Venezolana de Búsqueda y Rescate # 199413</t>
  </si>
  <si>
    <t>EDU # FH - Fundación Hábiles # 199413</t>
  </si>
  <si>
    <t>EDU # ALPANNA - Fundación Andando Al Paso de Niños, Niñas y Adolescentes # 199413</t>
  </si>
  <si>
    <t>EDU # FALDAS R - Feministas en Acción Libre y Directa por la Autonomía Sexual y Reproductiva # 199413</t>
  </si>
  <si>
    <t>EDU # UAR - Universidad Abierta de Recoleta  # 199413</t>
  </si>
  <si>
    <t>EDU # PIB-CLUE - Primera Iglesia Bautista - Cristo la única esperanza # 199413</t>
  </si>
  <si>
    <t>EDU # JE/JAV - Jóvenes Emprendedores/Junior Achievement de Venezuela # 199413</t>
  </si>
  <si>
    <t>EDU # A.C. Instituto de la Caridad Universal de Venezuela # 199413</t>
  </si>
  <si>
    <t>EDU # INTAMUJER - Instituto Tachirense de la Mujer # 199413</t>
  </si>
  <si>
    <t>EDU # Diócesis - Diócesis de Barquisimeto # 199413</t>
  </si>
  <si>
    <t>EDU # FUNDACRECER - FundaCrecer para el crecimiento integral # 199413</t>
  </si>
  <si>
    <t>EDU # MPPS Apure # 199413</t>
  </si>
  <si>
    <t>EDU # INSALUDAPURE - Instituto Autónomo De La Salud Del Estado Apure # 199413</t>
  </si>
  <si>
    <t>EDU # MUGER - Colectivo Feminista Mujer Género Rebelde  # 199413</t>
  </si>
  <si>
    <t>EDU # EducAcción - Educación # 199413</t>
  </si>
  <si>
    <t>EDU # MPPS Distrito Capital # 199413</t>
  </si>
  <si>
    <t>EDU # MPPS Miranda # 199413</t>
  </si>
  <si>
    <t>EDU # DRSNESP - Dirección Regional de Salud del Estado Nueva Esparta # 199413</t>
  </si>
  <si>
    <t>EDU # SOCIEM-UCV - Sociedad Científica de Estudiantes de Medicina de la Universidad Central de Venezuela # 199413</t>
  </si>
  <si>
    <t>EDU # MPPS Yaracuy # 199413</t>
  </si>
  <si>
    <t>EDU # MPPS Guárico # 199413</t>
  </si>
  <si>
    <t>EDU # MPPS Portuguesa # 199413</t>
  </si>
  <si>
    <t>EDU # MPPS La Guaira # 199413</t>
  </si>
  <si>
    <t>EDU # MPPS Cojedes # 199413</t>
  </si>
  <si>
    <t>EDU # MPPS Carabobo # 199413</t>
  </si>
  <si>
    <t>EDU # Acción Solidaria # 199413</t>
  </si>
  <si>
    <t>PRONNA # Hospital Materno Concepción Palacios # 199413</t>
  </si>
  <si>
    <t>PRONNA # Hospital Materno de Caricuao # 199413</t>
  </si>
  <si>
    <t>PRONNA # ISPEB - Instituto de Salud Pública del Estado Bolívar # 199413</t>
  </si>
  <si>
    <t>PRONNA # GRV - Grupo de Rescate Venezuela # 199413</t>
  </si>
  <si>
    <t>PRONNA # Hospital Materno Infantil del Este Dr. Joel Valencia Parpacén de Petare # 199413</t>
  </si>
  <si>
    <t>PRONNA # MdM Argentina - Médicos del Mundo Argentina # 199413</t>
  </si>
  <si>
    <t>PRONNA # MSF - Médicos Sin Fronteras # 199413</t>
  </si>
  <si>
    <t>PRONNA # MPPS - Ministerio del Poder Popular para la Salud # 199413</t>
  </si>
  <si>
    <t>PRONNA # IMAS - Instituto Municipal de Aguas de Sucre # 199413</t>
  </si>
  <si>
    <t>PRONNA # INAMUJER - Instituto Nacional de la Mujer # 199413</t>
  </si>
  <si>
    <t>PRONNA # INN - Instituto Nacional de Nutrición Venezuela # 199413</t>
  </si>
  <si>
    <t>PRONNA # Fundación nacional de protección a los familiares y víctimas del Sicariato Campesino # 199413</t>
  </si>
  <si>
    <t>PRONNA # FUNDEUIS - Fundación para el Desarrollo de la Universidad Industrial de Santander # 199413</t>
  </si>
  <si>
    <t>PRONNA # Mamá Maestra - Fundación Paz Positiva # 199413</t>
  </si>
  <si>
    <t>PRONNA # Loto Azul - Fundación Loto Azul # 199413</t>
  </si>
  <si>
    <t>PRONNA # Fundación Lucianita Valeska # 199413</t>
  </si>
  <si>
    <t>PRONNA # Fundación Más que una Sonrisa # 199413</t>
  </si>
  <si>
    <t>PRONNA # Fundación Shapers for Venezuela # 199413</t>
  </si>
  <si>
    <t>PRONNA # Fundación Soy un Guardián # 199413</t>
  </si>
  <si>
    <t>PRONNA # FUNREAHV - Fundación Red de Emergencia y Ayuda Humanitaria Venezuela # 199413</t>
  </si>
  <si>
    <t>PRONNA # Fundación Rehabilitarte # 199413</t>
  </si>
  <si>
    <t>PRONNA # Fundación Santa Teresa de Avila # 199413</t>
  </si>
  <si>
    <t>PRONNA # Movimiento Mujeres Por La Vida # 199413</t>
  </si>
  <si>
    <t>PRONNA # RGV+ - Red de Gente Positiva # 199413</t>
  </si>
  <si>
    <t>PRONNA # Red de Nutrición LARA # 199413</t>
  </si>
  <si>
    <t>PRONNA # RELAF - Red Latinoamericana de Acogimiento Familiar # 199413</t>
  </si>
  <si>
    <t>PRONNA # Proveeduría de Zulia # 199413</t>
  </si>
  <si>
    <t>PRONNA # Puntos Solidarios # 199413</t>
  </si>
  <si>
    <t>PRONNA # RBPSB - Red de Bibliotecas Públicas Simón Rodríguez # 199413</t>
  </si>
  <si>
    <t>PRONNA # SJR - Servicio Jesuita para los refugiados # 199413</t>
  </si>
  <si>
    <t>PRONNA # Sin Tabú - Sin Tabú # 199413</t>
  </si>
  <si>
    <t>PRONNA # SAHEP - Sociedad Amigos del Hospital de Especialidades Pediatricas # 199413</t>
  </si>
  <si>
    <t>PRONNA # Rehabilitadores por la Salud # 199413</t>
  </si>
  <si>
    <t>PRONNA # SAEZ - Secretaría de Salud del Estado Zulia # 199413</t>
  </si>
  <si>
    <t>PRONNA # SAMSB - Servicio Autónomo Municipal de Salud Baruta # 199413</t>
  </si>
  <si>
    <t>PRONNA # ONUSIDA # 199413</t>
  </si>
  <si>
    <t>PRONNA # Parroquia Corpus Christi Ciudad Guayana # 199413</t>
  </si>
  <si>
    <t>PRONNA # Proinapsa - Proinapsa # 199413</t>
  </si>
  <si>
    <t>PRONNA # Movimiento Porche Literario Calle 13 # 199413</t>
  </si>
  <si>
    <t>PRONNA # ODISEF - Observatorio de Investigaciones Sociales en la Frontera # 199413</t>
  </si>
  <si>
    <t>PRONNA # BPRM - Oficina de Población, Refugiados y Migración # 199413</t>
  </si>
  <si>
    <t>PRONNA # Protección Civil San Antonio # 199413</t>
  </si>
  <si>
    <t>PRONNA # Protección Civil San Cristobal # 199413</t>
  </si>
  <si>
    <t>PRONNA # Protección Civil Táchira # 199413</t>
  </si>
  <si>
    <t>PRONNA # Protección Civil Caroní # 199413</t>
  </si>
  <si>
    <t>PRONNA # Protección Civil Heres # 199413</t>
  </si>
  <si>
    <t>PRONNA # Protección Civil Miranda # 199413</t>
  </si>
  <si>
    <t>PRONNA # Fundación Intercambio de Saberes de los Pueblos # 199413</t>
  </si>
  <si>
    <t>PRONNA # CADEF - Centro de acción y defensa por los derechos humanos # 199413</t>
  </si>
  <si>
    <t>PRONNA # CANIA - Centro de Atención Nutricional Infantil Antímano # 199413</t>
  </si>
  <si>
    <t>PRONNA # ALAPLAF - Asociación Larense de Planificación Familiar # 199413</t>
  </si>
  <si>
    <t>PRONNA # AFACO - Asociación para el Desarrollo de la Familia y la Comunidad # 199413</t>
  </si>
  <si>
    <t>PRONNA # AVESSOC - Asociación Venezolana de Servicios de Salud de Orientación Cristiana # 199413</t>
  </si>
  <si>
    <t>PRONNA # CISV # 199413</t>
  </si>
  <si>
    <t>PRONNA # Cooperativa Prod Quebrada Azul # 199413</t>
  </si>
  <si>
    <t>PRONNA # Corposalud # 199413</t>
  </si>
  <si>
    <t>PRONNA # Centro de Formación Popular Nuevo Pueblo # 199413</t>
  </si>
  <si>
    <t>PRONNA # CISOR - Centro de Investigaciones Científicas # 199413</t>
  </si>
  <si>
    <t>PRONNA # CENDIF - Centro de Investigaciones para la Infancia y la Familia # 199413</t>
  </si>
  <si>
    <t>PRONNA # ADRA CAN - Agencia Adventista de Desarrollo y Recursos Asistenciales Canadá # 199413</t>
  </si>
  <si>
    <t>PRONNA # ADRA VEN - Agencia Adventista de Desarrollo y Recursos Asistenciales Venezuela # 199413</t>
  </si>
  <si>
    <t>PRONNA # COSUDE - Agencia Suiza para el Desarrollo y la Cooperación # 199413</t>
  </si>
  <si>
    <t>PRONNA # ACCSI - Acción Ciudadana contra el SIDA # 199413</t>
  </si>
  <si>
    <t>PRONNA # Acción Solidaria # 199413</t>
  </si>
  <si>
    <t>PRONNA # Azul Positivo - Acción Zuliana por la Vida # 199413</t>
  </si>
  <si>
    <t>PRONNA # Asociación Afecto Venezuela # 199413</t>
  </si>
  <si>
    <t>PRONNA # CESAP Lara - Asociación Civil Concentroccidente # 199413</t>
  </si>
  <si>
    <t>PRONNA # Red Ciega - Asociación Civil Red Ciega # 199413</t>
  </si>
  <si>
    <t>PRONNA # Alcaldía de Bolívar # 199413</t>
  </si>
  <si>
    <t>PRONNA # Alcaldía de El Hatillo # 199413</t>
  </si>
  <si>
    <t>PRONNA # Alcaldía de Táchira # 199413</t>
  </si>
  <si>
    <t>PRONNA # CICR - Cruz Roja Internacional # 199413</t>
  </si>
  <si>
    <t>PRONNA # Cacica Urimare - Fundación Cacica Urimare # 199413</t>
  </si>
  <si>
    <t>PRONNA # FUNDACREDESA - Fundación Centro de Estudios sobre Crecimiento y Desarrollo de la Población Venezolana # 199413</t>
  </si>
  <si>
    <t>PRONNA # Cultivaar - Fundación Cultivar # 199413</t>
  </si>
  <si>
    <t>PRONNA # Fogones y Bandera # 199413</t>
  </si>
  <si>
    <t>PRONNA # Foro Penal # 199413</t>
  </si>
  <si>
    <t>PRONNA # Fundación "tomate un tiempo para ti" # 199413</t>
  </si>
  <si>
    <t>PRONNA # Fundación Escribe tu Futuro # 199413</t>
  </si>
  <si>
    <t>PRONNA # Higea - Fundación Higea # 199413</t>
  </si>
  <si>
    <t>PRONNA # Innocens - Fundación Innocens # 199413</t>
  </si>
  <si>
    <t>PRONNA # Danac - Fundación Danac # 199413</t>
  </si>
  <si>
    <t>PRONNA # FUNDAINIL - Fundación de Atención Integral Juvenil # 199413</t>
  </si>
  <si>
    <t>PRONNA # Fundacion De Familia a Familia # 199413</t>
  </si>
  <si>
    <t>PRONNA # CODEVIDA - Derecho a la Salud y la Vida # 199413</t>
  </si>
  <si>
    <t>PRONNA # DigiSalud # 199413</t>
  </si>
  <si>
    <t>PRONNA # Dirección Regional de Salud de Barinas # 199413</t>
  </si>
  <si>
    <t>PRONNA # CRV - Cruz Roja Venezolana # 199413</t>
  </si>
  <si>
    <t>PRONNA # Defensoría del Pueblo # 199413</t>
  </si>
  <si>
    <t>PRONNA # Derechicos # 199413</t>
  </si>
  <si>
    <t>PRONNA # ECHO - European Civil Protection and Humanitarian Aid Operations # 199413</t>
  </si>
  <si>
    <t>PRONNA # FICR - Federación Internacional de Sociedades de la Cruz Roja y de la Media Luna Roja # 199413</t>
  </si>
  <si>
    <t>PRONNA # FNP - Fundación Niños en Positivo # 199413</t>
  </si>
  <si>
    <t>PRONNA # FINAMPYME - Entidad Microfinanciera de Ahorro y Crédito # 199413</t>
  </si>
  <si>
    <t>PRONNA # Entrompe de Falopio # 199413</t>
  </si>
  <si>
    <t>PRONNA # EFIP - Equipo de Formación, Información y Publicaciones # 199413</t>
  </si>
  <si>
    <t>PRONNA # INSALUD - Fundación Instituto Carabobeño para la Salud # 199413</t>
  </si>
  <si>
    <t>PRONNA # Corposalud Yaracuy - Instituto Autónomo de la Salud del estado Yaracuy # 199413</t>
  </si>
  <si>
    <t>PRONNA # AC NM - Asociación Civil Niña Madre # 199413</t>
  </si>
  <si>
    <t>PRONNA # MPPS Monagas # 199413</t>
  </si>
  <si>
    <t>PRONNA # MPPS Sucre # 199413</t>
  </si>
  <si>
    <t>PRONNA # Corporación de Salud del Estado Aragua # 199413</t>
  </si>
  <si>
    <t>PRONNA # DEJAD QUE LOS NIÑOS VENGAN A MI # 199413</t>
  </si>
  <si>
    <t>PRONNA # ECR - Esclavas de Cristo Rey # 199413</t>
  </si>
  <si>
    <t>PRONNA # VDTM - Ven da tu mano # 199413</t>
  </si>
  <si>
    <t>PRONNA # CUMIS UCV - Campamento Universitario Multidisciplinario de Investigación y Servicio # 199413</t>
  </si>
  <si>
    <t>PRONNA # FPO - Fundación Potabilis # 199413</t>
  </si>
  <si>
    <t>PRONNA # Jurispenna - Juris para Ellos, niños niñas y adolescentes # 199413</t>
  </si>
  <si>
    <t>PRONNA # El Iceberg - El Iceberg del Exito # 199413</t>
  </si>
  <si>
    <t>PRONNA # Fundación Manos Extendidas # 199413</t>
  </si>
  <si>
    <t>PRONNA # CARITAS Carúpano # 199413</t>
  </si>
  <si>
    <t>PRONNA # Asociación Civil Nuevo Amanecer # 199413</t>
  </si>
  <si>
    <t>PRONNA # FCA - Fundación Caciques Alzaos # 199413</t>
  </si>
  <si>
    <t>PRONNA # Visión Mujer - Fundación Visión Mujer # 199413</t>
  </si>
  <si>
    <t>PRONNA # MPPS Delta Amacuro # 199413</t>
  </si>
  <si>
    <t>PRONNA # OBGASTROFIT - OB GASTRO FIT # 199413</t>
  </si>
  <si>
    <t>PRONNA # HI - Humanity &amp; Inclusion # 199413</t>
  </si>
  <si>
    <t>PRONNA # F. Finampyme - Fundación Finampyme # 199413</t>
  </si>
  <si>
    <t>PRONNA # SER - Sociedad Educativa Religiosa # 199413</t>
  </si>
  <si>
    <t>PRONNA # Inclúyeme - Fundación Inclúyeme # 199413</t>
  </si>
  <si>
    <t>PRONNA # DCEF - DEUS CARITAS EST FUNDACIÓN # 199413</t>
  </si>
  <si>
    <t>PRONNA # ENCILUZ - Fundación de Bienestar Social Enciende una Luz. # 199413</t>
  </si>
  <si>
    <t>PRONNA # SALMA Venezuela # 199413</t>
  </si>
  <si>
    <t>PRONNA # FEE - Emprendedores de Éxito # 199413</t>
  </si>
  <si>
    <t>PRONNA # CIR - Comité Internacional de Rescate # 199413</t>
  </si>
  <si>
    <t>PRONNA # ACOVIH - Acción Colectiva contra el VIH # 199413</t>
  </si>
  <si>
    <t>EDU # ACCSI - Acción Ciudadana contra el SIDA # 199413</t>
  </si>
  <si>
    <t>PRONNA # Fundación Conciencia por la Vida # 199413</t>
  </si>
  <si>
    <t>PRONNA # ADHAM - Asociación de Derechos Humanos Amigos de Margarita # 199413</t>
  </si>
  <si>
    <t>PRONNA # Proyecto de recuperación nutricional Catch Up # 199413</t>
  </si>
  <si>
    <t>PRONNA # MI - Mentor Initiative # 199413</t>
  </si>
  <si>
    <t>PRONNA # CAMPO - Cooperación Acción Movimiento Producción Organización # 199413</t>
  </si>
  <si>
    <t>PRONNA # Fundamad - Fundación manito de Dios # 199413</t>
  </si>
  <si>
    <t>PRONNA # CEPROFOR - Asociación Civil Centro para la promoción y formación social. # 199413</t>
  </si>
  <si>
    <t>PRONNA # Pais Narrado # 199413</t>
  </si>
  <si>
    <t>PRONNA # Fundación para el Desarrollo Sustentable de la Nación Isaac # 199413</t>
  </si>
  <si>
    <t>PRONNA # Asociación Civil Una Mano Para Monagas # 199413</t>
  </si>
  <si>
    <t>PRONNA # REPAS - Red Popular de Ayuda Solidaria # 199413</t>
  </si>
  <si>
    <t>PRONNA # MPPS DRSNE - Direccion Regional de salud Nueva esparta # 199413</t>
  </si>
  <si>
    <t>PRONNA # FUNDACRECER - FundaCrecer para el crecimiento integral # 199413</t>
  </si>
  <si>
    <t>PRONNA # SDS Falcón - Secretaría de Salud del Estado Falcón # 199413</t>
  </si>
  <si>
    <t>PRONNA # SDS Trujillo - Secretaría de Salud del Estado Trujillo # 199413</t>
  </si>
  <si>
    <t>PRONNA # FUNDASALUD - Fundación del Estado Sucre para la Salud # 199413</t>
  </si>
  <si>
    <t>PRONNA # DRSDelta - Dirección Regional de Salud Delta Amacuro # 199413</t>
  </si>
  <si>
    <t>PRONNA # Mapani - Madres y Padres Por los Niños en Venezuela # 199413</t>
  </si>
  <si>
    <t>PRONNA # MUDERES - Mujeres por los Derechos # 199413</t>
  </si>
  <si>
    <t>PRONNA # CENADEDH - Centro de Demografía y Derechos Humanos  # 199413</t>
  </si>
  <si>
    <t>PRONNA # Alcaldía de Maracaibo # 199413</t>
  </si>
  <si>
    <t>PRONNA # Diócesis SC - Diócesis de San Cristóbal # 199413</t>
  </si>
  <si>
    <t>PRONNA # DSDC - Dirección de Salud del Distrito Capital # 199413</t>
  </si>
  <si>
    <t>PRONNA # SPPS_Lara - Secretaría de Salud del estado Lara # 199413</t>
  </si>
  <si>
    <t>PRONNA # CEPIN - Centro de Promoción Integral del Niño # 199413</t>
  </si>
  <si>
    <t>PRONNA # DIRESA - Dirección Regional de Salud Amazonas # 199413</t>
  </si>
  <si>
    <t>PRONNA # HULRANZT - Hospital Universitario Dr. Luis Razetti # 199413</t>
  </si>
  <si>
    <t>PRONNA # Sociedad Ético Cultural # 199413</t>
  </si>
  <si>
    <t>PRONNA # SOS Aldeas Infantiles # 199413</t>
  </si>
  <si>
    <t>PRONNA # VAPA - Vicariato Apostólico de Puerto Ayacucho # 199413</t>
  </si>
  <si>
    <t>PRONNA # FEVESAR - Federación Venezolana de Búsqueda y Rescate # 199413</t>
  </si>
  <si>
    <t>PRONNA # Corposalud Táchira # 199413</t>
  </si>
  <si>
    <t>PRONNA # Corposalud Mérida # 199413</t>
  </si>
  <si>
    <t>PRONNA # SALUDANZ - Instituto Anzoatiguense de la Salud # 199413</t>
  </si>
  <si>
    <t>PRONNA # FUNDAENSALUD - Fundación Educando En Salud # 199413</t>
  </si>
  <si>
    <t>PRONNA # Consorven - Confederación Sordos de Venezuela # 199413</t>
  </si>
  <si>
    <t>PRONNA # A.C. Instituto de la Caridad Universal de Venezuela # 199413</t>
  </si>
  <si>
    <t>PRONNA # ALPANNA - Fundación Andando Al Paso de Niños, Niñas y Adolescentes # 199413</t>
  </si>
  <si>
    <t>PRONNA # FALDAS R - Feministas en Acción Libre y Directa por la Autonomía Sexual y Reproductiva # 199413</t>
  </si>
  <si>
    <t>PRONNA # MPPS Portuguesa # 199413</t>
  </si>
  <si>
    <t>PRONNA # PIB-CLUE - Primera Iglesia Bautista - Cristo la única esperanza # 199413</t>
  </si>
  <si>
    <t>PRONNA # JE/JAV - Jóvenes Emprendedores/Junior Achievement de Venezuela # 199413</t>
  </si>
  <si>
    <t>PRONNA # MUGER - Colectivo Feminista Mujer Género Rebelde  # 199413</t>
  </si>
  <si>
    <t>PRONNA # INTAMUJER - Instituto Tachirense de la Mujer # 199413</t>
  </si>
  <si>
    <t>PRONNA # Diócesis - Diócesis de Barquisimeto # 199413</t>
  </si>
  <si>
    <t>PRONNA # UAR - Universidad Abierta de Recoleta  # 199413</t>
  </si>
  <si>
    <t>PRONNA # MPPS Apure # 199413</t>
  </si>
  <si>
    <t>PRONNA # INSALUDAPURE - Instituto Autónomo De La Salud Del Estado Apure # 199413</t>
  </si>
  <si>
    <t>PRONNA # SOCIEM-UCV - Sociedad Científica de Estudiantes de Medicina de la Universidad Central de Venezuela # 199413</t>
  </si>
  <si>
    <t>PRONNA # EducAcción - Educación # 199413</t>
  </si>
  <si>
    <t>PRONNA # MPPS Distrito Capital # 199413</t>
  </si>
  <si>
    <t>PRONNA # FH - Fundación Hábiles # 199413</t>
  </si>
  <si>
    <t>PRONNA # DRSNESP - Dirección Regional de Salud del Estado Nueva Esparta # 199413</t>
  </si>
  <si>
    <t>PRONNA # MPPS Carabobo # 199413</t>
  </si>
  <si>
    <t>PRONNA # MPPS Yaracuy # 199413</t>
  </si>
  <si>
    <t>PRONNA # MPPS Guárico # 199413</t>
  </si>
  <si>
    <t>PRONNA # MPPS Miranda # 199413</t>
  </si>
  <si>
    <t>PRONNA # MPPS La Guaira # 199413</t>
  </si>
  <si>
    <t>PRONNA # MPPS Cojedes # 199413</t>
  </si>
  <si>
    <t>PRONNA # Activistasxsl - Mujeres Activistas por el Software Libre # 199413</t>
  </si>
  <si>
    <t>HVEN23-PRO-199420-1 Plan de formación para la prevención del sexismo, homofobia y Transfobia dirigido a la comunidad LGBTIQ+ en pro de la erradicación de la violencia basada en la orientación sexual e identidad de género.</t>
  </si>
  <si>
    <t>199420</t>
  </si>
  <si>
    <t>PROPG # RLN  - FUNDACIÓN ROMPIENDO LA NORMA # 199420</t>
  </si>
  <si>
    <t>PROVBG # RLN  - FUNDACIÓN ROMPIENDO LA NORMA # 199420</t>
  </si>
  <si>
    <t>HVEN23-NUT;PRO;FSC-199480-1 Asistencia alimentaria y nutricional para niños y niñas con inseguridad alimentaria y nutricional en el estado Sucre</t>
  </si>
  <si>
    <t>199480</t>
  </si>
  <si>
    <t>SA # Azul Positivo - Acción Zuliana por la Vida # 199480</t>
  </si>
  <si>
    <t>SA # Acción Solidaria # 199480</t>
  </si>
  <si>
    <t>SA # ADRA VEN - Agencia Adventista de Desarrollo y Recursos Asistenciales Venezuela # 199480</t>
  </si>
  <si>
    <t>SA # ADRA CAN - Agencia Adventista de Desarrollo y Recursos Asistenciales Canadá # 199480</t>
  </si>
  <si>
    <t>SA # ACCSI - Acción Ciudadana contra el SIDA # 199480</t>
  </si>
  <si>
    <t>NUT # ADHAM - Asociación de Derechos Humanos Amigos de Margarita # 199480</t>
  </si>
  <si>
    <t>NUT # ACOVIH - Acción Colectiva contra el VIH # 199480</t>
  </si>
  <si>
    <t>NUT # CIR - Comité Internacional de Rescate # 199480</t>
  </si>
  <si>
    <t>SA # Red Ciega - Asociación Civil Red Ciega # 199480</t>
  </si>
  <si>
    <t>SA # CESAP Lara - Asociación Civil Concentroccidente # 199480</t>
  </si>
  <si>
    <t>SA # AFACO - Asociación para el Desarrollo de la Familia y la Comunidad # 199480</t>
  </si>
  <si>
    <t>SA # ALAPLAF - Asociación Larense de Planificación Familiar # 199480</t>
  </si>
  <si>
    <t>SA # Asociación Afecto Venezuela # 199480</t>
  </si>
  <si>
    <t>SA # Alcaldía de Bolívar # 199480</t>
  </si>
  <si>
    <t>SA # COSUDE - Agencia Suiza para el Desarrollo y la Cooperación # 199480</t>
  </si>
  <si>
    <t>SA # Alcaldía de Táchira # 199480</t>
  </si>
  <si>
    <t>SA # Alcaldía de El Hatillo # 199480</t>
  </si>
  <si>
    <t>NUT # Fundación Conciencia por la Vida # 199480</t>
  </si>
  <si>
    <t>NUT # Asociación Civil Una Mano Para Monagas # 199480</t>
  </si>
  <si>
    <t>NUT # MPPS DRSNE - Direccion Regional de salud Nueva esparta # 199480</t>
  </si>
  <si>
    <t>NUT # REPAS - Red Popular de Ayuda Solidaria # 199480</t>
  </si>
  <si>
    <t>NUT # MI - Mentor Initiative # 199480</t>
  </si>
  <si>
    <t>NUT # Fundamad - Fundación manito de Dios # 199480</t>
  </si>
  <si>
    <t>NUT # CAMPO - Cooperación Acción Movimiento Producción Organización # 199480</t>
  </si>
  <si>
    <t>NUT # Proyecto de recuperación nutricional Catch Up # 199480</t>
  </si>
  <si>
    <t>NUT # CEPROFOR - Asociación Civil Centro para la promoción y formación social. # 199480</t>
  </si>
  <si>
    <t>NUT # Inclúyeme - Fundación Inclúyeme # 199480</t>
  </si>
  <si>
    <t>NUT # FEE - Emprendedores de Éxito # 199480</t>
  </si>
  <si>
    <t>NUT # DCEF - DEUS CARITAS EST FUNDACIÓN # 199480</t>
  </si>
  <si>
    <t>NUT # SALMA Venezuela # 199480</t>
  </si>
  <si>
    <t>NUT # Pais Narrado # 199480</t>
  </si>
  <si>
    <t>NUT # ENCILUZ - Fundación de Bienestar Social Enciende una Luz. # 199480</t>
  </si>
  <si>
    <t>NUT # Fundación para el Desarrollo Sustentable de la Nación Isaac # 199480</t>
  </si>
  <si>
    <t>SA # Fundación "tomate un tiempo para ti" # 199480</t>
  </si>
  <si>
    <t>SA # Foro Penal # 199480</t>
  </si>
  <si>
    <t>SA # FUNDACREDESA - Fundación Centro de Estudios sobre Crecimiento y Desarrollo de la Población Venezolana # 199480</t>
  </si>
  <si>
    <t>SA # Cacica Urimare - Fundación Cacica Urimare # 199480</t>
  </si>
  <si>
    <t>SA # Fogones y Bandera # 199480</t>
  </si>
  <si>
    <t>SA # ECHO - European Civil Protection and Humanitarian Aid Operations # 199480</t>
  </si>
  <si>
    <t>SA # EFIP - Equipo de Formación, Información y Publicaciones # 199480</t>
  </si>
  <si>
    <t>SA # FNP - Fundación Niños en Positivo # 199480</t>
  </si>
  <si>
    <t>SA # FICR - Federación Internacional de Sociedades de la Cruz Roja y de la Media Luna Roja # 199480</t>
  </si>
  <si>
    <t>SA # Innocens - Fundación Innocens # 199480</t>
  </si>
  <si>
    <t>SA # Higea - Fundación Higea # 199480</t>
  </si>
  <si>
    <t>SA # Loto Azul - Fundación Loto Azul # 199480</t>
  </si>
  <si>
    <t>SA # Fundación Intercambio de Saberes de los Pueblos # 199480</t>
  </si>
  <si>
    <t>SA # Fundación Escribe tu Futuro # 199480</t>
  </si>
  <si>
    <t>SA # Danac - Fundación Danac # 199480</t>
  </si>
  <si>
    <t>SA # Cultivaar - Fundación Cultivar # 199480</t>
  </si>
  <si>
    <t>SA # Fundacion De Familia a Familia # 199480</t>
  </si>
  <si>
    <t>SA # FUNDAINIL - Fundación de Atención Integral Juvenil # 199480</t>
  </si>
  <si>
    <t>SA # Entrompe de Falopio # 199480</t>
  </si>
  <si>
    <t>SA # CENDIF - Centro de Investigaciones para la Infancia y la Familia # 199480</t>
  </si>
  <si>
    <t>SA # CISOR - Centro de Investigaciones Científicas # 199480</t>
  </si>
  <si>
    <t>SA # Cooperativa Prod Quebrada Azul # 199480</t>
  </si>
  <si>
    <t>SA # CISV # 199480</t>
  </si>
  <si>
    <t>SA # Centro de Formación Popular Nuevo Pueblo # 199480</t>
  </si>
  <si>
    <t>SA # AVESSOC - Asociación Venezolana de Servicios de Salud de Orientación Cristiana # 199480</t>
  </si>
  <si>
    <t>SA # CANIA - Centro de Atención Nutricional Infantil Antímano # 199480</t>
  </si>
  <si>
    <t>SA # CADEF - Centro de acción y defensa por los derechos humanos # 199480</t>
  </si>
  <si>
    <t>SA # DigiSalud # 199480</t>
  </si>
  <si>
    <t>SA # CODEVIDA - Derecho a la Salud y la Vida # 199480</t>
  </si>
  <si>
    <t>SA # FINAMPYME - Entidad Microfinanciera de Ahorro y Crédito # 199480</t>
  </si>
  <si>
    <t>SA # Dirección Regional de Salud de Barinas # 199480</t>
  </si>
  <si>
    <t>SA # Derechicos # 199480</t>
  </si>
  <si>
    <t>SA # CICR - Cruz Roja Internacional # 199480</t>
  </si>
  <si>
    <t>SA # Corposalud # 199480</t>
  </si>
  <si>
    <t>SA # Defensoría del Pueblo # 199480</t>
  </si>
  <si>
    <t>SA # CRV - Cruz Roja Venezolana # 199480</t>
  </si>
  <si>
    <t>NUT # SER - Sociedad Educativa Religiosa # 199480</t>
  </si>
  <si>
    <t>NUT # FH - Fundación Hábiles # 199480</t>
  </si>
  <si>
    <t>NUT # SOCIEM-UCV - Sociedad Científica de Estudiantes de Medicina de la Universidad Central de Venezuela # 199480</t>
  </si>
  <si>
    <t>NUT # DRSNESP - Dirección Regional de Salud del Estado Nueva Esparta # 199480</t>
  </si>
  <si>
    <t>NUT # Consorven - Confederación Sordos de Venezuela # 199480</t>
  </si>
  <si>
    <t>NUT # MUDERES - Mujeres por los Derechos # 199480</t>
  </si>
  <si>
    <t>NUT # SPPS_Lara - Secretaría de Salud del estado Lara # 199480</t>
  </si>
  <si>
    <t>NUT # Alcaldía de Maracaibo # 199480</t>
  </si>
  <si>
    <t>NUT # CENADEDH - Centro de Demografía y Derechos Humanos  # 199480</t>
  </si>
  <si>
    <t>NUT # MPPS Yaracuy # 199480</t>
  </si>
  <si>
    <t>NUT # MPPS Carabobo # 199480</t>
  </si>
  <si>
    <t>NUT # MPPS Portuguesa # 199480</t>
  </si>
  <si>
    <t>NUT # MPPS Guárico # 199480</t>
  </si>
  <si>
    <t>NUT # MPPS Cojedes # 199480</t>
  </si>
  <si>
    <t>NUT # MPPS Distrito Capital # 199480</t>
  </si>
  <si>
    <t>NUT # EducAcción - Educación # 199480</t>
  </si>
  <si>
    <t>NUT # MPPS La Guaira # 199480</t>
  </si>
  <si>
    <t>NUT # MPPS Miranda # 199480</t>
  </si>
  <si>
    <t>NUT # DSDC - Dirección de Salud del Distrito Capital # 199480</t>
  </si>
  <si>
    <t>NUT # SALUDANZ - Instituto Anzoatiguense de la Salud # 199480</t>
  </si>
  <si>
    <t>NUT # FUNDAENSALUD - Fundación Educando En Salud # 199480</t>
  </si>
  <si>
    <t>NUT # HULRANZT - Hospital Universitario Dr. Luis Razetti # 199480</t>
  </si>
  <si>
    <t>NUT # VAPA - Vicariato Apostólico de Puerto Ayacucho # 199480</t>
  </si>
  <si>
    <t>NUT # SOS Aldeas Infantiles # 199480</t>
  </si>
  <si>
    <t>NUT # DIRESA - Dirección Regional de Salud Amazonas # 199480</t>
  </si>
  <si>
    <t>NUT # CEPIN - Centro de Promoción Integral del Niño # 199480</t>
  </si>
  <si>
    <t>NUT # SDS Trujillo - Secretaría de Salud del Estado Trujillo # 199480</t>
  </si>
  <si>
    <t>NUT # SDS Falcón - Secretaría de Salud del Estado Falcón # 199480</t>
  </si>
  <si>
    <t>NUT # Diócesis SC - Diócesis de San Cristóbal # 199480</t>
  </si>
  <si>
    <t>NUT # FUNDASALUD - Fundación del Estado Sucre para la Salud # 199480</t>
  </si>
  <si>
    <t>NUT # Mapani - Madres y Padres Por los Niños en Venezuela # 199480</t>
  </si>
  <si>
    <t>NUT # Corposalud Mérida # 199480</t>
  </si>
  <si>
    <t>NUT # Corposalud Táchira # 199480</t>
  </si>
  <si>
    <t>NUT # DRSDelta - Dirección Regional de Salud Delta Amacuro # 199480</t>
  </si>
  <si>
    <t>NUT # MPPS Monagas # 199480</t>
  </si>
  <si>
    <t>NUT # MPPS Delta Amacuro # 199480</t>
  </si>
  <si>
    <t>NUT # Corporación de Salud del Estado Aragua # 199480</t>
  </si>
  <si>
    <t>NUT # MPPS Sucre # 199480</t>
  </si>
  <si>
    <t>NUT # HI - Humanity &amp; Inclusion # 199480</t>
  </si>
  <si>
    <t>NUT # OBGASTROFIT - OB GASTRO FIT # 199480</t>
  </si>
  <si>
    <t>NUT # Visión Mujer - Fundación Visión Mujer # 199480</t>
  </si>
  <si>
    <t>NUT # F. Finampyme - Fundación Finampyme # 199480</t>
  </si>
  <si>
    <t>NUT # FPO - Fundación Potabilis # 199480</t>
  </si>
  <si>
    <t>NUT # ECR - Esclavas de Cristo Rey # 199480</t>
  </si>
  <si>
    <t>NUT # DEJAD QUE LOS NIÑOS VENGAN A MI # 199480</t>
  </si>
  <si>
    <t>NUT # CUMIS UCV - Campamento Universitario Multidisciplinario de Investigación y Servicio # 199480</t>
  </si>
  <si>
    <t>NUT # Corposalud Yaracuy - Instituto Autónomo de la Salud del estado Yaracuy # 199480</t>
  </si>
  <si>
    <t>NUT # INSALUD - Fundación Instituto Carabobeño para la Salud # 199480</t>
  </si>
  <si>
    <t>NUT # VDTM - Ven da tu mano # 199480</t>
  </si>
  <si>
    <t>NUT # AC NM - Asociación Civil Niña Madre # 199480</t>
  </si>
  <si>
    <t>NUT # Fundación Manos Extendidas # 199480</t>
  </si>
  <si>
    <t>NUT # MPPS Apure # 199480</t>
  </si>
  <si>
    <t>NUT # UAR - Universidad Abierta de Recoleta  # 199480</t>
  </si>
  <si>
    <t>NUT # MUGER - Colectivo Feminista Mujer Género Rebelde  # 199480</t>
  </si>
  <si>
    <t>NUT # INSALUDAPURE - Instituto Autónomo De La Salud Del Estado Apure # 199480</t>
  </si>
  <si>
    <t>NUT # FALDAS R - Feministas en Acción Libre y Directa por la Autonomía Sexual y Reproductiva # 199480</t>
  </si>
  <si>
    <t>NUT # JE/JAV - Jóvenes Emprendedores/Junior Achievement de Venezuela # 199480</t>
  </si>
  <si>
    <t>NUT # PIB-CLUE - Primera Iglesia Bautista - Cristo la única esperanza # 199480</t>
  </si>
  <si>
    <t>NUT # ALPANNA - Fundación Andando Al Paso de Niños, Niñas y Adolescentes # 199480</t>
  </si>
  <si>
    <t>NUT # A.C. Instituto de la Caridad Universal de Venezuela # 199480</t>
  </si>
  <si>
    <t>NUT # Jurispenna - Juris para Ellos, niños niñas y adolescentes # 199480</t>
  </si>
  <si>
    <t>NUT # FCA - Fundación Caciques Alzaos # 199480</t>
  </si>
  <si>
    <t>NUT # Activistasxsl - Mujeres Activistas por el Software Libre # 199480</t>
  </si>
  <si>
    <t>NUT # El Iceberg - El Iceberg del Exito # 199480</t>
  </si>
  <si>
    <t>NUT # Asociación Civil Nuevo Amanecer # 199480</t>
  </si>
  <si>
    <t>NUT # Diócesis - Diócesis de Barquisimeto # 199480</t>
  </si>
  <si>
    <t>NUT # INTAMUJER - Instituto Tachirense de la Mujer # 199480</t>
  </si>
  <si>
    <t>NUT # CARITAS Carúpano # 199480</t>
  </si>
  <si>
    <t>NUT # FUNDACRECER - FundaCrecer para el crecimiento integral # 199480</t>
  </si>
  <si>
    <t>SA # Asociación Civil Nuevo Amanecer # 199480</t>
  </si>
  <si>
    <t>SA # CARITAS Carúpano # 199480</t>
  </si>
  <si>
    <t>SA # Jurispenna - Juris para Ellos, niños niñas y adolescentes # 199480</t>
  </si>
  <si>
    <t>SA # FCA - Fundación Caciques Alzaos # 199480</t>
  </si>
  <si>
    <t>SA # FUNDACRECER - FundaCrecer para el crecimiento integral # 199480</t>
  </si>
  <si>
    <t>SA # MUGER - Colectivo Feminista Mujer Género Rebelde  # 199480</t>
  </si>
  <si>
    <t>SA # INSALUDAPURE - Instituto Autónomo De La Salud Del Estado Apure # 199480</t>
  </si>
  <si>
    <t>SA # Diócesis - Diócesis de Barquisimeto # 199480</t>
  </si>
  <si>
    <t>SA # INTAMUJER - Instituto Tachirense de la Mujer # 199480</t>
  </si>
  <si>
    <t>SA # Visión Mujer - Fundación Visión Mujer # 199480</t>
  </si>
  <si>
    <t>SA # F. Finampyme - Fundación Finampyme # 199480</t>
  </si>
  <si>
    <t>SA # MPPS Delta Amacuro # 199480</t>
  </si>
  <si>
    <t>SA # HI - Humanity &amp; Inclusion # 199480</t>
  </si>
  <si>
    <t>SA # Activistasxsl - Mujeres Activistas por el Software Libre # 199480</t>
  </si>
  <si>
    <t>SA # El Iceberg - El Iceberg del Exito # 199480</t>
  </si>
  <si>
    <t>SA # OBGASTROFIT - OB GASTRO FIT # 199480</t>
  </si>
  <si>
    <t>SA # Fundación Manos Extendidas # 199480</t>
  </si>
  <si>
    <t>SA # MPPS Apure # 199480</t>
  </si>
  <si>
    <t>SA # MPPS La Guaira # 199480</t>
  </si>
  <si>
    <t>SA # MPPS Miranda # 199480</t>
  </si>
  <si>
    <t>SA # MPPS Carabobo # 199480</t>
  </si>
  <si>
    <t>SA # MPPS Cojedes # 199480</t>
  </si>
  <si>
    <t>SA # MPPS Distrito Capital # 199480</t>
  </si>
  <si>
    <t>SA # DRSNESP - Dirección Regional de Salud del Estado Nueva Esparta # 199480</t>
  </si>
  <si>
    <t>SA # EducAcción - Educación # 199480</t>
  </si>
  <si>
    <t>SA # SOCIEM-UCV - Sociedad Científica de Estudiantes de Medicina de la Universidad Central de Venezuela # 199480</t>
  </si>
  <si>
    <t>SA # ALPANNA - Fundación Andando Al Paso de Niños, Niñas y Adolescentes # 199480</t>
  </si>
  <si>
    <t>SA # A.C. Instituto de la Caridad Universal de Venezuela # 199480</t>
  </si>
  <si>
    <t>SA # UAR - Universidad Abierta de Recoleta  # 199480</t>
  </si>
  <si>
    <t>SA # FALDAS R - Feministas en Acción Libre y Directa por la Autonomía Sexual y Reproductiva # 199480</t>
  </si>
  <si>
    <t>SA # JE/JAV - Jóvenes Emprendedores/Junior Achievement de Venezuela # 199480</t>
  </si>
  <si>
    <t>SA # MPPS Guárico # 199480</t>
  </si>
  <si>
    <t>SA # MPPS Yaracuy # 199480</t>
  </si>
  <si>
    <t>SA # PIB-CLUE - Primera Iglesia Bautista - Cristo la única esperanza # 199480</t>
  </si>
  <si>
    <t>SA # MPPS Portuguesa # 199480</t>
  </si>
  <si>
    <t>SA # ENCILUZ - Fundación de Bienestar Social Enciende una Luz. # 199480</t>
  </si>
  <si>
    <t>SA # Fundación para el Desarrollo Sustentable de la Nación Isaac # 199480</t>
  </si>
  <si>
    <t>SA # FEE - Emprendedores de Éxito # 199480</t>
  </si>
  <si>
    <t>SA # SALMA Venezuela # 199480</t>
  </si>
  <si>
    <t>SA # Pais Narrado # 199480</t>
  </si>
  <si>
    <t>SA # REPAS - Red Popular de Ayuda Solidaria # 199480</t>
  </si>
  <si>
    <t>SA # Asociación Civil Una Mano Para Monagas # 199480</t>
  </si>
  <si>
    <t>SA # MPPS DRSNE - Direccion Regional de salud Nueva esparta # 199480</t>
  </si>
  <si>
    <t>SA # CIR - Comité Internacional de Rescate # 199480</t>
  </si>
  <si>
    <t>PROVBG # Sociedad Ético Cultural # 199480</t>
  </si>
  <si>
    <t>SA # ACOVIH - Acción Colectiva contra el VIH # 199480</t>
  </si>
  <si>
    <t>SA # ADHAM - Asociación de Derechos Humanos Amigos de Margarita # 199480</t>
  </si>
  <si>
    <t>SA # DCEF - DEUS CARITAS EST FUNDACIÓN # 199480</t>
  </si>
  <si>
    <t>SA # Inclúyeme - Fundación Inclúyeme # 199480</t>
  </si>
  <si>
    <t>SA # Fundación Conciencia por la Vida # 199480</t>
  </si>
  <si>
    <t>SA # VDTM - Ven da tu mano # 199480</t>
  </si>
  <si>
    <t>SA # AC NM - Asociación Civil Niña Madre # 199480</t>
  </si>
  <si>
    <t>SA # FPO - Fundación Potabilis # 199480</t>
  </si>
  <si>
    <t>SA # CUMIS UCV - Campamento Universitario Multidisciplinario de Investigación y Servicio # 199480</t>
  </si>
  <si>
    <t>SA # Corposalud Yaracuy - Instituto Autónomo de la Salud del estado Yaracuy # 199480</t>
  </si>
  <si>
    <t>SA # MPPS Sucre # 199480</t>
  </si>
  <si>
    <t>SA # MPPS Monagas # 199480</t>
  </si>
  <si>
    <t>SA # INSALUD - Fundación Instituto Carabobeño para la Salud # 199480</t>
  </si>
  <si>
    <t>SA # Corporación de Salud del Estado Aragua # 199480</t>
  </si>
  <si>
    <t>SA # CEPROFOR - Asociación Civil Centro para la promoción y formación social. # 199480</t>
  </si>
  <si>
    <t>SA # Fundamad - Fundación manito de Dios # 199480</t>
  </si>
  <si>
    <t>SA # MI - Mentor Initiative # 199480</t>
  </si>
  <si>
    <t>SA # Proyecto de recuperación nutricional Catch Up # 199480</t>
  </si>
  <si>
    <t>SA # CAMPO - Cooperación Acción Movimiento Producción Organización # 199480</t>
  </si>
  <si>
    <t>SA # DEJAD QUE LOS NIÑOS VENGAN A MI # 199480</t>
  </si>
  <si>
    <t>SA # SER - Sociedad Educativa Religiosa # 199480</t>
  </si>
  <si>
    <t>SA # ECR - Esclavas de Cristo Rey # 199480</t>
  </si>
  <si>
    <t>SA # FH - Fundación Hábiles # 199480</t>
  </si>
  <si>
    <t>SA # Movimiento Porche Literario Calle 13 # 199480</t>
  </si>
  <si>
    <t>SA # Movimiento Mujeres Por La Vida # 199480</t>
  </si>
  <si>
    <t>SA # BPRM - Oficina de Población, Refugiados y Migración # 199480</t>
  </si>
  <si>
    <t>SA # ODISEF - Observatorio de Investigaciones Sociales en la Frontera # 199480</t>
  </si>
  <si>
    <t>SA # MPPS - Ministerio del Poder Popular para la Salud # 199480</t>
  </si>
  <si>
    <t>SA # INN - Instituto Nacional de Nutrición Venezuela # 199480</t>
  </si>
  <si>
    <t>SA # INAMUJER - Instituto Nacional de la Mujer # 199480</t>
  </si>
  <si>
    <t>SA # MSF - Médicos Sin Fronteras # 199480</t>
  </si>
  <si>
    <t>SA # MdM Argentina - Médicos del Mundo Argentina # 199480</t>
  </si>
  <si>
    <t>SA # Protección Civil San Antonio # 199480</t>
  </si>
  <si>
    <t>SA # Protección Civil Miranda # 199480</t>
  </si>
  <si>
    <t>SA # Protección Civil Táchira # 199480</t>
  </si>
  <si>
    <t>SA # Protección Civil San Cristobal # 199480</t>
  </si>
  <si>
    <t>SA # Protección Civil Heres # 199480</t>
  </si>
  <si>
    <t>SA # Parroquia Corpus Christi Ciudad Guayana # 199480</t>
  </si>
  <si>
    <t>SA # ONUSIDA # 199480</t>
  </si>
  <si>
    <t>SA # Protección Civil Caroní # 199480</t>
  </si>
  <si>
    <t>SA # Proinapsa - Proinapsa # 199480</t>
  </si>
  <si>
    <t>SA # IMAS - Instituto Municipal de Aguas de Sucre # 199480</t>
  </si>
  <si>
    <t>SA # Fundación Rehabilitarte # 199480</t>
  </si>
  <si>
    <t>SA # FUNREAHV - Fundación Red de Emergencia y Ayuda Humanitaria Venezuela # 199480</t>
  </si>
  <si>
    <t>SA # Fundación Shapers for Venezuela # 199480</t>
  </si>
  <si>
    <t>SA # Fundación Santa Teresa de Avila # 199480</t>
  </si>
  <si>
    <t>SA # Mamá Maestra - Fundación Paz Positiva # 199480</t>
  </si>
  <si>
    <t>SA # Fundación Más que una Sonrisa # 199480</t>
  </si>
  <si>
    <t>SA # Fundación Lucianita Valeska # 199480</t>
  </si>
  <si>
    <t>SA # FUNDEUIS - Fundación para el Desarrollo de la Universidad Industrial de Santander # 199480</t>
  </si>
  <si>
    <t>SA # Fundación nacional de protección a los familiares y víctimas del Sicariato Campesino # 199480</t>
  </si>
  <si>
    <t>SA # Hospital Materno Concepción Palacios # 199480</t>
  </si>
  <si>
    <t>SA # Hospital Materno Infantil del Este Dr. Joel Valencia Parpacén de Petare # 199480</t>
  </si>
  <si>
    <t>SA # ISPEB - Instituto de Salud Pública del Estado Bolívar # 199480</t>
  </si>
  <si>
    <t>SA # Hospital Materno de Caricuao # 199480</t>
  </si>
  <si>
    <t>SA # Hidroven - Hidrológica Venezolana # 199480</t>
  </si>
  <si>
    <t>SA # Fundación Soy un Guardián # 199480</t>
  </si>
  <si>
    <t>SA # GRV - Grupo de Rescate Venezuela # 199480</t>
  </si>
  <si>
    <t>SA # DRSDelta - Dirección Regional de Salud Delta Amacuro # 199480</t>
  </si>
  <si>
    <t>SA # SDS Falcón - Secretaría de Salud del Estado Falcón # 199480</t>
  </si>
  <si>
    <t>SA # Mapani - Madres y Padres Por los Niños en Venezuela # 199480</t>
  </si>
  <si>
    <t>SA # Corposalud Mérida # 199480</t>
  </si>
  <si>
    <t>SA # FUNDAENSALUD - Fundación Educando En Salud # 199480</t>
  </si>
  <si>
    <t>SA # Corposalud Táchira # 199480</t>
  </si>
  <si>
    <t>SA # CENADEDH - Centro de Demografía y Derechos Humanos  # 199480</t>
  </si>
  <si>
    <t>SA # MUDERES - Mujeres por los Derechos # 199480</t>
  </si>
  <si>
    <t>SA # Consorven - Confederación Sordos de Venezuela # 199480</t>
  </si>
  <si>
    <t>SA # Alcaldía de Maracaibo # 199480</t>
  </si>
  <si>
    <t>SA # SPPS_Lara - Secretaría de Salud del estado Lara # 199480</t>
  </si>
  <si>
    <t>SA # FUNDASALUD - Fundación del Estado Sucre para la Salud # 199480</t>
  </si>
  <si>
    <t>SA # SDS Trujillo - Secretaría de Salud del Estado Trujillo # 199480</t>
  </si>
  <si>
    <t>SA # DSDC - Dirección de Salud del Distrito Capital # 199480</t>
  </si>
  <si>
    <t>SA # Diócesis SC - Diócesis de San Cristóbal # 199480</t>
  </si>
  <si>
    <t>SA # SALUDANZ - Instituto Anzoatiguense de la Salud # 199480</t>
  </si>
  <si>
    <t>SA # Rehabilitadores por la Salud # 199480</t>
  </si>
  <si>
    <t>SA # RELAF - Red Latinoamericana de Acogimiento Familiar # 199480</t>
  </si>
  <si>
    <t>SA # SAMSB - Servicio Autónomo Municipal de Salud Baruta # 199480</t>
  </si>
  <si>
    <t>SA # SAEZ - Secretaría de Salud del Estado Zulia # 199480</t>
  </si>
  <si>
    <t>SA # Red de Nutrición LARA # 199480</t>
  </si>
  <si>
    <t>SA # Puntos Solidarios # 199480</t>
  </si>
  <si>
    <t>SA # Proveeduría de Zulia # 199480</t>
  </si>
  <si>
    <t>SA # RGV+ - Red de Gente Positiva # 199480</t>
  </si>
  <si>
    <t>SA # RBPSB - Red de Bibliotecas Públicas Simón Rodríguez # 199480</t>
  </si>
  <si>
    <t>SA # CEPIN - Centro de Promoción Integral del Niño # 199480</t>
  </si>
  <si>
    <t>SA # VAPA - Vicariato Apostólico de Puerto Ayacucho # 199480</t>
  </si>
  <si>
    <t>SA # HULRANZT - Hospital Universitario Dr. Luis Razetti # 199480</t>
  </si>
  <si>
    <t>SA # DIRESA - Dirección Regional de Salud Amazonas # 199480</t>
  </si>
  <si>
    <t>SA # SOS Aldeas Infantiles # 199480</t>
  </si>
  <si>
    <t>SA # Sin Tabú - Sin Tabú # 199480</t>
  </si>
  <si>
    <t>SA # SJR - Servicio Jesuita para los refugiados # 199480</t>
  </si>
  <si>
    <t>SA # Sociedad Ético Cultural # 199480</t>
  </si>
  <si>
    <t>SA # SAHEP - Sociedad Amigos del Hospital de Especialidades Pediatricas # 199480</t>
  </si>
  <si>
    <t>NUT # Sociedad Ético Cultural # 199480</t>
  </si>
  <si>
    <t>PROVBG # Sin Tabú - Sin Tabú # 199480</t>
  </si>
  <si>
    <t>PROVBG # SAHEP - Sociedad Amigos del Hospital de Especialidades Pediatricas # 199480</t>
  </si>
  <si>
    <t>PROVBG # SAMSB - Servicio Autónomo Municipal de Salud Baruta # 199480</t>
  </si>
  <si>
    <t>PROVBG # SJR - Servicio Jesuita para los refugiados # 199480</t>
  </si>
  <si>
    <t>NUT # ACCSI - Acción Ciudadana contra el SIDA # 199480</t>
  </si>
  <si>
    <t>PROVBG # CEPIN - Centro de Promoción Integral del Niño # 199480</t>
  </si>
  <si>
    <t>PROVBG # DIRESA - Dirección Regional de Salud Amazonas # 199480</t>
  </si>
  <si>
    <t>PROVBG # SOS Aldeas Infantiles # 199480</t>
  </si>
  <si>
    <t>PROVBG # VAPA - Vicariato Apostólico de Puerto Ayacucho # 199480</t>
  </si>
  <si>
    <t>PROVBG # Puntos Solidarios # 199480</t>
  </si>
  <si>
    <t>PROVBG # RBPSB - Red de Bibliotecas Públicas Simón Rodríguez # 199480</t>
  </si>
  <si>
    <t>PROVBG # Protección Civil Táchira # 199480</t>
  </si>
  <si>
    <t>PROVBG # Proveeduría de Zulia # 199480</t>
  </si>
  <si>
    <t>PROVBG # RGV+ - Red de Gente Positiva # 199480</t>
  </si>
  <si>
    <t>PROVBG # Rehabilitadores por la Salud # 199480</t>
  </si>
  <si>
    <t>PROVBG # SAEZ - Secretaría de Salud del Estado Zulia # 199480</t>
  </si>
  <si>
    <t>PROVBG # Red de Nutrición LARA # 199480</t>
  </si>
  <si>
    <t>PROVBG # RELAF - Red Latinoamericana de Acogimiento Familiar # 199480</t>
  </si>
  <si>
    <t>PROVBG # HULRANZT - Hospital Universitario Dr. Luis Razetti # 199480</t>
  </si>
  <si>
    <t>PROVBG # FUNDASALUD - Fundación del Estado Sucre para la Salud # 199480</t>
  </si>
  <si>
    <t>PROVBG # Diócesis SC - Diócesis de San Cristóbal # 199480</t>
  </si>
  <si>
    <t>PROVBG # SDS Falcón - Secretaría de Salud del Estado Falcón # 199480</t>
  </si>
  <si>
    <t>PROVBG # SDS Trujillo - Secretaría de Salud del Estado Trujillo # 199480</t>
  </si>
  <si>
    <t>PROVBG # DSDC - Dirección de Salud del Distrito Capital # 199480</t>
  </si>
  <si>
    <t>PROVBG # CENADEDH - Centro de Demografía y Derechos Humanos  # 199480</t>
  </si>
  <si>
    <t>PROVBG # Alcaldía de Maracaibo # 199480</t>
  </si>
  <si>
    <t>PROVBG # SPPS_Lara - Secretaría de Salud del estado Lara # 199480</t>
  </si>
  <si>
    <t>PROVBG # MUDERES - Mujeres por los Derechos # 199480</t>
  </si>
  <si>
    <t>PROVBG # FUNDAENSALUD - Fundación Educando En Salud # 199480</t>
  </si>
  <si>
    <t>PROVBG # SALUDANZ - Instituto Anzoatiguense de la Salud # 199480</t>
  </si>
  <si>
    <t>PROVBG # Corposalud Táchira # 199480</t>
  </si>
  <si>
    <t>PROVBG # Mapani - Madres y Padres Por los Niños en Venezuela # 199480</t>
  </si>
  <si>
    <t>PROVBG # Corposalud Mérida # 199480</t>
  </si>
  <si>
    <t>PROVBG # DRSDelta - Dirección Regional de Salud Delta Amacuro # 199480</t>
  </si>
  <si>
    <t>PROVBG # Fundación Shapers for Venezuela # 199480</t>
  </si>
  <si>
    <t>PROVBG # Fundación Soy un Guardián # 199480</t>
  </si>
  <si>
    <t>PROVBG # GRV - Grupo de Rescate Venezuela # 199480</t>
  </si>
  <si>
    <t>PROVBG # Hospital Materno Concepción Palacios # 199480</t>
  </si>
  <si>
    <t>PROVBG # Hospital Materno de Caricuao # 199480</t>
  </si>
  <si>
    <t>PROVBG # Hidroven - Hidrológica Venezolana # 199480</t>
  </si>
  <si>
    <t>PROVBG # Hospital Materno Infantil del Este Dr. Joel Valencia Parpacén de Petare # 199480</t>
  </si>
  <si>
    <t>PROVBG # Fundación Más que una Sonrisa # 199480</t>
  </si>
  <si>
    <t>PROVBG # Fundación nacional de protección a los familiares y víctimas del Sicariato Campesino # 199480</t>
  </si>
  <si>
    <t>PROVBG # Loto Azul - Fundación Loto Azul # 199480</t>
  </si>
  <si>
    <t>PROVBG # Fundación Lucianita Valeska # 199480</t>
  </si>
  <si>
    <t>PROVBG # FUNDEUIS - Fundación para el Desarrollo de la Universidad Industrial de Santander # 199480</t>
  </si>
  <si>
    <t>PROVBG # Fundación Rehabilitarte # 199480</t>
  </si>
  <si>
    <t>PROVBG # Fundación Santa Teresa de Avila # 199480</t>
  </si>
  <si>
    <t>PROVBG # Mamá Maestra - Fundación Paz Positiva # 199480</t>
  </si>
  <si>
    <t>PROVBG # FUNREAHV - Fundación Red de Emergencia y Ayuda Humanitaria Venezuela # 199480</t>
  </si>
  <si>
    <t>PROVBG # ISPEB - Instituto de Salud Pública del Estado Bolívar # 199480</t>
  </si>
  <si>
    <t>PROVBG # Parroquia Corpus Christi Ciudad Guayana # 199480</t>
  </si>
  <si>
    <t>PROVBG # Proinapsa - Proinapsa # 199480</t>
  </si>
  <si>
    <t>PROVBG # BPRM - Oficina de Población, Refugiados y Migración # 199480</t>
  </si>
  <si>
    <t>PROVBG # ONUSIDA # 199480</t>
  </si>
  <si>
    <t>PROVBG # Protección Civil Caroní # 199480</t>
  </si>
  <si>
    <t>PROVBG # Protección Civil San Antonio # 199480</t>
  </si>
  <si>
    <t>PROVBG # Protección Civil San Cristobal # 199480</t>
  </si>
  <si>
    <t>PROVBG # Protección Civil Heres # 199480</t>
  </si>
  <si>
    <t>PROVBG # Protección Civil Miranda # 199480</t>
  </si>
  <si>
    <t>PROVBG # INN - Instituto Nacional de Nutrición Venezuela # 199480</t>
  </si>
  <si>
    <t>PROVBG # MdM Argentina - Médicos del Mundo Argentina # 199480</t>
  </si>
  <si>
    <t>PROVBG # IMAS - Instituto Municipal de Aguas de Sucre # 199480</t>
  </si>
  <si>
    <t>PROVBG # INAMUJER - Instituto Nacional de la Mujer # 199480</t>
  </si>
  <si>
    <t>PROVBG # MSF - Médicos Sin Fronteras # 199480</t>
  </si>
  <si>
    <t>PROVBG # Movimiento Porche Literario Calle 13 # 199480</t>
  </si>
  <si>
    <t>PROVBG # ODISEF - Observatorio de Investigaciones Sociales en la Frontera # 199480</t>
  </si>
  <si>
    <t>PROVBG # MPPS - Ministerio del Poder Popular para la Salud # 199480</t>
  </si>
  <si>
    <t>PROVBG # Movimiento Mujeres Por La Vida # 199480</t>
  </si>
  <si>
    <t>PROVBG # Consorven - Confederación Sordos de Venezuela # 199480</t>
  </si>
  <si>
    <t>PROVBG # DEJAD QUE LOS NIÑOS VENGAN A MI # 199480</t>
  </si>
  <si>
    <t>PROVBG # ECR - Esclavas de Cristo Rey # 199480</t>
  </si>
  <si>
    <t>PROVBG # FPO - Fundación Potabilis # 199480</t>
  </si>
  <si>
    <t>PROVBG # SER - Sociedad Educativa Religiosa # 199480</t>
  </si>
  <si>
    <t>PROVBG # CEPROFOR - Asociación Civil Centro para la promoción y formación social. # 199480</t>
  </si>
  <si>
    <t>PROVBG # Proyecto de recuperación nutricional Catch Up # 199480</t>
  </si>
  <si>
    <t>PROVBG # CAMPO - Cooperación Acción Movimiento Producción Organización # 199480</t>
  </si>
  <si>
    <t>PROVBG # Fundamad - Fundación manito de Dios # 199480</t>
  </si>
  <si>
    <t>PROVBG # MPPS Sucre # 199480</t>
  </si>
  <si>
    <t>PROVBG # Corporación de Salud del Estado Aragua # 199480</t>
  </si>
  <si>
    <t>PROVBG # MPPS Delta Amacuro # 199480</t>
  </si>
  <si>
    <t>PROVBG # MPPS Monagas # 199480</t>
  </si>
  <si>
    <t>PROVBG # INSALUD - Fundación Instituto Carabobeño para la Salud # 199480</t>
  </si>
  <si>
    <t>PROVBG # VDTM - Ven da tu mano # 199480</t>
  </si>
  <si>
    <t>PROVBG # CUMIS UCV - Campamento Universitario Multidisciplinario de Investigación y Servicio # 199480</t>
  </si>
  <si>
    <t>PROVBG # Corposalud Yaracuy - Instituto Autónomo de la Salud del estado Yaracuy # 199480</t>
  </si>
  <si>
    <t>PROVBG # AC NM - Asociación Civil Niña Madre # 199480</t>
  </si>
  <si>
    <t>PROVBG # MI - Mentor Initiative # 199480</t>
  </si>
  <si>
    <t>PROVBG # DCEF - DEUS CARITAS EST FUNDACIÓN # 199480</t>
  </si>
  <si>
    <t>PROVBG # FEE - Emprendedores de Éxito # 199480</t>
  </si>
  <si>
    <t>PROVBG # Inclúyeme - Fundación Inclúyeme # 199480</t>
  </si>
  <si>
    <t>PROVBG # Fundación Conciencia por la Vida # 199480</t>
  </si>
  <si>
    <t>PROVBG # CIR - Comité Internacional de Rescate # 199480</t>
  </si>
  <si>
    <t>PROVBG # ACOVIH - Acción Colectiva contra el VIH # 199480</t>
  </si>
  <si>
    <t>PROVBG # ADHAM - Asociación de Derechos Humanos Amigos de Margarita # 199480</t>
  </si>
  <si>
    <t>PROVBG # REPAS - Red Popular de Ayuda Solidaria # 199480</t>
  </si>
  <si>
    <t>PROVBG # MPPS DRSNE - Direccion Regional de salud Nueva esparta # 199480</t>
  </si>
  <si>
    <t>PROVBG # Asociación Civil Una Mano Para Monagas # 199480</t>
  </si>
  <si>
    <t>PROVBG # ENCILUZ - Fundación de Bienestar Social Enciende una Luz. # 199480</t>
  </si>
  <si>
    <t>PROVBG # SALMA Venezuela # 199480</t>
  </si>
  <si>
    <t>PROVBG # Pais Narrado # 199480</t>
  </si>
  <si>
    <t>PROVBG # Fundación para el Desarrollo Sustentable de la Nación Isaac # 199480</t>
  </si>
  <si>
    <t>PROVBG # MPPS Guárico # 199480</t>
  </si>
  <si>
    <t>PROVBG # MPPS Portuguesa # 199480</t>
  </si>
  <si>
    <t>PROVBG # MPPS Carabobo # 199480</t>
  </si>
  <si>
    <t>PROVBG # MPPS Yaracuy # 199480</t>
  </si>
  <si>
    <t>PROVBG # PIB-CLUE - Primera Iglesia Bautista - Cristo la única esperanza # 199480</t>
  </si>
  <si>
    <t>PROVBG # ALPANNA - Fundación Andando Al Paso de Niños, Niñas y Adolescentes # 199480</t>
  </si>
  <si>
    <t>PROVBG # FALDAS R - Feministas en Acción Libre y Directa por la Autonomía Sexual y Reproductiva # 199480</t>
  </si>
  <si>
    <t>PROVBG # JE/JAV - Jóvenes Emprendedores/Junior Achievement de Venezuela # 199480</t>
  </si>
  <si>
    <t>PROVBG # A.C. Instituto de la Caridad Universal de Venezuela # 199480</t>
  </si>
  <si>
    <t>PROVBG # DRSNESP - Dirección Regional de Salud del Estado Nueva Esparta # 199480</t>
  </si>
  <si>
    <t>PROVBG # SOCIEM-UCV - Sociedad Científica de Estudiantes de Medicina de la Universidad Central de Venezuela # 199480</t>
  </si>
  <si>
    <t>PROVBG # FH - Fundación Hábiles # 199480</t>
  </si>
  <si>
    <t>PROVBG # EducAcción - Educación # 199480</t>
  </si>
  <si>
    <t>PROVBG # MPPS La Guaira # 199480</t>
  </si>
  <si>
    <t>PROVBG # MPPS Cojedes # 199480</t>
  </si>
  <si>
    <t>PROVBG # MPPS Distrito Capital # 199480</t>
  </si>
  <si>
    <t>PROVBG # MPPS Miranda # 199480</t>
  </si>
  <si>
    <t>PROVBG # UAR - Universidad Abierta de Recoleta  # 199480</t>
  </si>
  <si>
    <t>PROVBG # Activistasxsl - Mujeres Activistas por el Software Libre # 199480</t>
  </si>
  <si>
    <t>PROVBG # Fundación Manos Extendidas # 199480</t>
  </si>
  <si>
    <t>PROVBG # Jurispenna - Juris para Ellos, niños niñas y adolescentes # 199480</t>
  </si>
  <si>
    <t>PROVBG # El Iceberg - El Iceberg del Exito # 199480</t>
  </si>
  <si>
    <t>PROVBG # OBGASTROFIT - OB GASTRO FIT # 199480</t>
  </si>
  <si>
    <t>PROVBG # Visión Mujer - Fundación Visión Mujer # 199480</t>
  </si>
  <si>
    <t>PROVBG # HI - Humanity &amp; Inclusion # 199480</t>
  </si>
  <si>
    <t>PROVBG # F. Finampyme - Fundación Finampyme # 199480</t>
  </si>
  <si>
    <t>PROVBG # MUGER - Colectivo Feminista Mujer Género Rebelde  # 199480</t>
  </si>
  <si>
    <t>PROVBG # INTAMUJER - Instituto Tachirense de la Mujer # 199480</t>
  </si>
  <si>
    <t>PROVBG # MPPS Apure # 199480</t>
  </si>
  <si>
    <t>PROVBG # INSALUDAPURE - Instituto Autónomo De La Salud Del Estado Apure # 199480</t>
  </si>
  <si>
    <t>PROVBG # Diócesis - Diócesis de Barquisimeto # 199480</t>
  </si>
  <si>
    <t>PROVBG # Asociación Civil Nuevo Amanecer # 199480</t>
  </si>
  <si>
    <t>PROVBG # FCA - Fundación Caciques Alzaos # 199480</t>
  </si>
  <si>
    <t>PROVBG # FUNDACRECER - FundaCrecer para el crecimiento integral # 199480</t>
  </si>
  <si>
    <t>PROVBG # CARITAS Carúpano # 199480</t>
  </si>
  <si>
    <t>NUT # Fundación Lucianita Valeska # 199480</t>
  </si>
  <si>
    <t>NUT # Loto Azul - Fundación Loto Azul # 199480</t>
  </si>
  <si>
    <t>NUT # Fundación nacional de protección a los familiares y víctimas del Sicariato Campesino # 199480</t>
  </si>
  <si>
    <t>NUT # Fundación Más que una Sonrisa # 199480</t>
  </si>
  <si>
    <t>NUT # Fundación Intercambio de Saberes de los Pueblos # 199480</t>
  </si>
  <si>
    <t>NUT # Fundación Escribe tu Futuro # 199480</t>
  </si>
  <si>
    <t>NUT # Fundacion De Familia a Familia # 199480</t>
  </si>
  <si>
    <t>NUT # Innocens - Fundación Innocens # 199480</t>
  </si>
  <si>
    <t>NUT # Higea - Fundación Higea # 199480</t>
  </si>
  <si>
    <t>NUT # Fundación Soy un Guardián # 199480</t>
  </si>
  <si>
    <t>NUT # Fundación Shapers for Venezuela # 199480</t>
  </si>
  <si>
    <t>NUT # Fundación Santa Teresa de Avila # 199480</t>
  </si>
  <si>
    <t>NUT # Mamá Maestra - Fundación Paz Positiva # 199480</t>
  </si>
  <si>
    <t>NUT # FUNDEUIS - Fundación para el Desarrollo de la Universidad Industrial de Santander # 199480</t>
  </si>
  <si>
    <t>NUT # Fundación Rehabilitarte # 199480</t>
  </si>
  <si>
    <t>NUT # FUNREAHV - Fundación Red de Emergencia y Ayuda Humanitaria Venezuela # 199480</t>
  </si>
  <si>
    <t>NUT # FUNDAINIL - Fundación de Atención Integral Juvenil # 199480</t>
  </si>
  <si>
    <t>NUT # Entrompe de Falopio # 199480</t>
  </si>
  <si>
    <t>NUT # FINAMPYME - Entidad Microfinanciera de Ahorro y Crédito # 199480</t>
  </si>
  <si>
    <t>NUT # ECHO - European Civil Protection and Humanitarian Aid Operations # 199480</t>
  </si>
  <si>
    <t>NUT # EFIP - Equipo de Formación, Información y Publicaciones # 199480</t>
  </si>
  <si>
    <t>NUT # Dirección Regional de Salud de Barinas # 199480</t>
  </si>
  <si>
    <t>NUT # Derechicos # 199480</t>
  </si>
  <si>
    <t>NUT # Defensoría del Pueblo # 199480</t>
  </si>
  <si>
    <t>NUT # DigiSalud # 199480</t>
  </si>
  <si>
    <t>NUT # CODEVIDA - Derecho a la Salud y la Vida # 199480</t>
  </si>
  <si>
    <t>NUT # FUNDACREDESA - Fundación Centro de Estudios sobre Crecimiento y Desarrollo de la Población Venezolana # 199480</t>
  </si>
  <si>
    <t>NUT # Cacica Urimare - Fundación Cacica Urimare # 199480</t>
  </si>
  <si>
    <t>NUT # Danac - Fundación Danac # 199480</t>
  </si>
  <si>
    <t>NUT # Cultivaar - Fundación Cultivar # 199480</t>
  </si>
  <si>
    <t>NUT # Fundación "tomate un tiempo para ti" # 199480</t>
  </si>
  <si>
    <t>NUT # FNP - Fundación Niños en Positivo # 199480</t>
  </si>
  <si>
    <t>NUT # FICR - Federación Internacional de Sociedades de la Cruz Roja y de la Media Luna Roja # 199480</t>
  </si>
  <si>
    <t>NUT # Foro Penal # 199480</t>
  </si>
  <si>
    <t>NUT # Fogones y Bandera # 199480</t>
  </si>
  <si>
    <t>NUT # Proveeduría de Zulia # 199480</t>
  </si>
  <si>
    <t>NUT # Protección Civil Táchira # 199480</t>
  </si>
  <si>
    <t>NUT # RBPSB - Red de Bibliotecas Públicas Simón Rodríguez # 199480</t>
  </si>
  <si>
    <t>NUT # Puntos Solidarios # 199480</t>
  </si>
  <si>
    <t>NUT # Protección Civil San Cristobal # 199480</t>
  </si>
  <si>
    <t>NUT # Protección Civil Heres # 199480</t>
  </si>
  <si>
    <t>NUT # Protección Civil Caroní # 199480</t>
  </si>
  <si>
    <t>NUT # Protección Civil San Antonio # 199480</t>
  </si>
  <si>
    <t>NUT # Protección Civil Miranda # 199480</t>
  </si>
  <si>
    <t>NUT # SJR - Servicio Jesuita para los refugiados # 199480</t>
  </si>
  <si>
    <t>NUT # SAMSB - Servicio Autónomo Municipal de Salud Baruta # 199480</t>
  </si>
  <si>
    <t>NUT # SAHEP - Sociedad Amigos del Hospital de Especialidades Pediatricas # 199480</t>
  </si>
  <si>
    <t>NUT # Sin Tabú - Sin Tabú # 199480</t>
  </si>
  <si>
    <t>NUT # SAEZ - Secretaría de Salud del Estado Zulia # 199480</t>
  </si>
  <si>
    <t>NUT # Red de Nutrición LARA # 199480</t>
  </si>
  <si>
    <t>NUT # RGV+ - Red de Gente Positiva # 199480</t>
  </si>
  <si>
    <t>NUT # Rehabilitadores por la Salud # 199480</t>
  </si>
  <si>
    <t>NUT # RELAF - Red Latinoamericana de Acogimiento Familiar # 199480</t>
  </si>
  <si>
    <t>NUT # Proinapsa - Proinapsa # 199480</t>
  </si>
  <si>
    <t>NUT # IMAS - Instituto Municipal de Aguas de Sucre # 199480</t>
  </si>
  <si>
    <t>NUT # ISPEB - Instituto de Salud Pública del Estado Bolívar # 199480</t>
  </si>
  <si>
    <t>NUT # INN - Instituto Nacional de Nutrición Venezuela # 199480</t>
  </si>
  <si>
    <t>NUT # INAMUJER - Instituto Nacional de la Mujer # 199480</t>
  </si>
  <si>
    <t>NUT # Hospital Materno de Caricuao # 199480</t>
  </si>
  <si>
    <t>NUT # Hidroven - Hidrológica Venezolana # 199480</t>
  </si>
  <si>
    <t>NUT # GRV - Grupo de Rescate Venezuela # 199480</t>
  </si>
  <si>
    <t>NUT # Hospital Materno Concepción Palacios # 199480</t>
  </si>
  <si>
    <t>NUT # Hospital Materno Infantil del Este Dr. Joel Valencia Parpacén de Petare # 199480</t>
  </si>
  <si>
    <t>NUT # BPRM - Oficina de Población, Refugiados y Migración # 199480</t>
  </si>
  <si>
    <t>NUT # ODISEF - Observatorio de Investigaciones Sociales en la Frontera # 199480</t>
  </si>
  <si>
    <t>NUT # Parroquia Corpus Christi Ciudad Guayana # 199480</t>
  </si>
  <si>
    <t>NUT # ONUSIDA # 199480</t>
  </si>
  <si>
    <t>NUT # Movimiento Porche Literario Calle 13 # 199480</t>
  </si>
  <si>
    <t>NUT # MSF - Médicos Sin Fronteras # 199480</t>
  </si>
  <si>
    <t>NUT # MdM Argentina - Médicos del Mundo Argentina # 199480</t>
  </si>
  <si>
    <t>NUT # Movimiento Mujeres Por La Vida # 199480</t>
  </si>
  <si>
    <t>NUT # MPPS - Ministerio del Poder Popular para la Salud # 199480</t>
  </si>
  <si>
    <t>NUT # CRV - Cruz Roja Venezolana # 199480</t>
  </si>
  <si>
    <t>PROVBG # CICR - Cruz Roja Internacional # 199480</t>
  </si>
  <si>
    <t>PROVBG # CRV - Cruz Roja Venezolana # 199480</t>
  </si>
  <si>
    <t>PROVBG # Cooperativa Prod Quebrada Azul # 199480</t>
  </si>
  <si>
    <t>PROVBG # Corposalud # 199480</t>
  </si>
  <si>
    <t>PROVBG # Defensoría del Pueblo # 199480</t>
  </si>
  <si>
    <t>PROVBG # DigiSalud # 199480</t>
  </si>
  <si>
    <t>PROVBG # Dirección Regional de Salud de Barinas # 199480</t>
  </si>
  <si>
    <t>PROVBG # Derechicos # 199480</t>
  </si>
  <si>
    <t>PROVBG # CODEVIDA - Derecho a la Salud y la Vida # 199480</t>
  </si>
  <si>
    <t>PROVBG # CADEF - Centro de acción y defensa por los derechos humanos # 199480</t>
  </si>
  <si>
    <t>PROVBG # AFACO - Asociación para el Desarrollo de la Familia y la Comunidad # 199480</t>
  </si>
  <si>
    <t>PROVBG # AVESSOC - Asociación Venezolana de Servicios de Salud de Orientación Cristiana # 199480</t>
  </si>
  <si>
    <t>PROVBG # CANIA - Centro de Atención Nutricional Infantil Antímano # 199480</t>
  </si>
  <si>
    <t>PROVBG # CENDIF - Centro de Investigaciones para la Infancia y la Familia # 199480</t>
  </si>
  <si>
    <t>PROVBG # CISV # 199480</t>
  </si>
  <si>
    <t>PROVBG # Centro de Formación Popular Nuevo Pueblo # 199480</t>
  </si>
  <si>
    <t>PROVBG # CISOR - Centro de Investigaciones Científicas # 199480</t>
  </si>
  <si>
    <t>PROVBG # FINAMPYME - Entidad Microfinanciera de Ahorro y Crédito # 199480</t>
  </si>
  <si>
    <t>PROVBG # Danac - Fundación Danac # 199480</t>
  </si>
  <si>
    <t>PROVBG # FUNDAINIL - Fundación de Atención Integral Juvenil # 199480</t>
  </si>
  <si>
    <t>PROVBG # FUNDACREDESA - Fundación Centro de Estudios sobre Crecimiento y Desarrollo de la Población Venezolana # 199480</t>
  </si>
  <si>
    <t>PROVBG # Cultivaar - Fundación Cultivar # 199480</t>
  </si>
  <si>
    <t>PROVBG # Fundacion De Familia a Familia # 199480</t>
  </si>
  <si>
    <t>PROVBG # Innocens - Fundación Innocens # 199480</t>
  </si>
  <si>
    <t>PROVBG # Fundación Intercambio de Saberes de los Pueblos # 199480</t>
  </si>
  <si>
    <t>PROVBG # Fundación Escribe tu Futuro # 199480</t>
  </si>
  <si>
    <t>PROVBG # Higea - Fundación Higea # 199480</t>
  </si>
  <si>
    <t>PROVBG # ECHO - European Civil Protection and Humanitarian Aid Operations # 199480</t>
  </si>
  <si>
    <t>PROVBG # FICR - Federación Internacional de Sociedades de la Cruz Roja y de la Media Luna Roja # 199480</t>
  </si>
  <si>
    <t>PROVBG # Entrompe de Falopio # 199480</t>
  </si>
  <si>
    <t>PROVBG # EFIP - Equipo de Formación, Información y Publicaciones # 199480</t>
  </si>
  <si>
    <t>PROVBG # FNP - Fundación Niños en Positivo # 199480</t>
  </si>
  <si>
    <t>PROVBG # Fundación "tomate un tiempo para ti" # 199480</t>
  </si>
  <si>
    <t>PROVBG # Cacica Urimare - Fundación Cacica Urimare # 199480</t>
  </si>
  <si>
    <t>PROVBG # Fogones y Bandera # 199480</t>
  </si>
  <si>
    <t>PROVBG # Foro Penal # 199480</t>
  </si>
  <si>
    <t>NUT # AFACO - Asociación para el Desarrollo de la Familia y la Comunidad # 199480</t>
  </si>
  <si>
    <t>NUT # ALAPLAF - Asociación Larense de Planificación Familiar # 199480</t>
  </si>
  <si>
    <t>NUT # AVESSOC - Asociación Venezolana de Servicios de Salud de Orientación Cristiana # 199480</t>
  </si>
  <si>
    <t>NUT # Red Ciega - Asociación Civil Red Ciega # 199480</t>
  </si>
  <si>
    <t>NUT # Alcaldía de Táchira # 199480</t>
  </si>
  <si>
    <t>NUT # Alcaldía de El Hatillo # 199480</t>
  </si>
  <si>
    <t>NUT # CESAP Lara - Asociación Civil Concentroccidente # 199480</t>
  </si>
  <si>
    <t>NUT # Asociación Afecto Venezuela # 199480</t>
  </si>
  <si>
    <t>NUT # Cooperativa Prod Quebrada Azul # 199480</t>
  </si>
  <si>
    <t>NUT # CISV # 199480</t>
  </si>
  <si>
    <t>NUT # CICR - Cruz Roja Internacional # 199480</t>
  </si>
  <si>
    <t>NUT # Corposalud # 199480</t>
  </si>
  <si>
    <t>NUT # CENDIF - Centro de Investigaciones para la Infancia y la Familia # 199480</t>
  </si>
  <si>
    <t>NUT # CANIA - Centro de Atención Nutricional Infantil Antímano # 199480</t>
  </si>
  <si>
    <t>NUT # CADEF - Centro de acción y defensa por los derechos humanos # 199480</t>
  </si>
  <si>
    <t>NUT # CISOR - Centro de Investigaciones Científicas # 199480</t>
  </si>
  <si>
    <t>NUT # Centro de Formación Popular Nuevo Pueblo # 199480</t>
  </si>
  <si>
    <t>NUT # Alcaldía de Bolívar # 199480</t>
  </si>
  <si>
    <t>PROVBG # Alcaldía de Bolívar # 199480</t>
  </si>
  <si>
    <t>PROVBG # Alcaldía de El Hatillo # 199480</t>
  </si>
  <si>
    <t>PROVBG # ADRA VEN - Agencia Adventista de Desarrollo y Recursos Asistenciales Venezuela # 199480</t>
  </si>
  <si>
    <t>PROVBG # COSUDE - Agencia Suiza para el Desarrollo y la Cooperación # 199480</t>
  </si>
  <si>
    <t>PROVBG # Alcaldía de Táchira # 199480</t>
  </si>
  <si>
    <t>PROVBG # Red Ciega - Asociación Civil Red Ciega # 199480</t>
  </si>
  <si>
    <t>PROVBG # ALAPLAF - Asociación Larense de Planificación Familiar # 199480</t>
  </si>
  <si>
    <t>PROVBG # Asociación Afecto Venezuela # 199480</t>
  </si>
  <si>
    <t>PROVBG # CESAP Lara - Asociación Civil Concentroccidente # 199480</t>
  </si>
  <si>
    <t>NUT # ADRA CAN - Agencia Adventista de Desarrollo y Recursos Asistenciales Canadá # 199480</t>
  </si>
  <si>
    <t>NUT # Azul Positivo - Acción Zuliana por la Vida # 199480</t>
  </si>
  <si>
    <t>NUT # COSUDE - Agencia Suiza para el Desarrollo y la Cooperación # 199480</t>
  </si>
  <si>
    <t>NUT # ADRA VEN - Agencia Adventista de Desarrollo y Recursos Asistenciales Venezuela # 199480</t>
  </si>
  <si>
    <t>NUT # Acción Solidaria # 199480</t>
  </si>
  <si>
    <t>PROVBG # Azul Positivo - Acción Zuliana por la Vida # 199480</t>
  </si>
  <si>
    <t>PROVBG # ADRA CAN - Agencia Adventista de Desarrollo y Recursos Asistenciales Canadá # 199480</t>
  </si>
  <si>
    <t>PROVBG # ACCSI - Acción Ciudadana contra el SIDA # 199480</t>
  </si>
  <si>
    <t>PROVBG # Acción Solidaria # 199480</t>
  </si>
  <si>
    <t>HVEN23-WSH-199490-1 MANITAS LIMPIAS</t>
  </si>
  <si>
    <t>199490</t>
  </si>
  <si>
    <t>ASH # SAMAN - FUNDACION SAMAN # 199490</t>
  </si>
  <si>
    <t>HVEN23-WSH;EDU;NUT;PRO;CSS-199499-1 Atención integral a niños y niñas de comunidades vulnerables de las parroquias Idelfonso Vásquez y Venancio Pulgar</t>
  </si>
  <si>
    <t>199499</t>
  </si>
  <si>
    <t>PROVBG # Proveeduría de Zulia # 199499</t>
  </si>
  <si>
    <t>PROVBG # Protección Civil Táchira # 199499</t>
  </si>
  <si>
    <t>PROVBG # Protección Civil San Antonio # 199499</t>
  </si>
  <si>
    <t>PROVBG # Protección Civil San Cristobal # 199499</t>
  </si>
  <si>
    <t>PROVBG # Puntos Solidarios # 199499</t>
  </si>
  <si>
    <t>PROVBG # Red de Nutrición LARA # 199499</t>
  </si>
  <si>
    <t>PROVBG # BPRM - Oficina de Población, Refugiados y Migración # 199499</t>
  </si>
  <si>
    <t>PROVBG # RBPSB - Red de Bibliotecas Públicas Simón Rodríguez # 199499</t>
  </si>
  <si>
    <t>PROVBG # RGV+ - Red de Gente Positiva # 199499</t>
  </si>
  <si>
    <t>PROVBG # ODISEF - Observatorio de Investigaciones Sociales en la Frontera # 199499</t>
  </si>
  <si>
    <t>PROVBG # ONUSIDA # 199499</t>
  </si>
  <si>
    <t>PROVBG # Movimiento Mujeres Por La Vida # 199499</t>
  </si>
  <si>
    <t>PROVBG # Movimiento Porche Literario Calle 13 # 199499</t>
  </si>
  <si>
    <t>PROVBG # Parroquia Corpus Christi Ciudad Guayana # 199499</t>
  </si>
  <si>
    <t>PROVBG # Protección Civil Heres # 199499</t>
  </si>
  <si>
    <t>PROVBG # Protección Civil Miranda # 199499</t>
  </si>
  <si>
    <t>PROVBG # Proinapsa - Proinapsa # 199499</t>
  </si>
  <si>
    <t>PROVBG # Protección Civil Caroní # 199499</t>
  </si>
  <si>
    <t>PROVBG # DIRESA - Dirección Regional de Salud Amazonas # 199499</t>
  </si>
  <si>
    <t>PROVBG # HULRANZT - Hospital Universitario Dr. Luis Razetti # 199499</t>
  </si>
  <si>
    <t>PROVBG # VAPA - Vicariato Apostólico de Puerto Ayacucho # 199499</t>
  </si>
  <si>
    <t>PROVBG # CEPIN - Centro de Promoción Integral del Niño # 199499</t>
  </si>
  <si>
    <t>PROVBG # SALUDANZ - Instituto Anzoatiguense de la Salud # 199499</t>
  </si>
  <si>
    <t>PROVBG # Corposalud Táchira # 199499</t>
  </si>
  <si>
    <t>PROVBG # FUNDAENSALUD - Fundación Educando En Salud # 199499</t>
  </si>
  <si>
    <t>PROVBG # SAEZ - Secretaría de Salud del Estado Zulia # 199499</t>
  </si>
  <si>
    <t>PROVBG # SAMSB - Servicio Autónomo Municipal de Salud Baruta # 199499</t>
  </si>
  <si>
    <t>PROVBG # RELAF - Red Latinoamericana de Acogimiento Familiar # 199499</t>
  </si>
  <si>
    <t>PROVBG # Rehabilitadores por la Salud # 199499</t>
  </si>
  <si>
    <t>PROVBG # SJR - Servicio Jesuita para los refugiados # 199499</t>
  </si>
  <si>
    <t>PROVBG # Sociedad Ético Cultural # 199499</t>
  </si>
  <si>
    <t>PROVBG # SOS Aldeas Infantiles # 199499</t>
  </si>
  <si>
    <t>PROVBG # Sin Tabú - Sin Tabú # 199499</t>
  </si>
  <si>
    <t>PROVBG # SAHEP - Sociedad Amigos del Hospital de Especialidades Pediatricas # 199499</t>
  </si>
  <si>
    <t>PROVBG # MPPS - Ministerio del Poder Popular para la Salud # 199499</t>
  </si>
  <si>
    <t>PROVBG # Innocens - Fundación Innocens # 199499</t>
  </si>
  <si>
    <t>PROVBG # Fundación Intercambio de Saberes de los Pueblos # 199499</t>
  </si>
  <si>
    <t>PROVBG # Fundación Escribe tu Futuro # 199499</t>
  </si>
  <si>
    <t>PROVBG # Higea - Fundación Higea # 199499</t>
  </si>
  <si>
    <t>PROVBG # Loto Azul - Fundación Loto Azul # 199499</t>
  </si>
  <si>
    <t>PROVBG # Fundación nacional de protección a los familiares y víctimas del Sicariato Campesino # 199499</t>
  </si>
  <si>
    <t>PROVBG # FUNDEUIS - Fundación para el Desarrollo de la Universidad Industrial de Santander # 199499</t>
  </si>
  <si>
    <t>PROVBG # Fundación Lucianita Valeska # 199499</t>
  </si>
  <si>
    <t>PROVBG # Fundación Más que una Sonrisa # 199499</t>
  </si>
  <si>
    <t>PROVBG # Fundación "tomate un tiempo para ti" # 199499</t>
  </si>
  <si>
    <t>PROVBG # Cacica Urimare - Fundación Cacica Urimare # 199499</t>
  </si>
  <si>
    <t>PROVBG # Fogones y Bandera # 199499</t>
  </si>
  <si>
    <t>PROVBG # Foro Penal # 199499</t>
  </si>
  <si>
    <t>PROVBG # FUNDACREDESA - Fundación Centro de Estudios sobre Crecimiento y Desarrollo de la Población Venezolana # 199499</t>
  </si>
  <si>
    <t>PROVBG # FUNDAINIL - Fundación de Atención Integral Juvenil # 199499</t>
  </si>
  <si>
    <t>PROVBG # Fundacion De Familia a Familia # 199499</t>
  </si>
  <si>
    <t>PROVBG # Cultivaar - Fundación Cultivar # 199499</t>
  </si>
  <si>
    <t>PROVBG # Danac - Fundación Danac # 199499</t>
  </si>
  <si>
    <t>PROVBG # Mamá Maestra - Fundación Paz Positiva # 199499</t>
  </si>
  <si>
    <t>PROVBG # Hospital Materno de Caricuao # 199499</t>
  </si>
  <si>
    <t>PROVBG # ISPEB - Instituto de Salud Pública del Estado Bolívar # 199499</t>
  </si>
  <si>
    <t>PROVBG # Hospital Materno Infantil del Este Dr. Joel Valencia Parpacén de Petare # 199499</t>
  </si>
  <si>
    <t>PROVBG # Hospital Materno Concepción Palacios # 199499</t>
  </si>
  <si>
    <t>PROVBG # IMAS - Instituto Municipal de Aguas de Sucre # 199499</t>
  </si>
  <si>
    <t>PROVBG # MdM Argentina - Médicos del Mundo Argentina # 199499</t>
  </si>
  <si>
    <t>PROVBG # MSF - Médicos Sin Fronteras # 199499</t>
  </si>
  <si>
    <t>PROVBG # INAMUJER - Instituto Nacional de la Mujer # 199499</t>
  </si>
  <si>
    <t>PROVBG # INN - Instituto Nacional de Nutrición Venezuela # 199499</t>
  </si>
  <si>
    <t>PROVBG # Fundación Santa Teresa de Avila # 199499</t>
  </si>
  <si>
    <t>PROVBG # Fundación Shapers for Venezuela # 199499</t>
  </si>
  <si>
    <t>PROVBG # FUNREAHV - Fundación Red de Emergencia y Ayuda Humanitaria Venezuela # 199499</t>
  </si>
  <si>
    <t>PROVBG # Fundación Rehabilitarte # 199499</t>
  </si>
  <si>
    <t>PROVBG # Fundación Soy un Guardián # 199499</t>
  </si>
  <si>
    <t>PROVBG # GRV - Grupo de Rescate Venezuela # 199499</t>
  </si>
  <si>
    <t>PROVBG # Hidroven - Hidrológica Venezolana # 199499</t>
  </si>
  <si>
    <t>PROVBG # Visión Mujer - Fundación Visión Mujer # 199499</t>
  </si>
  <si>
    <t>PROVBG # HI - Humanity &amp; Inclusion # 199499</t>
  </si>
  <si>
    <t>PROVBG # F. Finampyme - Fundación Finampyme # 199499</t>
  </si>
  <si>
    <t>PROVBG # MPPS Delta Amacuro # 199499</t>
  </si>
  <si>
    <t>PROVBG # Corporación de Salud del Estado Aragua # 199499</t>
  </si>
  <si>
    <t>PROVBG # INSALUD - Fundación Instituto Carabobeño para la Salud # 199499</t>
  </si>
  <si>
    <t>PROVBG # MPPS Monagas # 199499</t>
  </si>
  <si>
    <t>PROVBG # MPPS Sucre # 199499</t>
  </si>
  <si>
    <t>PROVBG # Asociación Civil Nuevo Amanecer # 199499</t>
  </si>
  <si>
    <t>PROVBG # FCA - Fundación Caciques Alzaos # 199499</t>
  </si>
  <si>
    <t>PROVBG # FUNDACRECER - FundaCrecer para el crecimiento integral # 199499</t>
  </si>
  <si>
    <t>PROVBG # CARITAS Carúpano # 199499</t>
  </si>
  <si>
    <t>PROVBG # Jurispenna - Juris para Ellos, niños niñas y adolescentes # 199499</t>
  </si>
  <si>
    <t>PROVBG # Fundación Manos Extendidas # 199499</t>
  </si>
  <si>
    <t>PROVBG # OBGASTROFIT - OB GASTRO FIT # 199499</t>
  </si>
  <si>
    <t>PROVBG # El Iceberg - El Iceberg del Exito # 199499</t>
  </si>
  <si>
    <t>PROVBG # Activistasxsl - Mujeres Activistas por el Software Libre # 199499</t>
  </si>
  <si>
    <t>PROVBG # Corposalud Yaracuy - Instituto Autónomo de la Salud del estado Yaracuy # 199499</t>
  </si>
  <si>
    <t>PROVBG # Proyecto de recuperación nutricional Catch Up # 199499</t>
  </si>
  <si>
    <t>PROVBG # MI - Mentor Initiative # 199499</t>
  </si>
  <si>
    <t>PROVBG # Fundamad - Fundación manito de Dios # 199499</t>
  </si>
  <si>
    <t>PROVBG # CEPROFOR - Asociación Civil Centro para la promoción y formación social. # 199499</t>
  </si>
  <si>
    <t>PROVBG # MPPS DRSNE - Direccion Regional de salud Nueva esparta # 199499</t>
  </si>
  <si>
    <t>PROVBG # Asociación Civil Una Mano Para Monagas # 199499</t>
  </si>
  <si>
    <t>PROVBG # REPAS - Red Popular de Ayuda Solidaria # 199499</t>
  </si>
  <si>
    <t>PROVBG # CUMIS UCV - Campamento Universitario Multidisciplinario de Investigación y Servicio # 199499</t>
  </si>
  <si>
    <t>PROVBG # FPO - Fundación Potabilis # 199499</t>
  </si>
  <si>
    <t>PROVBG # AC NM - Asociación Civil Niña Madre # 199499</t>
  </si>
  <si>
    <t>PROVBG # VDTM - Ven da tu mano # 199499</t>
  </si>
  <si>
    <t>PROVBG # SER - Sociedad Educativa Religiosa # 199499</t>
  </si>
  <si>
    <t>PROVBG # CAMPO - Cooperación Acción Movimiento Producción Organización # 199499</t>
  </si>
  <si>
    <t>PROVBG # DEJAD QUE LOS NIÑOS VENGAN A MI # 199499</t>
  </si>
  <si>
    <t>PROVBG # ECR - Esclavas de Cristo Rey # 199499</t>
  </si>
  <si>
    <t>PROVBG # Diócesis - Diócesis de Barquisimeto # 199499</t>
  </si>
  <si>
    <t>PROVBG # CENADEDH - Centro de Demografía y Derechos Humanos  # 199499</t>
  </si>
  <si>
    <t>PROVBG # Alcaldía de Maracaibo # 199499</t>
  </si>
  <si>
    <t>PROVBG # SPPS_Lara - Secretaría de Salud del estado Lara # 199499</t>
  </si>
  <si>
    <t>PROVBG # MUDERES - Mujeres por los Derechos # 199499</t>
  </si>
  <si>
    <t>PROVBG # Consorven - Confederación Sordos de Venezuela # 199499</t>
  </si>
  <si>
    <t>PROVBG # DRSNESP - Dirección Regional de Salud del Estado Nueva Esparta # 199499</t>
  </si>
  <si>
    <t>PROVBG # SOCIEM-UCV - Sociedad Científica de Estudiantes de Medicina de la Universidad Central de Venezuela # 199499</t>
  </si>
  <si>
    <t>PROVBG # FH - Fundación Hábiles # 199499</t>
  </si>
  <si>
    <t>PROVBG # Mapani - Madres y Padres Por los Niños en Venezuela # 199499</t>
  </si>
  <si>
    <t>PROVBG # Corposalud Mérida # 199499</t>
  </si>
  <si>
    <t>PROVBG # DRSDelta - Dirección Regional de Salud Delta Amacuro # 199499</t>
  </si>
  <si>
    <t>PROVBG # SDS Falcón - Secretaría de Salud del Estado Falcón # 199499</t>
  </si>
  <si>
    <t>PROVBG # Diócesis SC - Diócesis de San Cristóbal # 199499</t>
  </si>
  <si>
    <t>PROVBG # DSDC - Dirección de Salud del Distrito Capital # 199499</t>
  </si>
  <si>
    <t>PROVBG # SDS Trujillo - Secretaría de Salud del Estado Trujillo # 199499</t>
  </si>
  <si>
    <t>PROVBG # FUNDASALUD - Fundación del Estado Sucre para la Salud # 199499</t>
  </si>
  <si>
    <t>PROVBG # EducAcción - Educación # 199499</t>
  </si>
  <si>
    <t>PROVBG # ALPANNA - Fundación Andando Al Paso de Niños, Niñas y Adolescentes # 199499</t>
  </si>
  <si>
    <t>PROVBG # FALDAS R - Feministas en Acción Libre y Directa por la Autonomía Sexual y Reproductiva # 199499</t>
  </si>
  <si>
    <t>PROVBG # JE/JAV - Jóvenes Emprendedores/Junior Achievement de Venezuela # 199499</t>
  </si>
  <si>
    <t>PROVBG # A.C. Instituto de la Caridad Universal de Venezuela # 199499</t>
  </si>
  <si>
    <t>PROVBG # UAR - Universidad Abierta de Recoleta  # 199499</t>
  </si>
  <si>
    <t>PROVBG # MUGER - Colectivo Feminista Mujer Género Rebelde  # 199499</t>
  </si>
  <si>
    <t>PROVBG # INTAMUJER - Instituto Tachirense de la Mujer # 199499</t>
  </si>
  <si>
    <t>PROVBG # MPPS Apure # 199499</t>
  </si>
  <si>
    <t>PROVBG # INSALUDAPURE - Instituto Autónomo De La Salud Del Estado Apure # 199499</t>
  </si>
  <si>
    <t>PROVBG # MPPS La Guaira # 199499</t>
  </si>
  <si>
    <t>PROVBG # MPPS Cojedes # 199499</t>
  </si>
  <si>
    <t>PROVBG # MPPS Distrito Capital # 199499</t>
  </si>
  <si>
    <t>PROVBG # MPPS Miranda # 199499</t>
  </si>
  <si>
    <t>PROVBG # MPPS Carabobo # 199499</t>
  </si>
  <si>
    <t>PROVBG # MPPS Portuguesa # 199499</t>
  </si>
  <si>
    <t>PROVBG # PIB-CLUE - Primera Iglesia Bautista - Cristo la única esperanza # 199499</t>
  </si>
  <si>
    <t>PROVBG # MPPS Yaracuy # 199499</t>
  </si>
  <si>
    <t>PROVBG # MPPS Guárico # 199499</t>
  </si>
  <si>
    <t>PROVBG # FNP - Fundación Niños en Positivo # 199499</t>
  </si>
  <si>
    <t>PRONNA # MPPS Distrito Capital # 199499</t>
  </si>
  <si>
    <t>PRONNA # EducAcción - Educación # 199499</t>
  </si>
  <si>
    <t>PRONNA # MPPS La Guaira # 199499</t>
  </si>
  <si>
    <t>PRONNA # MPPS Miranda # 199499</t>
  </si>
  <si>
    <t>PRONNA # SOCIEM-UCV - Sociedad Científica de Estudiantes de Medicina de la Universidad Central de Venezuela # 199499</t>
  </si>
  <si>
    <t>PRONNA # FH - Fundación Hábiles # 199499</t>
  </si>
  <si>
    <t>PRONNA # Consorven - Confederación Sordos de Venezuela # 199499</t>
  </si>
  <si>
    <t>PRONNA # DRSNESP - Dirección Regional de Salud del Estado Nueva Esparta # 199499</t>
  </si>
  <si>
    <t>PRONNA # JE/JAV - Jóvenes Emprendedores/Junior Achievement de Venezuela # 199499</t>
  </si>
  <si>
    <t>PRONNA # PIB-CLUE - Primera Iglesia Bautista - Cristo la única esperanza # 199499</t>
  </si>
  <si>
    <t>PRONNA # ALPANNA - Fundación Andando Al Paso de Niños, Niñas y Adolescentes # 199499</t>
  </si>
  <si>
    <t>PRONNA # A.C. Instituto de la Caridad Universal de Venezuela # 199499</t>
  </si>
  <si>
    <t>PRONNA # MPPS Portuguesa # 199499</t>
  </si>
  <si>
    <t>PRONNA # MPPS Carabobo # 199499</t>
  </si>
  <si>
    <t>PRONNA # MPPS Cojedes # 199499</t>
  </si>
  <si>
    <t>PRONNA # MPPS Guárico # 199499</t>
  </si>
  <si>
    <t>PRONNA # MPPS Yaracuy # 199499</t>
  </si>
  <si>
    <t>PRONNA # Alcaldía de Maracaibo # 199499</t>
  </si>
  <si>
    <t>PRONNA # Corposalud Mérida # 199499</t>
  </si>
  <si>
    <t>PRONNA # Corposalud Táchira # 199499</t>
  </si>
  <si>
    <t>PRONNA # DRSDelta - Dirección Regional de Salud Delta Amacuro # 199499</t>
  </si>
  <si>
    <t>PRONNA # SALUDANZ - Instituto Anzoatiguense de la Salud # 199499</t>
  </si>
  <si>
    <t>PRONNA # HULRANZT - Hospital Universitario Dr. Luis Razetti # 199499</t>
  </si>
  <si>
    <t>PRONNA # FUNDAENSALUD - Fundación Educando En Salud # 199499</t>
  </si>
  <si>
    <t>PRONNA # SPPS_Lara - Secretaría de Salud del estado Lara # 199499</t>
  </si>
  <si>
    <t>PRONNA # DSDC - Dirección de Salud del Distrito Capital # 199499</t>
  </si>
  <si>
    <t>PRONNA # CENADEDH - Centro de Demografía y Derechos Humanos  # 199499</t>
  </si>
  <si>
    <t>PRONNA # MUDERES - Mujeres por los Derechos # 199499</t>
  </si>
  <si>
    <t>PRONNA # Diócesis SC - Diócesis de San Cristóbal # 199499</t>
  </si>
  <si>
    <t>PRONNA # SDS Falcón - Secretaría de Salud del Estado Falcón # 199499</t>
  </si>
  <si>
    <t>PRONNA # Mapani - Madres y Padres Por los Niños en Venezuela # 199499</t>
  </si>
  <si>
    <t>PRONNA # FUNDASALUD - Fundación del Estado Sucre para la Salud # 199499</t>
  </si>
  <si>
    <t>PRONNA # SDS Trujillo - Secretaría de Salud del Estado Trujillo # 199499</t>
  </si>
  <si>
    <t>PRONNA # Corposalud Yaracuy - Instituto Autónomo de la Salud del estado Yaracuy # 199499</t>
  </si>
  <si>
    <t>PRONNA # INSALUD - Fundación Instituto Carabobeño para la Salud # 199499</t>
  </si>
  <si>
    <t>PRONNA # VDTM - Ven da tu mano # 199499</t>
  </si>
  <si>
    <t>PRONNA # AC NM - Asociación Civil Niña Madre # 199499</t>
  </si>
  <si>
    <t>PRONNA # Corporación de Salud del Estado Aragua # 199499</t>
  </si>
  <si>
    <t>PRONNA # MPPS Delta Amacuro # 199499</t>
  </si>
  <si>
    <t>PRONNA # MPPS Sucre # 199499</t>
  </si>
  <si>
    <t>PRONNA # MPPS Monagas # 199499</t>
  </si>
  <si>
    <t>PRONNA # CAMPO - Cooperación Acción Movimiento Producción Organización # 199499</t>
  </si>
  <si>
    <t>PRONNA # SER - Sociedad Educativa Religiosa # 199499</t>
  </si>
  <si>
    <t>PRONNA # CEPROFOR - Asociación Civil Centro para la promoción y formación social. # 199499</t>
  </si>
  <si>
    <t>PRONNA # Fundamad - Fundación manito de Dios # 199499</t>
  </si>
  <si>
    <t>PRONNA # ECR - Esclavas de Cristo Rey # 199499</t>
  </si>
  <si>
    <t>PRONNA # FPO - Fundación Potabilis # 199499</t>
  </si>
  <si>
    <t>PRONNA # CUMIS UCV - Campamento Universitario Multidisciplinario de Investigación y Servicio # 199499</t>
  </si>
  <si>
    <t>PRONNA # DEJAD QUE LOS NIÑOS VENGAN A MI # 199499</t>
  </si>
  <si>
    <t>PRONNA # Visión Mujer - Fundación Visión Mujer # 199499</t>
  </si>
  <si>
    <t>PRONNA # Diócesis - Diócesis de Barquisimeto # 199499</t>
  </si>
  <si>
    <t>PRONNA # INTAMUJER - Instituto Tachirense de la Mujer # 199499</t>
  </si>
  <si>
    <t>PRONNA # CARITAS Carúpano # 199499</t>
  </si>
  <si>
    <t>PRONNA # FUNDACRECER - FundaCrecer para el crecimiento integral # 199499</t>
  </si>
  <si>
    <t>PRONNA # MUGER - Colectivo Feminista Mujer Género Rebelde  # 199499</t>
  </si>
  <si>
    <t>PRONNA # UAR - Universidad Abierta de Recoleta  # 199499</t>
  </si>
  <si>
    <t>PRONNA # FALDAS R - Feministas en Acción Libre y Directa por la Autonomía Sexual y Reproductiva # 199499</t>
  </si>
  <si>
    <t>PRONNA # INSALUDAPURE - Instituto Autónomo De La Salud Del Estado Apure # 199499</t>
  </si>
  <si>
    <t>PRONNA # MPPS Apure # 199499</t>
  </si>
  <si>
    <t>PRONNA # OBGASTROFIT - OB GASTRO FIT # 199499</t>
  </si>
  <si>
    <t>PRONNA # Fundación Manos Extendidas # 199499</t>
  </si>
  <si>
    <t>PRONNA # F. Finampyme - Fundación Finampyme # 199499</t>
  </si>
  <si>
    <t>PRONNA # HI - Humanity &amp; Inclusion # 199499</t>
  </si>
  <si>
    <t>PRONNA # Activistasxsl - Mujeres Activistas por el Software Libre # 199499</t>
  </si>
  <si>
    <t>PRONNA # FCA - Fundación Caciques Alzaos # 199499</t>
  </si>
  <si>
    <t>PRONNA # Asociación Civil Nuevo Amanecer # 199499</t>
  </si>
  <si>
    <t>PRONNA # El Iceberg - El Iceberg del Exito # 199499</t>
  </si>
  <si>
    <t>PRONNA # Jurispenna - Juris para Ellos, niños niñas y adolescentes # 199499</t>
  </si>
  <si>
    <t>PRONNA # DIRESA - Dirección Regional de Salud Amazonas # 199499</t>
  </si>
  <si>
    <t>PROVBG # CESAP Lara - Asociación Civil Concentroccidente # 199499</t>
  </si>
  <si>
    <t>PROVBG # Red Ciega - Asociación Civil Red Ciega # 199499</t>
  </si>
  <si>
    <t>PROVBG # Alcaldía de Táchira # 199499</t>
  </si>
  <si>
    <t>PROVBG # Asociación Afecto Venezuela # 199499</t>
  </si>
  <si>
    <t>PROVBG # ALAPLAF - Asociación Larense de Planificación Familiar # 199499</t>
  </si>
  <si>
    <t>PROVBG # CADEF - Centro de acción y defensa por los derechos humanos # 199499</t>
  </si>
  <si>
    <t>PROVBG # AFACO - Asociación para el Desarrollo de la Familia y la Comunidad # 199499</t>
  </si>
  <si>
    <t>PROVBG # AVESSOC - Asociación Venezolana de Servicios de Salud de Orientación Cristiana # 199499</t>
  </si>
  <si>
    <t>PROVBG # Acción Solidaria # 199499</t>
  </si>
  <si>
    <t>PROVBG # Azul Positivo - Acción Zuliana por la Vida # 199499</t>
  </si>
  <si>
    <t>PRONNA # ACOVIH - Acción Colectiva contra el VIH # 199499</t>
  </si>
  <si>
    <t>PROVBG # ACCSI - Acción Ciudadana contra el SIDA # 199499</t>
  </si>
  <si>
    <t>PROVBG # ADRA CAN - Agencia Adventista de Desarrollo y Recursos Asistenciales Canadá # 199499</t>
  </si>
  <si>
    <t>PROVBG # Alcaldía de Bolívar # 199499</t>
  </si>
  <si>
    <t>PROVBG # Alcaldía de El Hatillo # 199499</t>
  </si>
  <si>
    <t>PROVBG # ADRA VEN - Agencia Adventista de Desarrollo y Recursos Asistenciales Venezuela # 199499</t>
  </si>
  <si>
    <t>PROVBG # COSUDE - Agencia Suiza para el Desarrollo y la Cooperación # 199499</t>
  </si>
  <si>
    <t>PROVBG # CANIA - Centro de Atención Nutricional Infantil Antímano # 199499</t>
  </si>
  <si>
    <t>PROVBG # DigiSalud # 199499</t>
  </si>
  <si>
    <t>PROVBG # Dirección Regional de Salud de Barinas # 199499</t>
  </si>
  <si>
    <t>PROVBG # Derechicos # 199499</t>
  </si>
  <si>
    <t>PROVBG # CODEVIDA - Derecho a la Salud y la Vida # 199499</t>
  </si>
  <si>
    <t>PROVBG # FINAMPYME - Entidad Microfinanciera de Ahorro y Crédito # 199499</t>
  </si>
  <si>
    <t>PROVBG # ECHO - European Civil Protection and Humanitarian Aid Operations # 199499</t>
  </si>
  <si>
    <t>PROVBG # FICR - Federación Internacional de Sociedades de la Cruz Roja y de la Media Luna Roja # 199499</t>
  </si>
  <si>
    <t>PROVBG # Entrompe de Falopio # 199499</t>
  </si>
  <si>
    <t>PROVBG # EFIP - Equipo de Formación, Información y Publicaciones # 199499</t>
  </si>
  <si>
    <t>PROVBG # CENDIF - Centro de Investigaciones para la Infancia y la Familia # 199499</t>
  </si>
  <si>
    <t>PROVBG # CISV # 199499</t>
  </si>
  <si>
    <t>PROVBG # Centro de Formación Popular Nuevo Pueblo # 199499</t>
  </si>
  <si>
    <t>PROVBG # CISOR - Centro de Investigaciones Científicas # 199499</t>
  </si>
  <si>
    <t>PROVBG # Cooperativa Prod Quebrada Azul # 199499</t>
  </si>
  <si>
    <t>PROVBG # CRV - Cruz Roja Venezolana # 199499</t>
  </si>
  <si>
    <t>PROVBG # Defensoría del Pueblo # 199499</t>
  </si>
  <si>
    <t>PROVBG # Corposalud # 199499</t>
  </si>
  <si>
    <t>PROVBG # CICR - Cruz Roja Internacional # 199499</t>
  </si>
  <si>
    <t>PRONNA # Red de Nutrición LARA # 199499</t>
  </si>
  <si>
    <t>PRONNA # RGV+ - Red de Gente Positiva # 199499</t>
  </si>
  <si>
    <t>PRONNA # Rehabilitadores por la Salud # 199499</t>
  </si>
  <si>
    <t>PRONNA # RELAF - Red Latinoamericana de Acogimiento Familiar # 199499</t>
  </si>
  <si>
    <t>PRONNA # RBPSB - Red de Bibliotecas Públicas Simón Rodríguez # 199499</t>
  </si>
  <si>
    <t>PRONNA # Protección Civil Táchira # 199499</t>
  </si>
  <si>
    <t>PRONNA # Protección Civil San Cristobal # 199499</t>
  </si>
  <si>
    <t>PRONNA # Puntos Solidarios # 199499</t>
  </si>
  <si>
    <t>PRONNA # Proveeduría de Zulia # 199499</t>
  </si>
  <si>
    <t>PRONNA # SOS Aldeas Infantiles # 199499</t>
  </si>
  <si>
    <t>PRONNA # Sociedad Ético Cultural # 199499</t>
  </si>
  <si>
    <t>PRONNA # CEPIN - Centro de Promoción Integral del Niño # 199499</t>
  </si>
  <si>
    <t>PRONNA # VAPA - Vicariato Apostólico de Puerto Ayacucho # 199499</t>
  </si>
  <si>
    <t>PRONNA # SAHEP - Sociedad Amigos del Hospital de Especialidades Pediatricas # 199499</t>
  </si>
  <si>
    <t>PRONNA # SAMSB - Servicio Autónomo Municipal de Salud Baruta # 199499</t>
  </si>
  <si>
    <t>PRONNA # SAEZ - Secretaría de Salud del Estado Zulia # 199499</t>
  </si>
  <si>
    <t>PRONNA # Sin Tabú - Sin Tabú # 199499</t>
  </si>
  <si>
    <t>PRONNA # SJR - Servicio Jesuita para los refugiados # 199499</t>
  </si>
  <si>
    <t>PRONNA # Proyecto de recuperación nutricional Catch Up # 199499</t>
  </si>
  <si>
    <t>PRONNA # Inclúyeme - Fundación Inclúyeme # 199499</t>
  </si>
  <si>
    <t>PRONNA # DCEF - DEUS CARITAS EST FUNDACIÓN # 199499</t>
  </si>
  <si>
    <t>PRONNA # SALMA Venezuela # 199499</t>
  </si>
  <si>
    <t>PRONNA # FEE - Emprendedores de Éxito # 199499</t>
  </si>
  <si>
    <t>PRONNA # CIR - Comité Internacional de Rescate # 199499</t>
  </si>
  <si>
    <t>PRONNA # Fundación Conciencia por la Vida # 199499</t>
  </si>
  <si>
    <t>PRONNA # ADHAM - Asociación de Derechos Humanos Amigos de Margarita # 199499</t>
  </si>
  <si>
    <t>PRONNA # Asociación Civil Una Mano Para Monagas # 199499</t>
  </si>
  <si>
    <t>PRONNA # REPAS - Red Popular de Ayuda Solidaria # 199499</t>
  </si>
  <si>
    <t>PRONNA # MI - Mentor Initiative # 199499</t>
  </si>
  <si>
    <t>PRONNA # MPPS DRSNE - Direccion Regional de salud Nueva esparta # 199499</t>
  </si>
  <si>
    <t>PRONNA # Fundación para el Desarrollo Sustentable de la Nación Isaac # 199499</t>
  </si>
  <si>
    <t>PRONNA # ENCILUZ - Fundación de Bienestar Social Enciende una Luz. # 199499</t>
  </si>
  <si>
    <t>PRONNA # Pais Narrado # 199499</t>
  </si>
  <si>
    <t>EDU # DSDC - Dirección de Salud del Distrito Capital # 199499</t>
  </si>
  <si>
    <t>EDU # SPPS_Lara - Secretaría de Salud del estado Lara # 199499</t>
  </si>
  <si>
    <t>EDU # MUDERES - Mujeres por los Derechos # 199499</t>
  </si>
  <si>
    <t>EDU # Diócesis SC - Diócesis de San Cristóbal # 199499</t>
  </si>
  <si>
    <t>EDU # SDS Falcón - Secretaría de Salud del Estado Falcón # 199499</t>
  </si>
  <si>
    <t>EDU # SDS Trujillo - Secretaría de Salud del Estado Trujillo # 199499</t>
  </si>
  <si>
    <t>EDU # FUNDASALUD - Fundación del Estado Sucre para la Salud # 199499</t>
  </si>
  <si>
    <t>EDU # CENADEDH - Centro de Demografía y Derechos Humanos  # 199499</t>
  </si>
  <si>
    <t>EDU # DRSNESP - Dirección Regional de Salud del Estado Nueva Esparta # 199499</t>
  </si>
  <si>
    <t>EDU # SOCIEM-UCV - Sociedad Científica de Estudiantes de Medicina de la Universidad Central de Venezuela # 199499</t>
  </si>
  <si>
    <t>EDU # EducAcción - Educación # 199499</t>
  </si>
  <si>
    <t>EDU # Alcaldía de Maracaibo # 199499</t>
  </si>
  <si>
    <t>EDU # Consorven - Confederación Sordos de Venezuela # 199499</t>
  </si>
  <si>
    <t>EDU # FH - Fundación Hábiles # 199499</t>
  </si>
  <si>
    <t>EDU # Mapani - Madres y Padres Por los Niños en Venezuela # 199499</t>
  </si>
  <si>
    <t>EDU # CEPIN - Centro de Promoción Integral del Niño # 199499</t>
  </si>
  <si>
    <t>EDU # DIRESA - Dirección Regional de Salud Amazonas # 199499</t>
  </si>
  <si>
    <t>EDU # HULRANZT - Hospital Universitario Dr. Luis Razetti # 199499</t>
  </si>
  <si>
    <t>EDU # VAPA - Vicariato Apostólico de Puerto Ayacucho # 199499</t>
  </si>
  <si>
    <t>EDU # SAHEP - Sociedad Amigos del Hospital de Especialidades Pediatricas # 199499</t>
  </si>
  <si>
    <t>EDU # Sociedad Ético Cultural # 199499</t>
  </si>
  <si>
    <t>EDU # SOS Aldeas Infantiles # 199499</t>
  </si>
  <si>
    <t>EDU # SALUDANZ - Instituto Anzoatiguense de la Salud # 199499</t>
  </si>
  <si>
    <t>EDU # Corposalud Mérida # 199499</t>
  </si>
  <si>
    <t>EDU # DRSDelta - Dirección Regional de Salud Delta Amacuro # 199499</t>
  </si>
  <si>
    <t>EDU # Corposalud Táchira # 199499</t>
  </si>
  <si>
    <t>EDU # FUNDAENSALUD - Fundación Educando En Salud # 199499</t>
  </si>
  <si>
    <t>EDU # CARITAS Carúpano # 199499</t>
  </si>
  <si>
    <t>EDU # Asociación Civil Nuevo Amanecer # 199499</t>
  </si>
  <si>
    <t>EDU # FCA - Fundación Caciques Alzaos # 199499</t>
  </si>
  <si>
    <t>EDU # FUNDACRECER - FundaCrecer para el crecimiento integral # 199499</t>
  </si>
  <si>
    <t>EDU # MUGER - Colectivo Feminista Mujer Género Rebelde  # 199499</t>
  </si>
  <si>
    <t>EDU # INTAMUJER - Instituto Tachirense de la Mujer # 199499</t>
  </si>
  <si>
    <t>EDU # Diócesis - Diócesis de Barquisimeto # 199499</t>
  </si>
  <si>
    <t>EDU # Jurispenna - Juris para Ellos, niños niñas y adolescentes # 199499</t>
  </si>
  <si>
    <t>EDU # HI - Humanity &amp; Inclusion # 199499</t>
  </si>
  <si>
    <t>EDU # F. Finampyme - Fundación Finampyme # 199499</t>
  </si>
  <si>
    <t>EDU # Visión Mujer - Fundación Visión Mujer # 199499</t>
  </si>
  <si>
    <t>EDU # OBGASTROFIT - OB GASTRO FIT # 199499</t>
  </si>
  <si>
    <t>EDU # El Iceberg - El Iceberg del Exito # 199499</t>
  </si>
  <si>
    <t>EDU # Activistasxsl - Mujeres Activistas por el Software Libre # 199499</t>
  </si>
  <si>
    <t>EDU # Fundación Manos Extendidas # 199499</t>
  </si>
  <si>
    <t>EDU # INSALUDAPURE - Instituto Autónomo De La Salud Del Estado Apure # 199499</t>
  </si>
  <si>
    <t>EDU # MPPS Carabobo # 199499</t>
  </si>
  <si>
    <t>EDU # MPPS Yaracuy # 199499</t>
  </si>
  <si>
    <t>EDU # MPPS Guárico # 199499</t>
  </si>
  <si>
    <t>EDU # MPPS Cojedes # 199499</t>
  </si>
  <si>
    <t>EDU # MPPS Distrito Capital # 199499</t>
  </si>
  <si>
    <t>EDU # MPPS Miranda # 199499</t>
  </si>
  <si>
    <t>EDU # MPPS La Guaira # 199499</t>
  </si>
  <si>
    <t>EDU # MPPS Portuguesa # 199499</t>
  </si>
  <si>
    <t>EDU # FALDAS R - Feministas en Acción Libre y Directa por la Autonomía Sexual y Reproductiva # 199499</t>
  </si>
  <si>
    <t>EDU # UAR - Universidad Abierta de Recoleta  # 199499</t>
  </si>
  <si>
    <t>EDU # MPPS Apure # 199499</t>
  </si>
  <si>
    <t>EDU # ALPANNA - Fundación Andando Al Paso de Niños, Niñas y Adolescentes # 199499</t>
  </si>
  <si>
    <t>EDU # PIB-CLUE - Primera Iglesia Bautista - Cristo la única esperanza # 199499</t>
  </si>
  <si>
    <t>EDU # JE/JAV - Jóvenes Emprendedores/Junior Achievement de Venezuela # 199499</t>
  </si>
  <si>
    <t>EDU # A.C. Instituto de la Caridad Universal de Venezuela # 199499</t>
  </si>
  <si>
    <t>EDU # Fundación Rehabilitarte # 199499</t>
  </si>
  <si>
    <t>EDU # Fundación Santa Teresa de Avila # 199499</t>
  </si>
  <si>
    <t>EDU # Fundación Shapers for Venezuela # 199499</t>
  </si>
  <si>
    <t>EDU # FUNREAHV - Fundación Red de Emergencia y Ayuda Humanitaria Venezuela # 199499</t>
  </si>
  <si>
    <t>EDU # Fundación nacional de protección a los familiares y víctimas del Sicariato Campesino # 199499</t>
  </si>
  <si>
    <t>EDU # FUNDEUIS - Fundación para el Desarrollo de la Universidad Industrial de Santander # 199499</t>
  </si>
  <si>
    <t>EDU # Mamá Maestra - Fundación Paz Positiva # 199499</t>
  </si>
  <si>
    <t>EDU # Fundación Soy un Guardián # 199499</t>
  </si>
  <si>
    <t>EDU # Hospital Materno Infantil del Este Dr. Joel Valencia Parpacén de Petare # 199499</t>
  </si>
  <si>
    <t>EDU # Hospital Materno Concepción Palacios # 199499</t>
  </si>
  <si>
    <t>EDU # Hospital Materno de Caricuao # 199499</t>
  </si>
  <si>
    <t>EDU # Hidroven - Hidrológica Venezolana # 199499</t>
  </si>
  <si>
    <t>EDU # GRV - Grupo de Rescate Venezuela # 199499</t>
  </si>
  <si>
    <t>EDU # Fundación Más que una Sonrisa # 199499</t>
  </si>
  <si>
    <t>EDU # FUNDACREDESA - Fundación Centro de Estudios sobre Crecimiento y Desarrollo de la Población Venezolana # 199499</t>
  </si>
  <si>
    <t>EDU # Cultivaar - Fundación Cultivar # 199499</t>
  </si>
  <si>
    <t>EDU # Danac - Fundación Danac # 199499</t>
  </si>
  <si>
    <t>EDU # Cacica Urimare - Fundación Cacica Urimare # 199499</t>
  </si>
  <si>
    <t>EDU # Fogones y Bandera # 199499</t>
  </si>
  <si>
    <t>EDU # Foro Penal # 199499</t>
  </si>
  <si>
    <t>EDU # Fundación "tomate un tiempo para ti" # 199499</t>
  </si>
  <si>
    <t>EDU # FUNDAINIL - Fundación de Atención Integral Juvenil # 199499</t>
  </si>
  <si>
    <t>EDU # Fundación Intercambio de Saberes de los Pueblos # 199499</t>
  </si>
  <si>
    <t>EDU # Loto Azul - Fundación Loto Azul # 199499</t>
  </si>
  <si>
    <t>EDU # Fundación Lucianita Valeska # 199499</t>
  </si>
  <si>
    <t>EDU # Innocens - Fundación Innocens # 199499</t>
  </si>
  <si>
    <t>EDU # Fundacion De Familia a Familia # 199499</t>
  </si>
  <si>
    <t>EDU # Fundación Escribe tu Futuro # 199499</t>
  </si>
  <si>
    <t>EDU # Higea - Fundación Higea # 199499</t>
  </si>
  <si>
    <t>EDU # Proveeduría de Zulia # 199499</t>
  </si>
  <si>
    <t>EDU # Puntos Solidarios # 199499</t>
  </si>
  <si>
    <t>EDU # RBPSB - Red de Bibliotecas Públicas Simón Rodríguez # 199499</t>
  </si>
  <si>
    <t>EDU # Protección Civil Táchira # 199499</t>
  </si>
  <si>
    <t>EDU # Protección Civil Miranda # 199499</t>
  </si>
  <si>
    <t>EDU # Protección Civil San Antonio # 199499</t>
  </si>
  <si>
    <t>EDU # Protección Civil San Cristobal # 199499</t>
  </si>
  <si>
    <t>EDU # RGV+ - Red de Gente Positiva # 199499</t>
  </si>
  <si>
    <t>EDU # SAMSB - Servicio Autónomo Municipal de Salud Baruta # 199499</t>
  </si>
  <si>
    <t>EDU # SJR - Servicio Jesuita para los refugiados # 199499</t>
  </si>
  <si>
    <t>EDU # Sin Tabú - Sin Tabú # 199499</t>
  </si>
  <si>
    <t>EDU # SAEZ - Secretaría de Salud del Estado Zulia # 199499</t>
  </si>
  <si>
    <t>EDU # Red de Nutrición LARA # 199499</t>
  </si>
  <si>
    <t>EDU # RELAF - Red Latinoamericana de Acogimiento Familiar # 199499</t>
  </si>
  <si>
    <t>EDU # Rehabilitadores por la Salud # 199499</t>
  </si>
  <si>
    <t>EDU # Protección Civil Heres # 199499</t>
  </si>
  <si>
    <t>EDU # MdM Argentina - Médicos del Mundo Argentina # 199499</t>
  </si>
  <si>
    <t>EDU # MSF - Médicos Sin Fronteras # 199499</t>
  </si>
  <si>
    <t>EDU # MPPS - Ministerio del Poder Popular para la Salud # 199499</t>
  </si>
  <si>
    <t>EDU # INN - Instituto Nacional de Nutrición Venezuela # 199499</t>
  </si>
  <si>
    <t>EDU # ISPEB - Instituto de Salud Pública del Estado Bolívar # 199499</t>
  </si>
  <si>
    <t>EDU # IMAS - Instituto Municipal de Aguas de Sucre # 199499</t>
  </si>
  <si>
    <t>EDU # INAMUJER - Instituto Nacional de la Mujer # 199499</t>
  </si>
  <si>
    <t>EDU # Movimiento Mujeres Por La Vida # 199499</t>
  </si>
  <si>
    <t>EDU # Parroquia Corpus Christi Ciudad Guayana # 199499</t>
  </si>
  <si>
    <t>EDU # Proinapsa - Proinapsa # 199499</t>
  </si>
  <si>
    <t>EDU # Protección Civil Caroní # 199499</t>
  </si>
  <si>
    <t>EDU # ONUSIDA # 199499</t>
  </si>
  <si>
    <t>EDU # Movimiento Porche Literario Calle 13 # 199499</t>
  </si>
  <si>
    <t>EDU # ODISEF - Observatorio de Investigaciones Sociales en la Frontera # 199499</t>
  </si>
  <si>
    <t>EDU # BPRM - Oficina de Población, Refugiados y Migración # 199499</t>
  </si>
  <si>
    <t>ASH # FUNDAINIL - Fundación de Atención Integral Juvenil # 199499</t>
  </si>
  <si>
    <t>ASH # Fundacion De Familia a Familia # 199499</t>
  </si>
  <si>
    <t>ASH # Fundación Escribe tu Futuro # 199499</t>
  </si>
  <si>
    <t>ASH # Danac - Fundación Danac # 199499</t>
  </si>
  <si>
    <t>ASH # Cacica Urimare - Fundación Cacica Urimare # 199499</t>
  </si>
  <si>
    <t>ASH # FUNDACREDESA - Fundación Centro de Estudios sobre Crecimiento y Desarrollo de la Población Venezolana # 199499</t>
  </si>
  <si>
    <t>ASH # Cultivaar - Fundación Cultivar # 199499</t>
  </si>
  <si>
    <t>ASH # Higea - Fundación Higea # 199499</t>
  </si>
  <si>
    <t>ASH # Fundación Más que una Sonrisa # 199499</t>
  </si>
  <si>
    <t>ASH # Fundación nacional de protección a los familiares y víctimas del Sicariato Campesino # 199499</t>
  </si>
  <si>
    <t>ASH # FUNDEUIS - Fundación para el Desarrollo de la Universidad Industrial de Santander # 199499</t>
  </si>
  <si>
    <t>ASH # Fundación Lucianita Valeska # 199499</t>
  </si>
  <si>
    <t>ASH # Innocens - Fundación Innocens # 199499</t>
  </si>
  <si>
    <t>ASH # Fundación Intercambio de Saberes de los Pueblos # 199499</t>
  </si>
  <si>
    <t>ASH # Loto Azul - Fundación Loto Azul # 199499</t>
  </si>
  <si>
    <t>ASH # Fundación "tomate un tiempo para ti" # 199499</t>
  </si>
  <si>
    <t>ASH # CODEVIDA - Derecho a la Salud y la Vida # 199499</t>
  </si>
  <si>
    <t>ASH # DigiSalud # 199499</t>
  </si>
  <si>
    <t>ASH # Dirección Regional de Salud de Barinas # 199499</t>
  </si>
  <si>
    <t>ASH # Derechicos # 199499</t>
  </si>
  <si>
    <t>ASH # CICR - Cruz Roja Internacional # 199499</t>
  </si>
  <si>
    <t>ASH # CRV - Cruz Roja Venezolana # 199499</t>
  </si>
  <si>
    <t>ASH # Defensoría del Pueblo # 199499</t>
  </si>
  <si>
    <t>ASH # FINAMPYME - Entidad Microfinanciera de Ahorro y Crédito # 199499</t>
  </si>
  <si>
    <t>ASH # FNP - Fundación Niños en Positivo # 199499</t>
  </si>
  <si>
    <t>ASH # Fogones y Bandera # 199499</t>
  </si>
  <si>
    <t>ASH # Foro Penal # 199499</t>
  </si>
  <si>
    <t>ASH # FICR - Federación Internacional de Sociedades de la Cruz Roja y de la Media Luna Roja # 199499</t>
  </si>
  <si>
    <t>ASH # Entrompe de Falopio # 199499</t>
  </si>
  <si>
    <t>ASH # EFIP - Equipo de Formación, Información y Publicaciones # 199499</t>
  </si>
  <si>
    <t>ASH # ECHO - European Civil Protection and Humanitarian Aid Operations # 199499</t>
  </si>
  <si>
    <t>ASH # Movimiento Mujeres Por La Vida # 199499</t>
  </si>
  <si>
    <t>ASH # Movimiento Porche Literario Calle 13 # 199499</t>
  </si>
  <si>
    <t>ASH # ODISEF - Observatorio de Investigaciones Sociales en la Frontera # 199499</t>
  </si>
  <si>
    <t>ASH # MPPS - Ministerio del Poder Popular para la Salud # 199499</t>
  </si>
  <si>
    <t>ASH # INN - Instituto Nacional de Nutrición Venezuela # 199499</t>
  </si>
  <si>
    <t>ASH # MdM Argentina - Médicos del Mundo Argentina # 199499</t>
  </si>
  <si>
    <t>ASH # MSF - Médicos Sin Fronteras # 199499</t>
  </si>
  <si>
    <t>ASH # BPRM - Oficina de Población, Refugiados y Migración # 199499</t>
  </si>
  <si>
    <t>ASH # Protección Civil Heres # 199499</t>
  </si>
  <si>
    <t>ASH # Protección Civil Miranda # 199499</t>
  </si>
  <si>
    <t>ASH # Protección Civil San Antonio # 199499</t>
  </si>
  <si>
    <t>ASH # Protección Civil Caroní # 199499</t>
  </si>
  <si>
    <t>ASH # ONUSIDA # 199499</t>
  </si>
  <si>
    <t>ASH # Parroquia Corpus Christi Ciudad Guayana # 199499</t>
  </si>
  <si>
    <t>ASH # Proinapsa - Proinapsa # 199499</t>
  </si>
  <si>
    <t>ASH # INAMUJER - Instituto Nacional de la Mujer # 199499</t>
  </si>
  <si>
    <t>ASH # Fundación Shapers for Venezuela # 199499</t>
  </si>
  <si>
    <t>ASH # Fundación Soy un Guardián # 199499</t>
  </si>
  <si>
    <t>ASH # Fundación Santa Teresa de Avila # 199499</t>
  </si>
  <si>
    <t>ASH # Mamá Maestra - Fundación Paz Positiva # 199499</t>
  </si>
  <si>
    <t>ASH # FUNREAHV - Fundación Red de Emergencia y Ayuda Humanitaria Venezuela # 199499</t>
  </si>
  <si>
    <t>ASH # Fundación Rehabilitarte # 199499</t>
  </si>
  <si>
    <t>ASH # Hospital Materno de Caricuao # 199499</t>
  </si>
  <si>
    <t>ASH # ISPEB - Instituto de Salud Pública del Estado Bolívar # 199499</t>
  </si>
  <si>
    <t>ASH # IMAS - Instituto Municipal de Aguas de Sucre # 199499</t>
  </si>
  <si>
    <t>ASH # Hospital Materno Concepción Palacios # 199499</t>
  </si>
  <si>
    <t>ASH # GRV - Grupo de Rescate Venezuela # 199499</t>
  </si>
  <si>
    <t>ASH # Hidroven - Hidrológica Venezolana # 199499</t>
  </si>
  <si>
    <t>ASH # Hospital Materno Infantil del Este Dr. Joel Valencia Parpacén de Petare # 199499</t>
  </si>
  <si>
    <t>EDU # Asociación Civil Una Mano Para Monagas # 199499</t>
  </si>
  <si>
    <t>EDU # REPAS - Red Popular de Ayuda Solidaria # 199499</t>
  </si>
  <si>
    <t>EDU # MI - Mentor Initiative # 199499</t>
  </si>
  <si>
    <t>EDU # Fundamad - Fundación manito de Dios # 199499</t>
  </si>
  <si>
    <t>EDU # CEPROFOR - Asociación Civil Centro para la promoción y formación social. # 199499</t>
  </si>
  <si>
    <t>EDU # Proyecto de recuperación nutricional Catch Up # 199499</t>
  </si>
  <si>
    <t>EDU # MPPS DRSNE - Direccion Regional de salud Nueva esparta # 199499</t>
  </si>
  <si>
    <t>EDU # SALMA Venezuela # 199499</t>
  </si>
  <si>
    <t>EDU # FEE - Emprendedores de Éxito # 199499</t>
  </si>
  <si>
    <t>EDU # Inclúyeme - Fundación Inclúyeme # 199499</t>
  </si>
  <si>
    <t>EDU # ENCILUZ - Fundación de Bienestar Social Enciende una Luz. # 199499</t>
  </si>
  <si>
    <t>EDU # Pais Narrado # 199499</t>
  </si>
  <si>
    <t>EDU # Fundación para el Desarrollo Sustentable de la Nación Isaac # 199499</t>
  </si>
  <si>
    <t>EDU # CAMPO - Cooperación Acción Movimiento Producción Organización # 199499</t>
  </si>
  <si>
    <t>EDU # Corporación de Salud del Estado Aragua # 199499</t>
  </si>
  <si>
    <t>EDU # INSALUD - Fundación Instituto Carabobeño para la Salud # 199499</t>
  </si>
  <si>
    <t>EDU # Corposalud Yaracuy - Instituto Autónomo de la Salud del estado Yaracuy # 199499</t>
  </si>
  <si>
    <t>EDU # MPPS Sucre # 199499</t>
  </si>
  <si>
    <t>EDU # MPPS Delta Amacuro # 199499</t>
  </si>
  <si>
    <t>EDU # MPPS Monagas # 199499</t>
  </si>
  <si>
    <t>EDU # AC NM - Asociación Civil Niña Madre # 199499</t>
  </si>
  <si>
    <t>EDU # DEJAD QUE LOS NIÑOS VENGAN A MI # 199499</t>
  </si>
  <si>
    <t>EDU # ECR - Esclavas de Cristo Rey # 199499</t>
  </si>
  <si>
    <t>EDU # SER - Sociedad Educativa Religiosa # 199499</t>
  </si>
  <si>
    <t>EDU # VDTM - Ven da tu mano # 199499</t>
  </si>
  <si>
    <t>EDU # CUMIS UCV - Campamento Universitario Multidisciplinario de Investigación y Servicio # 199499</t>
  </si>
  <si>
    <t>EDU # FPO - Fundación Potabilis # 199499</t>
  </si>
  <si>
    <t>ASH # AFACO - Asociación para el Desarrollo de la Familia y la Comunidad # 199499</t>
  </si>
  <si>
    <t>ASH # AVESSOC - Asociación Venezolana de Servicios de Salud de Orientación Cristiana # 199499</t>
  </si>
  <si>
    <t>ASH # ALAPLAF - Asociación Larense de Planificación Familiar # 199499</t>
  </si>
  <si>
    <t>ASH # Asociación Afecto Venezuela # 199499</t>
  </si>
  <si>
    <t>ASH # CESAP Lara - Asociación Civil Concentroccidente # 199499</t>
  </si>
  <si>
    <t>ASH # Red Ciega - Asociación Civil Red Ciega # 199499</t>
  </si>
  <si>
    <t>ASH # CADEF - Centro de acción y defensa por los derechos humanos # 199499</t>
  </si>
  <si>
    <t>ASH # CISV # 199499</t>
  </si>
  <si>
    <t>ASH # Cooperativa Prod Quebrada Azul # 199499</t>
  </si>
  <si>
    <t>ASH # Corposalud # 199499</t>
  </si>
  <si>
    <t>ASH # CENDIF - Centro de Investigaciones para la Infancia y la Familia # 199499</t>
  </si>
  <si>
    <t>ASH # CANIA - Centro de Atención Nutricional Infantil Antímano # 199499</t>
  </si>
  <si>
    <t>ASH # Centro de Formación Popular Nuevo Pueblo # 199499</t>
  </si>
  <si>
    <t>ASH # CISOR - Centro de Investigaciones Científicas # 199499</t>
  </si>
  <si>
    <t>ASH # Alcaldía de Táchira # 199499</t>
  </si>
  <si>
    <t>EDU # CIR - Comité Internacional de Rescate # 199499</t>
  </si>
  <si>
    <t>EDU # ACOVIH - Acción Colectiva contra el VIH # 199499</t>
  </si>
  <si>
    <t>EDU # ADHAM - Asociación de Derechos Humanos Amigos de Margarita # 199499</t>
  </si>
  <si>
    <t>EDU # DCEF - DEUS CARITAS EST FUNDACIÓN # 199499</t>
  </si>
  <si>
    <t>EDU # Fundación Conciencia por la Vida # 199499</t>
  </si>
  <si>
    <t>ASH # ACCSI - Acción Ciudadana contra el SIDA # 199499</t>
  </si>
  <si>
    <t>ASH # COSUDE - Agencia Suiza para el Desarrollo y la Cooperación # 199499</t>
  </si>
  <si>
    <t>ASH # Alcaldía de Bolívar # 199499</t>
  </si>
  <si>
    <t>ASH # Alcaldía de El Hatillo # 199499</t>
  </si>
  <si>
    <t>ASH # ADRA VEN - Agencia Adventista de Desarrollo y Recursos Asistenciales Venezuela # 199499</t>
  </si>
  <si>
    <t>ASH # Acción Solidaria # 199499</t>
  </si>
  <si>
    <t>ASH # Azul Positivo - Acción Zuliana por la Vida # 199499</t>
  </si>
  <si>
    <t>ASH # ADRA CAN - Agencia Adventista de Desarrollo y Recursos Asistenciales Canadá # 199499</t>
  </si>
  <si>
    <t>EDU # FNP - Fundación Niños en Positivo # 199499</t>
  </si>
  <si>
    <t>NUT # IMAS - Instituto Municipal de Aguas de Sucre # 199499</t>
  </si>
  <si>
    <t>NUT # INAMUJER - Instituto Nacional de la Mujer # 199499</t>
  </si>
  <si>
    <t>NUT # INN - Instituto Nacional de Nutrición Venezuela # 199499</t>
  </si>
  <si>
    <t>NUT # ISPEB - Instituto de Salud Pública del Estado Bolívar # 199499</t>
  </si>
  <si>
    <t>NUT # Hospital Materno Infantil del Este Dr. Joel Valencia Parpacén de Petare # 199499</t>
  </si>
  <si>
    <t>NUT # Hospital Materno Concepción Palacios # 199499</t>
  </si>
  <si>
    <t>NUT # Hospital Materno de Caricuao # 199499</t>
  </si>
  <si>
    <t>NUT # MdM Argentina - Médicos del Mundo Argentina # 199499</t>
  </si>
  <si>
    <t>NUT # ODISEF - Observatorio de Investigaciones Sociales en la Frontera # 199499</t>
  </si>
  <si>
    <t>NUT # BPRM - Oficina de Población, Refugiados y Migración # 199499</t>
  </si>
  <si>
    <t>NUT # ONUSIDA # 199499</t>
  </si>
  <si>
    <t>NUT # Movimiento Porche Literario Calle 13 # 199499</t>
  </si>
  <si>
    <t>NUT # MSF - Médicos Sin Fronteras # 199499</t>
  </si>
  <si>
    <t>NUT # MPPS - Ministerio del Poder Popular para la Salud # 199499</t>
  </si>
  <si>
    <t>NUT # Movimiento Mujeres Por La Vida # 199499</t>
  </si>
  <si>
    <t>NUT # Hidroven - Hidrológica Venezolana # 199499</t>
  </si>
  <si>
    <t>NUT # Fundación nacional de protección a los familiares y víctimas del Sicariato Campesino # 199499</t>
  </si>
  <si>
    <t>NUT # FUNDEUIS - Fundación para el Desarrollo de la Universidad Industrial de Santander # 199499</t>
  </si>
  <si>
    <t>NUT # Mamá Maestra - Fundación Paz Positiva # 199499</t>
  </si>
  <si>
    <t>NUT # Fundación Más que una Sonrisa # 199499</t>
  </si>
  <si>
    <t>NUT # Fundación Intercambio de Saberes de los Pueblos # 199499</t>
  </si>
  <si>
    <t>NUT # Loto Azul - Fundación Loto Azul # 199499</t>
  </si>
  <si>
    <t>NUT # Fundación Lucianita Valeska # 199499</t>
  </si>
  <si>
    <t>NUT # FUNREAHV - Fundación Red de Emergencia y Ayuda Humanitaria Venezuela # 199499</t>
  </si>
  <si>
    <t>NUT # GRV - Grupo de Rescate Venezuela # 199499</t>
  </si>
  <si>
    <t>NUT # Fundación Soy un Guardián # 199499</t>
  </si>
  <si>
    <t>NUT # Fundación Rehabilitarte # 199499</t>
  </si>
  <si>
    <t>NUT # Fundación Santa Teresa de Avila # 199499</t>
  </si>
  <si>
    <t>NUT # Fundación Shapers for Venezuela # 199499</t>
  </si>
  <si>
    <t>NUT # Sociedad Ético Cultural # 199499</t>
  </si>
  <si>
    <t>NUT # SOS Aldeas Infantiles # 199499</t>
  </si>
  <si>
    <t>NUT # VAPA - Vicariato Apostólico de Puerto Ayacucho # 199499</t>
  </si>
  <si>
    <t>NUT # SAHEP - Sociedad Amigos del Hospital de Especialidades Pediatricas # 199499</t>
  </si>
  <si>
    <t>NUT # SAMSB - Servicio Autónomo Municipal de Salud Baruta # 199499</t>
  </si>
  <si>
    <t>NUT # SJR - Servicio Jesuita para los refugiados # 199499</t>
  </si>
  <si>
    <t>NUT # Sin Tabú - Sin Tabú # 199499</t>
  </si>
  <si>
    <t>NUT # CEPIN - Centro de Promoción Integral del Niño # 199499</t>
  </si>
  <si>
    <t>NUT # FUNDAENSALUD - Fundación Educando En Salud # 199499</t>
  </si>
  <si>
    <t>NUT # Corposalud Táchira # 199499</t>
  </si>
  <si>
    <t>NUT # DIRESA - Dirección Regional de Salud Amazonas # 199499</t>
  </si>
  <si>
    <t>NUT # HULRANZT - Hospital Universitario Dr. Luis Razetti # 199499</t>
  </si>
  <si>
    <t>NUT # SALUDANZ - Instituto Anzoatiguense de la Salud # 199499</t>
  </si>
  <si>
    <t>NUT # SAEZ - Secretaría de Salud del Estado Zulia # 199499</t>
  </si>
  <si>
    <t>NUT # Protección Civil Miranda # 199499</t>
  </si>
  <si>
    <t>NUT # Protección Civil San Antonio # 199499</t>
  </si>
  <si>
    <t>NUT # Protección Civil San Cristobal # 199499</t>
  </si>
  <si>
    <t>NUT # Protección Civil Heres # 199499</t>
  </si>
  <si>
    <t>NUT # Parroquia Corpus Christi Ciudad Guayana # 199499</t>
  </si>
  <si>
    <t>NUT # Proinapsa - Proinapsa # 199499</t>
  </si>
  <si>
    <t>NUT # Protección Civil Caroní # 199499</t>
  </si>
  <si>
    <t>NUT # Protección Civil Táchira # 199499</t>
  </si>
  <si>
    <t>NUT # Red de Nutrición LARA # 199499</t>
  </si>
  <si>
    <t>NUT # RELAF - Red Latinoamericana de Acogimiento Familiar # 199499</t>
  </si>
  <si>
    <t>NUT # Rehabilitadores por la Salud # 199499</t>
  </si>
  <si>
    <t>NUT # RGV+ - Red de Gente Positiva # 199499</t>
  </si>
  <si>
    <t>NUT # Proveeduría de Zulia # 199499</t>
  </si>
  <si>
    <t>NUT # Puntos Solidarios # 199499</t>
  </si>
  <si>
    <t>NUT # RBPSB - Red de Bibliotecas Públicas Simón Rodríguez # 199499</t>
  </si>
  <si>
    <t>NUT # Alcaldía de El Hatillo # 199499</t>
  </si>
  <si>
    <t>NUT # Alcaldía de Táchira # 199499</t>
  </si>
  <si>
    <t>NUT # Asociación Afecto Venezuela # 199499</t>
  </si>
  <si>
    <t>NUT # Alcaldía de Bolívar # 199499</t>
  </si>
  <si>
    <t>NUT # ADRA CAN - Agencia Adventista de Desarrollo y Recursos Asistenciales Canadá # 199499</t>
  </si>
  <si>
    <t>NUT # ADRA VEN - Agencia Adventista de Desarrollo y Recursos Asistenciales Venezuela # 199499</t>
  </si>
  <si>
    <t>NUT # COSUDE - Agencia Suiza para el Desarrollo y la Cooperación # 199499</t>
  </si>
  <si>
    <t>NUT # CESAP Lara - Asociación Civil Concentroccidente # 199499</t>
  </si>
  <si>
    <t>NUT # CADEF - Centro de acción y defensa por los derechos humanos # 199499</t>
  </si>
  <si>
    <t>NUT # CANIA - Centro de Atención Nutricional Infantil Antímano # 199499</t>
  </si>
  <si>
    <t>NUT # AVESSOC - Asociación Venezolana de Servicios de Salud de Orientación Cristiana # 199499</t>
  </si>
  <si>
    <t>NUT # Red Ciega - Asociación Civil Red Ciega # 199499</t>
  </si>
  <si>
    <t>NUT # ALAPLAF - Asociación Larense de Planificación Familiar # 199499</t>
  </si>
  <si>
    <t>NUT # AFACO - Asociación para el Desarrollo de la Familia y la Comunidad # 199499</t>
  </si>
  <si>
    <t>NUT # Azul Positivo - Acción Zuliana por la Vida # 199499</t>
  </si>
  <si>
    <t>PROVBG # FEE - Emprendedores de Éxito # 199499</t>
  </si>
  <si>
    <t>PROVBG # Inclúyeme - Fundación Inclúyeme # 199499</t>
  </si>
  <si>
    <t>PROVBG # DCEF - DEUS CARITAS EST FUNDACIÓN # 199499</t>
  </si>
  <si>
    <t>PROVBG # SALMA Venezuela # 199499</t>
  </si>
  <si>
    <t>PROVBG # Pais Narrado # 199499</t>
  </si>
  <si>
    <t>PROVBG # Fundación para el Desarrollo Sustentable de la Nación Isaac # 199499</t>
  </si>
  <si>
    <t>PROVBG # ENCILUZ - Fundación de Bienestar Social Enciende una Luz. # 199499</t>
  </si>
  <si>
    <t>PROVBG # ACOVIH - Acción Colectiva contra el VIH # 199499</t>
  </si>
  <si>
    <t>NUT # ACCSI - Acción Ciudadana contra el SIDA # 199499</t>
  </si>
  <si>
    <t>NUT # Acción Solidaria # 199499</t>
  </si>
  <si>
    <t>PROVBG # CIR - Comité Internacional de Rescate # 199499</t>
  </si>
  <si>
    <t>PROVBG # Fundación Conciencia por la Vida # 199499</t>
  </si>
  <si>
    <t>PROVBG # ADHAM - Asociación de Derechos Humanos Amigos de Margarita # 199499</t>
  </si>
  <si>
    <t>NUT # Foro Penal # 199499</t>
  </si>
  <si>
    <t>NUT # Fundación "tomate un tiempo para ti" # 199499</t>
  </si>
  <si>
    <t>NUT # Cacica Urimare - Fundación Cacica Urimare # 199499</t>
  </si>
  <si>
    <t>NUT # Fogones y Bandera # 199499</t>
  </si>
  <si>
    <t>NUT # ECHO - European Civil Protection and Humanitarian Aid Operations # 199499</t>
  </si>
  <si>
    <t>NUT # FICR - Federación Internacional de Sociedades de la Cruz Roja y de la Media Luna Roja # 199499</t>
  </si>
  <si>
    <t>NUT # FNP - Fundación Niños en Positivo # 199499</t>
  </si>
  <si>
    <t>NUT # FUNDACREDESA - Fundación Centro de Estudios sobre Crecimiento y Desarrollo de la Población Venezolana # 199499</t>
  </si>
  <si>
    <t>NUT # Fundación Escribe tu Futuro # 199499</t>
  </si>
  <si>
    <t>NUT # Higea - Fundación Higea # 199499</t>
  </si>
  <si>
    <t>NUT # Innocens - Fundación Innocens # 199499</t>
  </si>
  <si>
    <t>NUT # Fundacion De Familia a Familia # 199499</t>
  </si>
  <si>
    <t>NUT # Cultivaar - Fundación Cultivar # 199499</t>
  </si>
  <si>
    <t>NUT # Danac - Fundación Danac # 199499</t>
  </si>
  <si>
    <t>NUT # FUNDAINIL - Fundación de Atención Integral Juvenil # 199499</t>
  </si>
  <si>
    <t>NUT # EFIP - Equipo de Formación, Información y Publicaciones # 199499</t>
  </si>
  <si>
    <t>NUT # Cooperativa Prod Quebrada Azul # 199499</t>
  </si>
  <si>
    <t>NUT # Corposalud # 199499</t>
  </si>
  <si>
    <t>NUT # CICR - Cruz Roja Internacional # 199499</t>
  </si>
  <si>
    <t>NUT # CISV # 199499</t>
  </si>
  <si>
    <t>NUT # Centro de Formación Popular Nuevo Pueblo # 199499</t>
  </si>
  <si>
    <t>NUT # CISOR - Centro de Investigaciones Científicas # 199499</t>
  </si>
  <si>
    <t>NUT # CENDIF - Centro de Investigaciones para la Infancia y la Familia # 199499</t>
  </si>
  <si>
    <t>NUT # CRV - Cruz Roja Venezolana # 199499</t>
  </si>
  <si>
    <t>NUT # Dirección Regional de Salud de Barinas # 199499</t>
  </si>
  <si>
    <t>NUT # FINAMPYME - Entidad Microfinanciera de Ahorro y Crédito # 199499</t>
  </si>
  <si>
    <t>NUT # Entrompe de Falopio # 199499</t>
  </si>
  <si>
    <t>NUT # DigiSalud # 199499</t>
  </si>
  <si>
    <t>NUT # Defensoría del Pueblo # 199499</t>
  </si>
  <si>
    <t>NUT # Derechicos # 199499</t>
  </si>
  <si>
    <t>NUT # CODEVIDA - Derecho a la Salud y la Vida # 199499</t>
  </si>
  <si>
    <t>NUT # Fundación Conciencia por la Vida # 199499</t>
  </si>
  <si>
    <t>NUT # ADHAM - Asociación de Derechos Humanos Amigos de Margarita # 199499</t>
  </si>
  <si>
    <t>NUT # DCEF - DEUS CARITAS EST FUNDACIÓN # 199499</t>
  </si>
  <si>
    <t>NUT # SALMA Venezuela # 199499</t>
  </si>
  <si>
    <t>NUT # FEE - Emprendedores de Éxito # 199499</t>
  </si>
  <si>
    <t>NUT # Inclúyeme - Fundación Inclúyeme # 199499</t>
  </si>
  <si>
    <t>EDU # Azul Positivo - Acción Zuliana por la Vida # 199499</t>
  </si>
  <si>
    <t>EDU # ADRA CAN - Agencia Adventista de Desarrollo y Recursos Asistenciales Canadá # 199499</t>
  </si>
  <si>
    <t>EDU # ADRA VEN - Agencia Adventista de Desarrollo y Recursos Asistenciales Venezuela # 199499</t>
  </si>
  <si>
    <t>EDU # Acción Solidaria # 199499</t>
  </si>
  <si>
    <t>NUT # CIR - Comité Internacional de Rescate # 199499</t>
  </si>
  <si>
    <t>NUT # ACOVIH - Acción Colectiva contra el VIH # 199499</t>
  </si>
  <si>
    <t>EDU # ACCSI - Acción Ciudadana contra el SIDA # 199499</t>
  </si>
  <si>
    <t>NUT # ENCILUZ - Fundación de Bienestar Social Enciende una Luz. # 199499</t>
  </si>
  <si>
    <t>NUT # Fundamad - Fundación manito de Dios # 199499</t>
  </si>
  <si>
    <t>NUT # CEPROFOR - Asociación Civil Centro para la promoción y formación social. # 199499</t>
  </si>
  <si>
    <t>NUT # Proyecto de recuperación nutricional Catch Up # 199499</t>
  </si>
  <si>
    <t>NUT # CAMPO - Cooperación Acción Movimiento Producción Organización # 199499</t>
  </si>
  <si>
    <t>NUT # DEJAD QUE LOS NIÑOS VENGAN A MI # 199499</t>
  </si>
  <si>
    <t>NUT # ECR - Esclavas de Cristo Rey # 199499</t>
  </si>
  <si>
    <t>NUT # SER - Sociedad Educativa Religiosa # 199499</t>
  </si>
  <si>
    <t>NUT # MI - Mentor Initiative # 199499</t>
  </si>
  <si>
    <t>NUT # Pais Narrado # 199499</t>
  </si>
  <si>
    <t>NUT # Fundación para el Desarrollo Sustentable de la Nación Isaac # 199499</t>
  </si>
  <si>
    <t>NUT # MPPS DRSNE - Direccion Regional de salud Nueva esparta # 199499</t>
  </si>
  <si>
    <t>NUT # Asociación Civil Una Mano Para Monagas # 199499</t>
  </si>
  <si>
    <t>NUT # REPAS - Red Popular de Ayuda Solidaria # 199499</t>
  </si>
  <si>
    <t>EDU # CRV - Cruz Roja Venezolana # 199499</t>
  </si>
  <si>
    <t>EDU # Defensoría del Pueblo # 199499</t>
  </si>
  <si>
    <t>EDU # Derechicos # 199499</t>
  </si>
  <si>
    <t>EDU # CICR - Cruz Roja Internacional # 199499</t>
  </si>
  <si>
    <t>EDU # CISV # 199499</t>
  </si>
  <si>
    <t>EDU # Cooperativa Prod Quebrada Azul # 199499</t>
  </si>
  <si>
    <t>EDU # Corposalud # 199499</t>
  </si>
  <si>
    <t>EDU # CODEVIDA - Derecho a la Salud y la Vida # 199499</t>
  </si>
  <si>
    <t>EDU # EFIP - Equipo de Formación, Información y Publicaciones # 199499</t>
  </si>
  <si>
    <t>EDU # ECHO - European Civil Protection and Humanitarian Aid Operations # 199499</t>
  </si>
  <si>
    <t>EDU # FICR - Federación Internacional de Sociedades de la Cruz Roja y de la Media Luna Roja # 199499</t>
  </si>
  <si>
    <t>EDU # Entrompe de Falopio # 199499</t>
  </si>
  <si>
    <t>EDU # DigiSalud # 199499</t>
  </si>
  <si>
    <t>EDU # Dirección Regional de Salud de Barinas # 199499</t>
  </si>
  <si>
    <t>EDU # FINAMPYME - Entidad Microfinanciera de Ahorro y Crédito # 199499</t>
  </si>
  <si>
    <t>EDU # CENDIF - Centro de Investigaciones para la Infancia y la Familia # 199499</t>
  </si>
  <si>
    <t>EDU # Asociación Afecto Venezuela # 199499</t>
  </si>
  <si>
    <t>EDU # CESAP Lara - Asociación Civil Concentroccidente # 199499</t>
  </si>
  <si>
    <t>EDU # Red Ciega - Asociación Civil Red Ciega # 199499</t>
  </si>
  <si>
    <t>EDU # Alcaldía de Táchira # 199499</t>
  </si>
  <si>
    <t>EDU # COSUDE - Agencia Suiza para el Desarrollo y la Cooperación # 199499</t>
  </si>
  <si>
    <t>EDU # Alcaldía de Bolívar # 199499</t>
  </si>
  <si>
    <t>EDU # Alcaldía de El Hatillo # 199499</t>
  </si>
  <si>
    <t>EDU # ALAPLAF - Asociación Larense de Planificación Familiar # 199499</t>
  </si>
  <si>
    <t>EDU # CANIA - Centro de Atención Nutricional Infantil Antímano # 199499</t>
  </si>
  <si>
    <t>EDU # Centro de Formación Popular Nuevo Pueblo # 199499</t>
  </si>
  <si>
    <t>EDU # CISOR - Centro de Investigaciones Científicas # 199499</t>
  </si>
  <si>
    <t>EDU # CADEF - Centro de acción y defensa por los derechos humanos # 199499</t>
  </si>
  <si>
    <t>EDU # AFACO - Asociación para el Desarrollo de la Familia y la Comunidad # 199499</t>
  </si>
  <si>
    <t>EDU # AVESSOC - Asociación Venezolana de Servicios de Salud de Orientación Cristiana # 199499</t>
  </si>
  <si>
    <t>NUT # MPPS Miranda # 199499</t>
  </si>
  <si>
    <t>NUT # MPPS La Guaira # 199499</t>
  </si>
  <si>
    <t>NUT # MPPS Cojedes # 199499</t>
  </si>
  <si>
    <t>NUT # MPPS Distrito Capital # 199499</t>
  </si>
  <si>
    <t>NUT # DRSNESP - Dirección Regional de Salud del Estado Nueva Esparta # 199499</t>
  </si>
  <si>
    <t>NUT # SOCIEM-UCV - Sociedad Científica de Estudiantes de Medicina de la Universidad Central de Venezuela # 199499</t>
  </si>
  <si>
    <t>NUT # EducAcción - Educación # 199499</t>
  </si>
  <si>
    <t>NUT # MPPS Carabobo # 199499</t>
  </si>
  <si>
    <t>NUT # JE/JAV - Jóvenes Emprendedores/Junior Achievement de Venezuela # 199499</t>
  </si>
  <si>
    <t>NUT # A.C. Instituto de la Caridad Universal de Venezuela # 199499</t>
  </si>
  <si>
    <t>NUT # ALPANNA - Fundación Andando Al Paso de Niños, Niñas y Adolescentes # 199499</t>
  </si>
  <si>
    <t>NUT # PIB-CLUE - Primera Iglesia Bautista - Cristo la única esperanza # 199499</t>
  </si>
  <si>
    <t>NUT # MPPS Yaracuy # 199499</t>
  </si>
  <si>
    <t>NUT # MPPS Guárico # 199499</t>
  </si>
  <si>
    <t>NUT # MPPS Portuguesa # 199499</t>
  </si>
  <si>
    <t>NUT # SDS Falcón - Secretaría de Salud del Estado Falcón # 199499</t>
  </si>
  <si>
    <t>NUT # SDS Trujillo - Secretaría de Salud del Estado Trujillo # 199499</t>
  </si>
  <si>
    <t>NUT # FUNDASALUD - Fundación del Estado Sucre para la Salud # 199499</t>
  </si>
  <si>
    <t>NUT # Mapani - Madres y Padres Por los Niños en Venezuela # 199499</t>
  </si>
  <si>
    <t>NUT # Corposalud Mérida # 199499</t>
  </si>
  <si>
    <t>NUT # DRSDelta - Dirección Regional de Salud Delta Amacuro # 199499</t>
  </si>
  <si>
    <t>NUT # Diócesis SC - Diócesis de San Cristóbal # 199499</t>
  </si>
  <si>
    <t>NUT # Alcaldía de Maracaibo # 199499</t>
  </si>
  <si>
    <t>NUT # Consorven - Confederación Sordos de Venezuela # 199499</t>
  </si>
  <si>
    <t>NUT # FH - Fundación Hábiles # 199499</t>
  </si>
  <si>
    <t>NUT # CENADEDH - Centro de Demografía y Derechos Humanos  # 199499</t>
  </si>
  <si>
    <t>NUT # DSDC - Dirección de Salud del Distrito Capital # 199499</t>
  </si>
  <si>
    <t>NUT # SPPS_Lara - Secretaría de Salud del estado Lara # 199499</t>
  </si>
  <si>
    <t>NUT # MUDERES - Mujeres por los Derechos # 199499</t>
  </si>
  <si>
    <t>NUT # MPPS Delta Amacuro # 199499</t>
  </si>
  <si>
    <t>NUT # MPPS Monagas # 199499</t>
  </si>
  <si>
    <t>NUT # MPPS Sucre # 199499</t>
  </si>
  <si>
    <t>NUT # HI - Humanity &amp; Inclusion # 199499</t>
  </si>
  <si>
    <t>NUT # F. Finampyme - Fundación Finampyme # 199499</t>
  </si>
  <si>
    <t>NUT # Visión Mujer - Fundación Visión Mujer # 199499</t>
  </si>
  <si>
    <t>NUT # Corporación de Salud del Estado Aragua # 199499</t>
  </si>
  <si>
    <t>NUT # CUMIS UCV - Campamento Universitario Multidisciplinario de Investigación y Servicio # 199499</t>
  </si>
  <si>
    <t>NUT # FPO - Fundación Potabilis # 199499</t>
  </si>
  <si>
    <t>NUT # VDTM - Ven da tu mano # 199499</t>
  </si>
  <si>
    <t>NUT # INSALUD - Fundación Instituto Carabobeño para la Salud # 199499</t>
  </si>
  <si>
    <t>NUT # Corposalud Yaracuy - Instituto Autónomo de la Salud del estado Yaracuy # 199499</t>
  </si>
  <si>
    <t>NUT # AC NM - Asociación Civil Niña Madre # 199499</t>
  </si>
  <si>
    <t>NUT # OBGASTROFIT - OB GASTRO FIT # 199499</t>
  </si>
  <si>
    <t>NUT # MUGER - Colectivo Feminista Mujer Género Rebelde  # 199499</t>
  </si>
  <si>
    <t>NUT # INTAMUJER - Instituto Tachirense de la Mujer # 199499</t>
  </si>
  <si>
    <t>NUT # Diócesis - Diócesis de Barquisimeto # 199499</t>
  </si>
  <si>
    <t>NUT # INSALUDAPURE - Instituto Autónomo De La Salud Del Estado Apure # 199499</t>
  </si>
  <si>
    <t>NUT # FALDAS R - Feministas en Acción Libre y Directa por la Autonomía Sexual y Reproductiva # 199499</t>
  </si>
  <si>
    <t>NUT # UAR - Universidad Abierta de Recoleta  # 199499</t>
  </si>
  <si>
    <t>NUT # MPPS Apure # 199499</t>
  </si>
  <si>
    <t>NUT # FUNDACRECER - FundaCrecer para el crecimiento integral # 199499</t>
  </si>
  <si>
    <t>NUT # El Iceberg - El Iceberg del Exito # 199499</t>
  </si>
  <si>
    <t>NUT # Activistasxsl - Mujeres Activistas por el Software Libre # 199499</t>
  </si>
  <si>
    <t>NUT # Fundación Manos Extendidas # 199499</t>
  </si>
  <si>
    <t>NUT # Jurispenna - Juris para Ellos, niños niñas y adolescentes # 199499</t>
  </si>
  <si>
    <t>NUT # CARITAS Carúpano # 199499</t>
  </si>
  <si>
    <t>NUT # Asociación Civil Nuevo Amanecer # 199499</t>
  </si>
  <si>
    <t>NUT # FCA - Fundación Caciques Alzaos # 199499</t>
  </si>
  <si>
    <t>COO # SAHEP - Sociedad Amigos del Hospital de Especialidades Pediatricas # 199499</t>
  </si>
  <si>
    <t>COO # Sociedad Ético Cultural # 199499</t>
  </si>
  <si>
    <t>COO # SJR - Servicio Jesuita para los refugiados # 199499</t>
  </si>
  <si>
    <t>COO # Sin Tabú - Sin Tabú # 199499</t>
  </si>
  <si>
    <t>COO # SOS Aldeas Infantiles # 199499</t>
  </si>
  <si>
    <t>COO # DIRESA - Dirección Regional de Salud Amazonas # 199499</t>
  </si>
  <si>
    <t>COO # HULRANZT - Hospital Universitario Dr. Luis Razetti # 199499</t>
  </si>
  <si>
    <t>COO # VAPA - Vicariato Apostólico de Puerto Ayacucho # 199499</t>
  </si>
  <si>
    <t>COO # CEPIN - Centro de Promoción Integral del Niño # 199499</t>
  </si>
  <si>
    <t>COO # RBPSB - Red de Bibliotecas Públicas Simón Rodríguez # 199499</t>
  </si>
  <si>
    <t>COO # RGV+ - Red de Gente Positiva # 199499</t>
  </si>
  <si>
    <t>COO # Proveeduría de Zulia # 199499</t>
  </si>
  <si>
    <t>COO # Puntos Solidarios # 199499</t>
  </si>
  <si>
    <t>COO # Red de Nutrición LARA # 199499</t>
  </si>
  <si>
    <t>COO # SAEZ - Secretaría de Salud del Estado Zulia # 199499</t>
  </si>
  <si>
    <t>COO # SAMSB - Servicio Autónomo Municipal de Salud Baruta # 199499</t>
  </si>
  <si>
    <t>COO # RELAF - Red Latinoamericana de Acogimiento Familiar # 199499</t>
  </si>
  <si>
    <t>COO # Rehabilitadores por la Salud # 199499</t>
  </si>
  <si>
    <t>COO # SALUDANZ - Instituto Anzoatiguense de la Salud # 199499</t>
  </si>
  <si>
    <t>COO # Diócesis SC - Diócesis de San Cristóbal # 199499</t>
  </si>
  <si>
    <t>COO # DSDC - Dirección de Salud del Distrito Capital # 199499</t>
  </si>
  <si>
    <t>COO # SDS Trujillo - Secretaría de Salud del Estado Trujillo # 199499</t>
  </si>
  <si>
    <t>COO # FUNDASALUD - Fundación del Estado Sucre para la Salud # 199499</t>
  </si>
  <si>
    <t>COO # SPPS_Lara - Secretaría de Salud del estado Lara # 199499</t>
  </si>
  <si>
    <t>COO # Alcaldía de Maracaibo # 199499</t>
  </si>
  <si>
    <t>COO # Consorven - Confederación Sordos de Venezuela # 199499</t>
  </si>
  <si>
    <t>COO # MUDERES - Mujeres por los Derechos # 199499</t>
  </si>
  <si>
    <t>COO # CENADEDH - Centro de Demografía y Derechos Humanos  # 199499</t>
  </si>
  <si>
    <t>COO # Corposalud Táchira # 199499</t>
  </si>
  <si>
    <t>COO # FUNDAENSALUD - Fundación Educando En Salud # 199499</t>
  </si>
  <si>
    <t>COO # Corposalud Mérida # 199499</t>
  </si>
  <si>
    <t>COO # Mapani - Madres y Padres Por los Niños en Venezuela # 199499</t>
  </si>
  <si>
    <t>COO # SDS Falcón - Secretaría de Salud del Estado Falcón # 199499</t>
  </si>
  <si>
    <t>COO # DRSDelta - Dirección Regional de Salud Delta Amacuro # 199499</t>
  </si>
  <si>
    <t>COO # GRV - Grupo de Rescate Venezuela # 199499</t>
  </si>
  <si>
    <t>COO # Fundación Soy un Guardián # 199499</t>
  </si>
  <si>
    <t>COO # Hidroven - Hidrológica Venezolana # 199499</t>
  </si>
  <si>
    <t>COO # Hospital Materno de Caricuao # 199499</t>
  </si>
  <si>
    <t>COO # ISPEB - Instituto de Salud Pública del Estado Bolívar # 199499</t>
  </si>
  <si>
    <t>COO # Hospital Materno Infantil del Este Dr. Joel Valencia Parpacén de Petare # 199499</t>
  </si>
  <si>
    <t>COO # Hospital Materno Concepción Palacios # 199499</t>
  </si>
  <si>
    <t>COO # Fundación nacional de protección a los familiares y víctimas del Sicariato Campesino # 199499</t>
  </si>
  <si>
    <t>COO # FUNDEUIS - Fundación para el Desarrollo de la Universidad Industrial de Santander # 199499</t>
  </si>
  <si>
    <t>COO # Fundación Lucianita Valeska # 199499</t>
  </si>
  <si>
    <t>COO # Fundación Más que una Sonrisa # 199499</t>
  </si>
  <si>
    <t>COO # Mamá Maestra - Fundación Paz Positiva # 199499</t>
  </si>
  <si>
    <t>COO # Fundación Santa Teresa de Avila # 199499</t>
  </si>
  <si>
    <t>COO # Fundación Shapers for Venezuela # 199499</t>
  </si>
  <si>
    <t>COO # FUNREAHV - Fundación Red de Emergencia y Ayuda Humanitaria Venezuela # 199499</t>
  </si>
  <si>
    <t>COO # Fundación Rehabilitarte # 199499</t>
  </si>
  <si>
    <t>COO # IMAS - Instituto Municipal de Aguas de Sucre # 199499</t>
  </si>
  <si>
    <t>COO # Proinapsa - Proinapsa # 199499</t>
  </si>
  <si>
    <t>COO # Protección Civil Caroní # 199499</t>
  </si>
  <si>
    <t>COO # ONUSIDA # 199499</t>
  </si>
  <si>
    <t>COO # Parroquia Corpus Christi Ciudad Guayana # 199499</t>
  </si>
  <si>
    <t>COO # Protección Civil Heres # 199499</t>
  </si>
  <si>
    <t>COO # Protección Civil San Cristobal # 199499</t>
  </si>
  <si>
    <t>COO # Protección Civil Táchira # 199499</t>
  </si>
  <si>
    <t>COO # Protección Civil Miranda # 199499</t>
  </si>
  <si>
    <t>COO # Protección Civil San Antonio # 199499</t>
  </si>
  <si>
    <t>COO # MdM Argentina - Médicos del Mundo Argentina # 199499</t>
  </si>
  <si>
    <t>COO # MSF - Médicos Sin Fronteras # 199499</t>
  </si>
  <si>
    <t>COO # INAMUJER - Instituto Nacional de la Mujer # 199499</t>
  </si>
  <si>
    <t>COO # INN - Instituto Nacional de Nutrición Venezuela # 199499</t>
  </si>
  <si>
    <t>COO # MPPS - Ministerio del Poder Popular para la Salud # 199499</t>
  </si>
  <si>
    <t>COO # ODISEF - Observatorio de Investigaciones Sociales en la Frontera # 199499</t>
  </si>
  <si>
    <t>COO # BPRM - Oficina de Población, Refugiados y Migración # 199499</t>
  </si>
  <si>
    <t>COO # Movimiento Mujeres Por La Vida # 199499</t>
  </si>
  <si>
    <t>COO # Movimiento Porche Literario Calle 13 # 199499</t>
  </si>
  <si>
    <t>COO # FH - Fundación Hábiles # 199499</t>
  </si>
  <si>
    <t>COO # ECR - Esclavas de Cristo Rey # 199499</t>
  </si>
  <si>
    <t>COO # SER - Sociedad Educativa Religiosa # 199499</t>
  </si>
  <si>
    <t>COO # DEJAD QUE LOS NIÑOS VENGAN A MI # 199499</t>
  </si>
  <si>
    <t>COO # CAMPO - Cooperación Acción Movimiento Producción Organización # 199499</t>
  </si>
  <si>
    <t>COO # Proyecto de recuperación nutricional Catch Up # 199499</t>
  </si>
  <si>
    <t>COO # MI - Mentor Initiative # 199499</t>
  </si>
  <si>
    <t>COO # Fundamad - Fundación manito de Dios # 199499</t>
  </si>
  <si>
    <t>COO # CEPROFOR - Asociación Civil Centro para la promoción y formación social. # 199499</t>
  </si>
  <si>
    <t>COO # Corporación de Salud del Estado Aragua # 199499</t>
  </si>
  <si>
    <t>COO # INSALUD - Fundación Instituto Carabobeño para la Salud # 199499</t>
  </si>
  <si>
    <t>COO # MPPS Monagas # 199499</t>
  </si>
  <si>
    <t>COO # MPPS Sucre # 199499</t>
  </si>
  <si>
    <t>COO # Corposalud Yaracuy - Instituto Autónomo de la Salud del estado Yaracuy # 199499</t>
  </si>
  <si>
    <t>COO # CUMIS UCV - Campamento Universitario Multidisciplinario de Investigación y Servicio # 199499</t>
  </si>
  <si>
    <t>COO # FPO - Fundación Potabilis # 199499</t>
  </si>
  <si>
    <t>COO # AC NM - Asociación Civil Niña Madre # 199499</t>
  </si>
  <si>
    <t>COO # VDTM - Ven da tu mano # 199499</t>
  </si>
  <si>
    <t>COO # Fundación Conciencia por la Vida # 199499</t>
  </si>
  <si>
    <t>COO # Inclúyeme - Fundación Inclúyeme # 199499</t>
  </si>
  <si>
    <t>COO # DCEF - DEUS CARITAS EST FUNDACIÓN # 199499</t>
  </si>
  <si>
    <t>COO # ADHAM - Asociación de Derechos Humanos Amigos de Margarita # 199499</t>
  </si>
  <si>
    <t>COO # ACOVIH - Acción Colectiva contra el VIH # 199499</t>
  </si>
  <si>
    <t>ASH # SDS Falcón - Secretaría de Salud del Estado Falcón # 199499</t>
  </si>
  <si>
    <t>COO # CIR - Comité Internacional de Rescate # 199499</t>
  </si>
  <si>
    <t>COO # MPPS DRSNE - Direccion Regional de salud Nueva esparta # 199499</t>
  </si>
  <si>
    <t>COO # Asociación Civil Una Mano Para Monagas # 199499</t>
  </si>
  <si>
    <t>COO # REPAS - Red Popular de Ayuda Solidaria # 199499</t>
  </si>
  <si>
    <t>COO # Pais Narrado # 199499</t>
  </si>
  <si>
    <t>COO # SALMA Venezuela # 199499</t>
  </si>
  <si>
    <t>COO # FEE - Emprendedores de Éxito # 199499</t>
  </si>
  <si>
    <t>COO # Fundación para el Desarrollo Sustentable de la Nación Isaac # 199499</t>
  </si>
  <si>
    <t>COO # ENCILUZ - Fundación de Bienestar Social Enciende una Luz. # 199499</t>
  </si>
  <si>
    <t>COO # MPPS Portuguesa # 199499</t>
  </si>
  <si>
    <t>COO # PIB-CLUE - Primera Iglesia Bautista - Cristo la única esperanza # 199499</t>
  </si>
  <si>
    <t>COO # MPPS Yaracuy # 199499</t>
  </si>
  <si>
    <t>COO # MPPS Guárico # 199499</t>
  </si>
  <si>
    <t>COO # JE/JAV - Jóvenes Emprendedores/Junior Achievement de Venezuela # 199499</t>
  </si>
  <si>
    <t>COO # FALDAS R - Feministas en Acción Libre y Directa por la Autonomía Sexual y Reproductiva # 199499</t>
  </si>
  <si>
    <t>COO # UAR - Universidad Abierta de Recoleta  # 199499</t>
  </si>
  <si>
    <t>COO # A.C. Instituto de la Caridad Universal de Venezuela # 199499</t>
  </si>
  <si>
    <t>COO # ALPANNA - Fundación Andando Al Paso de Niños, Niñas y Adolescentes # 199499</t>
  </si>
  <si>
    <t>COO # SOCIEM-UCV - Sociedad Científica de Estudiantes de Medicina de la Universidad Central de Venezuela # 199499</t>
  </si>
  <si>
    <t>COO # EducAcción - Educación # 199499</t>
  </si>
  <si>
    <t>COO # DRSNESP - Dirección Regional de Salud del Estado Nueva Esparta # 199499</t>
  </si>
  <si>
    <t>COO # MPPS Distrito Capital # 199499</t>
  </si>
  <si>
    <t>COO # MPPS Cojedes # 199499</t>
  </si>
  <si>
    <t>COO # MPPS Carabobo # 199499</t>
  </si>
  <si>
    <t>COO # MPPS Miranda # 199499</t>
  </si>
  <si>
    <t>COO # MPPS La Guaira # 199499</t>
  </si>
  <si>
    <t>COO # MPPS Apure # 199499</t>
  </si>
  <si>
    <t>COO # Fundación Manos Extendidas # 199499</t>
  </si>
  <si>
    <t>COO # OBGASTROFIT - OB GASTRO FIT # 199499</t>
  </si>
  <si>
    <t>COO # El Iceberg - El Iceberg del Exito # 199499</t>
  </si>
  <si>
    <t>COO # Activistasxsl - Mujeres Activistas por el Software Libre # 199499</t>
  </si>
  <si>
    <t>COO # HI - Humanity &amp; Inclusion # 199499</t>
  </si>
  <si>
    <t>COO # MPPS Delta Amacuro # 199499</t>
  </si>
  <si>
    <t>COO # F. Finampyme - Fundación Finampyme # 199499</t>
  </si>
  <si>
    <t>COO # Visión Mujer - Fundación Visión Mujer # 199499</t>
  </si>
  <si>
    <t>COO # INTAMUJER - Instituto Tachirense de la Mujer # 199499</t>
  </si>
  <si>
    <t>COO # Diócesis - Diócesis de Barquisimeto # 199499</t>
  </si>
  <si>
    <t>COO # INSALUDAPURE - Instituto Autónomo De La Salud Del Estado Apure # 199499</t>
  </si>
  <si>
    <t>COO # MUGER - Colectivo Feminista Mujer Género Rebelde  # 199499</t>
  </si>
  <si>
    <t>COO # FUNDACRECER - FundaCrecer para el crecimiento integral # 199499</t>
  </si>
  <si>
    <t>COO # FCA - Fundación Caciques Alzaos # 199499</t>
  </si>
  <si>
    <t>COO # Jurispenna - Juris para Ellos, niños niñas y adolescentes # 199499</t>
  </si>
  <si>
    <t>COO # CARITAS Carúpano # 199499</t>
  </si>
  <si>
    <t>COO # Asociación Civil Nuevo Amanecer # 199499</t>
  </si>
  <si>
    <t>COO # Loto Azul - Fundación Loto Azul # 199499</t>
  </si>
  <si>
    <t>ASH # MPPS Sucre # 199499</t>
  </si>
  <si>
    <t>ASH # Corporación de Salud del Estado Aragua # 199499</t>
  </si>
  <si>
    <t>ASH # MPPS Delta Amacuro # 199499</t>
  </si>
  <si>
    <t>ASH # MPPS Monagas # 199499</t>
  </si>
  <si>
    <t>ASH # INSALUD - Fundación Instituto Carabobeño para la Salud # 199499</t>
  </si>
  <si>
    <t>ASH # VDTM - Ven da tu mano # 199499</t>
  </si>
  <si>
    <t>ASH # CUMIS UCV - Campamento Universitario Multidisciplinario de Investigación y Servicio # 199499</t>
  </si>
  <si>
    <t>ASH # Corposalud Yaracuy - Instituto Autónomo de la Salud del estado Yaracuy # 199499</t>
  </si>
  <si>
    <t>ASH # AC NM - Asociación Civil Niña Madre # 199499</t>
  </si>
  <si>
    <t>ASH # Activistasxsl - Mujeres Activistas por el Software Libre # 199499</t>
  </si>
  <si>
    <t>ASH # Fundación Manos Extendidas # 199499</t>
  </si>
  <si>
    <t>ASH # Jurispenna - Juris para Ellos, niños niñas y adolescentes # 199499</t>
  </si>
  <si>
    <t>ASH # El Iceberg - El Iceberg del Exito # 199499</t>
  </si>
  <si>
    <t>ASH # OBGASTROFIT - OB GASTRO FIT # 199499</t>
  </si>
  <si>
    <t>ASH # Visión Mujer - Fundación Visión Mujer # 199499</t>
  </si>
  <si>
    <t>ASH # HI - Humanity &amp; Inclusion # 199499</t>
  </si>
  <si>
    <t>ASH # F. Finampyme - Fundación Finampyme # 199499</t>
  </si>
  <si>
    <t>ASH # FPO - Fundación Potabilis # 199499</t>
  </si>
  <si>
    <t>ASH # REPAS - Red Popular de Ayuda Solidaria # 199499</t>
  </si>
  <si>
    <t>ASH # MPPS DRSNE - Direccion Regional de salud Nueva esparta # 199499</t>
  </si>
  <si>
    <t>ASH # Asociación Civil Una Mano Para Monagas # 199499</t>
  </si>
  <si>
    <t>ASH # ENCILUZ - Fundación de Bienestar Social Enciende una Luz. # 199499</t>
  </si>
  <si>
    <t>ASH # SALMA Venezuela # 199499</t>
  </si>
  <si>
    <t>ASH # Pais Narrado # 199499</t>
  </si>
  <si>
    <t>ASH # Fundación para el Desarrollo Sustentable de la Nación Isaac # 199499</t>
  </si>
  <si>
    <t>ASH # ECR - Esclavas de Cristo Rey # 199499</t>
  </si>
  <si>
    <t>ASH # SER - Sociedad Educativa Religiosa # 199499</t>
  </si>
  <si>
    <t>ASH # DEJAD QUE LOS NIÑOS VENGAN A MI # 199499</t>
  </si>
  <si>
    <t>ASH # CAMPO - Cooperación Acción Movimiento Producción Organización # 199499</t>
  </si>
  <si>
    <t>ASH # Proyecto de recuperación nutricional Catch Up # 199499</t>
  </si>
  <si>
    <t>ASH # MI - Mentor Initiative # 199499</t>
  </si>
  <si>
    <t>ASH # Fundamad - Fundación manito de Dios # 199499</t>
  </si>
  <si>
    <t>ASH # CEPROFOR - Asociación Civil Centro para la promoción y formación social. # 199499</t>
  </si>
  <si>
    <t>ASH # DRSNESP - Dirección Regional de Salud del Estado Nueva Esparta # 199499</t>
  </si>
  <si>
    <t>ASH # SOCIEM-UCV - Sociedad Científica de Estudiantes de Medicina de la Universidad Central de Venezuela # 199499</t>
  </si>
  <si>
    <t>ASH # FH - Fundación Hábiles # 199499</t>
  </si>
  <si>
    <t>ASH # EducAcción - Educación # 199499</t>
  </si>
  <si>
    <t>ASH # MPPS La Guaira # 199499</t>
  </si>
  <si>
    <t>ASH # MPPS Cojedes # 199499</t>
  </si>
  <si>
    <t>ASH # MPPS Distrito Capital # 199499</t>
  </si>
  <si>
    <t>ASH # MPPS Miranda # 199499</t>
  </si>
  <si>
    <t>ASH # Diócesis SC - Diócesis de San Cristóbal # 199499</t>
  </si>
  <si>
    <t>ASH # DSDC - Dirección de Salud del Distrito Capital # 199499</t>
  </si>
  <si>
    <t>ASH # SDS Trujillo - Secretaría de Salud del Estado Trujillo # 199499</t>
  </si>
  <si>
    <t>ASH # FUNDASALUD - Fundación del Estado Sucre para la Salud # 199499</t>
  </si>
  <si>
    <t>ASH # SPPS_Lara - Secretaría de Salud del estado Lara # 199499</t>
  </si>
  <si>
    <t>ASH # Alcaldía de Maracaibo # 199499</t>
  </si>
  <si>
    <t>ASH # Consorven - Confederación Sordos de Venezuela # 199499</t>
  </si>
  <si>
    <t>ASH # MUDERES - Mujeres por los Derechos # 199499</t>
  </si>
  <si>
    <t>ASH # CENADEDH - Centro de Demografía y Derechos Humanos  # 199499</t>
  </si>
  <si>
    <t>ASH # MPPS Carabobo # 199499</t>
  </si>
  <si>
    <t>ASH # MUGER - Colectivo Feminista Mujer Género Rebelde  # 199499</t>
  </si>
  <si>
    <t>ASH # INTAMUJER - Instituto Tachirense de la Mujer # 199499</t>
  </si>
  <si>
    <t>ASH # MPPS Apure # 199499</t>
  </si>
  <si>
    <t>ASH # INSALUDAPURE - Instituto Autónomo De La Salud Del Estado Apure # 199499</t>
  </si>
  <si>
    <t>ASH # Diócesis - Diócesis de Barquisimeto # 199499</t>
  </si>
  <si>
    <t>ASH # Asociación Civil Nuevo Amanecer # 199499</t>
  </si>
  <si>
    <t>ASH # FCA - Fundación Caciques Alzaos # 199499</t>
  </si>
  <si>
    <t>ASH # FUNDACRECER - FundaCrecer para el crecimiento integral # 199499</t>
  </si>
  <si>
    <t>ASH # CARITAS Carúpano # 199499</t>
  </si>
  <si>
    <t>ASH # MPPS Portuguesa # 199499</t>
  </si>
  <si>
    <t>ASH # PIB-CLUE - Primera Iglesia Bautista - Cristo la única esperanza # 199499</t>
  </si>
  <si>
    <t>ASH # MPPS Yaracuy # 199499</t>
  </si>
  <si>
    <t>ASH # MPPS Guárico # 199499</t>
  </si>
  <si>
    <t>ASH # JE/JAV - Jóvenes Emprendedores/Junior Achievement de Venezuela # 199499</t>
  </si>
  <si>
    <t>ASH # FALDAS R - Feministas en Acción Libre y Directa por la Autonomía Sexual y Reproductiva # 199499</t>
  </si>
  <si>
    <t>ASH # UAR - Universidad Abierta de Recoleta  # 199499</t>
  </si>
  <si>
    <t>ASH # A.C. Instituto de la Caridad Universal de Venezuela # 199499</t>
  </si>
  <si>
    <t>ASH # ALPANNA - Fundación Andando Al Paso de Niños, Niñas y Adolescentes # 199499</t>
  </si>
  <si>
    <t>ASH # FEE - Emprendedores de Éxito # 199499</t>
  </si>
  <si>
    <t>COO # CICR - Cruz Roja Internacional # 199499</t>
  </si>
  <si>
    <t>COO # CRV - Cruz Roja Venezolana # 199499</t>
  </si>
  <si>
    <t>COO # Cooperativa Prod Quebrada Azul # 199499</t>
  </si>
  <si>
    <t>COO # Corposalud # 199499</t>
  </si>
  <si>
    <t>COO # Defensoría del Pueblo # 199499</t>
  </si>
  <si>
    <t>COO # DigiSalud # 199499</t>
  </si>
  <si>
    <t>COO # Dirección Regional de Salud de Barinas # 199499</t>
  </si>
  <si>
    <t>COO # Derechicos # 199499</t>
  </si>
  <si>
    <t>COO # CODEVIDA - Derecho a la Salud y la Vida # 199499</t>
  </si>
  <si>
    <t>COO # CADEF - Centro de acción y defensa por los derechos humanos # 199499</t>
  </si>
  <si>
    <t>COO # AFACO - Asociación para el Desarrollo de la Familia y la Comunidad # 199499</t>
  </si>
  <si>
    <t>COO # AVESSOC - Asociación Venezolana de Servicios de Salud de Orientación Cristiana # 199499</t>
  </si>
  <si>
    <t>COO # CANIA - Centro de Atención Nutricional Infantil Antímano # 199499</t>
  </si>
  <si>
    <t>COO # CENDIF - Centro de Investigaciones para la Infancia y la Familia # 199499</t>
  </si>
  <si>
    <t>COO # CISV # 199499</t>
  </si>
  <si>
    <t>COO # Centro de Formación Popular Nuevo Pueblo # 199499</t>
  </si>
  <si>
    <t>COO # CISOR - Centro de Investigaciones Científicas # 199499</t>
  </si>
  <si>
    <t>COO # FINAMPYME - Entidad Microfinanciera de Ahorro y Crédito # 199499</t>
  </si>
  <si>
    <t>COO # Danac - Fundación Danac # 199499</t>
  </si>
  <si>
    <t>COO # FUNDAINIL - Fundación de Atención Integral Juvenil # 199499</t>
  </si>
  <si>
    <t>COO # FUNDACREDESA - Fundación Centro de Estudios sobre Crecimiento y Desarrollo de la Población Venezolana # 199499</t>
  </si>
  <si>
    <t>COO # Cultivaar - Fundación Cultivar # 199499</t>
  </si>
  <si>
    <t>COO # Fundacion De Familia a Familia # 199499</t>
  </si>
  <si>
    <t>COO # Innocens - Fundación Innocens # 199499</t>
  </si>
  <si>
    <t>COO # Fundación Intercambio de Saberes de los Pueblos # 199499</t>
  </si>
  <si>
    <t>COO # Fundación Escribe tu Futuro # 199499</t>
  </si>
  <si>
    <t>COO # Higea - Fundación Higea # 199499</t>
  </si>
  <si>
    <t>COO # ECHO - European Civil Protection and Humanitarian Aid Operations # 199499</t>
  </si>
  <si>
    <t>COO # FICR - Federación Internacional de Sociedades de la Cruz Roja y de la Media Luna Roja # 199499</t>
  </si>
  <si>
    <t>COO # Entrompe de Falopio # 199499</t>
  </si>
  <si>
    <t>COO # EFIP - Equipo de Formación, Información y Publicaciones # 199499</t>
  </si>
  <si>
    <t>COO # FNP - Fundación Niños en Positivo # 199499</t>
  </si>
  <si>
    <t>COO # Fundación "tomate un tiempo para ti" # 199499</t>
  </si>
  <si>
    <t>COO # Cacica Urimare - Fundación Cacica Urimare # 199499</t>
  </si>
  <si>
    <t>COO # Fogones y Bandera # 199499</t>
  </si>
  <si>
    <t>COO # Foro Penal # 199499</t>
  </si>
  <si>
    <t>ASH # Corposalud Táchira # 199499</t>
  </si>
  <si>
    <t>ASH # DRSDelta - Dirección Regional de Salud Delta Amacuro # 199499</t>
  </si>
  <si>
    <t>ASH # Corposalud Mérida # 199499</t>
  </si>
  <si>
    <t>ASH # FUNDAENSALUD - Fundación Educando En Salud # 199499</t>
  </si>
  <si>
    <t>ASH # HULRANZT - Hospital Universitario Dr. Luis Razetti # 199499</t>
  </si>
  <si>
    <t>ASH # DIRESA - Dirección Regional de Salud Amazonas # 199499</t>
  </si>
  <si>
    <t>ASH # SALUDANZ - Instituto Anzoatiguense de la Salud # 199499</t>
  </si>
  <si>
    <t>ASH # Fundación Conciencia por la Vida # 199499</t>
  </si>
  <si>
    <t>ASH # Inclúyeme - Fundación Inclúyeme # 199499</t>
  </si>
  <si>
    <t>ASH # DCEF - DEUS CARITAS EST FUNDACIÓN # 199499</t>
  </si>
  <si>
    <t>ASH # ADHAM - Asociación de Derechos Humanos Amigos de Margarita # 199499</t>
  </si>
  <si>
    <t>ASH # ACOVIH - Acción Colectiva contra el VIH # 199499</t>
  </si>
  <si>
    <t>ASH # CIR - Comité Internacional de Rescate # 199499</t>
  </si>
  <si>
    <t>ASH # CEPIN - Centro de Promoción Integral del Niño # 199499</t>
  </si>
  <si>
    <t>COO # Alcaldía de Bolívar # 199499</t>
  </si>
  <si>
    <t>COO # Alcaldía de El Hatillo # 199499</t>
  </si>
  <si>
    <t>COO # ADRA VEN - Agencia Adventista de Desarrollo y Recursos Asistenciales Venezuela # 199499</t>
  </si>
  <si>
    <t>COO # COSUDE - Agencia Suiza para el Desarrollo y la Cooperación # 199499</t>
  </si>
  <si>
    <t>COO # Alcaldía de Táchira # 199499</t>
  </si>
  <si>
    <t>COO # Red Ciega - Asociación Civil Red Ciega # 199499</t>
  </si>
  <si>
    <t>COO # ALAPLAF - Asociación Larense de Planificación Familiar # 199499</t>
  </si>
  <si>
    <t>COO # Asociación Afecto Venezuela # 199499</t>
  </si>
  <si>
    <t>COO # CESAP Lara - Asociación Civil Concentroccidente # 199499</t>
  </si>
  <si>
    <t>ASH # Sociedad Ético Cultural # 199499</t>
  </si>
  <si>
    <t>ASH # SAHEP - Sociedad Amigos del Hospital de Especialidades Pediatricas # 199499</t>
  </si>
  <si>
    <t>ASH # VAPA - Vicariato Apostólico de Puerto Ayacucho # 199499</t>
  </si>
  <si>
    <t>ASH # SOS Aldeas Infantiles # 199499</t>
  </si>
  <si>
    <t>ASH # Sin Tabú - Sin Tabú # 199499</t>
  </si>
  <si>
    <t>COO # Azul Positivo - Acción Zuliana por la Vida # 199499</t>
  </si>
  <si>
    <t>COO # ADRA CAN - Agencia Adventista de Desarrollo y Recursos Asistenciales Canadá # 199499</t>
  </si>
  <si>
    <t>COO # ACCSI - Acción Ciudadana contra el SIDA # 199499</t>
  </si>
  <si>
    <t>COO # Acción Solidaria # 199499</t>
  </si>
  <si>
    <t>PRONNA # CENDIF - Centro de Investigaciones para la Infancia y la Familia # 199499</t>
  </si>
  <si>
    <t>PRONNA # CISOR - Centro de Investigaciones Científicas # 199499</t>
  </si>
  <si>
    <t>PRONNA # Centro de Formación Popular Nuevo Pueblo # 199499</t>
  </si>
  <si>
    <t>PRONNA # Corposalud # 199499</t>
  </si>
  <si>
    <t>PRONNA # Cooperativa Prod Quebrada Azul # 199499</t>
  </si>
  <si>
    <t>PRONNA # CISV # 199499</t>
  </si>
  <si>
    <t>PRONNA # AVESSOC - Asociación Venezolana de Servicios de Salud de Orientación Cristiana # 199499</t>
  </si>
  <si>
    <t>PRONNA # AFACO - Asociación para el Desarrollo de la Familia y la Comunidad # 199499</t>
  </si>
  <si>
    <t>PRONNA # ALAPLAF - Asociación Larense de Planificación Familiar # 199499</t>
  </si>
  <si>
    <t>PRONNA # CANIA - Centro de Atención Nutricional Infantil Antímano # 199499</t>
  </si>
  <si>
    <t>PRONNA # CADEF - Centro de acción y defensa por los derechos humanos # 199499</t>
  </si>
  <si>
    <t>PRONNA # Entrompe de Falopio # 199499</t>
  </si>
  <si>
    <t>PRONNA # FINAMPYME - Entidad Microfinanciera de Ahorro y Crédito # 199499</t>
  </si>
  <si>
    <t>PRONNA # Dirección Regional de Salud de Barinas # 199499</t>
  </si>
  <si>
    <t>PRONNA # FICR - Federación Internacional de Sociedades de la Cruz Roja y de la Media Luna Roja # 199499</t>
  </si>
  <si>
    <t>PRONNA # ECHO - European Civil Protection and Humanitarian Aid Operations # 199499</t>
  </si>
  <si>
    <t>PRONNA # EFIP - Equipo de Formación, Información y Publicaciones # 199499</t>
  </si>
  <si>
    <t>PRONNA # Defensoría del Pueblo # 199499</t>
  </si>
  <si>
    <t>PRONNA # CRV - Cruz Roja Venezolana # 199499</t>
  </si>
  <si>
    <t>PRONNA # CICR - Cruz Roja Internacional # 199499</t>
  </si>
  <si>
    <t>PRONNA # DigiSalud # 199499</t>
  </si>
  <si>
    <t>PRONNA # CODEVIDA - Derecho a la Salud y la Vida # 199499</t>
  </si>
  <si>
    <t>PRONNA # Derechicos # 199499</t>
  </si>
  <si>
    <t>PRONNA # Red Ciega - Asociación Civil Red Ciega # 199499</t>
  </si>
  <si>
    <t>ASH # RBPSB - Red de Bibliotecas Públicas Simón Rodríguez # 199499</t>
  </si>
  <si>
    <t>ASH # RGV+ - Red de Gente Positiva # 199499</t>
  </si>
  <si>
    <t>ASH # Mapani - Madres y Padres Por los Niños en Venezuela # 199499</t>
  </si>
  <si>
    <t>ASH # Protección Civil Táchira # 199499</t>
  </si>
  <si>
    <t>ASH # Proveeduría de Zulia # 199499</t>
  </si>
  <si>
    <t>ASH # Puntos Solidarios # 199499</t>
  </si>
  <si>
    <t>ASH # SAEZ - Secretaría de Salud del Estado Zulia # 199499</t>
  </si>
  <si>
    <t>ASH # SAMSB - Servicio Autónomo Municipal de Salud Baruta # 199499</t>
  </si>
  <si>
    <t>ASH # SJR - Servicio Jesuita para los refugiados # 199499</t>
  </si>
  <si>
    <t>ASH # Red de Nutrición LARA # 199499</t>
  </si>
  <si>
    <t>ASH # RELAF - Red Latinoamericana de Acogimiento Familiar # 199499</t>
  </si>
  <si>
    <t>ASH # Rehabilitadores por la Salud # 199499</t>
  </si>
  <si>
    <t>PRONNA # Alcaldía de El Hatillo # 199499</t>
  </si>
  <si>
    <t>PRONNA # Alcaldía de Bolívar # 199499</t>
  </si>
  <si>
    <t>PRONNA # COSUDE - Agencia Suiza para el Desarrollo y la Cooperación # 199499</t>
  </si>
  <si>
    <t>PRONNA # CESAP Lara - Asociación Civil Concentroccidente # 199499</t>
  </si>
  <si>
    <t>PRONNA # Asociación Afecto Venezuela # 199499</t>
  </si>
  <si>
    <t>PRONNA # Alcaldía de Táchira # 199499</t>
  </si>
  <si>
    <t>PRONNA # Acción Solidaria # 199499</t>
  </si>
  <si>
    <t>PRONNA # ACCSI - Acción Ciudadana contra el SIDA # 199499</t>
  </si>
  <si>
    <t>ASH # Protección Civil San Cristobal # 199499</t>
  </si>
  <si>
    <t>PRONNA # ADRA VEN - Agencia Adventista de Desarrollo y Recursos Asistenciales Venezuela # 199499</t>
  </si>
  <si>
    <t>PRONNA # ADRA CAN - Agencia Adventista de Desarrollo y Recursos Asistenciales Canadá # 199499</t>
  </si>
  <si>
    <t>PRONNA # Azul Positivo - Acción Zuliana por la Vida # 199499</t>
  </si>
  <si>
    <t>PRONNA # FNP - Fundación Niños en Positivo # 199499</t>
  </si>
  <si>
    <t>PRONNA # INAMUJER - Instituto Nacional de la Mujer # 199499</t>
  </si>
  <si>
    <t>PRONNA # IMAS - Instituto Municipal de Aguas de Sucre # 199499</t>
  </si>
  <si>
    <t>PRONNA # ISPEB - Instituto de Salud Pública del Estado Bolívar # 199499</t>
  </si>
  <si>
    <t>PRONNA # MSF - Médicos Sin Fronteras # 199499</t>
  </si>
  <si>
    <t>PRONNA # MdM Argentina - Médicos del Mundo Argentina # 199499</t>
  </si>
  <si>
    <t>PRONNA # INN - Instituto Nacional de Nutrición Venezuela # 199499</t>
  </si>
  <si>
    <t>PRONNA # Hidroven - Hidrológica Venezolana # 199499</t>
  </si>
  <si>
    <t>PRONNA # GRV - Grupo de Rescate Venezuela # 199499</t>
  </si>
  <si>
    <t>PRONNA # Hospital Materno de Caricuao # 199499</t>
  </si>
  <si>
    <t>PRONNA # Hospital Materno Concepción Palacios # 199499</t>
  </si>
  <si>
    <t>PRONNA # Hospital Materno Infantil del Este Dr. Joel Valencia Parpacén de Petare # 199499</t>
  </si>
  <si>
    <t>PRONNA # Protección Civil Caroní # 199499</t>
  </si>
  <si>
    <t>PRONNA # Proinapsa - Proinapsa # 199499</t>
  </si>
  <si>
    <t>PRONNA # Parroquia Corpus Christi Ciudad Guayana # 199499</t>
  </si>
  <si>
    <t>PRONNA # Protección Civil San Antonio # 199499</t>
  </si>
  <si>
    <t>PRONNA # Protección Civil Miranda # 199499</t>
  </si>
  <si>
    <t>PRONNA # Protección Civil Heres # 199499</t>
  </si>
  <si>
    <t>PRONNA # Movimiento Porche Literario Calle 13 # 199499</t>
  </si>
  <si>
    <t>PRONNA # Movimiento Mujeres Por La Vida # 199499</t>
  </si>
  <si>
    <t>PRONNA # MPPS - Ministerio del Poder Popular para la Salud # 199499</t>
  </si>
  <si>
    <t>PRONNA # ONUSIDA # 199499</t>
  </si>
  <si>
    <t>PRONNA # BPRM - Oficina de Población, Refugiados y Migración # 199499</t>
  </si>
  <si>
    <t>PRONNA # ODISEF - Observatorio de Investigaciones Sociales en la Frontera # 199499</t>
  </si>
  <si>
    <t>PRONNA # Fundacion De Familia a Familia # 199499</t>
  </si>
  <si>
    <t>PRONNA # FUNDAINIL - Fundación de Atención Integral Juvenil # 199499</t>
  </si>
  <si>
    <t>PRONNA # Danac - Fundación Danac # 199499</t>
  </si>
  <si>
    <t>PRONNA # Innocens - Fundación Innocens # 199499</t>
  </si>
  <si>
    <t>PRONNA # Higea - Fundación Higea # 199499</t>
  </si>
  <si>
    <t>PRONNA # Fundación Escribe tu Futuro # 199499</t>
  </si>
  <si>
    <t>PRONNA # Fundación "tomate un tiempo para ti" # 199499</t>
  </si>
  <si>
    <t>PRONNA # Foro Penal # 199499</t>
  </si>
  <si>
    <t>PRONNA # Fogones y Bandera # 199499</t>
  </si>
  <si>
    <t>PRONNA # Cultivaar - Fundación Cultivar # 199499</t>
  </si>
  <si>
    <t>PRONNA # FUNDACREDESA - Fundación Centro de Estudios sobre Crecimiento y Desarrollo de la Población Venezolana # 199499</t>
  </si>
  <si>
    <t>PRONNA # Cacica Urimare - Fundación Cacica Urimare # 199499</t>
  </si>
  <si>
    <t>PRONNA # Fundación Rehabilitarte # 199499</t>
  </si>
  <si>
    <t>PRONNA # FUNREAHV - Fundación Red de Emergencia y Ayuda Humanitaria Venezuela # 199499</t>
  </si>
  <si>
    <t>PRONNA # Mamá Maestra - Fundación Paz Positiva # 199499</t>
  </si>
  <si>
    <t>PRONNA # Fundación Soy un Guardián # 199499</t>
  </si>
  <si>
    <t>PRONNA # Fundación Shapers for Venezuela # 199499</t>
  </si>
  <si>
    <t>PRONNA # Fundación Santa Teresa de Avila # 199499</t>
  </si>
  <si>
    <t>PRONNA # Fundación Lucianita Valeska # 199499</t>
  </si>
  <si>
    <t>PRONNA # Loto Azul - Fundación Loto Azul # 199499</t>
  </si>
  <si>
    <t>PRONNA # Fundación Intercambio de Saberes de los Pueblos # 199499</t>
  </si>
  <si>
    <t>PRONNA # FUNDEUIS - Fundación para el Desarrollo de la Universidad Industrial de Santander # 199499</t>
  </si>
  <si>
    <t>PRONNA # Fundación nacional de protección a los familiares y víctimas del Sicariato Campesino # 199499</t>
  </si>
  <si>
    <t>PRONNA # Fundación Más que una Sonrisa # 199499</t>
  </si>
  <si>
    <t>HVEN23-NUT-199565-1 Escuela comunitaria para la respuesta en salud nutricional y fortalecimiento de los programas de atención, alimentación y prevención de la malnutrición.</t>
  </si>
  <si>
    <t>199565</t>
  </si>
  <si>
    <t>NUT # Entrompe de Falopio # 199565</t>
  </si>
  <si>
    <t>NUT # FINAMPYME - Entidad Microfinanciera de Ahorro y Crédito # 199565</t>
  </si>
  <si>
    <t>NUT # Dirección Regional de Salud de Barinas # 199565</t>
  </si>
  <si>
    <t>NUT # FICR - Federación Internacional de Sociedades de la Cruz Roja y de la Media Luna Roja # 199565</t>
  </si>
  <si>
    <t>NUT # ECHO - European Civil Protection and Humanitarian Aid Operations # 199565</t>
  </si>
  <si>
    <t>NUT # EFIP - Equipo de Formación, Información y Publicaciones # 199565</t>
  </si>
  <si>
    <t>NUT # Defensoría del Pueblo # 199565</t>
  </si>
  <si>
    <t>NUT # CRV - Cruz Roja Venezolana # 199565</t>
  </si>
  <si>
    <t>NUT # CICR - Cruz Roja Internacional # 199565</t>
  </si>
  <si>
    <t>NUT # DigiSalud # 199565</t>
  </si>
  <si>
    <t>NUT # CODEVIDA - Derecho a la Salud y la Vida # 199565</t>
  </si>
  <si>
    <t>NUT # Derechicos # 199565</t>
  </si>
  <si>
    <t>NUT # FNP - Fundación Niños en Positivo # 199565</t>
  </si>
  <si>
    <t>NUT # Fundacion De Familia a Familia # 199565</t>
  </si>
  <si>
    <t>NUT # FUNDAINIL - Fundación de Atención Integral Juvenil # 199565</t>
  </si>
  <si>
    <t>NUT # Danac - Fundación Danac # 199565</t>
  </si>
  <si>
    <t>NUT # Innocens - Fundación Innocens # 199565</t>
  </si>
  <si>
    <t>NUT # Higea - Fundación Higea # 199565</t>
  </si>
  <si>
    <t>NUT # Fundación Escribe tu Futuro # 199565</t>
  </si>
  <si>
    <t>NUT # Fundación "tomate un tiempo para ti" # 199565</t>
  </si>
  <si>
    <t>NUT # Foro Penal # 199565</t>
  </si>
  <si>
    <t>NUT # Fogones y Bandera # 199565</t>
  </si>
  <si>
    <t>NUT # Cultivaar - Fundación Cultivar # 199565</t>
  </si>
  <si>
    <t>NUT # FUNDACREDESA - Fundación Centro de Estudios sobre Crecimiento y Desarrollo de la Población Venezolana # 199565</t>
  </si>
  <si>
    <t>NUT # Cacica Urimare - Fundación Cacica Urimare # 199565</t>
  </si>
  <si>
    <t>NUT # Alcaldía de El Hatillo # 199565</t>
  </si>
  <si>
    <t>NUT # Alcaldía de Bolívar # 199565</t>
  </si>
  <si>
    <t>NUT # COSUDE - Agencia Suiza para el Desarrollo y la Cooperación # 199565</t>
  </si>
  <si>
    <t>NUT # CESAP Lara - Asociación Civil Concentroccidente # 199565</t>
  </si>
  <si>
    <t>NUT # Asociación Afecto Venezuela # 199565</t>
  </si>
  <si>
    <t>NUT # Alcaldía de Táchira # 199565</t>
  </si>
  <si>
    <t>NUT # Acción Solidaria # 199565</t>
  </si>
  <si>
    <t>NUT # ACCSI - Acción Ciudadana contra el SIDA # 199565</t>
  </si>
  <si>
    <t>NUT # SAHEP - Sociedad Amigos del Hospital de Especialidades Pediatricas # 199565</t>
  </si>
  <si>
    <t>NUT # ADRA VEN - Agencia Adventista de Desarrollo y Recursos Asistenciales Venezuela # 199565</t>
  </si>
  <si>
    <t>NUT # ADRA CAN - Agencia Adventista de Desarrollo y Recursos Asistenciales Canadá # 199565</t>
  </si>
  <si>
    <t>NUT # Azul Positivo - Acción Zuliana por la Vida # 199565</t>
  </si>
  <si>
    <t>NUT # Red Ciega - Asociación Civil Red Ciega # 199565</t>
  </si>
  <si>
    <t>NUT # CENDIF - Centro de Investigaciones para la Infancia y la Familia # 199565</t>
  </si>
  <si>
    <t>NUT # CISOR - Centro de Investigaciones Científicas # 199565</t>
  </si>
  <si>
    <t>NUT # Centro de Formación Popular Nuevo Pueblo # 199565</t>
  </si>
  <si>
    <t>NUT # Corposalud # 199565</t>
  </si>
  <si>
    <t>NUT # Cooperativa Prod Quebrada Azul # 199565</t>
  </si>
  <si>
    <t>NUT # CISV # 199565</t>
  </si>
  <si>
    <t>NUT # AVESSOC - Asociación Venezolana de Servicios de Salud de Orientación Cristiana # 199565</t>
  </si>
  <si>
    <t>NUT # AFACO - Asociación para el Desarrollo de la Familia y la Comunidad # 199565</t>
  </si>
  <si>
    <t>NUT # ALAPLAF - Asociación Larense de Planificación Familiar # 199565</t>
  </si>
  <si>
    <t>NUT # CANIA - Centro de Atención Nutricional Infantil Antímano # 199565</t>
  </si>
  <si>
    <t>NUT # CADEF - Centro de acción y defensa por los derechos humanos # 199565</t>
  </si>
  <si>
    <t>NUT # Diócesis - Diócesis de Barquisimeto # 199565</t>
  </si>
  <si>
    <t>NUT # Sin Tabú - Sin Tabú # 199565</t>
  </si>
  <si>
    <t>NUT # MUGER - Colectivo Feminista Mujer Género Rebelde  # 199565</t>
  </si>
  <si>
    <t>NUT # INTAMUJER - Instituto Tachirense de la Mujer # 199565</t>
  </si>
  <si>
    <t>NUT # FUNDACRECER - FundaCrecer para el crecimiento integral # 199565</t>
  </si>
  <si>
    <t>NUT # FCA - Fundación Caciques Alzaos # 199565</t>
  </si>
  <si>
    <t>NUT # Jurispenna - Juris para Ellos, niños niñas y adolescentes # 199565</t>
  </si>
  <si>
    <t>NUT # CARITAS Carúpano # 199565</t>
  </si>
  <si>
    <t>NUT # Asociación Civil Nuevo Amanecer # 199565</t>
  </si>
  <si>
    <t>NUT # JE/JAV - Jóvenes Emprendedores/Junior Achievement de Venezuela # 199565</t>
  </si>
  <si>
    <t>NUT # A.C. Instituto de la Caridad Universal de Venezuela # 199565</t>
  </si>
  <si>
    <t>NUT # MPPS Portuguesa # 199565</t>
  </si>
  <si>
    <t>NUT # PIB-CLUE - Primera Iglesia Bautista - Cristo la única esperanza # 199565</t>
  </si>
  <si>
    <t>NUT # ALPANNA - Fundación Andando Al Paso de Niños, Niñas y Adolescentes # 199565</t>
  </si>
  <si>
    <t>NUT # MPPS Apure # 199565</t>
  </si>
  <si>
    <t>NUT # INSALUDAPURE - Instituto Autónomo De La Salud Del Estado Apure # 199565</t>
  </si>
  <si>
    <t>NUT # FALDAS R - Feministas en Acción Libre y Directa por la Autonomía Sexual y Reproductiva # 199565</t>
  </si>
  <si>
    <t>NUT # UAR - Universidad Abierta de Recoleta  # 199565</t>
  </si>
  <si>
    <t>NUT # El Iceberg - El Iceberg del Exito # 199565</t>
  </si>
  <si>
    <t>NUT # INSALUD - Fundación Instituto Carabobeño para la Salud # 199565</t>
  </si>
  <si>
    <t>NUT # Corposalud Yaracuy - Instituto Autónomo de la Salud del estado Yaracuy # 199565</t>
  </si>
  <si>
    <t>NUT # MPPS Sucre # 199565</t>
  </si>
  <si>
    <t>NUT # Corporación de Salud del Estado Aragua # 199565</t>
  </si>
  <si>
    <t>NUT # AC NM - Asociación Civil Niña Madre # 199565</t>
  </si>
  <si>
    <t>NUT # FPO - Fundación Potabilis # 199565</t>
  </si>
  <si>
    <t>NUT # VDTM - Ven da tu mano # 199565</t>
  </si>
  <si>
    <t>NUT # CUMIS UCV - Campamento Universitario Multidisciplinario de Investigación y Servicio # 199565</t>
  </si>
  <si>
    <t>NUT # OBGASTROFIT - OB GASTRO FIT # 199565</t>
  </si>
  <si>
    <t>NUT # HI - Humanity &amp; Inclusion # 199565</t>
  </si>
  <si>
    <t>NUT # Activistasxsl - Mujeres Activistas por el Software Libre # 199565</t>
  </si>
  <si>
    <t>NUT # Fundación Manos Extendidas # 199565</t>
  </si>
  <si>
    <t>NUT # F. Finampyme - Fundación Finampyme # 199565</t>
  </si>
  <si>
    <t>NUT # MPPS Delta Amacuro # 199565</t>
  </si>
  <si>
    <t>NUT # MPPS Monagas # 199565</t>
  </si>
  <si>
    <t>NUT # Visión Mujer - Fundación Visión Mujer # 199565</t>
  </si>
  <si>
    <t>NUT # MPPS Guárico # 199565</t>
  </si>
  <si>
    <t>NUT # Corposalud Táchira # 199565</t>
  </si>
  <si>
    <t>NUT # Corposalud Mérida # 199565</t>
  </si>
  <si>
    <t>NUT # FUNDAENSALUD - Fundación Educando En Salud # 199565</t>
  </si>
  <si>
    <t>NUT # DRSDelta - Dirección Regional de Salud Delta Amacuro # 199565</t>
  </si>
  <si>
    <t>NUT # SDS Falcón - Secretaría de Salud del Estado Falcón # 199565</t>
  </si>
  <si>
    <t>NUT # SDS Trujillo - Secretaría de Salud del Estado Trujillo # 199565</t>
  </si>
  <si>
    <t>NUT # Mapani - Madres y Padres Por los Niños en Venezuela # 199565</t>
  </si>
  <si>
    <t>NUT # SOS Aldeas Infantiles # 199565</t>
  </si>
  <si>
    <t>NUT # VAPA - Vicariato Apostólico de Puerto Ayacucho # 199565</t>
  </si>
  <si>
    <t>NUT # ACOVIH - Acción Colectiva contra el VIH # 199565</t>
  </si>
  <si>
    <t>NUT # Sociedad Ético Cultural # 199565</t>
  </si>
  <si>
    <t>NUT # CEPIN - Centro de Promoción Integral del Niño # 199565</t>
  </si>
  <si>
    <t>NUT # SALUDANZ - Instituto Anzoatiguense de la Salud # 199565</t>
  </si>
  <si>
    <t>NUT # DIRESA - Dirección Regional de Salud Amazonas # 199565</t>
  </si>
  <si>
    <t>NUT # HULRANZT - Hospital Universitario Dr. Luis Razetti # 199565</t>
  </si>
  <si>
    <t>NUT # FUNDASALUD - Fundación del Estado Sucre para la Salud # 199565</t>
  </si>
  <si>
    <t>NUT # EducAcción - Educación # 199565</t>
  </si>
  <si>
    <t>NUT # MPPS Distrito Capital # 199565</t>
  </si>
  <si>
    <t>NUT # DRSNESP - Dirección Regional de Salud del Estado Nueva Esparta # 199565</t>
  </si>
  <si>
    <t>NUT # SOCIEM-UCV - Sociedad Científica de Estudiantes de Medicina de la Universidad Central de Venezuela # 199565</t>
  </si>
  <si>
    <t>NUT # MPPS Miranda # 199565</t>
  </si>
  <si>
    <t>NUT # MPPS Carabobo # 199565</t>
  </si>
  <si>
    <t>NUT # MPPS Yaracuy # 199565</t>
  </si>
  <si>
    <t>NUT # MPPS La Guaira # 199565</t>
  </si>
  <si>
    <t>NUT # MPPS Cojedes # 199565</t>
  </si>
  <si>
    <t>NUT # SPPS_Lara - Secretaría de Salud del estado Lara # 199565</t>
  </si>
  <si>
    <t>NUT # MUDERES - Mujeres por los Derechos # 199565</t>
  </si>
  <si>
    <t>NUT # Diócesis SC - Diócesis de San Cristóbal # 199565</t>
  </si>
  <si>
    <t>NUT # DSDC - Dirección de Salud del Distrito Capital # 199565</t>
  </si>
  <si>
    <t>NUT # CENADEDH - Centro de Demografía y Derechos Humanos  # 199565</t>
  </si>
  <si>
    <t>NUT # FH - Fundación Hábiles # 199565</t>
  </si>
  <si>
    <t>NUT # Alcaldía de Maracaibo # 199565</t>
  </si>
  <si>
    <t>NUT # Consorven - Confederación Sordos de Venezuela # 199565</t>
  </si>
  <si>
    <t>NUT # MPPS - Ministerio del Poder Popular para la Salud # 199565</t>
  </si>
  <si>
    <t>NUT # MSF - Médicos Sin Fronteras # 199565</t>
  </si>
  <si>
    <t>NUT # Movimiento Porche Literario Calle 13 # 199565</t>
  </si>
  <si>
    <t>NUT # Movimiento Mujeres Por La Vida # 199565</t>
  </si>
  <si>
    <t>NUT # MdM Argentina - Médicos del Mundo Argentina # 199565</t>
  </si>
  <si>
    <t>NUT # IMAS - Instituto Municipal de Aguas de Sucre # 199565</t>
  </si>
  <si>
    <t>NUT # ISPEB - Instituto de Salud Pública del Estado Bolívar # 199565</t>
  </si>
  <si>
    <t>NUT # INN - Instituto Nacional de Nutrición Venezuela # 199565</t>
  </si>
  <si>
    <t>NUT # INAMUJER - Instituto Nacional de la Mujer # 199565</t>
  </si>
  <si>
    <t>NUT # Protección Civil Heres # 199565</t>
  </si>
  <si>
    <t>NUT # Protección Civil Caroní # 199565</t>
  </si>
  <si>
    <t>NUT # Protección Civil San Antonio # 199565</t>
  </si>
  <si>
    <t>NUT # Protección Civil Miranda # 199565</t>
  </si>
  <si>
    <t>NUT # Proinapsa - Proinapsa # 199565</t>
  </si>
  <si>
    <t>NUT # BPRM - Oficina de Población, Refugiados y Migración # 199565</t>
  </si>
  <si>
    <t>NUT # ODISEF - Observatorio de Investigaciones Sociales en la Frontera # 199565</t>
  </si>
  <si>
    <t>NUT # Parroquia Corpus Christi Ciudad Guayana # 199565</t>
  </si>
  <si>
    <t>NUT # ONUSIDA # 199565</t>
  </si>
  <si>
    <t>NUT # Hospital Materno de Caricuao # 199565</t>
  </si>
  <si>
    <t>NUT # Mamá Maestra - Fundación Paz Positiva # 199565</t>
  </si>
  <si>
    <t>NUT # FUNDEUIS - Fundación para el Desarrollo de la Universidad Industrial de Santander # 199565</t>
  </si>
  <si>
    <t>NUT # Fundación Rehabilitarte # 199565</t>
  </si>
  <si>
    <t>NUT # FUNREAHV - Fundación Red de Emergencia y Ayuda Humanitaria Venezuela # 199565</t>
  </si>
  <si>
    <t>NUT # Fundación nacional de protección a los familiares y víctimas del Sicariato Campesino # 199565</t>
  </si>
  <si>
    <t>NUT # Loto Azul - Fundación Loto Azul # 199565</t>
  </si>
  <si>
    <t>NUT # Fundación Intercambio de Saberes de los Pueblos # 199565</t>
  </si>
  <si>
    <t>NUT # Fundación Más que una Sonrisa # 199565</t>
  </si>
  <si>
    <t>NUT # Fundación Lucianita Valeska # 199565</t>
  </si>
  <si>
    <t>NUT # Hidroven - Hidrológica Venezolana # 199565</t>
  </si>
  <si>
    <t>NUT # GRV - Grupo de Rescate Venezuela # 199565</t>
  </si>
  <si>
    <t>NUT # Hospital Materno Concepción Palacios # 199565</t>
  </si>
  <si>
    <t>NUT # Hospital Materno Infantil del Este Dr. Joel Valencia Parpacén de Petare # 199565</t>
  </si>
  <si>
    <t>NUT # Fundación Shapers for Venezuela # 199565</t>
  </si>
  <si>
    <t>NUT # Fundación Santa Teresa de Avila # 199565</t>
  </si>
  <si>
    <t>NUT # Fundación Soy un Guardián # 199565</t>
  </si>
  <si>
    <t>NUT # Protección Civil San Cristobal # 199565</t>
  </si>
  <si>
    <t>NUT # MPPS DRSNE - Direccion Regional de salud Nueva esparta # 199565</t>
  </si>
  <si>
    <t>NUT # Asociación Civil Una Mano Para Monagas # 199565</t>
  </si>
  <si>
    <t>NUT # REPAS - Red Popular de Ayuda Solidaria # 199565</t>
  </si>
  <si>
    <t>NUT # Pais Narrado # 199565</t>
  </si>
  <si>
    <t>NUT # SALMA Venezuela # 199565</t>
  </si>
  <si>
    <t>NUT # FEE - Emprendedores de Éxito # 199565</t>
  </si>
  <si>
    <t>NUT # Fundación para el Desarrollo Sustentable de la Nación Isaac # 199565</t>
  </si>
  <si>
    <t>NUT # ENCILUZ - Fundación de Bienestar Social Enciende una Luz. # 199565</t>
  </si>
  <si>
    <t>NUT # SER - Sociedad Educativa Religiosa # 199565</t>
  </si>
  <si>
    <t>NUT # CAMPO - Cooperación Acción Movimiento Producción Organización # 199565</t>
  </si>
  <si>
    <t>NUT # DEJAD QUE LOS NIÑOS VENGAN A MI # 199565</t>
  </si>
  <si>
    <t>NUT # ECR - Esclavas de Cristo Rey # 199565</t>
  </si>
  <si>
    <t>NUT # Fundamad - Fundación manito de Dios # 199565</t>
  </si>
  <si>
    <t>NUT # MI - Mentor Initiative # 199565</t>
  </si>
  <si>
    <t>NUT # CEPROFOR - Asociación Civil Centro para la promoción y formación social. # 199565</t>
  </si>
  <si>
    <t>NUT # Proyecto de recuperación nutricional Catch Up # 199565</t>
  </si>
  <si>
    <t>NUT # Inclúyeme - Fundación Inclúyeme # 199565</t>
  </si>
  <si>
    <t>NUT # RELAF - Red Latinoamericana de Acogimiento Familiar # 199565</t>
  </si>
  <si>
    <t>NUT # Red de Nutrición LARA # 199565</t>
  </si>
  <si>
    <t>NUT # SAEZ - Secretaría de Salud del Estado Zulia # 199565</t>
  </si>
  <si>
    <t>NUT # Rehabilitadores por la Salud # 199565</t>
  </si>
  <si>
    <t>NUT # RGV+ - Red de Gente Positiva # 199565</t>
  </si>
  <si>
    <t>NUT # Proveeduría de Zulia # 199565</t>
  </si>
  <si>
    <t>NUT # Protección Civil Táchira # 199565</t>
  </si>
  <si>
    <t>NUT # RBPSB - Red de Bibliotecas Públicas Simón Rodríguez # 199565</t>
  </si>
  <si>
    <t>NUT # Puntos Solidarios # 199565</t>
  </si>
  <si>
    <t>NUT # Fundación Conciencia por la Vida # 199565</t>
  </si>
  <si>
    <t>NUT # ADHAM - Asociación de Derechos Humanos Amigos de Margarita # 199565</t>
  </si>
  <si>
    <t>NUT # DCEF - DEUS CARITAS EST FUNDACIÓN # 199565</t>
  </si>
  <si>
    <t>NUT # SJR - Servicio Jesuita para los refugiados # 199565</t>
  </si>
  <si>
    <t>NUT # SAMSB - Servicio Autónomo Municipal de Salud Baruta # 199565</t>
  </si>
  <si>
    <t>NUT # CIR - Comité Internacional de Rescate # 199565</t>
  </si>
  <si>
    <t>HVEN23-HEA-199582-1 Implementación de la estrategia de atención primaria cardiovascular HEARTS en poblaciones con situación de vulnerabilidad en el estado Lara-Venezuela</t>
  </si>
  <si>
    <t>199582</t>
  </si>
  <si>
    <t>SAL # INSALUD - Fundación Instituto Carabobeño para la Salud # 199582</t>
  </si>
  <si>
    <t>SAL # Corposalud Yaracuy - Instituto Autónomo de la Salud del estado Yaracuy # 199582</t>
  </si>
  <si>
    <t>SAL # AC NM - Asociación Civil Niña Madre # 199582</t>
  </si>
  <si>
    <t>SAL # MPPS Monagas # 199582</t>
  </si>
  <si>
    <t>SAL # MPPS Sucre # 199582</t>
  </si>
  <si>
    <t>SAL # Corporación de Salud del Estado Aragua # 199582</t>
  </si>
  <si>
    <t>SAL # DEJAD QUE LOS NIÑOS VENGAN A MI # 199582</t>
  </si>
  <si>
    <t>SAL # ECR - Esclavas de Cristo Rey # 199582</t>
  </si>
  <si>
    <t>SAL # VDTM - Ven da tu mano # 199582</t>
  </si>
  <si>
    <t>SAL # CUMIS UCV - Campamento Universitario Multidisciplinario de Investigación y Servicio # 199582</t>
  </si>
  <si>
    <t>SAL # FPO - Fundación Potabilis # 199582</t>
  </si>
  <si>
    <t>SAL # MPPS Delta Amacuro # 199582</t>
  </si>
  <si>
    <t>SAL # Jurispenna - Juris para Ellos, niños niñas y adolescentes # 199582</t>
  </si>
  <si>
    <t>SAL # El Iceberg - El Iceberg del Exito # 199582</t>
  </si>
  <si>
    <t>SAL # Activistasxsl - Mujeres Activistas por el Software Libre # 199582</t>
  </si>
  <si>
    <t>SAL # CARITAS Carúpano # 199582</t>
  </si>
  <si>
    <t>SAL # Asociación Civil Nuevo Amanecer # 199582</t>
  </si>
  <si>
    <t>SAL # FCA - Fundación Caciques Alzaos # 199582</t>
  </si>
  <si>
    <t>SAL # F. Finampyme - Fundación Finampyme # 199582</t>
  </si>
  <si>
    <t>SAL # Visión Mujer - Fundación Visión Mujer # 199582</t>
  </si>
  <si>
    <t>SAL # Fundación Manos Extendidas # 199582</t>
  </si>
  <si>
    <t>SAL # OBGASTROFIT - OB GASTRO FIT # 199582</t>
  </si>
  <si>
    <t>SAL # HI - Humanity &amp; Inclusion # 199582</t>
  </si>
  <si>
    <t>SAL # Inclúyeme - Fundación Inclúyeme # 199582</t>
  </si>
  <si>
    <t>SAL # DCEF - DEUS CARITAS EST FUNDACIÓN # 199582</t>
  </si>
  <si>
    <t>SAL # ENCILUZ - Fundación de Bienestar Social Enciende una Luz. # 199582</t>
  </si>
  <si>
    <t>SAL # SALMA Venezuela # 199582</t>
  </si>
  <si>
    <t>SAL # FEE - Emprendedores de Éxito # 199582</t>
  </si>
  <si>
    <t>SAL # CIR - Comité Internacional de Rescate # 199582</t>
  </si>
  <si>
    <t>SAL # ACOVIH - Acción Colectiva contra el VIH # 199582</t>
  </si>
  <si>
    <t>SAL # Loto Azul - Fundación Loto Azul # 199582</t>
  </si>
  <si>
    <t>SAL # Fundación Conciencia por la Vida # 199582</t>
  </si>
  <si>
    <t>SAL # ADHAM - Asociación de Derechos Humanos Amigos de Margarita # 199582</t>
  </si>
  <si>
    <t>SAL # Fundación para el Desarrollo Sustentable de la Nación Isaac # 199582</t>
  </si>
  <si>
    <t>SAL # CEPROFOR - Asociación Civil Centro para la promoción y formación social. # 199582</t>
  </si>
  <si>
    <t>SAL # Proyecto de recuperación nutricional Catch Up # 199582</t>
  </si>
  <si>
    <t>SAL # MI - Mentor Initiative # 199582</t>
  </si>
  <si>
    <t>SAL # SER - Sociedad Educativa Religiosa # 199582</t>
  </si>
  <si>
    <t>SAL # CAMPO - Cooperación Acción Movimiento Producción Organización # 199582</t>
  </si>
  <si>
    <t>SAL # Fundamad - Fundación manito de Dios # 199582</t>
  </si>
  <si>
    <t>SAL # MPPS DRSNE - Direccion Regional de salud Nueva esparta # 199582</t>
  </si>
  <si>
    <t>SAL # Pais Narrado # 199582</t>
  </si>
  <si>
    <t>SAL # Asociación Civil Una Mano Para Monagas # 199582</t>
  </si>
  <si>
    <t>SAL # REPAS - Red Popular de Ayuda Solidaria # 199582</t>
  </si>
  <si>
    <t>SAL # Innocens - Fundación Innocens # 199582</t>
  </si>
  <si>
    <t>SAL # Fundación Intercambio de Saberes de los Pueblos # 199582</t>
  </si>
  <si>
    <t>SAL # Fundación Escribe tu Futuro # 199582</t>
  </si>
  <si>
    <t>SAL # Higea - Fundación Higea # 199582</t>
  </si>
  <si>
    <t>SAL # Fundación Lucianita Valeska # 199582</t>
  </si>
  <si>
    <t>SAL # FUNDEUIS - Fundación para el Desarrollo de la Universidad Industrial de Santander # 199582</t>
  </si>
  <si>
    <t>SAL # Mamá Maestra - Fundación Paz Positiva # 199582</t>
  </si>
  <si>
    <t>SAL # Fundación Más que una Sonrisa # 199582</t>
  </si>
  <si>
    <t>SAL # Fundación nacional de protección a los familiares y víctimas del Sicariato Campesino # 199582</t>
  </si>
  <si>
    <t>SAL # Fundación "tomate un tiempo para ti" # 199582</t>
  </si>
  <si>
    <t>SAL # Cacica Urimare - Fundación Cacica Urimare # 199582</t>
  </si>
  <si>
    <t>SAL # Fogones y Bandera # 199582</t>
  </si>
  <si>
    <t>SAL # Foro Penal # 199582</t>
  </si>
  <si>
    <t>SAL # FUNDACREDESA - Fundación Centro de Estudios sobre Crecimiento y Desarrollo de la Población Venezolana # 199582</t>
  </si>
  <si>
    <t>SAL # FUNDAINIL - Fundación de Atención Integral Juvenil # 199582</t>
  </si>
  <si>
    <t>SAL # Fundacion De Familia a Familia # 199582</t>
  </si>
  <si>
    <t>SAL # Cultivaar - Fundación Cultivar # 199582</t>
  </si>
  <si>
    <t>SAL # Danac - Fundación Danac # 199582</t>
  </si>
  <si>
    <t>SAL # FUNREAHV - Fundación Red de Emergencia y Ayuda Humanitaria Venezuela # 199582</t>
  </si>
  <si>
    <t>SAL # ISPEB - Instituto de Salud Pública del Estado Bolívar # 199582</t>
  </si>
  <si>
    <t>SAL # IMAS - Instituto Municipal de Aguas de Sucre # 199582</t>
  </si>
  <si>
    <t>SAL # Hospital Materno Concepción Palacios # 199582</t>
  </si>
  <si>
    <t>SAL # Hospital Materno de Caricuao # 199582</t>
  </si>
  <si>
    <t>SAL # INAMUJER - Instituto Nacional de la Mujer # 199582</t>
  </si>
  <si>
    <t>SAL # MSF - Médicos Sin Fronteras # 199582</t>
  </si>
  <si>
    <t>SAL # MPPS - Ministerio del Poder Popular para la Salud # 199582</t>
  </si>
  <si>
    <t>SAL # INN - Instituto Nacional de Nutrición Venezuela # 199582</t>
  </si>
  <si>
    <t>SAL # MdM Argentina - Médicos del Mundo Argentina # 199582</t>
  </si>
  <si>
    <t>SAL # Fundación Shapers for Venezuela # 199582</t>
  </si>
  <si>
    <t>SAL # Fundación Soy un Guardián # 199582</t>
  </si>
  <si>
    <t>SAL # Fundación Rehabilitarte # 199582</t>
  </si>
  <si>
    <t>SAL # Fundación Santa Teresa de Avila # 199582</t>
  </si>
  <si>
    <t>SAL # Hidroven - Hidrológica Venezolana # 199582</t>
  </si>
  <si>
    <t>SAL # Hospital Materno Infantil del Este Dr. Joel Valencia Parpacén de Petare # 199582</t>
  </si>
  <si>
    <t>SAL # GRV - Grupo de Rescate Venezuela # 199582</t>
  </si>
  <si>
    <t>SAL # Red Ciega - Asociación Civil Red Ciega # 199582</t>
  </si>
  <si>
    <t>SAL # ALAPLAF - Asociación Larense de Planificación Familiar # 199582</t>
  </si>
  <si>
    <t>SAL # Asociación Afecto Venezuela # 199582</t>
  </si>
  <si>
    <t>SAL # CESAP Lara - Asociación Civil Concentroccidente # 199582</t>
  </si>
  <si>
    <t>SAL # AFACO - Asociación para el Desarrollo de la Familia y la Comunidad # 199582</t>
  </si>
  <si>
    <t>SAL # CADEF - Centro de acción y defensa por los derechos humanos # 199582</t>
  </si>
  <si>
    <t>SAL # CANIA - Centro de Atención Nutricional Infantil Antímano # 199582</t>
  </si>
  <si>
    <t>SAL # AVESSOC - Asociación Venezolana de Servicios de Salud de Orientación Cristiana # 199582</t>
  </si>
  <si>
    <t>SAL # Azul Positivo - Acción Zuliana por la Vida # 199582</t>
  </si>
  <si>
    <t>SAL # ADRA CAN - Agencia Adventista de Desarrollo y Recursos Asistenciales Canadá # 199582</t>
  </si>
  <si>
    <t>SAL # ACCSI - Acción Ciudadana contra el SIDA # 199582</t>
  </si>
  <si>
    <t>SAL # Acción Solidaria # 199582</t>
  </si>
  <si>
    <t>SAL # ADRA VEN - Agencia Adventista de Desarrollo y Recursos Asistenciales Venezuela # 199582</t>
  </si>
  <si>
    <t>SAL # Alcaldía de El Hatillo # 199582</t>
  </si>
  <si>
    <t>SAL # Alcaldía de Táchira # 199582</t>
  </si>
  <si>
    <t>SAL # COSUDE - Agencia Suiza para el Desarrollo y la Cooperación # 199582</t>
  </si>
  <si>
    <t>SAL # Alcaldía de Bolívar # 199582</t>
  </si>
  <si>
    <t>SAL # Centro de Formación Popular Nuevo Pueblo # 199582</t>
  </si>
  <si>
    <t>SAL # Dirección Regional de Salud de Barinas # 199582</t>
  </si>
  <si>
    <t>SAL # FINAMPYME - Entidad Microfinanciera de Ahorro y Crédito # 199582</t>
  </si>
  <si>
    <t>SAL # CODEVIDA - Derecho a la Salud y la Vida # 199582</t>
  </si>
  <si>
    <t>SAL # DigiSalud # 199582</t>
  </si>
  <si>
    <t>SAL # Entrompe de Falopio # 199582</t>
  </si>
  <si>
    <t>SAL # FICR - Federación Internacional de Sociedades de la Cruz Roja y de la Media Luna Roja # 199582</t>
  </si>
  <si>
    <t>SAL # FNP - Fundación Niños en Positivo # 199582</t>
  </si>
  <si>
    <t>SAL # EFIP - Equipo de Formación, Información y Publicaciones # 199582</t>
  </si>
  <si>
    <t>SAL # ECHO - European Civil Protection and Humanitarian Aid Operations # 199582</t>
  </si>
  <si>
    <t>SAL # CISV # 199582</t>
  </si>
  <si>
    <t>SAL # Cooperativa Prod Quebrada Azul # 199582</t>
  </si>
  <si>
    <t>SAL # CISOR - Centro de Investigaciones Científicas # 199582</t>
  </si>
  <si>
    <t>SAL # CENDIF - Centro de Investigaciones para la Infancia y la Familia # 199582</t>
  </si>
  <si>
    <t>SAL # Corposalud # 199582</t>
  </si>
  <si>
    <t>SAL # Defensoría del Pueblo # 199582</t>
  </si>
  <si>
    <t>SAL # Derechicos # 199582</t>
  </si>
  <si>
    <t>SAL # CICR - Cruz Roja Internacional # 199582</t>
  </si>
  <si>
    <t>SAL # CRV - Cruz Roja Venezolana # 199582</t>
  </si>
  <si>
    <t>SAL # Movimiento Mujeres Por La Vida # 199582</t>
  </si>
  <si>
    <t>SAL # Consorven - Confederación Sordos de Venezuela # 199582</t>
  </si>
  <si>
    <t>SAL # FH - Fundación Hábiles # 199582</t>
  </si>
  <si>
    <t>SAL # CENADEDH - Centro de Demografía y Derechos Humanos  # 199582</t>
  </si>
  <si>
    <t>SAL # Alcaldía de Maracaibo # 199582</t>
  </si>
  <si>
    <t>SAL # EducAcción - Educación # 199582</t>
  </si>
  <si>
    <t>SAL # MPPS Distrito Capital # 199582</t>
  </si>
  <si>
    <t>SAL # DRSNESP - Dirección Regional de Salud del Estado Nueva Esparta # 199582</t>
  </si>
  <si>
    <t>SAL # SOCIEM-UCV - Sociedad Científica de Estudiantes de Medicina de la Universidad Central de Venezuela # 199582</t>
  </si>
  <si>
    <t>SAL # SDS Falcón - Secretaría de Salud del Estado Falcón # 199582</t>
  </si>
  <si>
    <t>SAL # SDS Trujillo - Secretaría de Salud del Estado Trujillo # 199582</t>
  </si>
  <si>
    <t>SAL # Mapani - Madres y Padres Por los Niños en Venezuela # 199582</t>
  </si>
  <si>
    <t>SAL # FUNDASALUD - Fundación del Estado Sucre para la Salud # 199582</t>
  </si>
  <si>
    <t>SAL # SPPS_Lara - Secretaría de Salud del estado Lara # 199582</t>
  </si>
  <si>
    <t>SAL # MUDERES - Mujeres por los Derechos # 199582</t>
  </si>
  <si>
    <t>SAL # Diócesis SC - Diócesis de San Cristóbal # 199582</t>
  </si>
  <si>
    <t>SAL # DSDC - Dirección de Salud del Distrito Capital # 199582</t>
  </si>
  <si>
    <t>SAL # MPPS Miranda # 199582</t>
  </si>
  <si>
    <t>SAL # UAR - Universidad Abierta de Recoleta  # 199582</t>
  </si>
  <si>
    <t>SAL # MPPS Apure # 199582</t>
  </si>
  <si>
    <t>SAL # ALPANNA - Fundación Andando Al Paso de Niños, Niñas y Adolescentes # 199582</t>
  </si>
  <si>
    <t>SAL # FALDAS R - Feministas en Acción Libre y Directa por la Autonomía Sexual y Reproductiva # 199582</t>
  </si>
  <si>
    <t>SAL # INSALUDAPURE - Instituto Autónomo De La Salud Del Estado Apure # 199582</t>
  </si>
  <si>
    <t>SAL # Diócesis - Diócesis de Barquisimeto # 199582</t>
  </si>
  <si>
    <t>SAL # FUNDACRECER - FundaCrecer para el crecimiento integral # 199582</t>
  </si>
  <si>
    <t>SAL # MUGER - Colectivo Feminista Mujer Género Rebelde  # 199582</t>
  </si>
  <si>
    <t>SAL # INTAMUJER - Instituto Tachirense de la Mujer # 199582</t>
  </si>
  <si>
    <t>SAL # MPPS Carabobo # 199582</t>
  </si>
  <si>
    <t>SAL # MPPS Yaracuy # 199582</t>
  </si>
  <si>
    <t>SAL # MPPS La Guaira # 199582</t>
  </si>
  <si>
    <t>SAL # MPPS Cojedes # 199582</t>
  </si>
  <si>
    <t>SAL # MPPS Guárico # 199582</t>
  </si>
  <si>
    <t>SAL # JE/JAV - Jóvenes Emprendedores/Junior Achievement de Venezuela # 199582</t>
  </si>
  <si>
    <t>SAL # A.C. Instituto de la Caridad Universal de Venezuela # 199582</t>
  </si>
  <si>
    <t>SAL # MPPS Portuguesa # 199582</t>
  </si>
  <si>
    <t>SAL # PIB-CLUE - Primera Iglesia Bautista - Cristo la única esperanza # 199582</t>
  </si>
  <si>
    <t>SAL # Protección Civil Táchira # 199582</t>
  </si>
  <si>
    <t>SAL # Proveeduría de Zulia # 199582</t>
  </si>
  <si>
    <t>SAL # Protección Civil San Antonio # 199582</t>
  </si>
  <si>
    <t>SAL # Protección Civil San Cristobal # 199582</t>
  </si>
  <si>
    <t>SAL # Puntos Solidarios # 199582</t>
  </si>
  <si>
    <t>SAL # Red de Nutrición LARA # 199582</t>
  </si>
  <si>
    <t>SAL # RELAF - Red Latinoamericana de Acogimiento Familiar # 199582</t>
  </si>
  <si>
    <t>SAL # RBPSB - Red de Bibliotecas Públicas Simón Rodríguez # 199582</t>
  </si>
  <si>
    <t>SAL # RGV+ - Red de Gente Positiva # 199582</t>
  </si>
  <si>
    <t>SAL # BPRM - Oficina de Población, Refugiados y Migración # 199582</t>
  </si>
  <si>
    <t>SAL # ONUSIDA # 199582</t>
  </si>
  <si>
    <t>SAL # Movimiento Porche Literario Calle 13 # 199582</t>
  </si>
  <si>
    <t>SAL # ODISEF - Observatorio de Investigaciones Sociales en la Frontera # 199582</t>
  </si>
  <si>
    <t>SAL # Parroquia Corpus Christi Ciudad Guayana # 199582</t>
  </si>
  <si>
    <t>SAL # Protección Civil Heres # 199582</t>
  </si>
  <si>
    <t>SAL # Protección Civil Miranda # 199582</t>
  </si>
  <si>
    <t>SAL # Proinapsa - Proinapsa # 199582</t>
  </si>
  <si>
    <t>SAL # Protección Civil Caroní # 199582</t>
  </si>
  <si>
    <t>SAL # Rehabilitadores por la Salud # 199582</t>
  </si>
  <si>
    <t>SAL # SALUDANZ - Instituto Anzoatiguense de la Salud # 199582</t>
  </si>
  <si>
    <t>SAL # DIRESA - Dirección Regional de Salud Amazonas # 199582</t>
  </si>
  <si>
    <t>SAL # HULRANZT - Hospital Universitario Dr. Luis Razetti # 199582</t>
  </si>
  <si>
    <t>SAL # FUNDAENSALUD - Fundación Educando En Salud # 199582</t>
  </si>
  <si>
    <t>SAL # Corposalud Mérida # 199582</t>
  </si>
  <si>
    <t>SAL # DRSDelta - Dirección Regional de Salud Delta Amacuro # 199582</t>
  </si>
  <si>
    <t>SAL # Corposalud Táchira # 199582</t>
  </si>
  <si>
    <t>SAL # SJR - Servicio Jesuita para los refugiados # 199582</t>
  </si>
  <si>
    <t>SAL # Sin Tabú - Sin Tabú # 199582</t>
  </si>
  <si>
    <t>SAL # SAEZ - Secretaría de Salud del Estado Zulia # 199582</t>
  </si>
  <si>
    <t>SAL # SAMSB - Servicio Autónomo Municipal de Salud Baruta # 199582</t>
  </si>
  <si>
    <t>SAL # SAHEP - Sociedad Amigos del Hospital de Especialidades Pediatricas # 199582</t>
  </si>
  <si>
    <t>SAL # VAPA - Vicariato Apostólico de Puerto Ayacucho # 199582</t>
  </si>
  <si>
    <t>SAL # CEPIN - Centro de Promoción Integral del Niño # 199582</t>
  </si>
  <si>
    <t>SAL # Sociedad Ético Cultural # 199582</t>
  </si>
  <si>
    <t>SAL # SOS Aldeas Infantiles # 199582</t>
  </si>
  <si>
    <t>HVEN23-WSH;EDU;PRO-199655-1 PEPRV: Programa de Empoderamiento, prevención y respuesta en contextos vulnerabilidad en Venezuela</t>
  </si>
  <si>
    <t>199655</t>
  </si>
  <si>
    <t>PROPG # Asociación Civil EmpoderaME # 199655</t>
  </si>
  <si>
    <t>PRONNA # Asociación Civil EmpoderaME # 199655</t>
  </si>
  <si>
    <t>PROVBG # Asociación Civil EmpoderaME # 199655</t>
  </si>
  <si>
    <t>EDU # Asociación Civil EmpoderaME # 199655</t>
  </si>
  <si>
    <t>ASH # Asociación Civil EmpoderaME # 199655</t>
  </si>
  <si>
    <t>HVEN23-PRO-199659-1 Apoyo Psicosocial y Medios de Vida para Jóvenes Madres y Familias en Situación de Vulnerabilidad  de Caracas, Estado Miranda y Estado la Guaira</t>
  </si>
  <si>
    <t>199659</t>
  </si>
  <si>
    <t>PRONNA # Asociación civil Salud y Familia # 199659</t>
  </si>
  <si>
    <t>PROPG # Asociación civil Salud y Familia # 199659</t>
  </si>
  <si>
    <t>PROVBG # Asociación civil Salud y Familia # 199659</t>
  </si>
  <si>
    <t>HVEN23-PRO-199714-1 Ruta de Atención integral a mujeres y niñas en espacios rurales que sufren Violencia de Género en comunidades los estados Miranda y Sucre</t>
  </si>
  <si>
    <t>199714</t>
  </si>
  <si>
    <t>PROVBG # Asociación Civil Monitores UTOPIX # 199714</t>
  </si>
  <si>
    <t>HVEN23-FSC-199756-1 Autosuficiencia Alimentaria Para el Sustento de los Programas Escolares del Estado Lara</t>
  </si>
  <si>
    <t>199756</t>
  </si>
  <si>
    <t>SA # Las Mercedes - Asociación Civil Las Mercedes # 199756</t>
  </si>
  <si>
    <t>HVEN23-PRO-199804-1 Fortaleciendo capacidades para el servicio de las comunidades de Colombia y Venezuela en contextos de acción humanitaria</t>
  </si>
  <si>
    <t>199804</t>
  </si>
  <si>
    <t>PROPG # FLM - Federación Luterana Mundial VEN # 199804</t>
  </si>
  <si>
    <t>PROVBG # FLM - Federación Luterana Mundial VEN # 199804</t>
  </si>
  <si>
    <t>HVEN23-PRO-200326-1 Programas y servicios de protección a la niñez y la adolescencia en el municipio Sucre del Estado Miranda</t>
  </si>
  <si>
    <t>200326</t>
  </si>
  <si>
    <t>PRONNA # Luz y Vida - Fundación Luz y Vida # 200326</t>
  </si>
  <si>
    <t>HVEN23-WSH;NUT;PRO;FSC-200333-1 FHV - Respuesta multisectorial integrada a las necesidades de la población en los municipios Cruz Salmerón Acosta y Sucre del estado Sucre.</t>
  </si>
  <si>
    <t>200333</t>
  </si>
  <si>
    <t>SA # CESAP - Grupo Civil Centro al Servicio de la Acción Popular # 200333</t>
  </si>
  <si>
    <t>PROPG # CESAP - Grupo Civil Centro al Servicio de la Acción Popular # 200333</t>
  </si>
  <si>
    <t>NUT # CESAP - Grupo Civil Centro al Servicio de la Acción Popular # 200333</t>
  </si>
  <si>
    <t>ASH # CESAP - Grupo Civil Centro al Servicio de la Acción Popular # 200333</t>
  </si>
  <si>
    <t>HVEN23-WSH;FSC-200334-1 FHV - Agua y alimentos de calidad para mujeres indígenas del municipio Atures, Amazonas</t>
  </si>
  <si>
    <t>200334</t>
  </si>
  <si>
    <t>SA # Tierra Viva - Fundación Tierra Viva # 200334</t>
  </si>
  <si>
    <t>ASH # Tierra Viva - Fundación Tierra Viva # 200334</t>
  </si>
  <si>
    <t>HVEN23-EDU;PRO-200335-1 FHV - Más protección y educación para más mujeres y niñas en Amazonas.</t>
  </si>
  <si>
    <t>200335</t>
  </si>
  <si>
    <t>EDU # AVESA - Asociación Venezolana para una Educación Sexual Alternativa # 200335</t>
  </si>
  <si>
    <t>PROPG # AVESA - Asociación Venezolana para una Educación Sexual Alternativa # 200335</t>
  </si>
  <si>
    <t>AEE # 1001 Ideas Para Mi País # 199065</t>
  </si>
  <si>
    <t>HVEN23-SHL-199512-1 Mejoramiento de la red eléctrica para los habitantes de la Comunidad Nueva Jerusalen. Cumaná, estado Sucre</t>
  </si>
  <si>
    <t>199512</t>
  </si>
  <si>
    <t>AEE # A.C. Servicios y Proyectos Acuario # 199512</t>
  </si>
  <si>
    <t>AEE # Servicios y Proyectos ACUARIO # 199512</t>
  </si>
  <si>
    <t>HVEN23-SHL;PRO;FSC-200317-1 FHV - Promoción de capacidades comunitarias e institucionales para la prevención, mitigación y respuesta a la Violencia Basada en Género y la protección a personas en riesgo o sobrevivientes de VBG.</t>
  </si>
  <si>
    <t>200317</t>
  </si>
  <si>
    <t>AEE # Aliadas en Cadena A.C. # 200317</t>
  </si>
  <si>
    <t>HVEN23-SHL;WSH;NUT;PRO;HEA;FSC-199368-1 Asistencia a comunidades vulnerables de Venezuela mediante acciones integradas en Seguridad Alimentaria, Protección, Salud, WASH, Nutrición y Alojamiento, Energía y Enseres; con Formaciones y enfoques de resiliencia en medios de Vida.</t>
  </si>
  <si>
    <t>199368</t>
  </si>
  <si>
    <t>AEE # Alianza Internacional Cielos Abiertos # 199368</t>
  </si>
  <si>
    <t>AEE # ALINCA - Alianza Internacional Cielos Abiertos # 199368</t>
  </si>
  <si>
    <t>HVEN23-SHL;WSH;FSC-199685-1 Producción Autosustentable de Alimentos Mediante la Instalación de Granjas Unifamiliares con Procesos Alternativos de Obtención de Proteínas y Alimentación Animal en Zonas Vulnerables Rurales e Indígenas de los Estados Bolívar, Anzoátegui y Delta Amacuro.</t>
  </si>
  <si>
    <t>199685</t>
  </si>
  <si>
    <t>AEE # Alianza Internacional Cielos Abiertos # 199685</t>
  </si>
  <si>
    <t>AEE # ALINCA - Alianza Internacional Cielos Abiertos # 199685</t>
  </si>
  <si>
    <t>HVEN23-SHL;WSH;NUT;PRO;HEA;FSC-200327-1 FHV - Bienestar Integral y Empoderamiento de las Comunidades priorizadas de los municipios Sucre y Cruz Salmerón Acosta del estado Sucre</t>
  </si>
  <si>
    <t>200327</t>
  </si>
  <si>
    <t>AEE # Alianza Internacional Cielos Abiertos # 200327</t>
  </si>
  <si>
    <t>AEE # ALINCA - Alianza Internacional Cielos Abiertos # 200327</t>
  </si>
  <si>
    <t>HVEN23-SHL;NUT;PRO;FSC-199749-1 Protección integral  a niños, niñas, adolescentes, mujeres y personas con alto nivel de vulnerabilidad en comunidades en riesgo para mitigar la subalimentación y la violencia, integrando un componente de formación en medios de vida</t>
  </si>
  <si>
    <t>199749</t>
  </si>
  <si>
    <t>AEE # Asociación Civil Tinta Violeta # 199749</t>
  </si>
  <si>
    <t>AEE # Tinta Violeta - Asociación Civil Tinta Violeta # 199749</t>
  </si>
  <si>
    <t>HVEN23-SHL;PRO;HEA;FSC-199750-1 Apoyo y protección a personas vulnerables  de la tercera edad a través de un centro comunitario y de servicios en el Estado Sucre</t>
  </si>
  <si>
    <t>199750</t>
  </si>
  <si>
    <t>AEE # Asociación Civil Tinta Violeta # 199750</t>
  </si>
  <si>
    <t>AEE # Tinta Violeta - Asociación Civil Tinta Violeta # 199750</t>
  </si>
  <si>
    <t>HVEN23-SHL;PRO;HEA-199863-1 Fortalecimiento de la respuesta de protección a sobrevivientes de Trata y VBG en los municipios Pedro Camejo y Páez del estado Apure</t>
  </si>
  <si>
    <t>199863</t>
  </si>
  <si>
    <t>AEE # Asociación Civil Tinta Violeta # 199863</t>
  </si>
  <si>
    <t>AEE # Tinta Violeta - Asociación Civil Tinta Violeta # 199863</t>
  </si>
  <si>
    <t>AEE # Caritas Venezuela # 199406</t>
  </si>
  <si>
    <t>AEE # Caritas VEN - Caritas Venezuela # 199406</t>
  </si>
  <si>
    <t>HVEN23-SHL-199701-1 Creación de Brigadas para la Asistencia Alimentaria y  Puntos de reparación solidaria  en Escuelas y Comunidades indigenas  en el Estado Amazonas</t>
  </si>
  <si>
    <t>199701</t>
  </si>
  <si>
    <t>AEE # Catedra de la Paz y Derechos Humanos # 199701</t>
  </si>
  <si>
    <t>AEE # Centro de Desarrollo Integral Sucre # 199406</t>
  </si>
  <si>
    <t>AEE # CEDISUC - Centro de Desarrollo Sucre Integral # 199406</t>
  </si>
  <si>
    <t>HVEN23-SHL;WSH;EDU;PRO;HEA;FSC-199381-1 Fortalecimiento de capacidades de respuesta comunitaria e institucional ante la ocurrencia de desastres asociados a eventos naturales  y de origen antrópico en los estados Trujillo y Mérida</t>
  </si>
  <si>
    <t>199381</t>
  </si>
  <si>
    <t>AEE # Comitato Internationale per lo Sviluppo dei Popoli # 199381</t>
  </si>
  <si>
    <t>AEE # CISP - Comité Internacional para el Desarrollo de los Pueblos # 199381</t>
  </si>
  <si>
    <t>HVEN23-SHL;WSH;EDU;NUT;PRO-200319-1 FHV - Prestación y fortalecimiento de servicios de protección y medios de vida para personas afectadas por situaciones de  violencia y activación de espacios para la prevención en el municipio Colón del estado Zulia</t>
  </si>
  <si>
    <t>200319</t>
  </si>
  <si>
    <t>AEE # Comitato Internationale per lo Sviluppo dei Popoli # 200319</t>
  </si>
  <si>
    <t>AEE # CISP - Comité Internacional para el Desarrollo de los Pueblos # 200319</t>
  </si>
  <si>
    <t>HVEN23-SHL;WSH;EDU;PRO;FSC-199507-1 Manos que Construyen: Jóvenes Empoderando a través de las prácticas de medios de vida a las NNA.</t>
  </si>
  <si>
    <t>199507</t>
  </si>
  <si>
    <t>AEE # Construyendo Futuros # 199507</t>
  </si>
  <si>
    <t>AEE # CF - Construyendo Futuros # 199507</t>
  </si>
  <si>
    <t>HVEN23-SHL;WSH;NUT;PRO;HEA;FSC-199280-1 Programa de asistencia multi-sectorial para contribuir a mejorar la salud, protección y condiciones de vida de determinadas comunidades indígenas de los estados Amazonas, Bolívar y Delta Amacuro</t>
  </si>
  <si>
    <t>199280</t>
  </si>
  <si>
    <t>AEE # Convite Asociación Civil # 199280</t>
  </si>
  <si>
    <t>AEE # CONVITE - Convite Asociación Civil # 199280</t>
  </si>
  <si>
    <t>HVEN23-SHL;WSH;PRO;FSC-199575-1 Intervención humanitaria multisectorial en comunidades vulnerables en Estado Sucre</t>
  </si>
  <si>
    <t>199575</t>
  </si>
  <si>
    <t>AEE # Cooperazione E Sviluppo - CESVI # 199575</t>
  </si>
  <si>
    <t>AEE # CESVI - Cooperazione E Sviluppo # 199575</t>
  </si>
  <si>
    <t>HVEN23-SHL;WSH;EDU-199385-1 Mejora de servicios de Agua, Higiene y Saneamiento en 20 instituciones educativas en el estado de Delta Amacuro.</t>
  </si>
  <si>
    <t>199385</t>
  </si>
  <si>
    <t>AEE # Cooperazione Internazionale - COOPI # 199385</t>
  </si>
  <si>
    <t>AEE # COOPI - Cooperazione Internazionale # 199385</t>
  </si>
  <si>
    <t>HVEN23-SHL;WSH;PRO-200321-1 FHV - Fortalecimiento de la respuesta humanitaria de protección e instalación de espacios seguros para sobrevivientes de VbG y trata de personas en dos comunidades de los municipios El Callao y Caroní en el estado Bolívar</t>
  </si>
  <si>
    <t>200321</t>
  </si>
  <si>
    <t>AEE # Cooperazione Internazionale - COOPI # 200321</t>
  </si>
  <si>
    <t>AEE # COOPI - Cooperazione Internazionale # 200321</t>
  </si>
  <si>
    <t>HVEN23-SHL;WSH;EDU;FSC-199384-1 Alimentación escolar para niños, niñas y adolescentes  ubicadas de los estados Sucre, Zulia y Apure.</t>
  </si>
  <si>
    <t>199384</t>
  </si>
  <si>
    <t>AEE # Dividendo Voluntario para la Comunidad # 199384</t>
  </si>
  <si>
    <t>AEE # DVC - Dividendo Voluntario para la Comunidad # 199384</t>
  </si>
  <si>
    <t>HVEN23-SHL;NUT;PRO;FSC-199515-1 Asistencia alimentaria y nutricional, estimulando la producción de alimentos en las comunidades y  creando espacios amigables para la protección en el Municipio Angostura del Orinoco del Estados Bolívar, Independencia en el Estado Anzoátegui</t>
  </si>
  <si>
    <t>199515</t>
  </si>
  <si>
    <t>AEE # Fundación Degania # 199515</t>
  </si>
  <si>
    <t>AEE # DEGANIA - Fundación Degania # 199515</t>
  </si>
  <si>
    <t>HVEN23-SHL;FSC-199119-1 Biochar y Energía para el secuestro de carbono en suelos de comunidades rurales de Mérida</t>
  </si>
  <si>
    <t>199119</t>
  </si>
  <si>
    <t>AEE # Fundación Senderos # 199119</t>
  </si>
  <si>
    <t>AEE # FUNDASEN - Fundación Senderos # 199119</t>
  </si>
  <si>
    <t>HVEN23-SHL;EDU-199472-1 Mejora Centro de Educación Inicial en Petare</t>
  </si>
  <si>
    <t>199472</t>
  </si>
  <si>
    <t>AEE # Fundación Venezolana por el Derecho a la Vivienda # 199472</t>
  </si>
  <si>
    <t>AEE # Fundavivienda - Fundación Venezolana por el Derecho a la Vivienda # 199472</t>
  </si>
  <si>
    <t>HVEN23-SHL;WSH;EDU;PRO-199482-1 Proyecto un Hábitat Sano para San Blas: Mejorando espacios de protección, de grupos vulnerables del Municipio Sucre del estado Miranda.</t>
  </si>
  <si>
    <t>199482</t>
  </si>
  <si>
    <t>AEE # Fundación Vivienda Popular # 199482</t>
  </si>
  <si>
    <t>HVEN23-SHL;WSH;PRO-200332-1 FHV - Proyecto Hábitat Sano. Un mecanismo para mejorar el acceso al agua y adecuar espacios de protección, de grupos vulnerables de los municipios Sucre, Bermúdez y Salmerón Acosta, del estado Sucre.</t>
  </si>
  <si>
    <t>200332</t>
  </si>
  <si>
    <t>AEE # Fundación Vivienda Popular # 200332</t>
  </si>
  <si>
    <t>HVEN23-SHL;WSH;FSC-198751-1 Reactivación del tejido social de comunidades vulnerables del estado Apure a través del apoyo a comedores comunitarios, sistemas de acceso al agua públicos y domésticos y el aumento de la capacidad de producción agropecuaria de las familias.</t>
  </si>
  <si>
    <t>198751</t>
  </si>
  <si>
    <t>AEE # HEKS - Hilfswerk der Evangelischen Kirchen Schweiz # 198751</t>
  </si>
  <si>
    <t>HVEN23-SHL;WSH;EDU;PRO;HEA;FSC-200289-1 FHV - Refuerzo a la reinserción de jóvenes en educación media técnica a través del apoyo al personal docente,la rehabilitación de infraestructuras, las actividades socio-productivas y la formación en escuelas técnicas del estado Apure.</t>
  </si>
  <si>
    <t>200289</t>
  </si>
  <si>
    <t>AEE # HEKS - Hilfswerk der Evangelischen Kirchen Schweiz # 200289</t>
  </si>
  <si>
    <t>HVEN23-SHL;WSH;PRO;HEA;FSC;CSS-200067-1 Asistencia multisectorial directa para venezolanos vulnerables y fortalecimiento de capacidades institucionales locales y comunitarias</t>
  </si>
  <si>
    <t>200067</t>
  </si>
  <si>
    <t>AEE # International Organization for Migration # 200067</t>
  </si>
  <si>
    <t>AEE # OIM - International Organization for Migration # 200067</t>
  </si>
  <si>
    <t>HVEN23-SHL-199732-1 Fortalecimiento de las Capacidades de las Comunidades y de las Instituciones Educativas para Primera Respuesta en Caso de Emergencia en los estados Falcón, Táchira, Zulia y Distrito Capital</t>
  </si>
  <si>
    <t>199732</t>
  </si>
  <si>
    <t>AEE # RET International # 199732</t>
  </si>
  <si>
    <t>AEE # RET - RET International # 199732</t>
  </si>
  <si>
    <t>HVEN23-SHL;WSH;EDU;NUT;PRO;FSC-199544-1 Implementar una respuesta multisectorial humanitaria (SAMV, WASH, ASH, AEE, Protección, Nutrición y Educación) en las comunidades Arapo y Arapito, Parroquia Gran Mariscal, Municipios Sucre, Estado Sucre, mediante la atención de NNA, mujeres en edad reproductiva embarazada y/o lactantes, personas adultas mayores en situación de riesgo.</t>
  </si>
  <si>
    <t>199544</t>
  </si>
  <si>
    <t>AEE # Red de Casas Don Bosco # 199544</t>
  </si>
  <si>
    <t>AEE # RCDB - Red de Casas Don Bosco # 199544</t>
  </si>
  <si>
    <t>HVEN23-SHL;WSH;PRO;FSC-199576-1 Construcción de capacidades en los servicios de protección infantil y del ambiente protector para grupos vulnerables, de niños, niñas y adolescentes en ocho estados de Venezuela.</t>
  </si>
  <si>
    <t>199576</t>
  </si>
  <si>
    <t>AEE # Red de Casas Don Bosco # 199576</t>
  </si>
  <si>
    <t>AEE # RCDB - Red de Casas Don Bosco # 199576</t>
  </si>
  <si>
    <t>HVEN23-SHL;WSH;FSC-199585-1 Prestar asistencia directa en alojamiento, energía y enseres, agua, saneamiento, higiene y Seguridadad alimentaria en los servicios protección a los niños, niñas, adolescentes, jóvenes y familias vulnerables y en situación de riesgo en los municipios en los cuales la Asociación Civil Red de Casas Don Bosco (RCDB) está presente.</t>
  </si>
  <si>
    <t>199585</t>
  </si>
  <si>
    <t>AEE # Red de Casas Don Bosco # 199585</t>
  </si>
  <si>
    <t>AEE # RCDB - Red de Casas Don Bosco # 199585</t>
  </si>
  <si>
    <t>AEE # Sociedad Venezolana de Ingenieros Agrónomos y Afines # 199701</t>
  </si>
  <si>
    <t>AEE # SVIAA - Sociedad Venezolana de Ingenieros Agrónomos y Afines # 199701</t>
  </si>
  <si>
    <t>AEE # TECHO # 199065</t>
  </si>
  <si>
    <t>AEE # TECHO - TECHO # 199065</t>
  </si>
  <si>
    <t>AEE # TECHO # 199472</t>
  </si>
  <si>
    <t>AEE # TECHO - TECHO # 199472</t>
  </si>
  <si>
    <t>HVEN23-SHL;WSH;EDU;PRO;FSC-199716-1 Comunidades Resilientes: programa de mejoramiento de condiciones de vida de poblaciones vulnerables a través de la reducción de riesgos, respuesta al cambio climático y fortalecimiento de capacidades comunitarias frente a amenazas naturales, socio-naturales y/o antrópicas.</t>
  </si>
  <si>
    <t>199716</t>
  </si>
  <si>
    <t>AEE # TECHO # 199716</t>
  </si>
  <si>
    <t>AEE # TECHO - TECHO # 199716</t>
  </si>
  <si>
    <t>HVEN23-SHL;EDU;FSC-200320-1 FHV - RECONOCER: resiliencia y reencuentro para la promoción de la reinserción educativa de adolescentes y jóvenes en el Municipio Gran Sabana.</t>
  </si>
  <si>
    <t>200320</t>
  </si>
  <si>
    <t>AEE # TECHO # 200320</t>
  </si>
  <si>
    <t>AEE # TECHO - TECHO # 200320</t>
  </si>
  <si>
    <t>HVEN23-SHL;WSH;PRO-199362-1 Lugar de Encuentro para la formación y desarrollo comunitario sostenible</t>
  </si>
  <si>
    <t>199362</t>
  </si>
  <si>
    <t>AEE # Trazando Espacios # 199362</t>
  </si>
  <si>
    <t>HVEN23-SHL;WSH;PRO-199498-1 Acceso a los derechos y servicios básicos y asistencia humanitaria para las personas refugiadas y solicitantes de asilo, las personas en movilidad y las comunidades de acogida en Venezuela.</t>
  </si>
  <si>
    <t>199498</t>
  </si>
  <si>
    <t>AEE # United Nations High Commissioner for Refugees # 199498</t>
  </si>
  <si>
    <t>AEE # ACNUR - United Nations High Commissioner for Refugees # 199498</t>
  </si>
  <si>
    <t>HVEN23-SHL;WSH;NUT;HEA;CSS-199410-1 Mejorar las condiciones de vida de 2 comunidades indígenas, con una visión integral priorizando salud, capacitación y organización comunitaria.</t>
  </si>
  <si>
    <t>199410</t>
  </si>
  <si>
    <t>AEE # Universidad Central de Venezuela # 199410</t>
  </si>
  <si>
    <t>AEE # UCV - Universidad Central de Venezuela # 199410</t>
  </si>
  <si>
    <t>AEE # Venezuelan Youth Organization for the United Nations # 199701</t>
  </si>
  <si>
    <t>AEE # OVJNU - Venezuelan Youth Organization for the United Nations # 199701</t>
  </si>
  <si>
    <t>HVEN23-WSH;EDU;PRO;FSC-199594-1 FemPoder: Programa Nacional de Atención, Protección y Capacitación Integral para Mujeres en situación de Riesgo y Vulnerabilidad</t>
  </si>
  <si>
    <t>199594</t>
  </si>
  <si>
    <t>ASH # 1001 Ideas Para Mi País # 199594</t>
  </si>
  <si>
    <t>HVEN23-WSH-199720-1 Asistencia en la adopción de prácticas de manejo del agua en el hogar, higiene personal y ambiental</t>
  </si>
  <si>
    <t>199720</t>
  </si>
  <si>
    <t>ASH # A.C. Servicios y Proyectos Acuario # 199720</t>
  </si>
  <si>
    <t>ASH # Servicios y Proyectos ACUARIO # 199720</t>
  </si>
  <si>
    <t>HVEN23-WSH;NUT;PRO;HEA;FSC;CSS-199580-1 Respuesta integral en seguridad alimentaria y nutricional de emergencia para la población más vulnerable afectada por la crisis en Venezuela.</t>
  </si>
  <si>
    <t>199580</t>
  </si>
  <si>
    <t>ASH # Acción Contra el Hambre - Spain # 199580</t>
  </si>
  <si>
    <t>ASH # ACH - Fundación Acción Contra el Hambre # 199580</t>
  </si>
  <si>
    <t>HVEN23-WSH;PRO;HEA;FSC-199025-1 Multisectoral humanitarian assistance to address the urgent needs of the most vulnerable people in Venezuela</t>
  </si>
  <si>
    <t>199025</t>
  </si>
  <si>
    <t>ASH # Agency for Technical Cooperation and Development # 199025</t>
  </si>
  <si>
    <t>ASH # ACTED - Agencia de Cooperación Técnica y Desarrollo # 199025</t>
  </si>
  <si>
    <t>HVEN23-WSH-199651-1 Programa para la mejora de los servicios de ASH en 101 escuelas</t>
  </si>
  <si>
    <t>199651</t>
  </si>
  <si>
    <t>ASH # Agency for Technical Cooperation and Development # 199651</t>
  </si>
  <si>
    <t>ASH # ACTED - Agencia de Cooperación Técnica y Desarrollo # 199651</t>
  </si>
  <si>
    <t>HVEN23-WSH;NUT;PRO;HEA;FSC;CSS-199768-1 Multisectoral humanitarian assistance to address the urgent needs of the most vulnerable people in Venezuela (2nd Phase)</t>
  </si>
  <si>
    <t>199768</t>
  </si>
  <si>
    <t>ASH # Agency for Technical Cooperation and Development # 199768</t>
  </si>
  <si>
    <t>ASH # ACTED - Agencia de Cooperación Técnica y Desarrollo # 199768</t>
  </si>
  <si>
    <t>ASH # Aliadas en Cadena A.C. # 199594</t>
  </si>
  <si>
    <t>ASH # Alianza Internacional Cielos Abiertos # 199368</t>
  </si>
  <si>
    <t>ASH # ALINCA - Alianza Internacional Cielos Abiertos # 199368</t>
  </si>
  <si>
    <t>ASH # Alianza Internacional Cielos Abiertos # 199685</t>
  </si>
  <si>
    <t>ASH # ALINCA - Alianza Internacional Cielos Abiertos # 199685</t>
  </si>
  <si>
    <t>ASH # Alianza Internacional Cielos Abiertos # 200327</t>
  </si>
  <si>
    <t>ASH # ALINCA - Alianza Internacional Cielos Abiertos # 200327</t>
  </si>
  <si>
    <t>ASH # Alimenta La Solidaridad # 199594</t>
  </si>
  <si>
    <t>HVEN23-WSH;PRO;FSC-200331-1 FHV - Apoyo integral a comunidades rurales para la restauración de medios de vida y la gestión comunitaria del agua con un enfoque de protección. Municipios Benítez y Bermúdez del estado Sucre.</t>
  </si>
  <si>
    <t>200331</t>
  </si>
  <si>
    <t>ASH # Asociación Civil Acción Campesina # 200331</t>
  </si>
  <si>
    <t>HVEN23-WSH;NUT;PRO;FSC-199006-1 PROYECTO COLIBRI: RESILIENCIA Y REENCUENTRO SOCIAL. Una visión integral e intersectorial de la Comunidad</t>
  </si>
  <si>
    <t>199006</t>
  </si>
  <si>
    <t>ASH # Asociación Civil Comunidad Activa # 199006</t>
  </si>
  <si>
    <t>HVEN23-WSH;EDU;PRO-199712-1 ACCESO EQUITATIVO A OPORTUNIDADES DE APRENDIZAJE A POBLACIÓN VULNERABLE DE NIÑOS, NIÑAS Y ADOLESCENTES, PARA EL DESARROLLO DE COMPETENCIAS BÁSICAS, BLANDAS Y DIGITALES, EN CONTEXTO DE EMERGENCIA</t>
  </si>
  <si>
    <t>199712</t>
  </si>
  <si>
    <t>ASH # Asociación Civil Fe y Alegría Venezuela # 199712</t>
  </si>
  <si>
    <t>ASH # Fe y Alegria - Asociación Civil Fe y Alegría Venezuela # 199712</t>
  </si>
  <si>
    <t>HVEN23-WSH;EDU-199416-1 Formación en la promoción y educación de buenas prácticas en Agua, Salud e Higiene</t>
  </si>
  <si>
    <t>199416</t>
  </si>
  <si>
    <t>ASH # Asociación Civil Juntos por Caroní # 199416</t>
  </si>
  <si>
    <t>HVEN23-WSH;PRO;FSC-199587-1 Ampliación de los servicios de protección a niñas, niños y adolescentes en riesgo y afectados para contribuir a su bienestar desde un enfoque de derechos</t>
  </si>
  <si>
    <t>199587</t>
  </si>
  <si>
    <t>ASH # Asociación Civil Jóvenes y Desarrollo # 199587</t>
  </si>
  <si>
    <t>HVEN23-WSH;EDU;FSC-199682-1 ADOLESCENTES Y JÓVENES TAMBIÉN SUMAN. Una respuesta multisectorial, humanitaria y educomunicativa desde la educación, agua/saneamiento/higiene, seguridad alimentaria y medios de vida.</t>
  </si>
  <si>
    <t>199682</t>
  </si>
  <si>
    <t>ASH # Asociación Civil Opción Venezuela # 199682</t>
  </si>
  <si>
    <t>ASH # OV - Asociación Civil Opción Venezuela # 199682</t>
  </si>
  <si>
    <t>HVEN23-WSH;EDU;FSC-198525-1 Educación en emergencia - Construcción de capacidades en La Guajira venezolana, Zulia, Don Bosco - El Molinete</t>
  </si>
  <si>
    <t>198525</t>
  </si>
  <si>
    <t>ASH # Asociación Civil Planeación y Desarrollo Salesianos de Don Bosco # 198525</t>
  </si>
  <si>
    <t>ASH # PLANYDES - Asociación Civil Planeación y Desarrollo Salesianos de Don Bosco # 198525</t>
  </si>
  <si>
    <t>HVEN23-WSH;EDU;PRO-199390-1 Educación sostenible y de calidad para los más vulnerables de Venezuela</t>
  </si>
  <si>
    <t>199390</t>
  </si>
  <si>
    <t>ASH # Asociación Venezolana de Educación Católica # 199390</t>
  </si>
  <si>
    <t>ASH # AVEC - Asociación Venezolana de Educación Católica # 199390</t>
  </si>
  <si>
    <t>HVEN23-WSH;PRO;FSC-198986-1 Centros Intersectoriales de Coordinación Humanitaria para la respuesta oportuna en los estados Bolívar, Sucre y Amazonas.</t>
  </si>
  <si>
    <t>198986</t>
  </si>
  <si>
    <t>ASH # Asociación de Mujeres por el Bienestar y Asistencia Recíproca # 198986</t>
  </si>
  <si>
    <t>ASH # AMBAR - Asociación de Mujeres por el Bienestar y la Asistencia Recíproca # 198986</t>
  </si>
  <si>
    <t>ASH # Ateneo Ecológico del Orinoco # 198986</t>
  </si>
  <si>
    <t>ASH # AEO - Ateneo Ecológico del Orinoco # 198986</t>
  </si>
  <si>
    <t>HVEN23-WSH-199189-1 Aseguramiento al agua potable y saneamiento de comunidades indígenas y rurales en Bolívar y Amazonas</t>
  </si>
  <si>
    <t>199189</t>
  </si>
  <si>
    <t>ASH # Ateneo Ecológico del Orinoco # 199189</t>
  </si>
  <si>
    <t>ASH # AEO - Ateneo Ecológico del Orinoco # 199189</t>
  </si>
  <si>
    <t>ASH # Caritas Venezuela # 199406</t>
  </si>
  <si>
    <t>ASH # Caritas VEN - Caritas Venezuela # 199406</t>
  </si>
  <si>
    <t>ASH # Centro de Desarrollo Integral Sucre # 199406</t>
  </si>
  <si>
    <t>ASH # CEDISUC - Centro de Desarrollo Sucre Integral # 199406</t>
  </si>
  <si>
    <t>ASH # Comitato Internationale per lo Sviluppo dei Popoli # 199381</t>
  </si>
  <si>
    <t>ASH # CISP - Comité Internacional para el Desarrollo de los Pueblos # 199381</t>
  </si>
  <si>
    <t>ASH # Comitato Internationale per lo Sviluppo dei Popoli # 200319</t>
  </si>
  <si>
    <t>ASH # CISP - Comité Internacional para el Desarrollo de los Pueblos # 200319</t>
  </si>
  <si>
    <t>ASH # Construyendo Futuros # 199507</t>
  </si>
  <si>
    <t>ASH # CF - Construyendo Futuros # 199507</t>
  </si>
  <si>
    <t>ASH # Convite Asociación Civil # 199280</t>
  </si>
  <si>
    <t>ASH # CONVITE - Convite Asociación Civil # 199280</t>
  </si>
  <si>
    <t>ASH # Cooperazione E Sviluppo - CESVI # 199025</t>
  </si>
  <si>
    <t>ASH # CESVI - Cooperazione E Sviluppo # 199025</t>
  </si>
  <si>
    <t>ASH # Cooperazione E Sviluppo - CESVI # 199575</t>
  </si>
  <si>
    <t>ASH # CESVI - Cooperazione E Sviluppo # 199575</t>
  </si>
  <si>
    <t>ASH # Cooperazione E Sviluppo - CESVI # 199768</t>
  </si>
  <si>
    <t>ASH # CESVI - Cooperazione E Sviluppo # 199768</t>
  </si>
  <si>
    <t>ASH # Cooperazione Internazionale - COOPI # 199025</t>
  </si>
  <si>
    <t>ASH # COOPI - Cooperazione Internazionale # 199025</t>
  </si>
  <si>
    <t>ASH # Cooperazione Internazionale - COOPI # 199385</t>
  </si>
  <si>
    <t>ASH # COOPI - Cooperazione Internazionale # 199385</t>
  </si>
  <si>
    <t>ASH # Cooperazione Internazionale - COOPI # 199768</t>
  </si>
  <si>
    <t>ASH # COOPI - Cooperazione Internazionale # 199768</t>
  </si>
  <si>
    <t>ASH # Cooperazione Internazionale - COOPI # 200321</t>
  </si>
  <si>
    <t>ASH # COOPI - Cooperazione Internazionale # 200321</t>
  </si>
  <si>
    <t>HVEN23-WSH;PRO;HEA-199744-1 Construyendo resiliencia comunitaria en contexto de crisis en el estado Falcón</t>
  </si>
  <si>
    <t>199744</t>
  </si>
  <si>
    <t>ASH # Cruz Roja Venezolana - Seccional Falcón # 199744</t>
  </si>
  <si>
    <t>ASH # CRV Falcón - Cruz Roja Venezolana - Seccional Falcón # 199744</t>
  </si>
  <si>
    <t>HVEN23-WSH;PRO;FSC;CSS-198796-1 Respuesta multisectorial humanitaria en Venezuela</t>
  </si>
  <si>
    <t>198796</t>
  </si>
  <si>
    <t>ASH # Danish Refugee Council # 198796</t>
  </si>
  <si>
    <t>ASH # DRC - Danish Refugee Council # 198796</t>
  </si>
  <si>
    <t>ASH # Dividendo Voluntario para la Comunidad # 199384</t>
  </si>
  <si>
    <t>ASH # DVC - Dividendo Voluntario para la Comunidad # 199384</t>
  </si>
  <si>
    <t>HVEN23-WSH;NUT;HEA;FSC-200330-1 FHV - Fomentamos la Salud y la Esperanza para Apure y Sucre</t>
  </si>
  <si>
    <t>200330</t>
  </si>
  <si>
    <t>ASH # Fomento del Desarrollo Popular # 200330</t>
  </si>
  <si>
    <t>ASH # FUDEP - Fomento del Desarrollo Popular # 200330</t>
  </si>
  <si>
    <t>HVEN23-WSH;PRO;HEA-199675-1 Ampliar y consolidar estrategias integradas de salud, ASH/IPC, y protección en comunidades indígenas y criollas de difícil acceso del sur de Venezuela</t>
  </si>
  <si>
    <t>199675</t>
  </si>
  <si>
    <t>ASH # Fundacion Proyecto Maniapure # 199675</t>
  </si>
  <si>
    <t>ASH # FPM - Fundacion Proyecto Maniapure # 199675</t>
  </si>
  <si>
    <t>HVEN23-WSH;EDU;NUT;PRO-198722-1 Atención en educación, Sanidad, higiene, nutrición y protección con perspectiva afrodescendencia</t>
  </si>
  <si>
    <t>198722</t>
  </si>
  <si>
    <t>ASH # Fundación AFROAMIGA # 198722</t>
  </si>
  <si>
    <t>ASH # Afroamiga - Fundación Afroamiga # 198722</t>
  </si>
  <si>
    <t>HVEN23-WSH;NUT;PRO-199739-1 Programa Nutrifamilias FUNDANA</t>
  </si>
  <si>
    <t>199739</t>
  </si>
  <si>
    <t>ASH # Fundación Amigos del Niño que Amerita Protección # 199739</t>
  </si>
  <si>
    <t>ASH # FUNDANA - Fundación Amigos del Niño que Amerita Protección # 199739</t>
  </si>
  <si>
    <t>HVEN23-WSH;NUT-198984-1 Apoyo a Mujeres Embarazadas y Lactantes en la prevención y tratamiento de la desnutrición en neonatos, NN  0-5 años  y NNA 5-12</t>
  </si>
  <si>
    <t>198984</t>
  </si>
  <si>
    <t>ASH # Fundación Bengoa para la Alimentación y Nutrición # 198984</t>
  </si>
  <si>
    <t>ASH # BENGOA - Fundación Bengoa para la Alimentación y Nutrición # 198984</t>
  </si>
  <si>
    <t>ASH # Fundación Vivienda Popular # 199482</t>
  </si>
  <si>
    <t>ASH # Fundación Vivienda Popular # 200332</t>
  </si>
  <si>
    <t>HVEN23-WSH;EDU-198528-1 Mejoras del acceso a los servicios de salud y seguridad nutricional en instituciones publicas y comunidades vulnerables en Apure y Táchira</t>
  </si>
  <si>
    <t>198528</t>
  </si>
  <si>
    <t>ASH # HEKS - Hilfswerk der Evangelischen Kirchen Schweiz # 198528</t>
  </si>
  <si>
    <t>HVEN23-WSH-198611-1 Mejora de las capacidades de acceso a agua, saneamiento e higiene y prevención y control de infecciones de establecimientos de salud del estado Táchira</t>
  </si>
  <si>
    <t>198611</t>
  </si>
  <si>
    <t>ASH # HEKS - Hilfswerk der Evangelischen Kirchen Schweiz # 198611</t>
  </si>
  <si>
    <t>ASH # HEKS - Hilfswerk der Evangelischen Kirchen Schweiz # 198751</t>
  </si>
  <si>
    <t>HVEN23-WSH;FSC-198857-1 Asistencia alimentaria inmediata y distribución de kits de higiene a familias vulnerables</t>
  </si>
  <si>
    <t>198857</t>
  </si>
  <si>
    <t>ASH # HEKS - Hilfswerk der Evangelischen Kirchen Schweiz # 198857</t>
  </si>
  <si>
    <t>ASH # HEKS - Hilfswerk der Evangelischen Kirchen Schweiz # 200289</t>
  </si>
  <si>
    <t>HVEN23-WSH;PRO-199664-1 Protección de emergencia y asistencia WASH en Venezuela</t>
  </si>
  <si>
    <t>199664</t>
  </si>
  <si>
    <t>ASH # Hebrew Immigrant Aid Society # 199664</t>
  </si>
  <si>
    <t>ASH # HIAS - Hebrew Immigrant Aid Society # 199664</t>
  </si>
  <si>
    <t>HVEN23-WSH;PRO;FSC-199638-1 Respuesta integral para atender las necesidades  de los migrantes y sus comunidades de acogida en Amazonas, Bolivar y Delta Amacuro</t>
  </si>
  <si>
    <t>199638</t>
  </si>
  <si>
    <t>ASH # HelpAge International # 199638</t>
  </si>
  <si>
    <t>ASH # HelpAge - HelpAge International # 199638</t>
  </si>
  <si>
    <t>HVEN23-WSH;PRO;HEA-199148-1 Mejora del acceso a los servicios integrados de salud, protección y WASH en las comunidades indígenas vulnerables del Estado Amazonas</t>
  </si>
  <si>
    <t>199148</t>
  </si>
  <si>
    <t>ASH # INTERSOS Humanitarian Aid Organization # 199148</t>
  </si>
  <si>
    <t>ASH # INTERSOS # 199148</t>
  </si>
  <si>
    <t>HVEN23-WSH;PRO;HEA-199541-1 Mejora del acceso a los servicios integrados de salud, protección y WASH en las comunidades vulnerables afectadas en Apure</t>
  </si>
  <si>
    <t>199541</t>
  </si>
  <si>
    <t>ASH # INTERSOS Humanitarian Aid Organization # 199541</t>
  </si>
  <si>
    <t>ASH # INTERSOS # 199541</t>
  </si>
  <si>
    <t>ASH # International Organization for Migration # 200067</t>
  </si>
  <si>
    <t>ASH # OIM - International Organization for Migration # 200067</t>
  </si>
  <si>
    <t>HVEN23-WSH;NUT;PRO;FSC-199566-1 Fortalecimiento de la mujer y la comunidad para combatir la desnutrición y construir resiliencia en comunidades vulnerables en 5 estados de Venezuela</t>
  </si>
  <si>
    <t>199566</t>
  </si>
  <si>
    <t>ASH # Meals4Hope # 199566</t>
  </si>
  <si>
    <t>ASH # M4H - Meals4Hope # 199566</t>
  </si>
  <si>
    <t>HVEN23-WSH-200184-1 Mejora de los servicios esenciales de Agua, Saneamiento e Higiene de las personas en situación de desplazamiento afectadas directa o indirectamente por la situación humanitaria</t>
  </si>
  <si>
    <t>200184</t>
  </si>
  <si>
    <t>ASH # Norwegian Refugee Council # 200184</t>
  </si>
  <si>
    <t>ASH # NRC - Norwegian Refugee Council # 200184</t>
  </si>
  <si>
    <t>HVEN23-WSH;PRO;FSC-199709-1 ArteSanas: atención psicosocial, formación y empoderamiento a través del arte para niñas, adolescentes y mujeres víctimas de violencia</t>
  </si>
  <si>
    <t>199709</t>
  </si>
  <si>
    <t>ASH # Otro Enfoque # 199709</t>
  </si>
  <si>
    <t>ASH # Première Urgence Internationale # 199025</t>
  </si>
  <si>
    <t>ASH # PUI - Première Urgence Internationale # 199025</t>
  </si>
  <si>
    <t>ASH # Première Urgence Internationale # 199768</t>
  </si>
  <si>
    <t>ASH # PUI - Première Urgence Internationale # 199768</t>
  </si>
  <si>
    <t>HVEN23-WSH;NUT;PRO;HEA-199827-1 Lifesaving integrated health, nutrition, protection and WASH response in neglected and vulnerable areas of Venezuela</t>
  </si>
  <si>
    <t>199827</t>
  </si>
  <si>
    <t>ASH # Première Urgence Internationale # 199827</t>
  </si>
  <si>
    <t>ASH # PUI - Première Urgence Internationale # 199827</t>
  </si>
  <si>
    <t>HVEN23-WSH;HEA-200328-1 FHV - Respuesta multisectorial en comunidades indígenas de los municipios Achaguas y Pedro Camejo del estado Apure con fortalecimiento de servicios de Salud Sexual y Reproductiva para jóvenes y mujeres en edad fértil, y mejoras en el acceso a servicios ASH en centros de salud bajo metodología WASH-FIT con enfoque en Prevención y Control de Infecciones (PCI)</t>
  </si>
  <si>
    <t>200328</t>
  </si>
  <si>
    <t>ASH # Primeros Auxilios LUZ # 200328</t>
  </si>
  <si>
    <t>ASH # PALUZ - Primeros Auxilios LUZ # 200328</t>
  </si>
  <si>
    <t>HVEN23-WSH;NUT;HEA-199114-1 Jornadas de atención integral PAM</t>
  </si>
  <si>
    <t>199114</t>
  </si>
  <si>
    <t>ASH # Primeros Auxilios Margarita # 199114</t>
  </si>
  <si>
    <t>ASH # PAM - Primeros Auxilios Margarita # 199114</t>
  </si>
  <si>
    <t>ASH # Proyecto Nodriza # 198984</t>
  </si>
  <si>
    <t>HVEN23-WSH;EDU;PRO-199642-1 Apoyo al acceso a una educación inclusiva, equitativa y de calidad, en el estado Trujillo.</t>
  </si>
  <si>
    <t>199642</t>
  </si>
  <si>
    <t>ASH # RET International # 199642</t>
  </si>
  <si>
    <t>ASH # RET - RET International # 199642</t>
  </si>
  <si>
    <t>ASH # Red de Casas Don Bosco # 199544</t>
  </si>
  <si>
    <t>ASH # RCDB - Red de Casas Don Bosco # 199544</t>
  </si>
  <si>
    <t>ASH # Red de Casas Don Bosco # 199576</t>
  </si>
  <si>
    <t>ASH # RCDB - Red de Casas Don Bosco # 199576</t>
  </si>
  <si>
    <t>ASH # Red de Casas Don Bosco # 199585</t>
  </si>
  <si>
    <t>ASH # RCDB - Red de Casas Don Bosco # 199585</t>
  </si>
  <si>
    <t>ASH # Solidarités International # 199025</t>
  </si>
  <si>
    <t>ASH # Solidarités International # 199768</t>
  </si>
  <si>
    <t>ASH # TECHO # 199716</t>
  </si>
  <si>
    <t>ASH # TECHO - TECHO # 199716</t>
  </si>
  <si>
    <t>ASH # Trazando Espacios # 199362</t>
  </si>
  <si>
    <t>HVEN23-WSH-200000-1 Mejora del acceso de la población vulnerable a servicios básicos de WASH en Comunidades, Escuelas, Establecimientos de Salud y Atención Nutricional y Espacios de Protección.</t>
  </si>
  <si>
    <t>200000</t>
  </si>
  <si>
    <t>ASH # United Nations Children's Fund # 200000</t>
  </si>
  <si>
    <t>ASH # UNICEF - Fondo de las Naciones Unidas para la Infancia # 200000</t>
  </si>
  <si>
    <t>ASH # United Nations High Commissioner for Refugees # 199498</t>
  </si>
  <si>
    <t>ASH # ACNUR - United Nations High Commissioner for Refugees # 199498</t>
  </si>
  <si>
    <t>ASH # Universidad Católica Andrés Bello # 199682</t>
  </si>
  <si>
    <t>ASH # UCAB - Universidad Católica Andrés Bello # 199682</t>
  </si>
  <si>
    <t>ASH # Universidad Central de Venezuela # 199410</t>
  </si>
  <si>
    <t>ASH # UCV - Universidad Central de Venezuela # 199410</t>
  </si>
  <si>
    <t>HVEN23-WSH;EDU;NUT;PRO;HEA;FSC-199658-1 Respuesta multisectorial a las necesidades más urgentes de las poblaciones en alto riesgo en Venezuela</t>
  </si>
  <si>
    <t>199658</t>
  </si>
  <si>
    <t>ASH # World Vision International # 199658</t>
  </si>
  <si>
    <t>ASH # WVI - World Vision International # 199658</t>
  </si>
  <si>
    <t>COO # Acción Contra el Hambre - Spain # 199580</t>
  </si>
  <si>
    <t>COO # ACH - Fundación Acción Contra el Hambre # 199580</t>
  </si>
  <si>
    <t>COO # Agency for Technical Cooperation and Development # 199768</t>
  </si>
  <si>
    <t>COO # ACTED - Agencia de Cooperación Técnica y Desarrollo # 199768</t>
  </si>
  <si>
    <t>COO # Ateneo Ecológico del Orinoco # 199191</t>
  </si>
  <si>
    <t>COO # AEO - Ateneo Ecológico del Orinoco # 199191</t>
  </si>
  <si>
    <t>COO # Cooperazione E Sviluppo - CESVI # 199768</t>
  </si>
  <si>
    <t>COO # CESVI - Cooperazione E Sviluppo # 199768</t>
  </si>
  <si>
    <t>COO # Cooperazione Internazionale - COOPI # 199768</t>
  </si>
  <si>
    <t>COO # COOPI - Cooperazione Internazionale # 199768</t>
  </si>
  <si>
    <t>COO # Danish Refugee Council # 198796</t>
  </si>
  <si>
    <t>COO # DRC - Danish Refugee Council # 198796</t>
  </si>
  <si>
    <t>HVEN23-CSS-199150-1 Linea de Contacto Inter-Agencial</t>
  </si>
  <si>
    <t>199150</t>
  </si>
  <si>
    <t>COO # Food &amp; Agriculture Organization of the United Nations # 199150</t>
  </si>
  <si>
    <t>COO # FAO - Food &amp; Agriculture Organization of the United Nations # 199150</t>
  </si>
  <si>
    <t>HVEN23-CSS-199111-1 Fortalecimiento de las capacidades de las ONG nacionales y locales para la implementación de proyectos humanitarios en Venezuela</t>
  </si>
  <si>
    <t>199111</t>
  </si>
  <si>
    <t>COO # Fundación S4V # 199111</t>
  </si>
  <si>
    <t>COO # FS4V - Fundación S4V # 199111</t>
  </si>
  <si>
    <t>COO # International Organization for Migration # 199150</t>
  </si>
  <si>
    <t>COO # OIM - International Organization for Migration # 199150</t>
  </si>
  <si>
    <t>COO # International Organization for Migration # 200067</t>
  </si>
  <si>
    <t>COO # OIM - International Organization for Migration # 200067</t>
  </si>
  <si>
    <t>HVEN23-CSS-198891-1 Fortalecimiento de la coordinación y abogacía humanitaria en Venezuela</t>
  </si>
  <si>
    <t>198891</t>
  </si>
  <si>
    <t>COO # Office for the Coordination of Humanitarian Affairs # 198891</t>
  </si>
  <si>
    <t>COO # OCHA - Office for the Coordination of Humanitarian Affairs # 198891</t>
  </si>
  <si>
    <t>COO # Première Urgence Internationale # 199768</t>
  </si>
  <si>
    <t>COO # PUI - Première Urgence Internationale # 199768</t>
  </si>
  <si>
    <t>COO # Primeros Auxilios Margarita # 199191</t>
  </si>
  <si>
    <t>COO # PAM - Primeros Auxilios Margarita # 199191</t>
  </si>
  <si>
    <t>COO # Solidarités International # 199768</t>
  </si>
  <si>
    <t>COO # United Nations Children's Fund # 199150</t>
  </si>
  <si>
    <t>COO # UNICEF - Fondo de las Naciones Unidas para la Infancia # 199150</t>
  </si>
  <si>
    <t>COO # United Nations High Commissioner for Refugees # 199150</t>
  </si>
  <si>
    <t>COO # ACNUR - United Nations High Commissioner for Refugees # 199150</t>
  </si>
  <si>
    <t>COO # United Nations Population Fund # 199150</t>
  </si>
  <si>
    <t>COO # UNFPA - United Nations Population Fund # 199150</t>
  </si>
  <si>
    <t>HVEN23-CSS-199743-1 Iniciativa interagencial de fortalecimiento e implementación de los compromisos colectivos en materia de Protección contra le Explotación y el Abuso Sexual en Venezuela.</t>
  </si>
  <si>
    <t>199743</t>
  </si>
  <si>
    <t>COO # United Nations Population Fund # 199743</t>
  </si>
  <si>
    <t>COO # UNFPA - United Nations Population Fund # 199743</t>
  </si>
  <si>
    <t>COO # Universidad Central de Venezuela # 199410</t>
  </si>
  <si>
    <t>COO # UCV - Universidad Central de Venezuela # 199410</t>
  </si>
  <si>
    <t>COO # World Food Programme # 199150</t>
  </si>
  <si>
    <t>COO # PMA - World Food Programme # 199150</t>
  </si>
  <si>
    <t>HVEN23-CSS-199995-1 Coordinación logística - Clúster de Logística</t>
  </si>
  <si>
    <t>199995</t>
  </si>
  <si>
    <t>COO # World Food Programme # 199995</t>
  </si>
  <si>
    <t>COO # PMA - World Food Programme # 199995</t>
  </si>
  <si>
    <t>EDU # 1001 Ideas Para Mi País # 199594</t>
  </si>
  <si>
    <t>HVEN23-EDU-199692-1 ASISTENCIA A MUJERES DE CIENCIA Y TECNOLOGÍA EN EL SECTOR EDUCATIVO DE CUMANÁ DEL ESTADO SUCRE, VENEZUELA.</t>
  </si>
  <si>
    <t>199692</t>
  </si>
  <si>
    <t>EDU # A.C. Servicios y Proyectos Acuario # 199692</t>
  </si>
  <si>
    <t>EDU # Servicios y Proyectos ACUARIO # 199692</t>
  </si>
  <si>
    <t>HVEN23-EDU-199746-1 TalEmpo Cumaná.</t>
  </si>
  <si>
    <t>199746</t>
  </si>
  <si>
    <t>EDU # A.C. Servicios y Proyectos Acuario # 199746</t>
  </si>
  <si>
    <t>EDU # Servicios y Proyectos ACUARIO # 199746</t>
  </si>
  <si>
    <t>EDU # Aliadas en Cadena A.C. # 199594</t>
  </si>
  <si>
    <t>EDU # Alimenta La Solidaridad # 199594</t>
  </si>
  <si>
    <t>EDU # Asociación Civil Fe y Alegría Venezuela # 199712</t>
  </si>
  <si>
    <t>EDU # Fe y Alegria - Asociación Civil Fe y Alegría Venezuela # 199712</t>
  </si>
  <si>
    <t>HVEN23-EDU-199722-1 Desarrollo de capacidades de los equipos de gestión, docentes y cuidadores mediante procesos de formación, acompañamientos y seguimiento que incidan en las prácticas educativas bajo un enfoque de protección, diversidad y género en los Centros educativos de Fe y Alegría, en el Estado Zulia</t>
  </si>
  <si>
    <t>199722</t>
  </si>
  <si>
    <t>EDU # Asociación Civil Fe y Alegría Venezuela # 199722</t>
  </si>
  <si>
    <t>EDU # Fe y Alegria - Asociación Civil Fe y Alegría Venezuela # 199722</t>
  </si>
  <si>
    <t>HVEN23-EDU-200324-1 Promoción de la Educación de Jóvenes y Adultos como alternativa para la reinserción de adolescentes y jóvenes en el sistema educativo.</t>
  </si>
  <si>
    <t>200324</t>
  </si>
  <si>
    <t>EDU # Asociación Civil Fe y Alegría Venezuela # 200324</t>
  </si>
  <si>
    <t>EDU # Fe y Alegria - Asociación Civil Fe y Alegría Venezuela # 200324</t>
  </si>
  <si>
    <t>EDU # Asociación Civil Juntos por Caroní # 199416</t>
  </si>
  <si>
    <t>HVEN23-EDU-199417-1 Recursos y estrategias para la enseñanza y el aprendizaje mediados por la tecnología educativa.</t>
  </si>
  <si>
    <t>199417</t>
  </si>
  <si>
    <t>EDU # Asociación Civil Juntos por Caroní # 199417</t>
  </si>
  <si>
    <t>EDU # Asociación Civil Opción Venezuela # 199682</t>
  </si>
  <si>
    <t>EDU # OV - Asociación Civil Opción Venezuela # 199682</t>
  </si>
  <si>
    <t>EDU # Asociación Civil Planeación y Desarrollo Salesianos de Don Bosco # 198525</t>
  </si>
  <si>
    <t>EDU # PLANYDES - Asociación Civil Planeación y Desarrollo Salesianos de Don Bosco # 198525</t>
  </si>
  <si>
    <t>HVEN23-EDU;PRO;FSC-199761-1 Fortalecimiento de la respuesta de protección a mujeres, niños, niñas y adolescentes incluyendo la  asistencia alimentaria y medios de vida, en comunidades del eje carretero del municipio Atures,  estado Amazonas</t>
  </si>
  <si>
    <t>199761</t>
  </si>
  <si>
    <t>EDU # Asociación Civil Tinta Violeta # 199761</t>
  </si>
  <si>
    <t>EDU # Tinta Violeta - Asociación Civil Tinta Violeta # 199761</t>
  </si>
  <si>
    <t>HVEN23-EDU;NUT;PRO;FSC-199643-1 Caminos de Resiliencia: Programa de fortalecimiento para mujeres, niños, niñas, adolescentes y adultos mayores, en comunidades andinas /fronterizas de Venezuela</t>
  </si>
  <si>
    <t>199643</t>
  </si>
  <si>
    <t>EDU # Asociación Civil Uniandes # 199643</t>
  </si>
  <si>
    <t>EDU # UNIANDES - Asociación Civil Uniandes # 199643</t>
  </si>
  <si>
    <t>HVEN23-EDU;HEA-198388-1 “Fortalecimiento de los servicios de atención integral en salud sexual y salud reproductiva, con empoderamiento en derechos sexuales y reproductivos dirigidos a jóvenes y adolescentes de 10 a 25 años, como personas más afectadas por la situación de crisis humanitaria de Venezuela en el Estado Apure”</t>
  </si>
  <si>
    <t>198388</t>
  </si>
  <si>
    <t>EDU # Asociación Civil de Planificación Familiar # 198388</t>
  </si>
  <si>
    <t>EDU # PLAFAM - Asociación Civil de Planificación Familiar # 198388</t>
  </si>
  <si>
    <t>EDU # Asociación Venezolana de Educación Católica # 199390</t>
  </si>
  <si>
    <t>EDU # AVEC - Asociación Venezolana de Educación Católica # 199390</t>
  </si>
  <si>
    <t>HVEN23-EDU;PRO;FSC-200323-1 FHV - Acciones que promueven la cultura productiva: fomento de las alternativas educativas que capacitan al mundo socio-laboral, micro-emprendimiento y sostenibilidad en adolescentes y jóvenes de los estados Apure y Bolívar.nidades de los municipios El Callao y Caroní en el estado Bolívar</t>
  </si>
  <si>
    <t>200323</t>
  </si>
  <si>
    <t>EDU # Asociación Venezolana de Educación Católica # 200323</t>
  </si>
  <si>
    <t>EDU # AVEC - Asociación Venezolana de Educación Católica # 200323</t>
  </si>
  <si>
    <t>HVEN23-EDU;PRO-199665-1 Nos Vemos en la Escuela</t>
  </si>
  <si>
    <t>199665</t>
  </si>
  <si>
    <t>EDU # Asociación para el Desarrollo de la Educación Integral y Comunitaria # 199665</t>
  </si>
  <si>
    <t>EDU # ASEINC - Asociación para el Desarrollo de la Educación Integral y Comunitaria # 199665</t>
  </si>
  <si>
    <t>HVEN23-EDU;PRO-200316-1 FHV - "Todos Aprendemos" (Integralidad del aprendizaje en liceos productivos (LP)  con intervenciones  SMAPS y entrega de insumos para NNAJ y docentes en el estado Bolívar)</t>
  </si>
  <si>
    <t>200316</t>
  </si>
  <si>
    <t>EDU # Asociación para el Desarrollo de la Educación Integral y Comunitaria # 200316</t>
  </si>
  <si>
    <t>EDU # ASEINC - Asociación para el Desarrollo de la Educación Integral y Comunitaria # 200316</t>
  </si>
  <si>
    <t>HVEN23-EDU;NUT;PRO;HEA;FSC-199705-1 Codigo del Proyecto: VEN-22/VEN_CBPF/SA2/PRO-HEA-FSC-EDU-NUT/NGO/24115 Fortalecimiento de la respuesta a sobrevivientes de Violencia Basada en Género con servicios de  salud sexual y reproductiva y medios de vida mujeres adolescentes y adultas en el Estado Apure</t>
  </si>
  <si>
    <t>199705</t>
  </si>
  <si>
    <t>EDU # Centro de Estudios de Derechos Sexuales y Reproductivos # 199705</t>
  </si>
  <si>
    <t>EDU # CEDESEX - Centro de Estudios de Derechos Sexuales y Reproductivos # 199705</t>
  </si>
  <si>
    <t>HVEN23-EDU-199366-1 Fomentar acceso y permanencia de los estudiantes NNA en el sistema educativo de Anzoátegui</t>
  </si>
  <si>
    <t>199366</t>
  </si>
  <si>
    <t>EDU # Centro de Formacion para la Democracia # 199366</t>
  </si>
  <si>
    <t>EDU # CFD - Centro de Formacion para la Democracia # 199366</t>
  </si>
  <si>
    <t>EDU # Comitato Internationale per lo Sviluppo dei Popoli # 199381</t>
  </si>
  <si>
    <t>EDU # CISP - Comité Internacional para el Desarrollo de los Pueblos # 199381</t>
  </si>
  <si>
    <t>EDU # Comitato Internationale per lo Sviluppo dei Popoli # 200319</t>
  </si>
  <si>
    <t>EDU # CISP - Comité Internacional para el Desarrollo de los Pueblos # 200319</t>
  </si>
  <si>
    <t>EDU # Construyendo Futuros # 199507</t>
  </si>
  <si>
    <t>EDU # CF - Construyendo Futuros # 199507</t>
  </si>
  <si>
    <t>HVEN23-EDU;PRO-199532-1 Retorno y acogida: desarrollo de capacidades en protección para una inclusión plena en las escuelas</t>
  </si>
  <si>
    <t>199532</t>
  </si>
  <si>
    <t>EDU # Cooperativa Mondo Aperto # 199532</t>
  </si>
  <si>
    <t>EDU # Mondo Aperto - Cooperativa Mondo Aperto # 199532</t>
  </si>
  <si>
    <t>EDU # Cooperazione Internazionale - COOPI # 199385</t>
  </si>
  <si>
    <t>EDU # COOPI - Cooperazione Internazionale # 199385</t>
  </si>
  <si>
    <t>EDU # Dividendo Voluntario para la Comunidad # 199384</t>
  </si>
  <si>
    <t>EDU # DVC - Dividendo Voluntario para la Comunidad # 199384</t>
  </si>
  <si>
    <t>HVEN23-EDU-199752-1 Desarrollo de capacidades y habilidades fundamentales para la vida a jóvenes a través de intervenciones y formaciones integrales que les garanticen una incorporación progresiva a la ciudadanía activa y participación en la sociedad</t>
  </si>
  <si>
    <t>199752</t>
  </si>
  <si>
    <t>EDU # Fundacion Huellas de Bondad # 199752</t>
  </si>
  <si>
    <t>EDU # HDB - Fundacion Huellas de Bondad # 199752</t>
  </si>
  <si>
    <t>EDU # Fundación AFROAMIGA # 198722</t>
  </si>
  <si>
    <t>EDU # Afroamiga - Fundación Afroamiga # 198722</t>
  </si>
  <si>
    <t>HVEN23-EDU;FSC-194780-1 Fortalecimiento de los Centros alternativos de aprendizaje, Motivación a la no deserción  y Disminución de la Desnutrición en NNA a través de los comedores de la Fundacion  Econciencia.</t>
  </si>
  <si>
    <t>194780</t>
  </si>
  <si>
    <t>EDU # Fundación Econciencia # 194780</t>
  </si>
  <si>
    <t>EDU # Econciencia - Fundación Econciencia # 194780</t>
  </si>
  <si>
    <t>HVEN23-EDU-199754-1 Fortalecimiento de habilidades socioemocionales y cognitivas fundamentales que garanticen el desarrollo en las diversas etapas de NNA a través de intervenciones integrales</t>
  </si>
  <si>
    <t>199754</t>
  </si>
  <si>
    <t>EDU # Fundación OrbeEX # 199754</t>
  </si>
  <si>
    <t>EDU # OrbeEX - Fundación OrbeEX # 199754</t>
  </si>
  <si>
    <t>EDU # Fundación Venezolana por el Derecho a la Vivienda # 199472</t>
  </si>
  <si>
    <t>EDU # Fundavivienda - Fundación Venezolana por el Derecho a la Vivienda # 199472</t>
  </si>
  <si>
    <t>EDU # Fundación Vivienda Popular # 199482</t>
  </si>
  <si>
    <t>EDU # HEKS - Hilfswerk der Evangelischen Kirchen Schweiz # 198528</t>
  </si>
  <si>
    <t>EDU # HEKS - Hilfswerk der Evangelischen Kirchen Schweiz # 200289</t>
  </si>
  <si>
    <t>HVEN23-EDU-199031-1 Escuela de Fútbol Sala para niños, niñas y adolescentes en situación de vulnerabilidad en Los Altos Mirandinos.</t>
  </si>
  <si>
    <t>199031</t>
  </si>
  <si>
    <t>EDU # Independent Cultural Foundation # 199031</t>
  </si>
  <si>
    <t>EDU # FCI - Independent Cultural Foundation # 199031</t>
  </si>
  <si>
    <t>HVEN23-EDU-200186-1 Respuesta multi-sectorial para mejorar el acceso a una educación de calidad y segura para NNA afectados por la situación humanitaria</t>
  </si>
  <si>
    <t>200186</t>
  </si>
  <si>
    <t>EDU # Norwegian Refugee Council # 200186</t>
  </si>
  <si>
    <t>EDU # NRC - Norwegian Refugee Council # 200186</t>
  </si>
  <si>
    <t>EDU # RET International # 199642</t>
  </si>
  <si>
    <t>EDU # RET - RET International # 199642</t>
  </si>
  <si>
    <t>EDU # Red de Casas Don Bosco # 199544</t>
  </si>
  <si>
    <t>EDU # RCDB - Red de Casas Don Bosco # 199544</t>
  </si>
  <si>
    <t>HVEN23-EDU;NUT;PRO;HEA;FSC-198365-1 Expansión y fortalecimiento de atención institucional-comunitaria multi-sectorial para niños, niñas, adolescentes y sus familias en Venezuela.</t>
  </si>
  <si>
    <t>198365</t>
  </si>
  <si>
    <t>EDU # Save the Children # 198365</t>
  </si>
  <si>
    <t>EDU # SC - Save the Children # 198365</t>
  </si>
  <si>
    <t>EDU # Servicios Ludicos y Educacionales Dr. Sonrisa # 198898</t>
  </si>
  <si>
    <t>EDU # Servicios Ludicos y Educacionales Dr. Sonrisa # 199183</t>
  </si>
  <si>
    <t>HVEN23-EDU;PRO;FSC-199672-1 Superando las barreras a través del fortalecimiento de capacidades: Un enfoque en medios de vida para romper con la dependencia económico de los jóvenes y mujeres.</t>
  </si>
  <si>
    <t>199672</t>
  </si>
  <si>
    <t>EDU # Superación Personal a través de la Tecnología # 199672</t>
  </si>
  <si>
    <t>EDU # Superatec AC - Superación Personal a través de la Tecnología # 199672</t>
  </si>
  <si>
    <t>HVEN23-EDU;PRO;HEA;FSC-200318-1 FHV - Fortalecimiento integral de escuelas públicas y liceos productivos en los estados Apure y Bolívar que contribuyan al desarrollo de iniciativas económicas sostenibles.</t>
  </si>
  <si>
    <t>200318</t>
  </si>
  <si>
    <t>EDU # Superación Personal a través de la Tecnología # 200318</t>
  </si>
  <si>
    <t>EDU # Superatec AC - Superación Personal a través de la Tecnología # 200318</t>
  </si>
  <si>
    <t>EDU # TECHO # 199472</t>
  </si>
  <si>
    <t>EDU # TECHO - TECHO # 199472</t>
  </si>
  <si>
    <t>EDU # TECHO # 199716</t>
  </si>
  <si>
    <t>EDU # TECHO - TECHO # 199716</t>
  </si>
  <si>
    <t>EDU # TECHO # 200320</t>
  </si>
  <si>
    <t>EDU # TECHO - TECHO # 200320</t>
  </si>
  <si>
    <t>HVEN23-EDU-199797-1 Apoyo integral para la mejora del acceso a la educación de calidad y de la permanencia escolar de alumnos y docentes</t>
  </si>
  <si>
    <t>199797</t>
  </si>
  <si>
    <t>EDU # United Nations Children's Fund # 199797</t>
  </si>
  <si>
    <t>EDU # UNICEF - Fondo de las Naciones Unidas para la Infancia # 199797</t>
  </si>
  <si>
    <t>EDU # Universidad Católica Andrés Bello # 199682</t>
  </si>
  <si>
    <t>EDU # UCAB - Universidad Católica Andrés Bello # 199682</t>
  </si>
  <si>
    <t>EDU # World Vision International # 199658</t>
  </si>
  <si>
    <t>EDU # WVI - World Vision International # 199658</t>
  </si>
  <si>
    <t>NUT # Acción Contra el Hambre - Spain # 199580</t>
  </si>
  <si>
    <t>NUT # ACH - Fundación Acción Contra el Hambre # 199580</t>
  </si>
  <si>
    <t>NUT # Agency for Technical Cooperation and Development # 199768</t>
  </si>
  <si>
    <t>NUT # ACTED - Agencia de Cooperación Técnica y Desarrollo # 199768</t>
  </si>
  <si>
    <t>NUT # Alianza Internacional Cielos Abiertos # 199368</t>
  </si>
  <si>
    <t>NUT # ALINCA - Alianza Internacional Cielos Abiertos # 199368</t>
  </si>
  <si>
    <t>NUT # Alianza Internacional Cielos Abiertos # 200327</t>
  </si>
  <si>
    <t>NUT # ALINCA - Alianza Internacional Cielos Abiertos # 200327</t>
  </si>
  <si>
    <t>NUT # Asociación Civil Comunidad Activa # 199006</t>
  </si>
  <si>
    <t>NUT # Asociación Civil Tinta Violeta # 199749</t>
  </si>
  <si>
    <t>NUT # Tinta Violeta - Asociación Civil Tinta Violeta # 199749</t>
  </si>
  <si>
    <t>NUT # Asociación Civil Uniandes # 199643</t>
  </si>
  <si>
    <t>NUT # UNIANDES - Asociación Civil Uniandes # 199643</t>
  </si>
  <si>
    <t>HVEN23-NUT;HEA-199471-1 Clínicas móviles para mujeres y niños de 0 a 5 años en Distrito Capital, La Guaira y Miranda</t>
  </si>
  <si>
    <t>199471</t>
  </si>
  <si>
    <t>NUT # Asociación de Mujeres por la Igualdad de Género Ambiente y Sostenibilidad # 199471</t>
  </si>
  <si>
    <t>NUT # AMIGAS - Asociación de Mujeres por la Igualdad de Género Ambiente y Sostenibilidad # 199471</t>
  </si>
  <si>
    <t>NUT # Caritas Venezuela # 199406</t>
  </si>
  <si>
    <t>NUT # Caritas VEN - Caritas Venezuela # 199406</t>
  </si>
  <si>
    <t>NUT # Centro de Desarrollo Integral Sucre # 199406</t>
  </si>
  <si>
    <t>NUT # CEDISUC - Centro de Desarrollo Sucre Integral # 199406</t>
  </si>
  <si>
    <t>NUT # Centro de Estudios de Derechos Sexuales y Reproductivos # 199705</t>
  </si>
  <si>
    <t>NUT # CEDESEX - Centro de Estudios de Derechos Sexuales y Reproductivos # 199705</t>
  </si>
  <si>
    <t>HVEN23-NUT;PRO;FSC-199800-1 Prevención y respuesta multisectorial especializada a la violencia basada en género para personas sobrevivientes de violencia de genero, adolescentes, ninas y niños en situación de vulnerabilidad en el estado Bolívar.</t>
  </si>
  <si>
    <t>199800</t>
  </si>
  <si>
    <t>NUT # Comisión para los Derechos Humanos y la Ciudadanía # 199800</t>
  </si>
  <si>
    <t>NUT # CODEHCIU - Comisión para los Derechos Humanos y la Ciudadanía # 199800</t>
  </si>
  <si>
    <t>NUT # Comitato Internationale per lo Sviluppo dei Popoli # 200319</t>
  </si>
  <si>
    <t>NUT # CISP - Comité Internacional para el Desarrollo de los Pueblos # 200319</t>
  </si>
  <si>
    <t>NUT # Convite Asociación Civil # 199280</t>
  </si>
  <si>
    <t>NUT # CONVITE - Convite Asociación Civil # 199280</t>
  </si>
  <si>
    <t>NUT # Cooperazione E Sviluppo - CESVI # 199768</t>
  </si>
  <si>
    <t>NUT # CESVI - Cooperazione E Sviluppo # 199768</t>
  </si>
  <si>
    <t>NUT # Cooperazione Internazionale - COOPI # 199768</t>
  </si>
  <si>
    <t>NUT # COOPI - Cooperazione Internazionale # 199768</t>
  </si>
  <si>
    <t>HVEN23-NUT;FSC-199354-1 Asistencia Alimentaria para Niños y Adultos Mayores en situación de inseguridad alimentaria en los municipios Plaza y Zamora del Estado Miranda a través de espacios escolares y comunitarios bajo un enfoque de fortalecimiento de medios de vida familiar y comunitario</t>
  </si>
  <si>
    <t>199354</t>
  </si>
  <si>
    <t>NUT # Equipo de Proyectos y Asesoria Social A.C. # 199354</t>
  </si>
  <si>
    <t>NUT # EDEPA - Equipo de Proyectos y Asesoria Social A.C. # 199354</t>
  </si>
  <si>
    <t>HVEN23-NUT-199745-1 Asistencia Global a Mujeres Embarazadas y Lactantes en el Estado Miranda</t>
  </si>
  <si>
    <t>199745</t>
  </si>
  <si>
    <t>NUT # Equipo de Proyectos y Asesoria Social A.C. # 199745</t>
  </si>
  <si>
    <t>NUT # EDEPA - Equipo de Proyectos y Asesoria Social A.C. # 199745</t>
  </si>
  <si>
    <t>NUT # Fomento del Desarrollo Popular # 200330</t>
  </si>
  <si>
    <t>NUT # FUDEP - Fomento del Desarrollo Popular # 200330</t>
  </si>
  <si>
    <t>NUT # Fundación AFROAMIGA # 198722</t>
  </si>
  <si>
    <t>NUT # Afroamiga - Fundación Afroamiga # 198722</t>
  </si>
  <si>
    <t>NUT # Fundación Amigos del Niño que Amerita Protección # 199739</t>
  </si>
  <si>
    <t>NUT # FUNDANA - Fundación Amigos del Niño que Amerita Protección # 199739</t>
  </si>
  <si>
    <t>NUT # Fundación Bengoa para la Alimentación y Nutrición # 198984</t>
  </si>
  <si>
    <t>NUT # BENGOA - Fundación Bengoa para la Alimentación y Nutrición # 198984</t>
  </si>
  <si>
    <t>NUT # Fundación Centro Comunitario Para la Cooperación y el Aprendizaje Juventud Preventiva # 199565</t>
  </si>
  <si>
    <t>NUT # Fundación Degania # 199515</t>
  </si>
  <si>
    <t>NUT # DEGANIA - Fundación Degania # 199515</t>
  </si>
  <si>
    <t>HVEN23-NUT;FSC-200008-1 ATENCIÓN ALIMENTARIA A POBLACIÓN INFANTIL Y ADULTOS MAYORES EN ESTADO DE VULNERABILIDAD EN CENTROS DE ATENCIÓN UBICADOS EN EL ESTADO MIRANDA.</t>
  </si>
  <si>
    <t>200008</t>
  </si>
  <si>
    <t>NUT # Fundación Privada Techo # 200008</t>
  </si>
  <si>
    <t>HVEN23-NUT;PRO;FSC-198993-1 Buenas prácticas comunitarias, para la promoción de los DDHH y el trabajo en red - Maracaibo</t>
  </si>
  <si>
    <t>198993</t>
  </si>
  <si>
    <t>NUT # Fundación Renaciendo en Familia # 198993</t>
  </si>
  <si>
    <t>NUT # FRF - Fundación Renaciendo en Familia # 198993</t>
  </si>
  <si>
    <t>HVEN23-NUT;PRO-200329-1 FHV - Prevenir la Violencia basada en Género (VbG) en mujeres y niñas con discapacidad y/o madres o cuidadoras de personas con Discapacidad, del municipio San Fernando de Apure, estado Apure</t>
  </si>
  <si>
    <t>200329</t>
  </si>
  <si>
    <t>NUT # Fundación para la Asistencia, Formación e Investigación en Discapacidad # 200329</t>
  </si>
  <si>
    <t>NUT # FundAFID - Fundación para la Asistencia, Formación e Investigación en Discapacidad # 200329</t>
  </si>
  <si>
    <t>HVEN23-NUT;HEA;FSC-199376-1 Atención básica de salud y nutrición para niños/as y mujeres embarazadas/lactantes en Maracaibo - continuación del proyecto de 2021</t>
  </si>
  <si>
    <t>199376</t>
  </si>
  <si>
    <t>NUT # Malteser International Order of Malta World Relief # 199376</t>
  </si>
  <si>
    <t>NUT # Meals4Hope # 199566</t>
  </si>
  <si>
    <t>NUT # M4H - Meals4Hope # 199566</t>
  </si>
  <si>
    <t>HVEN23-NUT;HEA-198990-1 Contribuir a la prestación de servicios integrados de salud primaria, Nutrición, SSR, SMAPS de las poblaciones más vulnerables, incluyendo la mitigación del COVID-19, en los Estados de Apure, Sucre y Táchira de Venezuela.</t>
  </si>
  <si>
    <t>198990</t>
  </si>
  <si>
    <t>NUT # Médicos del Mundo Spain # 198990</t>
  </si>
  <si>
    <t>NUT # MdM Spain - Médicos del Mundo Spain # 198990</t>
  </si>
  <si>
    <t>NUT # Première Urgence Internationale # 199768</t>
  </si>
  <si>
    <t>NUT # PUI - Première Urgence Internationale # 199768</t>
  </si>
  <si>
    <t>NUT # Première Urgence Internationale # 199827</t>
  </si>
  <si>
    <t>NUT # PUI - Première Urgence Internationale # 199827</t>
  </si>
  <si>
    <t>NUT # Primeros Auxilios Margarita # 199114</t>
  </si>
  <si>
    <t>NUT # PAM - Primeros Auxilios Margarita # 199114</t>
  </si>
  <si>
    <t>NUT # Proyecto Nodriza # 198984</t>
  </si>
  <si>
    <t>NUT # Red de Casas Don Bosco # 199544</t>
  </si>
  <si>
    <t>NUT # RCDB - Red de Casas Don Bosco # 199544</t>
  </si>
  <si>
    <t>NUT # Save the Children # 198365</t>
  </si>
  <si>
    <t>NUT # SC - Save the Children # 198365</t>
  </si>
  <si>
    <t>NUT # Solidarités International # 199768</t>
  </si>
  <si>
    <t>HVEN23-NUT-199818-1 Atención nutricional de niños y niñas menores de 5 años, mujeres embarazadas y en periodo de lactancia a nivel nacional y focalización a estados priorizados por el HRP.</t>
  </si>
  <si>
    <t>199818</t>
  </si>
  <si>
    <t>NUT # United Nations Children's Fund # 199818</t>
  </si>
  <si>
    <t>NUT # UNICEF - Fondo de las Naciones Unidas para la Infancia # 199818</t>
  </si>
  <si>
    <t>NUT # Universidad Central de Venezuela # 199410</t>
  </si>
  <si>
    <t>NUT # UCV - Universidad Central de Venezuela # 199410</t>
  </si>
  <si>
    <t>HVEN23-NUT;HEA;FSC-199464-1 “SOS Telemedicina UCV: Educación, capacitación e información, para la respuesta humanitaria, mediada por tecnologías de la información y comunicación (TIC)”.</t>
  </si>
  <si>
    <t>199464</t>
  </si>
  <si>
    <t>NUT # Universidad Central de Venezuela # 199464</t>
  </si>
  <si>
    <t>NUT # UCV - Universidad Central de Venezuela # 199464</t>
  </si>
  <si>
    <t>NUT # World Vision International # 199658</t>
  </si>
  <si>
    <t>NUT # WVI - World Vision International # 199658</t>
  </si>
  <si>
    <t>PRONNA # 1001 Ideas Para Mi País # 199065</t>
  </si>
  <si>
    <t>PRONNA # 1001 Ideas Para Mi País # 199594</t>
  </si>
  <si>
    <t>HVEN23-PRO-199766-1 Atención prenatal de las adolescentes indígenas Kariña, pertenecientes de las comunidades de la cerranía del Turimiquire</t>
  </si>
  <si>
    <t>199766</t>
  </si>
  <si>
    <t>PRONNA # A.C. Servicios y Proyectos Acuario # 199766</t>
  </si>
  <si>
    <t>PRONNA # Servicios y Proyectos ACUARIO # 199766</t>
  </si>
  <si>
    <t>PRONNA # Agency for Technical Cooperation and Development # 199025</t>
  </si>
  <si>
    <t>PRONNA # ACTED - Agencia de Cooperación Técnica y Desarrollo # 199025</t>
  </si>
  <si>
    <t>PRONNA # Agency for Technical Cooperation and Development # 199768</t>
  </si>
  <si>
    <t>PRONNA # ACTED - Agencia de Cooperación Técnica y Desarrollo # 199768</t>
  </si>
  <si>
    <t>PRONNA # Aliadas en Cadena A.C. # 199594</t>
  </si>
  <si>
    <t>PRONNA # Alianza Internacional Cielos Abiertos # 199368</t>
  </si>
  <si>
    <t>PRONNA # ALINCA - Alianza Internacional Cielos Abiertos # 199368</t>
  </si>
  <si>
    <t>HVEN23-PRO;FSC-199268-1 Asistencia y Protección Humanitaria para la contribución al bienestar, sobrevivencia y desarrollo de personas afectadas por la crisis en Venezuela.</t>
  </si>
  <si>
    <t>199268</t>
  </si>
  <si>
    <t>PRONNA # Alimenta La Solidaridad # 199268</t>
  </si>
  <si>
    <t>PRONNA # Alimenta La Solidaridad # 199594</t>
  </si>
  <si>
    <t>PRONNA # Asociación Civil Fe y Alegría Venezuela # 199712</t>
  </si>
  <si>
    <t>PRONNA # Fe y Alegria - Asociación Civil Fe y Alegría Venezuela # 199712</t>
  </si>
  <si>
    <t>HVEN23-PRO-199364-1 Apoyo psicosocial y legal para prevenir situaciones de riesgo en la atención de niños, niñas y adolescentes e impulsar el buen trato en la familia, escuela y comunidad.</t>
  </si>
  <si>
    <t>199364</t>
  </si>
  <si>
    <t>PRONNA # Asociación Civil Hogar Bambi Venezuela # 199364</t>
  </si>
  <si>
    <t>PRONNA # Hogar Bambi # 199364</t>
  </si>
  <si>
    <t>PRONNA # Asociación Civil Jóvenes y Desarrollo # 199587</t>
  </si>
  <si>
    <t>HVEN23-PRO-199579-1 Enfoque Sobreviviente: Gestorías de Casos Comunitarias en Zonas Rurales de Falcón, Zulia y Lara. RIF: J-500011598</t>
  </si>
  <si>
    <t>199579</t>
  </si>
  <si>
    <t>PRONNA # Asociación Civil Kinyivi Tere por los DDHH # 199579</t>
  </si>
  <si>
    <t>PRONNA # KTDH - Asociación Civil Kinyivi Tere por los DDHH # 199579</t>
  </si>
  <si>
    <t>PRONNA # Asociación Civil Tinta Violeta # 199749</t>
  </si>
  <si>
    <t>PRONNA # Tinta Violeta - Asociación Civil Tinta Violeta # 199749</t>
  </si>
  <si>
    <t>PRONNA # Asociación Civil Tinta Violeta # 199761</t>
  </si>
  <si>
    <t>PRONNA # Tinta Violeta - Asociación Civil Tinta Violeta # 199761</t>
  </si>
  <si>
    <t>PRONNA # Asociación Civil Tinta Violeta # 199863</t>
  </si>
  <si>
    <t>PRONNA # Tinta Violeta - Asociación Civil Tinta Violeta # 199863</t>
  </si>
  <si>
    <t>PRONNA # Asociación Civil Uniandes # 199643</t>
  </si>
  <si>
    <t>PRONNA # UNIANDES - Asociación Civil Uniandes # 199643</t>
  </si>
  <si>
    <t>HVEN23-PRO-198366-1 Unidad de Atención Psico-Legal para personas LGBTI (Por Todes)</t>
  </si>
  <si>
    <t>198366</t>
  </si>
  <si>
    <t>PRONNA # Asociación Civil Venezuela Igualitaria # 198366</t>
  </si>
  <si>
    <t>PRONNA # ACVI - Asociación Civil Venezuela Igualitaria # 198366</t>
  </si>
  <si>
    <t>HVEN23-PRO-199697-1 PREVEN. Prevención de toda forma de violencia y preservación de medios de vida saludable para la mujer.</t>
  </si>
  <si>
    <t>199697</t>
  </si>
  <si>
    <t>PRONNA # Asociación Civil Vida y Luz # 199697</t>
  </si>
  <si>
    <t>PRONNA # ASOVILUZ - Asociación Civil Vida y Luz # 199697</t>
  </si>
  <si>
    <t>PRONNA # Asociación Venezolana de Educación Católica # 199390</t>
  </si>
  <si>
    <t>PRONNA # AVEC - Asociación Venezolana de Educación Católica # 199390</t>
  </si>
  <si>
    <t>PRONNA # Asociación para el Desarrollo de la Educación Integral y Comunitaria # 199665</t>
  </si>
  <si>
    <t>PRONNA # ASEINC - Asociación para el Desarrollo de la Educación Integral y Comunitaria # 199665</t>
  </si>
  <si>
    <t>HVEN23-PRO-199547-1 Atención psicosocial y protección a niños, niñas y adolescentes en contextos de emergencia y adversidad.</t>
  </si>
  <si>
    <t>199547</t>
  </si>
  <si>
    <t>PRONNA # CECODAP # 199547</t>
  </si>
  <si>
    <t>PRONNA # CECODAP - Centros Comunitarios de Aprendizaje # 199547</t>
  </si>
  <si>
    <t>HVEN23-PRO-199322-1 Plan de prevención y respuesta especializada a la VBG  para NNA y mujeres vulnerables en zonas rurales en Venezuela</t>
  </si>
  <si>
    <t>199322</t>
  </si>
  <si>
    <t>PRONNA # Catedra de la Paz y Derechos Humanos # 199322</t>
  </si>
  <si>
    <t>HVEN23-PRO;HEA-199673-1 Mejorar el acceso a la salud sexual y reproductiva  para mujeres adolescentes y adultas, en los estados Falcón, Miranda y Distrito Capital, cuyas barreas se han incrementado a raíz de la pandemia del COVID-19.</t>
  </si>
  <si>
    <t>199673</t>
  </si>
  <si>
    <t>PRONNA # Centro de Estudios de Derechos Sexuales y Reproductivos # 199673</t>
  </si>
  <si>
    <t>PRONNA # CEDESEX - Centro de Estudios de Derechos Sexuales y Reproductivos # 199673</t>
  </si>
  <si>
    <t>PRONNA # Centro de Estudios de Derechos Sexuales y Reproductivos # 199705</t>
  </si>
  <si>
    <t>PRONNA # CEDESEX - Centro de Estudios de Derechos Sexuales y Reproductivos # 199705</t>
  </si>
  <si>
    <t>PRONNA # Comisión para los Derechos Humanos y la Ciudadanía # 199800</t>
  </si>
  <si>
    <t>PRONNA # CODEHCIU - Comisión para los Derechos Humanos y la Ciudadanía # 199800</t>
  </si>
  <si>
    <t>PRONNA # Comitato Internationale per lo Sviluppo dei Popoli # 199381</t>
  </si>
  <si>
    <t>PRONNA # CISP - Comité Internacional para el Desarrollo de los Pueblos # 199381</t>
  </si>
  <si>
    <t>PRONNA # Construyendo Futuros # 199507</t>
  </si>
  <si>
    <t>PRONNA # CF - Construyendo Futuros # 199507</t>
  </si>
  <si>
    <t>PRONNA # Cooperativa Mondo Aperto # 199532</t>
  </si>
  <si>
    <t>PRONNA # Mondo Aperto - Cooperativa Mondo Aperto # 199532</t>
  </si>
  <si>
    <t>PRONNA # Cooperazione E Sviluppo - CESVI # 199025</t>
  </si>
  <si>
    <t>PRONNA # CESVI - Cooperazione E Sviluppo # 199025</t>
  </si>
  <si>
    <t>PRONNA # Cooperazione E Sviluppo - CESVI # 199575</t>
  </si>
  <si>
    <t>PRONNA # CESVI - Cooperazione E Sviluppo # 199575</t>
  </si>
  <si>
    <t>PRONNA # Cooperazione E Sviluppo - CESVI # 199768</t>
  </si>
  <si>
    <t>PRONNA # CESVI - Cooperazione E Sviluppo # 199768</t>
  </si>
  <si>
    <t>PRONNA # Cooperazione Internazionale - COOPI # 199025</t>
  </si>
  <si>
    <t>PRONNA # COOPI - Cooperazione Internazionale # 199025</t>
  </si>
  <si>
    <t>PRONNA # Cooperazione Internazionale - COOPI # 199768</t>
  </si>
  <si>
    <t>PRONNA # COOPI - Cooperazione Internazionale # 199768</t>
  </si>
  <si>
    <t>PRONNA # Cruz Roja Venezolana - Seccional Falcón # 199744</t>
  </si>
  <si>
    <t>PRONNA # CRV Falcón - Cruz Roja Venezolana - Seccional Falcón # 199744</t>
  </si>
  <si>
    <t>PRONNA # Danish Refugee Council # 198796</t>
  </si>
  <si>
    <t>PRONNA # DRC - Danish Refugee Council # 198796</t>
  </si>
  <si>
    <t>PRONNA # Fundación AFROAMIGA # 198722</t>
  </si>
  <si>
    <t>PRONNA # Afroamiga - Fundación Afroamiga # 198722</t>
  </si>
  <si>
    <t>HVEN23-PRO-198902-1 Programa de Orientación y Fortalecimiento Comunitario y Familiar de FUNDANA en comunidades vulnerables priorizadas.</t>
  </si>
  <si>
    <t>198902</t>
  </si>
  <si>
    <t>PRONNA # Fundación Amigos del Niño que Amerita Protección # 198902</t>
  </si>
  <si>
    <t>PRONNA # FUNDANA - Fundación Amigos del Niño que Amerita Protección # 198902</t>
  </si>
  <si>
    <t>PRONNA # Fundación Amigos del Niño que Amerita Protección # 199739</t>
  </si>
  <si>
    <t>PRONNA # FUNDANA - Fundación Amigos del Niño que Amerita Protección # 199739</t>
  </si>
  <si>
    <t>PRONNA # Fundación Degania # 199515</t>
  </si>
  <si>
    <t>PRONNA # DEGANIA - Fundación Degania # 199515</t>
  </si>
  <si>
    <t>PRONNA # Fundación Renaciendo en Familia # 198993</t>
  </si>
  <si>
    <t>PRONNA # FRF - Fundación Renaciendo en Familia # 198993</t>
  </si>
  <si>
    <t>HVEN23-PRO-199747-1 Inclusión de las personas con Discapacidad y adultos mayores en los servicios de protección</t>
  </si>
  <si>
    <t>199747</t>
  </si>
  <si>
    <t>PRONNA # Fundación Vanessa Peretti # 199747</t>
  </si>
  <si>
    <t>PRONNA # FUNVAPE - Fundación Vanessa Peretti # 199747</t>
  </si>
  <si>
    <t>PRONNA # Fundación Vivienda Popular # 199482</t>
  </si>
  <si>
    <t>HVEN23-PRO-199588-1 Capacitación y Sensibilización de la Prevención del Abuso Sexual Infantil y Adolescente en Comunidades Vulnerables y Sistema de Protección NNA</t>
  </si>
  <si>
    <t>199588</t>
  </si>
  <si>
    <t>PRONNA # Fundación de Atención Social "Habla" # 199588</t>
  </si>
  <si>
    <t>PRONNA # FASH - Fundación de Atención Social "Habla" # 199588</t>
  </si>
  <si>
    <t>HVEN23-PRO-199719-1 Plan de Formación y Empoderamiento en Prevención de Abuso Sexual Infantil y Adolescente</t>
  </si>
  <si>
    <t>199719</t>
  </si>
  <si>
    <t>PRONNA # Fundación de Atención Social "Habla" # 199719</t>
  </si>
  <si>
    <t>PRONNA # FASH - Fundación de Atención Social "Habla" # 199719</t>
  </si>
  <si>
    <t>HVEN23-PRO-199063-1 Programa de Asistencia Integral dirigido a Niños, Niñas y Adolescentes entre 6 y 17 años en Coro Estado Falcón</t>
  </si>
  <si>
    <t>199063</t>
  </si>
  <si>
    <t>PRONNA # Fundación de Bienestar para la Familia # 199063</t>
  </si>
  <si>
    <t>PRONNA # FUNDABIFAM - Fundación de Bienestar para la Familia # 199063</t>
  </si>
  <si>
    <t>HVEN23-PRO;FSC-198987-1 Prevención de la VBG en Mujeres y Niñas con Discapacidad, madres y/o cuidadoras de PcD, municipios Plaza y Zamora, Miranda.</t>
  </si>
  <si>
    <t>198987</t>
  </si>
  <si>
    <t>PRONNA # Fundación para la Asistencia, Formación e Investigación en Discapacidad # 198987</t>
  </si>
  <si>
    <t>PRONNA # FundAFID - Fundación para la Asistencia, Formación e Investigación en Discapacidad # 198987</t>
  </si>
  <si>
    <t>HVEN23-PRO;FSC-199699-1 Protección de Niños, Niñas y Adolescentes en riesgo, y fortalecimiento de las capacidades de cuidado de sus familias</t>
  </si>
  <si>
    <t>199699</t>
  </si>
  <si>
    <t>PRONNA # Hebrew Immigrant Aid Society # 199699</t>
  </si>
  <si>
    <t>PRONNA # HIAS - Hebrew Immigrant Aid Society # 199699</t>
  </si>
  <si>
    <t>PRONNA # HelpAge International # 199638</t>
  </si>
  <si>
    <t>PRONNA # HelpAge - HelpAge International # 199638</t>
  </si>
  <si>
    <t>PRONNA # INTERSOS Humanitarian Aid Organization # 199148</t>
  </si>
  <si>
    <t>PRONNA # INTERSOS # 199148</t>
  </si>
  <si>
    <t>PRONNA # INTERSOS Humanitarian Aid Organization # 199541</t>
  </si>
  <si>
    <t>PRONNA # INTERSOS # 199541</t>
  </si>
  <si>
    <t>PRONNA # International Organization for Migration # 200067</t>
  </si>
  <si>
    <t>PRONNA # OIM - International Organization for Migration # 200067</t>
  </si>
  <si>
    <t>PRONNA # Meals4Hope # 199566</t>
  </si>
  <si>
    <t>PRONNA # M4H - Meals4Hope # 199566</t>
  </si>
  <si>
    <t>HVEN23-PRO-199634-1 Fortalecimiento de  Espacios Sororos Seguros para Mujeres sobrevivientes de VbG, Violencia sexual e Institucional</t>
  </si>
  <si>
    <t>199634</t>
  </si>
  <si>
    <t>PRONNA # ONG Los Shippiyyukon # 199634</t>
  </si>
  <si>
    <t>PRONNA # SHIPPIYYUKON - SHIPPIYYUKON # 199634</t>
  </si>
  <si>
    <t>PRONNA # Otro Enfoque # 199709</t>
  </si>
  <si>
    <t>HVEN23-PRO;HEA-199459-1 Acceso a Servicios de Salud Materno Infantil en el Estado de Táchira</t>
  </si>
  <si>
    <t>199459</t>
  </si>
  <si>
    <t>PRONNA # Polish Medical Mission # 199459</t>
  </si>
  <si>
    <t>PRONNA # PMM - Polish Medical Mission # 199459</t>
  </si>
  <si>
    <t>PRONNA # Première Urgence Internationale # 199025</t>
  </si>
  <si>
    <t>PRONNA # PUI - Première Urgence Internationale # 199025</t>
  </si>
  <si>
    <t>PRONNA # Première Urgence Internationale # 199768</t>
  </si>
  <si>
    <t>PRONNA # PUI - Première Urgence Internationale # 199768</t>
  </si>
  <si>
    <t>PRONNA # RET International # 199642</t>
  </si>
  <si>
    <t>PRONNA # RET - RET International # 199642</t>
  </si>
  <si>
    <t>PRONNA # Red de Casas Don Bosco # 199544</t>
  </si>
  <si>
    <t>PRONNA # RCDB - Red de Casas Don Bosco # 199544</t>
  </si>
  <si>
    <t>PRONNA # Red de Casas Don Bosco # 199576</t>
  </si>
  <si>
    <t>PRONNA # RCDB - Red de Casas Don Bosco # 199576</t>
  </si>
  <si>
    <t>HVEN23-PRO-199578-1 Expansión de los servicios de protección infantil y fortalecimiento del ambiente protector para niños, niñas y adolescentes vulnerables y en situación de riesgo en ocho estados prioritarios.</t>
  </si>
  <si>
    <t>199578</t>
  </si>
  <si>
    <t>PRONNA # Red de Casas Don Bosco # 199578</t>
  </si>
  <si>
    <t>PRONNA # RCDB - Red de Casas Don Bosco # 199578</t>
  </si>
  <si>
    <t>PRONNA # Save the Children # 198365</t>
  </si>
  <si>
    <t>PRONNA # SC - Save the Children # 198365</t>
  </si>
  <si>
    <t>PRONNA # Solidarités International # 199025</t>
  </si>
  <si>
    <t>PRONNA # Solidarités International # 199768</t>
  </si>
  <si>
    <t>PRONNA # TECHO # 199065</t>
  </si>
  <si>
    <t>PRONNA # TECHO - TECHO # 199065</t>
  </si>
  <si>
    <t>PRONNA # Trazando Espacios # 199362</t>
  </si>
  <si>
    <t>HVEN23-PRO-199935-1 Fortalecer el sistema de protección de NNA con servicios de prevención y respuesta con enfoque en edad, genero y diversidad.</t>
  </si>
  <si>
    <t>199935</t>
  </si>
  <si>
    <t>PRONNA # United Nations Children's Fund # 199935</t>
  </si>
  <si>
    <t>PRONNA # UNICEF - Fondo de las Naciones Unidas para la Infancia # 199935</t>
  </si>
  <si>
    <t>PRONNA # United Nations High Commissioner for Refugees # 199498</t>
  </si>
  <si>
    <t>PRONNA # ACNUR - United Nations High Commissioner for Refugees # 199498</t>
  </si>
  <si>
    <t>HVEN23-PRO;HEA-199662-1 Prestación de Servicios de Prevención, Respuesta y Apoyo que salvan vidas en Salud Sexual y Reproductiva y Violencia Basada en Género para las mujeres y adolescentes más vulnerables en 10 estados priorizados de Venezuela.</t>
  </si>
  <si>
    <t>199662</t>
  </si>
  <si>
    <t>PRONNA # United Nations Population Fund # 199662</t>
  </si>
  <si>
    <t>PRONNA # UNFPA - United Nations Population Fund # 199662</t>
  </si>
  <si>
    <t>PRONNA # World Vision International # 199658</t>
  </si>
  <si>
    <t>PRONNA # WVI - World Vision International # 199658</t>
  </si>
  <si>
    <t>HVEN23-PRO-199473-1 Fortalecimiento de Supervivientes, Comunidades e Instituciones para la superación, prevención de la trata y explotación sexual</t>
  </si>
  <si>
    <t>199473</t>
  </si>
  <si>
    <t>PRONNA # Éxodo Asociación Civil # 199473</t>
  </si>
  <si>
    <t>PRONNA # EXODO - Éxodo Asociación Civil # 199473</t>
  </si>
  <si>
    <t>PROPG # 1001 Ideas Para Mi País # 199065</t>
  </si>
  <si>
    <t>PROPG # 1001 Ideas Para Mi País # 199594</t>
  </si>
  <si>
    <t>HVEN23-PRO-199550-1 Espacios Afirmativos por la igualdad y la no discriminación para personas LGBT</t>
  </si>
  <si>
    <t>199550</t>
  </si>
  <si>
    <t>PROPG # A.C. CONSORCIO DESARROLLO Y JUSTICIA # 199550</t>
  </si>
  <si>
    <t>PROPG # ACCDJ - A.C. CONSORCIO DESARROLLO Y JUSTICIA # 199550</t>
  </si>
  <si>
    <t>PROPG # A.C. Servicios y Proyectos Acuario # 199766</t>
  </si>
  <si>
    <t>PROPG # Servicios y Proyectos ACUARIO # 199766</t>
  </si>
  <si>
    <t>PROPG # Acción Contra el Hambre - Spain # 199580</t>
  </si>
  <si>
    <t>PROPG # ACH - Fundación Acción Contra el Hambre # 199580</t>
  </si>
  <si>
    <t>PROPG # Aliadas en Cadena A.C. # 199594</t>
  </si>
  <si>
    <t>PROPG # Aliadas en Cadena A.C. # 200317</t>
  </si>
  <si>
    <t>PROPG # Alianza Internacional Cielos Abiertos # 199368</t>
  </si>
  <si>
    <t>PROPG # ALINCA - Alianza Internacional Cielos Abiertos # 199368</t>
  </si>
  <si>
    <t>PROPG # Alianza Internacional Cielos Abiertos # 200327</t>
  </si>
  <si>
    <t>PROPG # ALINCA - Alianza Internacional Cielos Abiertos # 200327</t>
  </si>
  <si>
    <t>PROPG # Alimenta La Solidaridad # 199268</t>
  </si>
  <si>
    <t>PROPG # Alimenta La Solidaridad # 199594</t>
  </si>
  <si>
    <t>PROPG # Asociación Civil Acción Campesina # 200331</t>
  </si>
  <si>
    <t>PROPG # Asociación Civil Comunidad Activa # 199006</t>
  </si>
  <si>
    <t>PROPG # Asociación Civil Fe y Alegría Venezuela # 199712</t>
  </si>
  <si>
    <t>PROPG # Fe y Alegria - Asociación Civil Fe y Alegría Venezuela # 199712</t>
  </si>
  <si>
    <t>PROPG # Asociación Civil Hogar Bambi Venezuela # 199364</t>
  </si>
  <si>
    <t>PROPG # Hogar Bambi # 199364</t>
  </si>
  <si>
    <t>PROPG # Asociación Civil Jóvenes y Desarrollo # 199587</t>
  </si>
  <si>
    <t>PROPG # Asociación Civil Kinyivi Tere por los DDHH # 199579</t>
  </si>
  <si>
    <t>PROPG # KTDH - Asociación Civil Kinyivi Tere por los DDHH # 199579</t>
  </si>
  <si>
    <t>PROPG # Asociación Civil Tinta Violeta # 199749</t>
  </si>
  <si>
    <t>PROPG # Tinta Violeta - Asociación Civil Tinta Violeta # 199749</t>
  </si>
  <si>
    <t>PROPG # Asociación Civil Tinta Violeta # 199750</t>
  </si>
  <si>
    <t>PROPG # Tinta Violeta - Asociación Civil Tinta Violeta # 199750</t>
  </si>
  <si>
    <t>PROPG # Asociación Civil Tinta Violeta # 199761</t>
  </si>
  <si>
    <t>PROPG # Tinta Violeta - Asociación Civil Tinta Violeta # 199761</t>
  </si>
  <si>
    <t>PROPG # Asociación Civil Tinta Violeta # 199863</t>
  </si>
  <si>
    <t>PROPG # Tinta Violeta - Asociación Civil Tinta Violeta # 199863</t>
  </si>
  <si>
    <t>PROPG # Asociación Civil Uniandes # 199643</t>
  </si>
  <si>
    <t>PROPG # UNIANDES - Asociación Civil Uniandes # 199643</t>
  </si>
  <si>
    <t>PROPG # Asociación Civil Venezuela Igualitaria # 198366</t>
  </si>
  <si>
    <t>PROPG # ACVI - Asociación Civil Venezuela Igualitaria # 198366</t>
  </si>
  <si>
    <t>PROPG # Asociación Civil Vida y Luz # 199697</t>
  </si>
  <si>
    <t>PROPG # ASOVILUZ - Asociación Civil Vida y Luz # 199697</t>
  </si>
  <si>
    <t>HVEN23-PRO-199728-1 Mujeres y hombres educadores empoderados para la defensa y promoción de los derechos en tiempo de crisis para fortalecer la resiliencia en tiempos de crisis, el “Buen Trato como derecho de NNA y Prevención del maltrato” (BULLYING) en sus comunidades.</t>
  </si>
  <si>
    <t>199728</t>
  </si>
  <si>
    <t>PROPG # Asociación Civil Vida y Luz # 199728</t>
  </si>
  <si>
    <t>PROPG # ASOVILUZ - Asociación Civil Vida y Luz # 199728</t>
  </si>
  <si>
    <t>PROPG # Asociación Venezolana de Educación Católica # 199390</t>
  </si>
  <si>
    <t>PROPG # AVEC - Asociación Venezolana de Educación Católica # 199390</t>
  </si>
  <si>
    <t>PROPG # Asociación Venezolana de Educación Católica # 200323</t>
  </si>
  <si>
    <t>PROPG # AVEC - Asociación Venezolana de Educación Católica # 200323</t>
  </si>
  <si>
    <t>PROPG # Asociación para el Desarrollo de la Educación Integral y Comunitaria # 200316</t>
  </si>
  <si>
    <t>PROPG # ASEINC - Asociación para el Desarrollo de la Educación Integral y Comunitaria # 200316</t>
  </si>
  <si>
    <t>HVEN23-PRO;HEA-198917-1 Aumentar resiliencia,  acceso a diagnostico y tratamiento temprano de cáncer Infanto Juvenil, Cervico Uterino y Próstata en Poblaciones mas vulnerables  del Estado Zulia.</t>
  </si>
  <si>
    <t>198917</t>
  </si>
  <si>
    <t>PROPG # Associación Civil Atravezando # 198917</t>
  </si>
  <si>
    <t>PROPG # Atravezando - Associación Civil Atravezando # 198917</t>
  </si>
  <si>
    <t>PROPG # Caritas Venezuela # 199406</t>
  </si>
  <si>
    <t>PROPG # Caritas VEN - Caritas Venezuela # 199406</t>
  </si>
  <si>
    <t>PROPG # Catedra de la Paz y Derechos Humanos # 199322</t>
  </si>
  <si>
    <t>PROPG # Centro de Desarrollo Integral Sucre # 199406</t>
  </si>
  <si>
    <t>PROPG # CEDISUC - Centro de Desarrollo Sucre Integral # 199406</t>
  </si>
  <si>
    <t>PROPG # Centro de Estudios de Derechos Sexuales y Reproductivos # 199673</t>
  </si>
  <si>
    <t>PROPG # CEDESEX - Centro de Estudios de Derechos Sexuales y Reproductivos # 199673</t>
  </si>
  <si>
    <t>PROPG # Centro de Estudios de Derechos Sexuales y Reproductivos # 199705</t>
  </si>
  <si>
    <t>PROPG # CEDESEX - Centro de Estudios de Derechos Sexuales y Reproductivos # 199705</t>
  </si>
  <si>
    <t>PROPG # Comisión para los Derechos Humanos y la Ciudadanía # 199800</t>
  </si>
  <si>
    <t>PROPG # CODEHCIU - Comisión para los Derechos Humanos y la Ciudadanía # 199800</t>
  </si>
  <si>
    <t>PROPG # Comitato Internationale per lo Sviluppo dei Popoli # 199381</t>
  </si>
  <si>
    <t>PROPG # CISP - Comité Internacional para el Desarrollo de los Pueblos # 199381</t>
  </si>
  <si>
    <t>PROPG # Comitato Internationale per lo Sviluppo dei Popoli # 200319</t>
  </si>
  <si>
    <t>PROPG # CISP - Comité Internacional para el Desarrollo de los Pueblos # 200319</t>
  </si>
  <si>
    <t>HVEN23-PRO-199681-1 Prevención de la violencia y mitigación de sus efectos individuales y colectivos en comunidades vulnerables de la Región Capital, Anzoátegui, Bolívar y Falcón  a partir de la organización y participación comunitaria.</t>
  </si>
  <si>
    <t>199681</t>
  </si>
  <si>
    <t>PROPG # Comité de Familiares de las Víctimas de los Sucesos de febrero y marzo de 1989 # 199681</t>
  </si>
  <si>
    <t>PROPG # COFAVIC - Comité de Familiares de Víctimas de los sucesos de febrero y marzo de 1989 # 199681</t>
  </si>
  <si>
    <t>PROPG # Convite Asociación Civil # 199280</t>
  </si>
  <si>
    <t>PROPG # CONVITE - Convite Asociación Civil # 199280</t>
  </si>
  <si>
    <t>PROPG # Cooperativa Mondo Aperto # 199532</t>
  </si>
  <si>
    <t>PROPG # Mondo Aperto - Cooperativa Mondo Aperto # 199532</t>
  </si>
  <si>
    <t>PROPG # Cooperazione E Sviluppo - CESVI # 199575</t>
  </si>
  <si>
    <t>PROPG # CESVI - Cooperazione E Sviluppo # 199575</t>
  </si>
  <si>
    <t>PROPG # Cooperazione Internazionale - COOPI # 200321</t>
  </si>
  <si>
    <t>PROPG # COOPI - Cooperazione Internazionale # 200321</t>
  </si>
  <si>
    <t>PROPG # Cruz Roja Venezolana - Seccional Falcón # 199744</t>
  </si>
  <si>
    <t>PROPG # CRV Falcón - Cruz Roja Venezolana - Seccional Falcón # 199744</t>
  </si>
  <si>
    <t>PROPG # Danish Refugee Council # 198796</t>
  </si>
  <si>
    <t>PROPG # DRC - Danish Refugee Council # 198796</t>
  </si>
  <si>
    <t>HVEN23-PRO;FSC-200325-1 FHV - Fortalecer protección y medios de vida de 5.032 individuos en Sucre (Valdez y Bermudez) y Apure (Paez y Romulo Gallegos)</t>
  </si>
  <si>
    <t>200325</t>
  </si>
  <si>
    <t>PROPG # Danish Refugee Council # 200325</t>
  </si>
  <si>
    <t>PROPG # DRC - Danish Refugee Council # 200325</t>
  </si>
  <si>
    <t>PROPG # Fundacion Proyecto Maniapure # 199675</t>
  </si>
  <si>
    <t>PROPG # FPM - Fundacion Proyecto Maniapure # 199675</t>
  </si>
  <si>
    <t>PROPG # Fundación AFROAMIGA # 198722</t>
  </si>
  <si>
    <t>PROPG # Afroamiga - Fundación Afroamiga # 198722</t>
  </si>
  <si>
    <t>PROPG # Fundación Degania # 199515</t>
  </si>
  <si>
    <t>PROPG # DEGANIA - Fundación Degania # 199515</t>
  </si>
  <si>
    <t>PROPG # Fundación Renaciendo en Familia # 198993</t>
  </si>
  <si>
    <t>PROPG # FRF - Fundación Renaciendo en Familia # 198993</t>
  </si>
  <si>
    <t>PROPG # Fundación Vanessa Peretti # 199747</t>
  </si>
  <si>
    <t>PROPG # FUNVAPE - Fundación Vanessa Peretti # 199747</t>
  </si>
  <si>
    <t>PROPG # Fundación Vivienda Popular # 199482</t>
  </si>
  <si>
    <t>PROPG # Fundación Vivienda Popular # 200332</t>
  </si>
  <si>
    <t>PROPG # Fundación para la Asistencia, Formación e Investigación en Discapacidad # 198987</t>
  </si>
  <si>
    <t>PROPG # FundAFID - Fundación para la Asistencia, Formación e Investigación en Discapacidad # 198987</t>
  </si>
  <si>
    <t>PROPG # Fundación para la Asistencia, Formación e Investigación en Discapacidad # 200329</t>
  </si>
  <si>
    <t>PROPG # FundAFID - Fundación para la Asistencia, Formación e Investigación en Discapacidad # 200329</t>
  </si>
  <si>
    <t>PROPG # HEKS - Hilfswerk der Evangelischen Kirchen Schweiz # 200289</t>
  </si>
  <si>
    <t>PROPG # Hebrew Immigrant Aid Society # 199664</t>
  </si>
  <si>
    <t>PROPG # HIAS - Hebrew Immigrant Aid Society # 199664</t>
  </si>
  <si>
    <t>PROPG # Hebrew Immigrant Aid Society # 199699</t>
  </si>
  <si>
    <t>PROPG # HIAS - Hebrew Immigrant Aid Society # 199699</t>
  </si>
  <si>
    <t>HVEN23-PRO-199822-1 Protección y Asistencia Legal para Refugiados Colombianos Vulnerables, Solicitantes de Asilo y Comunidades de Acogida para Acceder a Derechos y servicios</t>
  </si>
  <si>
    <t>199822</t>
  </si>
  <si>
    <t>PROPG # Hebrew Immigrant Aid Society # 199822</t>
  </si>
  <si>
    <t>PROPG # HIAS - Hebrew Immigrant Aid Society # 199822</t>
  </si>
  <si>
    <t>PROPG # HelpAge International # 199638</t>
  </si>
  <si>
    <t>PROPG # HelpAge - HelpAge International # 199638</t>
  </si>
  <si>
    <t>PROPG # INTERSOS Humanitarian Aid Organization # 199148</t>
  </si>
  <si>
    <t>PROPG # INTERSOS # 199148</t>
  </si>
  <si>
    <t>HVEN23-PRO;HEA-199502-1 Improved access to integrated health and protection services in the crisis affected population of Apure and Arauca - 2023 - INTERSOS, Colombia and Venezuela</t>
  </si>
  <si>
    <t>199502</t>
  </si>
  <si>
    <t>PROPG # INTERSOS Humanitarian Aid Organization # 199502</t>
  </si>
  <si>
    <t>PROPG # INTERSOS # 199502</t>
  </si>
  <si>
    <t>PROPG # INTERSOS Humanitarian Aid Organization # 199541</t>
  </si>
  <si>
    <t>PROPG # INTERSOS # 199541</t>
  </si>
  <si>
    <t>HVEN23-PRO;HEA-199571-1 Health and Protection response for migrants and vulnerable individuals in Venezuela</t>
  </si>
  <si>
    <t>199571</t>
  </si>
  <si>
    <t>PROPG # INTERSOS Humanitarian Aid Organization # 199571</t>
  </si>
  <si>
    <t>PROPG # INTERSOS # 199571</t>
  </si>
  <si>
    <t>PROPG # International Organization for Migration # 200067</t>
  </si>
  <si>
    <t>PROPG # OIM - International Organization for Migration # 200067</t>
  </si>
  <si>
    <t>PROPG # Meals4Hope # 199566</t>
  </si>
  <si>
    <t>PROPG # M4H - Meals4Hope # 199566</t>
  </si>
  <si>
    <t>PROPG # Otro Enfoque # 199709</t>
  </si>
  <si>
    <t>PROPG # Polish Medical Mission # 199459</t>
  </si>
  <si>
    <t>PROPG # PMM - Polish Medical Mission # 199459</t>
  </si>
  <si>
    <t>PROPG # Première Urgence Internationale # 199827</t>
  </si>
  <si>
    <t>PROPG # PUI - Première Urgence Internationale # 199827</t>
  </si>
  <si>
    <t>PROPG # Red de Casas Don Bosco # 199544</t>
  </si>
  <si>
    <t>PROPG # RCDB - Red de Casas Don Bosco # 199544</t>
  </si>
  <si>
    <t>PROPG # Superación Personal a través de la Tecnología # 199672</t>
  </si>
  <si>
    <t>PROPG # Superatec AC - Superación Personal a través de la Tecnología # 199672</t>
  </si>
  <si>
    <t>PROPG # Superación Personal a través de la Tecnología # 200318</t>
  </si>
  <si>
    <t>PROPG # Superatec AC - Superación Personal a través de la Tecnología # 200318</t>
  </si>
  <si>
    <t>PROPG # TECHO # 199065</t>
  </si>
  <si>
    <t>PROPG # TECHO - TECHO # 199065</t>
  </si>
  <si>
    <t>PROPG # TECHO # 199716</t>
  </si>
  <si>
    <t>PROPG # TECHO - TECHO # 199716</t>
  </si>
  <si>
    <t>PROPG # Trazando Espacios # 199362</t>
  </si>
  <si>
    <t>PROPG # United Nations High Commissioner for Refugees # 199498</t>
  </si>
  <si>
    <t>PROPG # ACNUR - United Nations High Commissioner for Refugees # 199498</t>
  </si>
  <si>
    <t>HVEN23-PRO-199592-1 PROMOCION DE LOS DERECHOS HUMANOS DE LA POBLACION LGBTI EN EL ESTADO MIRANDA</t>
  </si>
  <si>
    <t>199592</t>
  </si>
  <si>
    <t>PROPG # United Nations Joint Programme on HIV/AIDS # 199592</t>
  </si>
  <si>
    <t>PROPG # UNAIDS - United Nations Joint Programme on HIV/AIDS # 199592</t>
  </si>
  <si>
    <t>PROPG # United Nations Population Fund # 199662</t>
  </si>
  <si>
    <t>PROPG # UNFPA - United Nations Population Fund # 199662</t>
  </si>
  <si>
    <t>PROPG # Unión Afirmativa de Venezuela # 199550</t>
  </si>
  <si>
    <t>PROPG # Éxodo Asociación Civil # 199473</t>
  </si>
  <si>
    <t>PROPG # EXODO - Éxodo Asociación Civil # 199473</t>
  </si>
  <si>
    <t>PROVBG # 1001 Ideas Para Mi País # 199065</t>
  </si>
  <si>
    <t>PROVBG # 1001 Ideas Para Mi País # 199594</t>
  </si>
  <si>
    <t>PROVBG # A.C. CONSORCIO DESARROLLO Y JUSTICIA # 199550</t>
  </si>
  <si>
    <t>PROVBG # ACCDJ - A.C. CONSORCIO DESARROLLO Y JUSTICIA # 199550</t>
  </si>
  <si>
    <t>PROVBG # A.C. Servicios y Proyectos Acuario # 199766</t>
  </si>
  <si>
    <t>PROVBG # Servicios y Proyectos ACUARIO # 199766</t>
  </si>
  <si>
    <t>PROVBG # Acción Contra el Hambre - Spain # 199580</t>
  </si>
  <si>
    <t>PROVBG # ACH - Fundación Acción Contra el Hambre # 199580</t>
  </si>
  <si>
    <t>PROVBG # Agency for Technical Cooperation and Development # 199025</t>
  </si>
  <si>
    <t>PROVBG # ACTED - Agencia de Cooperación Técnica y Desarrollo # 199025</t>
  </si>
  <si>
    <t>PROVBG # Agency for Technical Cooperation and Development # 199768</t>
  </si>
  <si>
    <t>PROVBG # ACTED - Agencia de Cooperación Técnica y Desarrollo # 199768</t>
  </si>
  <si>
    <t>HVEN23-PRO;HEA-198963-1 Acciones de prevención y respuesta a la VBG y la promoción de los derechos de salud sexual y reproductiva de niñas y mujeres en comunidades de Distrito Capital y los estados: Zulia, Lara y Miranda</t>
  </si>
  <si>
    <t>198963</t>
  </si>
  <si>
    <t>PROVBG # Aliadas en Cadena A.C. # 198963</t>
  </si>
  <si>
    <t>PROVBG # Aliadas en Cadena A.C. # 199594</t>
  </si>
  <si>
    <t>PROVBG # Alianza Internacional Cielos Abiertos # 199368</t>
  </si>
  <si>
    <t>PROVBG # ALINCA - Alianza Internacional Cielos Abiertos # 199368</t>
  </si>
  <si>
    <t>PROVBG # Alimenta La Solidaridad # 199268</t>
  </si>
  <si>
    <t>PROVBG # Alimenta La Solidaridad # 199594</t>
  </si>
  <si>
    <t>PROVBG # Asociación Civil Comunidad Activa # 199006</t>
  </si>
  <si>
    <t>PROVBG # Asociación Civil Fe y Alegría Venezuela # 199712</t>
  </si>
  <si>
    <t>PROVBG # Fe y Alegria - Asociación Civil Fe y Alegría Venezuela # 199712</t>
  </si>
  <si>
    <t>PROVBG # Asociación Civil Hogar Bambi Venezuela # 199364</t>
  </si>
  <si>
    <t>PROVBG # Hogar Bambi # 199364</t>
  </si>
  <si>
    <t>PROVBG # Asociación Civil Jóvenes y Desarrollo # 199587</t>
  </si>
  <si>
    <t>PROVBG # Asociación Civil Kinyivi Tere por los DDHH # 199579</t>
  </si>
  <si>
    <t>PROVBG # KTDH - Asociación Civil Kinyivi Tere por los DDHH # 199579</t>
  </si>
  <si>
    <t>PROVBG # Asociación Civil Tinta Violeta # 199749</t>
  </si>
  <si>
    <t>PROVBG # Tinta Violeta - Asociación Civil Tinta Violeta # 199749</t>
  </si>
  <si>
    <t>PROVBG # Asociación Civil Tinta Violeta # 199761</t>
  </si>
  <si>
    <t>PROVBG # Tinta Violeta - Asociación Civil Tinta Violeta # 199761</t>
  </si>
  <si>
    <t>PROVBG # Asociación Civil Tinta Violeta # 199863</t>
  </si>
  <si>
    <t>PROVBG # Tinta Violeta - Asociación Civil Tinta Violeta # 199863</t>
  </si>
  <si>
    <t>PROVBG # Asociación Civil Uniandes # 199643</t>
  </si>
  <si>
    <t>PROVBG # UNIANDES - Asociación Civil Uniandes # 199643</t>
  </si>
  <si>
    <t>PROVBG # Asociación Civil Venezuela Igualitaria # 198366</t>
  </si>
  <si>
    <t>PROVBG # ACVI - Asociación Civil Venezuela Igualitaria # 198366</t>
  </si>
  <si>
    <t>PROVBG # Asociación Civil Vida y Luz # 199697</t>
  </si>
  <si>
    <t>PROVBG # ASOVILUZ - Asociación Civil Vida y Luz # 199697</t>
  </si>
  <si>
    <t>HVEN23-PRO-199943-1 Disponibilidad de servicios críticos de prevención y respuesta de VBG, especialmente en el área de Ginecobstetricia  en los estados Aragua, Falcón y Cojedes</t>
  </si>
  <si>
    <t>199943</t>
  </si>
  <si>
    <t>PROVBG # Asociación Civil de Planificación Familiar # 199943</t>
  </si>
  <si>
    <t>PROVBG # PLAFAM - Asociación Civil de Planificación Familiar # 199943</t>
  </si>
  <si>
    <t>PROVBG # Asociación de Mujeres por el Bienestar y Asistencia Recíproca # 198986</t>
  </si>
  <si>
    <t>PROVBG # AMBAR - Asociación de Mujeres por el Bienestar y la Asistencia Recíproca # 198986</t>
  </si>
  <si>
    <t>PROVBG # Asociación para el Desarrollo de la Educación Integral y Comunitaria # 199665</t>
  </si>
  <si>
    <t>PROVBG # ASEINC - Asociación para el Desarrollo de la Educación Integral y Comunitaria # 199665</t>
  </si>
  <si>
    <t>PROVBG # Ateneo Ecológico del Orinoco # 198986</t>
  </si>
  <si>
    <t>PROVBG # AEO - Ateneo Ecológico del Orinoco # 198986</t>
  </si>
  <si>
    <t>PROVBG # Catedra de la Paz y Derechos Humanos # 199322</t>
  </si>
  <si>
    <t>PROVBG # Centro de Estudios de Derechos Sexuales y Reproductivos # 199673</t>
  </si>
  <si>
    <t>PROVBG # CEDESEX - Centro de Estudios de Derechos Sexuales y Reproductivos # 199673</t>
  </si>
  <si>
    <t>PROVBG # Centro de Estudios de Derechos Sexuales y Reproductivos # 199705</t>
  </si>
  <si>
    <t>PROVBG # CEDESEX - Centro de Estudios de Derechos Sexuales y Reproductivos # 199705</t>
  </si>
  <si>
    <t>PROVBG # Comisión para los Derechos Humanos y la Ciudadanía # 199800</t>
  </si>
  <si>
    <t>PROVBG # CODEHCIU - Comisión para los Derechos Humanos y la Ciudadanía # 199800</t>
  </si>
  <si>
    <t>PROVBG # Comité de Familiares de las Víctimas de los Sucesos de febrero y marzo de 1989 # 199681</t>
  </si>
  <si>
    <t>PROVBG # COFAVIC - Comité de Familiares de Víctimas de los sucesos de febrero y marzo de 1989 # 199681</t>
  </si>
  <si>
    <t>PROVBG # Construyendo Futuros # 199507</t>
  </si>
  <si>
    <t>PROVBG # CF - Construyendo Futuros # 199507</t>
  </si>
  <si>
    <t>PROVBG # Cooperativa Mondo Aperto # 199532</t>
  </si>
  <si>
    <t>PROVBG # Mondo Aperto - Cooperativa Mondo Aperto # 199532</t>
  </si>
  <si>
    <t>PROVBG # Cooperazione E Sviluppo - CESVI # 199025</t>
  </si>
  <si>
    <t>PROVBG # CESVI - Cooperazione E Sviluppo # 199025</t>
  </si>
  <si>
    <t>PROVBG # Cooperazione E Sviluppo - CESVI # 199575</t>
  </si>
  <si>
    <t>PROVBG # CESVI - Cooperazione E Sviluppo # 199575</t>
  </si>
  <si>
    <t>PROVBG # Cooperazione E Sviluppo - CESVI # 199768</t>
  </si>
  <si>
    <t>PROVBG # CESVI - Cooperazione E Sviluppo # 199768</t>
  </si>
  <si>
    <t>PROVBG # Cooperazione Internazionale - COOPI # 199025</t>
  </si>
  <si>
    <t>PROVBG # COOPI - Cooperazione Internazionale # 199025</t>
  </si>
  <si>
    <t>PROVBG # Cooperazione Internazionale - COOPI # 199768</t>
  </si>
  <si>
    <t>PROVBG # COOPI - Cooperazione Internazionale # 199768</t>
  </si>
  <si>
    <t>PROVBG # Cruz Roja Venezolana - Seccional Falcón # 199744</t>
  </si>
  <si>
    <t>PROVBG # CRV Falcón - Cruz Roja Venezolana - Seccional Falcón # 199744</t>
  </si>
  <si>
    <t>PROVBG # Danish Refugee Council # 198796</t>
  </si>
  <si>
    <t>PROVBG # DRC - Danish Refugee Council # 198796</t>
  </si>
  <si>
    <t>PROVBG # Fundacion Proyecto Maniapure # 199675</t>
  </si>
  <si>
    <t>PROVBG # FPM - Fundacion Proyecto Maniapure # 199675</t>
  </si>
  <si>
    <t>PROVBG # Fundación AFROAMIGA # 198722</t>
  </si>
  <si>
    <t>PROVBG # Afroamiga - Fundación Afroamiga # 198722</t>
  </si>
  <si>
    <t>PROVBG # Fundación Amigos del Niño que Amerita Protección # 198902</t>
  </si>
  <si>
    <t>PROVBG # FUNDANA - Fundación Amigos del Niño que Amerita Protección # 198902</t>
  </si>
  <si>
    <t>HVEN23-PRO-199654-1 EQUIDAD Comunidad</t>
  </si>
  <si>
    <t>199654</t>
  </si>
  <si>
    <t>PROVBG # Fundación Amigos del Niño que Amerita Protección # 199654</t>
  </si>
  <si>
    <t>PROVBG # FUNDANA - Fundación Amigos del Niño que Amerita Protección # 199654</t>
  </si>
  <si>
    <t>PROVBG # Fundación Degania # 199515</t>
  </si>
  <si>
    <t>PROVBG # DEGANIA - Fundación Degania # 199515</t>
  </si>
  <si>
    <t>PROVBG # Fundación Renaciendo en Familia # 198993</t>
  </si>
  <si>
    <t>PROVBG # FRF - Fundación Renaciendo en Familia # 198993</t>
  </si>
  <si>
    <t>PROVBG # Fundación Vanessa Peretti # 199747</t>
  </si>
  <si>
    <t>PROVBG # FUNVAPE - Fundación Vanessa Peretti # 199747</t>
  </si>
  <si>
    <t>PROVBG # Fundación Vivienda Popular # 199482</t>
  </si>
  <si>
    <t>PROVBG # Fundación para la Asistencia, Formación e Investigación en Discapacidad # 198987</t>
  </si>
  <si>
    <t>PROVBG # FundAFID - Fundación para la Asistencia, Formación e Investigación en Discapacidad # 198987</t>
  </si>
  <si>
    <t>PROVBG # Hebrew Immigrant Aid Society # 199664</t>
  </si>
  <si>
    <t>PROVBG # HIAS - Hebrew Immigrant Aid Society # 199664</t>
  </si>
  <si>
    <t>PROVBG # HelpAge International # 199638</t>
  </si>
  <si>
    <t>PROVBG # HelpAge - HelpAge International # 199638</t>
  </si>
  <si>
    <t>PROVBG # INTERSOS Humanitarian Aid Organization # 199148</t>
  </si>
  <si>
    <t>PROVBG # INTERSOS # 199148</t>
  </si>
  <si>
    <t>PROVBG # INTERSOS Humanitarian Aid Organization # 199502</t>
  </si>
  <si>
    <t>PROVBG # INTERSOS # 199502</t>
  </si>
  <si>
    <t>PROVBG # INTERSOS Humanitarian Aid Organization # 199541</t>
  </si>
  <si>
    <t>PROVBG # INTERSOS # 199541</t>
  </si>
  <si>
    <t>PROVBG # INTERSOS Humanitarian Aid Organization # 199571</t>
  </si>
  <si>
    <t>PROVBG # INTERSOS # 199571</t>
  </si>
  <si>
    <t>HVEN23-PRO;HEA-199388-1 Proveer servicios de salud esenciales y servicios de protección para comunidades vulnerables en el Estado Bolívar, Venezuela, en respuesta a la compleja crisis humanitaria - 2022</t>
  </si>
  <si>
    <t>199388</t>
  </si>
  <si>
    <t>PROVBG # International Medical Corps US # 199388</t>
  </si>
  <si>
    <t>PROVBG # IMC - International Medical Corps # 199388</t>
  </si>
  <si>
    <t>HVEN23-PRO;HEA-199539-1 Provisión integrada de asistencia en salud sexual y reproductiva, servicios de SMAPS y VBG a comunidades vulnerables y de difícil acceso en el Estado Bolívar, Venezuela 2023-2024</t>
  </si>
  <si>
    <t>199539</t>
  </si>
  <si>
    <t>PROVBG # International Medical Corps US # 199539</t>
  </si>
  <si>
    <t>PROVBG # IMC - International Medical Corps # 199539</t>
  </si>
  <si>
    <t>PROVBG # International Organization for Migration # 200067</t>
  </si>
  <si>
    <t>PROVBG # OIM - International Organization for Migration # 200067</t>
  </si>
  <si>
    <t>PROVBG # Meals4Hope # 199566</t>
  </si>
  <si>
    <t>PROVBG # M4H - Meals4Hope # 199566</t>
  </si>
  <si>
    <t>PROVBG # ONG Los Shippiyyukon # 199634</t>
  </si>
  <si>
    <t>PROVBG # SHIPPIYYUKON - SHIPPIYYUKON # 199634</t>
  </si>
  <si>
    <t>PROVBG # Otro Enfoque # 199709</t>
  </si>
  <si>
    <t>PROVBG # Polish Medical Mission # 199459</t>
  </si>
  <si>
    <t>PROVBG # PMM - Polish Medical Mission # 199459</t>
  </si>
  <si>
    <t>PROVBG # Première Urgence Internationale # 199025</t>
  </si>
  <si>
    <t>PROVBG # PUI - Première Urgence Internationale # 199025</t>
  </si>
  <si>
    <t>PROVBG # Première Urgence Internationale # 199768</t>
  </si>
  <si>
    <t>PROVBG # PUI - Première Urgence Internationale # 199768</t>
  </si>
  <si>
    <t>PROVBG # RET International # 199642</t>
  </si>
  <si>
    <t>PROVBG # RET - RET International # 199642</t>
  </si>
  <si>
    <t>PROVBG # Red de Casas Don Bosco # 199544</t>
  </si>
  <si>
    <t>PROVBG # RCDB - Red de Casas Don Bosco # 199544</t>
  </si>
  <si>
    <t>PROVBG # Red de Casas Don Bosco # 199576</t>
  </si>
  <si>
    <t>PROVBG # RCDB - Red de Casas Don Bosco # 199576</t>
  </si>
  <si>
    <t>PROVBG # Save the Children # 198365</t>
  </si>
  <si>
    <t>PROVBG # SC - Save the Children # 198365</t>
  </si>
  <si>
    <t>PROVBG # Solidarités International # 199025</t>
  </si>
  <si>
    <t>PROVBG # Solidarités International # 199768</t>
  </si>
  <si>
    <t>PROVBG # TECHO # 199065</t>
  </si>
  <si>
    <t>PROVBG # TECHO - TECHO # 199065</t>
  </si>
  <si>
    <t>PROVBG # TECHO # 199716</t>
  </si>
  <si>
    <t>PROVBG # TECHO - TECHO # 199716</t>
  </si>
  <si>
    <t>PROVBG # Trazando Espacios # 199362</t>
  </si>
  <si>
    <t>PROVBG # United Nations Children's Fund # 199935</t>
  </si>
  <si>
    <t>PROVBG # UNICEF - Fondo de las Naciones Unidas para la Infancia # 199935</t>
  </si>
  <si>
    <t>PROVBG # United Nations High Commissioner for Refugees # 199498</t>
  </si>
  <si>
    <t>PROVBG # ACNUR - United Nations High Commissioner for Refugees # 199498</t>
  </si>
  <si>
    <t>PROVBG # United Nations Joint Programme on HIV/AIDS # 199592</t>
  </si>
  <si>
    <t>PROVBG # UNAIDS - United Nations Joint Programme on HIV/AIDS # 199592</t>
  </si>
  <si>
    <t>PROVBG # United Nations Population Fund # 199662</t>
  </si>
  <si>
    <t>PROVBG # UNFPA - United Nations Population Fund # 199662</t>
  </si>
  <si>
    <t>PROVBG # Unión Afirmativa de Venezuela # 199550</t>
  </si>
  <si>
    <t>PROVBG # Éxodo Asociación Civil # 199473</t>
  </si>
  <si>
    <t>PROVBG # EXODO - Éxodo Asociación Civil # 199473</t>
  </si>
  <si>
    <t>SA # 1001 Ideas Para Mi País # 199594</t>
  </si>
  <si>
    <t>SA # Acción Contra el Hambre - Spain # 199580</t>
  </si>
  <si>
    <t>SA # ACH - Fundación Acción Contra el Hambre # 199580</t>
  </si>
  <si>
    <t>SA # Agency for Technical Cooperation and Development # 199025</t>
  </si>
  <si>
    <t>SA # ACTED - Agencia de Cooperación Técnica y Desarrollo # 199025</t>
  </si>
  <si>
    <t>HVEN23-FSC-199717-1 Programa de Comidas Escolares para en Falcon, Yaracuy y Sucre</t>
  </si>
  <si>
    <t>199717</t>
  </si>
  <si>
    <t>SA # Agency for Technical Cooperation and Development # 199717</t>
  </si>
  <si>
    <t>SA # ACTED - Agencia de Cooperación Técnica y Desarrollo # 199717</t>
  </si>
  <si>
    <t>SA # Agency for Technical Cooperation and Development # 199768</t>
  </si>
  <si>
    <t>SA # ACTED - Agencia de Cooperación Técnica y Desarrollo # 199768</t>
  </si>
  <si>
    <t>SA # Aliadas en Cadena A.C. # 199594</t>
  </si>
  <si>
    <t>SA # Aliadas en Cadena A.C. # 200317</t>
  </si>
  <si>
    <t>SA # Alianza Internacional Cielos Abiertos # 199368</t>
  </si>
  <si>
    <t>SA # ALINCA - Alianza Internacional Cielos Abiertos # 199368</t>
  </si>
  <si>
    <t>SA # Alianza Internacional Cielos Abiertos # 199685</t>
  </si>
  <si>
    <t>SA # ALINCA - Alianza Internacional Cielos Abiertos # 199685</t>
  </si>
  <si>
    <t>SA # Alianza Internacional Cielos Abiertos # 200327</t>
  </si>
  <si>
    <t>SA # ALINCA - Alianza Internacional Cielos Abiertos # 200327</t>
  </si>
  <si>
    <t>SA # Alimenta La Solidaridad # 199268</t>
  </si>
  <si>
    <t>SA # Alimenta La Solidaridad # 199594</t>
  </si>
  <si>
    <t>SA # Asociación Civil Acción Campesina # 200331</t>
  </si>
  <si>
    <t>SA # Asociación Civil Comunidad Activa # 199006</t>
  </si>
  <si>
    <t>SA # Asociación Civil Jóvenes y Desarrollo # 199587</t>
  </si>
  <si>
    <t>SA # Asociación Civil Opción Venezuela # 199682</t>
  </si>
  <si>
    <t>SA # OV - Asociación Civil Opción Venezuela # 199682</t>
  </si>
  <si>
    <t>SA # Asociación Civil Planeación y Desarrollo Salesianos de Don Bosco # 198525</t>
  </si>
  <si>
    <t>SA # PLANYDES - Asociación Civil Planeación y Desarrollo Salesianos de Don Bosco # 198525</t>
  </si>
  <si>
    <t>SA # Asociación Civil Tinta Violeta # 199749</t>
  </si>
  <si>
    <t>SA # Tinta Violeta - Asociación Civil Tinta Violeta # 199749</t>
  </si>
  <si>
    <t>SA # Asociación Civil Tinta Violeta # 199750</t>
  </si>
  <si>
    <t>SA # Tinta Violeta - Asociación Civil Tinta Violeta # 199750</t>
  </si>
  <si>
    <t>SA # Asociación Civil Tinta Violeta # 199761</t>
  </si>
  <si>
    <t>SA # Tinta Violeta - Asociación Civil Tinta Violeta # 199761</t>
  </si>
  <si>
    <t>SA # Asociación Civil Uniandes # 199643</t>
  </si>
  <si>
    <t>SA # UNIANDES - Asociación Civil Uniandes # 199643</t>
  </si>
  <si>
    <t>SA # Asociación Venezolana de Educación Católica # 200323</t>
  </si>
  <si>
    <t>SA # AVEC - Asociación Venezolana de Educación Católica # 200323</t>
  </si>
  <si>
    <t>SA # Asociación de Mujeres por el Bienestar y Asistencia Recíproca # 198986</t>
  </si>
  <si>
    <t>SA # AMBAR - Asociación de Mujeres por el Bienestar y la Asistencia Recíproca # 198986</t>
  </si>
  <si>
    <t>SA # Ateneo Ecológico del Orinoco # 198986</t>
  </si>
  <si>
    <t>SA # AEO - Ateneo Ecológico del Orinoco # 198986</t>
  </si>
  <si>
    <t>SA # Centro de Estudios de Derechos Sexuales y Reproductivos # 199705</t>
  </si>
  <si>
    <t>SA # CEDESEX - Centro de Estudios de Derechos Sexuales y Reproductivos # 199705</t>
  </si>
  <si>
    <t>SA # Comisión para los Derechos Humanos y la Ciudadanía # 199800</t>
  </si>
  <si>
    <t>SA # CODEHCIU - Comisión para los Derechos Humanos y la Ciudadanía # 199800</t>
  </si>
  <si>
    <t>SA # Comitato Internationale per lo Sviluppo dei Popoli # 199381</t>
  </si>
  <si>
    <t>SA # CISP - Comité Internacional para el Desarrollo de los Pueblos # 199381</t>
  </si>
  <si>
    <t>SA # Construyendo Futuros # 199507</t>
  </si>
  <si>
    <t>SA # CF - Construyendo Futuros # 199507</t>
  </si>
  <si>
    <t>SA # Convite Asociación Civil # 199280</t>
  </si>
  <si>
    <t>SA # CONVITE - Convite Asociación Civil # 199280</t>
  </si>
  <si>
    <t>SA # Cooperazione E Sviluppo - CESVI # 199025</t>
  </si>
  <si>
    <t>SA # CESVI - Cooperazione E Sviluppo # 199025</t>
  </si>
  <si>
    <t>SA # Cooperazione E Sviluppo - CESVI # 199575</t>
  </si>
  <si>
    <t>SA # CESVI - Cooperazione E Sviluppo # 199575</t>
  </si>
  <si>
    <t>SA # Cooperazione E Sviluppo - CESVI # 199768</t>
  </si>
  <si>
    <t>SA # CESVI - Cooperazione E Sviluppo # 199768</t>
  </si>
  <si>
    <t>SA # Cooperazione Internazionale - COOPI # 199025</t>
  </si>
  <si>
    <t>SA # COOPI - Cooperazione Internazionale # 199025</t>
  </si>
  <si>
    <t>SA # Cooperazione Internazionale - COOPI # 199768</t>
  </si>
  <si>
    <t>SA # COOPI - Cooperazione Internazionale # 199768</t>
  </si>
  <si>
    <t>SA # Danish Refugee Council # 198796</t>
  </si>
  <si>
    <t>SA # DRC - Danish Refugee Council # 198796</t>
  </si>
  <si>
    <t>SA # Danish Refugee Council # 200325</t>
  </si>
  <si>
    <t>SA # DRC - Danish Refugee Council # 200325</t>
  </si>
  <si>
    <t>SA # Dividendo Voluntario para la Comunidad # 199384</t>
  </si>
  <si>
    <t>SA # DVC - Dividendo Voluntario para la Comunidad # 199384</t>
  </si>
  <si>
    <t>SA # Equipo de Proyectos y Asesoria Social A.C. # 199354</t>
  </si>
  <si>
    <t>SA # EDEPA - Equipo de Proyectos y Asesoria Social A.C. # 199354</t>
  </si>
  <si>
    <t>SA # Fomento del Desarrollo Popular # 200330</t>
  </si>
  <si>
    <t>SA # FUDEP - Fomento del Desarrollo Popular # 200330</t>
  </si>
  <si>
    <t>HVEN23-FSC-199375-1 Fortalecimiento de la SAN y la resiliencia de las comunidades vulnerables, a través de un modelo de Alimentación Escolar saludable proveniente de la Agricultura Familiar local.</t>
  </si>
  <si>
    <t>199375</t>
  </si>
  <si>
    <t>SA # Food &amp; Agriculture Organization of the United Nations # 199375</t>
  </si>
  <si>
    <t>SA # FAO - Food &amp; Agriculture Organization of the United Nations # 199375</t>
  </si>
  <si>
    <t>SA # Fundación Degania # 199515</t>
  </si>
  <si>
    <t>SA # DEGANIA - Fundación Degania # 199515</t>
  </si>
  <si>
    <t>SA # Fundación Econciencia # 194780</t>
  </si>
  <si>
    <t>SA # Econciencia - Fundación Econciencia # 194780</t>
  </si>
  <si>
    <t>SA # Fundación Privada Techo # 200008</t>
  </si>
  <si>
    <t>SA # Fundación Renaciendo en Familia # 198993</t>
  </si>
  <si>
    <t>SA # FRF - Fundación Renaciendo en Familia # 198993</t>
  </si>
  <si>
    <t>SA # Fundación Senderos # 199119</t>
  </si>
  <si>
    <t>SA # FUNDASEN - Fundación Senderos # 199119</t>
  </si>
  <si>
    <t>SA # Fundación para la Asistencia, Formación e Investigación en Discapacidad # 198987</t>
  </si>
  <si>
    <t>SA # FundAFID - Fundación para la Asistencia, Formación e Investigación en Discapacidad # 198987</t>
  </si>
  <si>
    <t>SA # HEKS - Hilfswerk der Evangelischen Kirchen Schweiz # 198751</t>
  </si>
  <si>
    <t>SA # HEKS - Hilfswerk der Evangelischen Kirchen Schweiz # 198857</t>
  </si>
  <si>
    <t>HVEN23-FSC-198881-1 Asistencia nutricional a niños y ancianos en riesgo de exclusión y abandono en El Nula</t>
  </si>
  <si>
    <t>198881</t>
  </si>
  <si>
    <t>SA # HEKS - Hilfswerk der Evangelischen Kirchen Schweiz # 198881</t>
  </si>
  <si>
    <t>SA # HEKS - Hilfswerk der Evangelischen Kirchen Schweiz # 200289</t>
  </si>
  <si>
    <t>SA # Hebrew Immigrant Aid Society # 199699</t>
  </si>
  <si>
    <t>SA # HIAS - Hebrew Immigrant Aid Society # 199699</t>
  </si>
  <si>
    <t>SA # HelpAge International # 199638</t>
  </si>
  <si>
    <t>SA # HelpAge - HelpAge International # 199638</t>
  </si>
  <si>
    <t>SA # International Organization for Migration # 200067</t>
  </si>
  <si>
    <t>SA # OIM - International Organization for Migration # 200067</t>
  </si>
  <si>
    <t>SA # Malteser International Order of Malta World Relief # 199376</t>
  </si>
  <si>
    <t>SA # Meals4Hope # 199566</t>
  </si>
  <si>
    <t>SA # M4H - Meals4Hope # 199566</t>
  </si>
  <si>
    <t>HVEN23-FSC-200185-1 Seguridad alimentaria y medios de vida para la población afectada por la situación humanitaria en Venezuela</t>
  </si>
  <si>
    <t>200185</t>
  </si>
  <si>
    <t>SA # Norwegian Refugee Council # 200185</t>
  </si>
  <si>
    <t>SA # NRC - Norwegian Refugee Council # 200185</t>
  </si>
  <si>
    <t>SA # Otro Enfoque # 199709</t>
  </si>
  <si>
    <t>SA # Première Urgence Internationale # 199025</t>
  </si>
  <si>
    <t>SA # PUI - Première Urgence Internationale # 199025</t>
  </si>
  <si>
    <t>SA # Première Urgence Internationale # 199768</t>
  </si>
  <si>
    <t>SA # PUI - Première Urgence Internationale # 199768</t>
  </si>
  <si>
    <t>SA # Red de Casas Don Bosco # 199544</t>
  </si>
  <si>
    <t>SA # RCDB - Red de Casas Don Bosco # 199544</t>
  </si>
  <si>
    <t>SA # Red de Casas Don Bosco # 199576</t>
  </si>
  <si>
    <t>SA # RCDB - Red de Casas Don Bosco # 199576</t>
  </si>
  <si>
    <t>SA # Red de Casas Don Bosco # 199585</t>
  </si>
  <si>
    <t>SA # RCDB - Red de Casas Don Bosco # 199585</t>
  </si>
  <si>
    <t>SA # Save the Children # 198365</t>
  </si>
  <si>
    <t>SA # SC - Save the Children # 198365</t>
  </si>
  <si>
    <t>SA # Servicios Ludicos y Educacionales Dr. Sonrisa # 199183</t>
  </si>
  <si>
    <t>SA # Solidarités International # 199025</t>
  </si>
  <si>
    <t>SA # Solidarités International # 199768</t>
  </si>
  <si>
    <t>SA # Superación Personal a través de la Tecnología # 199672</t>
  </si>
  <si>
    <t>SA # Superatec AC - Superación Personal a través de la Tecnología # 199672</t>
  </si>
  <si>
    <t>SA # Superación Personal a través de la Tecnología # 200318</t>
  </si>
  <si>
    <t>SA # Superatec AC - Superación Personal a través de la Tecnología # 200318</t>
  </si>
  <si>
    <t>SA # TECHO # 199716</t>
  </si>
  <si>
    <t>SA # TECHO - TECHO # 199716</t>
  </si>
  <si>
    <t>SA # TECHO # 200320</t>
  </si>
  <si>
    <t>SA # TECHO - TECHO # 200320</t>
  </si>
  <si>
    <t>SA # Universidad Católica Andrés Bello # 199682</t>
  </si>
  <si>
    <t>SA # UCAB - Universidad Católica Andrés Bello # 199682</t>
  </si>
  <si>
    <t>SA # Universidad Central de Venezuela # 199464</t>
  </si>
  <si>
    <t>SA # UCV - Universidad Central de Venezuela # 199464</t>
  </si>
  <si>
    <t>HVEN23-FSC-199671-1 Programa de comidas escolares - Acuerdo en terreno</t>
  </si>
  <si>
    <t>199671</t>
  </si>
  <si>
    <t>SA # World Food Programme # 199671</t>
  </si>
  <si>
    <t>SA # PMA - World Food Programme # 199671</t>
  </si>
  <si>
    <t>HVEN23-FSC-200047-1 Programa de seguridad alimentaria basado en la escuela</t>
  </si>
  <si>
    <t>200047</t>
  </si>
  <si>
    <t>SA # World Food Programme # 200047</t>
  </si>
  <si>
    <t>SA # PMA - World Food Programme # 200047</t>
  </si>
  <si>
    <t>SA # World Vision International # 199658</t>
  </si>
  <si>
    <t>SA # WVI - World Vision International # 199658</t>
  </si>
  <si>
    <t>SAL # Acción Contra el Hambre - Spain # 199580</t>
  </si>
  <si>
    <t>SAL # ACH - Fundación Acción Contra el Hambre # 199580</t>
  </si>
  <si>
    <t>SAL # Agency for Technical Cooperation and Development # 199025</t>
  </si>
  <si>
    <t>SAL # ACTED - Agencia de Cooperación Técnica y Desarrollo # 199025</t>
  </si>
  <si>
    <t>SAL # Agency for Technical Cooperation and Development # 199768</t>
  </si>
  <si>
    <t>SAL # ACTED - Agencia de Cooperación Técnica y Desarrollo # 199768</t>
  </si>
  <si>
    <t>SAL # Aliadas en Cadena A.C. # 198963</t>
  </si>
  <si>
    <t>SAL # Alianza Internacional Cielos Abiertos # 199368</t>
  </si>
  <si>
    <t>SAL # ALINCA - Alianza Internacional Cielos Abiertos # 199368</t>
  </si>
  <si>
    <t>SAL # Alianza Internacional Cielos Abiertos # 200327</t>
  </si>
  <si>
    <t>SAL # ALINCA - Alianza Internacional Cielos Abiertos # 200327</t>
  </si>
  <si>
    <t>SAL # Asociación Civil Tinta Violeta # 199750</t>
  </si>
  <si>
    <t>SAL # Tinta Violeta - Asociación Civil Tinta Violeta # 199750</t>
  </si>
  <si>
    <t>SAL # Asociación Civil Tinta Violeta # 199863</t>
  </si>
  <si>
    <t>SAL # Tinta Violeta - Asociación Civil Tinta Violeta # 199863</t>
  </si>
  <si>
    <t>SAL # Asociación Civil de Planificación Familiar # 198388</t>
  </si>
  <si>
    <t>SAL # PLAFAM - Asociación Civil de Planificación Familiar # 198388</t>
  </si>
  <si>
    <t>SAL # Asociación de Mujeres por la Igualdad de Género Ambiente y Sostenibilidad # 199471</t>
  </si>
  <si>
    <t>SAL # AMIGAS - Asociación de Mujeres por la Igualdad de Género Ambiente y Sostenibilidad # 199471</t>
  </si>
  <si>
    <t>SAL # Associación Civil Atravezando # 198917</t>
  </si>
  <si>
    <t>SAL # Atravezando - Associación Civil Atravezando # 198917</t>
  </si>
  <si>
    <t>SAL # Centro de Estudios de Derechos Sexuales y Reproductivos # 199673</t>
  </si>
  <si>
    <t>SAL # CEDESEX - Centro de Estudios de Derechos Sexuales y Reproductivos # 199673</t>
  </si>
  <si>
    <t>SAL # Centro de Estudios de Derechos Sexuales y Reproductivos # 199705</t>
  </si>
  <si>
    <t>SAL # CEDESEX - Centro de Estudios de Derechos Sexuales y Reproductivos # 199705</t>
  </si>
  <si>
    <t>SAL # Comitato Internationale per lo Sviluppo dei Popoli # 199381</t>
  </si>
  <si>
    <t>SAL # CISP - Comité Internacional para el Desarrollo de los Pueblos # 199381</t>
  </si>
  <si>
    <t>SAL # Convite Asociación Civil # 199280</t>
  </si>
  <si>
    <t>SAL # CONVITE - Convite Asociación Civil # 199280</t>
  </si>
  <si>
    <t>SAL # Cooperazione E Sviluppo - CESVI # 199025</t>
  </si>
  <si>
    <t>SAL # CESVI - Cooperazione E Sviluppo # 199025</t>
  </si>
  <si>
    <t>SAL # Cooperazione E Sviluppo - CESVI # 199768</t>
  </si>
  <si>
    <t>SAL # CESVI - Cooperazione E Sviluppo # 199768</t>
  </si>
  <si>
    <t>SAL # Cooperazione Internazionale - COOPI # 199025</t>
  </si>
  <si>
    <t>SAL # COOPI - Cooperazione Internazionale # 199025</t>
  </si>
  <si>
    <t>SAL # Cooperazione Internazionale - COOPI # 199768</t>
  </si>
  <si>
    <t>SAL # COOPI - Cooperazione Internazionale # 199768</t>
  </si>
  <si>
    <t>SAL # Cruz Roja Venezolana - Seccional Falcón # 199744</t>
  </si>
  <si>
    <t>SAL # CRV Falcón - Cruz Roja Venezolana - Seccional Falcón # 199744</t>
  </si>
  <si>
    <t>SAL # Fomento del Desarrollo Popular # 200330</t>
  </si>
  <si>
    <t>SAL # FUDEP - Fomento del Desarrollo Popular # 200330</t>
  </si>
  <si>
    <t>SAL # Fundacion Proyecto Maniapure # 199675</t>
  </si>
  <si>
    <t>SAL # FPM - Fundacion Proyecto Maniapure # 199675</t>
  </si>
  <si>
    <t>HVEN23-HEA-199513-1 Proyecto Hipertensión Venezuela</t>
  </si>
  <si>
    <t>199513</t>
  </si>
  <si>
    <t>SAL # Fundacionpara la Investigacion en Clinica, Salud Publica y Epidemiologica en Venezuela # 199513</t>
  </si>
  <si>
    <t>SAL # FISPEVEN - Fundacionpara la Investigacion en Clinica, Salud Publica y Epidemiologica en Venezuela # 199513</t>
  </si>
  <si>
    <t>SAL # HEKS - Hilfswerk der Evangelischen Kirchen Schweiz # 200289</t>
  </si>
  <si>
    <t>SAL # INTERSOS Humanitarian Aid Organization # 199148</t>
  </si>
  <si>
    <t>SAL # INTERSOS # 199148</t>
  </si>
  <si>
    <t>SAL # INTERSOS Humanitarian Aid Organization # 199502</t>
  </si>
  <si>
    <t>SAL # INTERSOS # 199502</t>
  </si>
  <si>
    <t>SAL # INTERSOS Humanitarian Aid Organization # 199541</t>
  </si>
  <si>
    <t>SAL # INTERSOS # 199541</t>
  </si>
  <si>
    <t>SAL # INTERSOS Humanitarian Aid Organization # 199571</t>
  </si>
  <si>
    <t>SAL # INTERSOS # 199571</t>
  </si>
  <si>
    <t>SAL # International Medical Corps US # 199388</t>
  </si>
  <si>
    <t>SAL # IMC - International Medical Corps # 199388</t>
  </si>
  <si>
    <t>SAL # International Medical Corps US # 199539</t>
  </si>
  <si>
    <t>SAL # IMC - International Medical Corps # 199539</t>
  </si>
  <si>
    <t>SAL # International Organization for Migration # 200067</t>
  </si>
  <si>
    <t>SAL # OIM - International Organization for Migration # 200067</t>
  </si>
  <si>
    <t>SAL # Malteser International Order of Malta World Relief # 199376</t>
  </si>
  <si>
    <t>SAL # Médicos del Mundo Spain # 198990</t>
  </si>
  <si>
    <t>SAL # MdM Spain - Médicos del Mundo Spain # 198990</t>
  </si>
  <si>
    <t>HVEN23-HEA-199003-1 Apoyo en la atención primaria de salud, salud sexual y reproductiva y salud mental de la población en la ruta migratoria o afectada por la crisis migratoria en el estado de Táchira.</t>
  </si>
  <si>
    <t>199003</t>
  </si>
  <si>
    <t>SAL # Médicos del Mundo Spain # 199003</t>
  </si>
  <si>
    <t>SAL # MdM Spain - Médicos del Mundo Spain # 199003</t>
  </si>
  <si>
    <t>HVEN23-HEA-199005-1 Apoyo a la atención primaria de salud, salud sexual y reproductiva y salud mental para poblaciones en ruta migratoria o afectadas por la crisis migratoria en los estados Táchira y Apure</t>
  </si>
  <si>
    <t>199005</t>
  </si>
  <si>
    <t>SAL # Médicos del Mundo Spain # 199005</t>
  </si>
  <si>
    <t>SAL # MdM Spain - Médicos del Mundo Spain # 199005</t>
  </si>
  <si>
    <t>HVEN23-HEA-199491-1 Fortalecimiento de la capacidad de respuesta institucional y comunitaria para abordar las enfermedades no transmisibles y la salud mental en poblaciones en situación de vulnerabilidad</t>
  </si>
  <si>
    <t>199491</t>
  </si>
  <si>
    <t>SAL # Pan-American Health Organization (World Health Organization) # 199491</t>
  </si>
  <si>
    <t>SAL # OPS - Pan-American Health Organization (World Health Organization) # 199491</t>
  </si>
  <si>
    <t>HVEN23-HEA-199703-1 ESTRATEGIAS DE PREVENCIÓN COMBINADA DEL VIH PARA POBLACIONES INDÍGENAS DE LOS ESTADOS AMAZONAS, DELTA AMACURO Y ZULIA</t>
  </si>
  <si>
    <t>199703</t>
  </si>
  <si>
    <t>SAL # Pan-American Health Organization (World Health Organization) # 199703</t>
  </si>
  <si>
    <t>SAL # OPS - Pan-American Health Organization (World Health Organization) # 199703</t>
  </si>
  <si>
    <t>HVEN23-HEA-199755-1 MEJORAR EL ACCESO A SERVICIOS DE SALUD MATERNA NEONATAL DE CALIDAD EN 8 ESTADOS DE VENEZUELA PARA PREVENIR LA MUERTE MATERNA Y NEONATAL</t>
  </si>
  <si>
    <t>199755</t>
  </si>
  <si>
    <t>SAL # Pan-American Health Organization (World Health Organization) # 199755</t>
  </si>
  <si>
    <t>SAL # OPS - Pan-American Health Organization (World Health Organization) # 199755</t>
  </si>
  <si>
    <t>HVEN23-HEA-199799-1 Restablecimiento de las capacidades básicas del país en el marco de la implementación del Reglamento Sanitario Internacional (RSI-2005) de preparación y respuesta a futuras epidemias, incluyendo enfermedades inmunoprevenibles y/o pandemias.</t>
  </si>
  <si>
    <t>199799</t>
  </si>
  <si>
    <t>SAL # Pan-American Health Organization (World Health Organization) # 199799</t>
  </si>
  <si>
    <t>SAL # OPS - Pan-American Health Organization (World Health Organization) # 199799</t>
  </si>
  <si>
    <t>SAL # Polish Medical Mission # 199459</t>
  </si>
  <si>
    <t>SAL # PMM - Polish Medical Mission # 199459</t>
  </si>
  <si>
    <t>HVEN23-HEA-199022-1 Mejora del acceso a los servicios de salud sexual y reproductiva para las poblaciones vulnerables afectadas por la crisis socioeconómica venezolana y la pandemia de COVID-19 en la Gran Caracas, Venezuela</t>
  </si>
  <si>
    <t>199022</t>
  </si>
  <si>
    <t>SAL # Première Urgence Internationale # 199022</t>
  </si>
  <si>
    <t>SAL # PUI - Première Urgence Internationale # 199022</t>
  </si>
  <si>
    <t>SAL # Première Urgence Internationale # 199025</t>
  </si>
  <si>
    <t>SAL # PUI - Première Urgence Internationale # 199025</t>
  </si>
  <si>
    <t>SAL # Première Urgence Internationale # 199768</t>
  </si>
  <si>
    <t>SAL # PUI - Première Urgence Internationale # 199768</t>
  </si>
  <si>
    <t>SAL # Première Urgence Internationale # 199827</t>
  </si>
  <si>
    <t>SAL # PUI - Première Urgence Internationale # 199827</t>
  </si>
  <si>
    <t>SAL # Primeros Auxilios LUZ # 200328</t>
  </si>
  <si>
    <t>SAL # PALUZ - Primeros Auxilios LUZ # 200328</t>
  </si>
  <si>
    <t>SAL # Primeros Auxilios Margarita # 199114</t>
  </si>
  <si>
    <t>SAL # PAM - Primeros Auxilios Margarita # 199114</t>
  </si>
  <si>
    <t>HVEN23-HEA-199677-1 Fortalecimiento del acceso a los servicios de salud con calidad y eficiencia en los establecimientos de salud de la población vulnerable en los estados Miranda, Táchira y Zulia.</t>
  </si>
  <si>
    <t>199677</t>
  </si>
  <si>
    <t>SAL # RET International # 199677</t>
  </si>
  <si>
    <t>SAL # RET - RET International # 199677</t>
  </si>
  <si>
    <t>SAL # Save the Children # 198365</t>
  </si>
  <si>
    <t>SAL # SC - Save the Children # 198365</t>
  </si>
  <si>
    <t>SAL # Servicios Ludicos y Educacionales Dr. Sonrisa # 199183</t>
  </si>
  <si>
    <t>HVEN23-HEA-199738-1 Fortalecimiento  de los servicios médicos  y capacidades comunitarias en materia de prevención de salud de la Sociedad Anticancerosa del Estado Trujillo para la población del estado  y zonas adyacentes</t>
  </si>
  <si>
    <t>199738</t>
  </si>
  <si>
    <t>SAL # Sociedad Anticancerosa Del Estado Trujillo # 199738</t>
  </si>
  <si>
    <t>SAL # SADET - Sociedad Anticancerosa Del Estado Trujillo # 199738</t>
  </si>
  <si>
    <t>SAL # Solidarités International # 199025</t>
  </si>
  <si>
    <t>SAL # Solidarités International # 199768</t>
  </si>
  <si>
    <t>SAL # Superación Personal a través de la Tecnología # 200318</t>
  </si>
  <si>
    <t>SAL # Superatec AC - Superación Personal a través de la Tecnología # 200318</t>
  </si>
  <si>
    <t>HVEN23-HEA-199982-1 Support for children, adolescents and women, especially those in conditions of greater vulnerability, to increase their access to quality health care services that are more relevant, timely, inclusive and effective, even in emergency contexts.</t>
  </si>
  <si>
    <t>199982</t>
  </si>
  <si>
    <t>SAL # United Nations Children's Fund # 199982</t>
  </si>
  <si>
    <t>SAL # UNICEF - Fondo de las Naciones Unidas para la Infancia # 199982</t>
  </si>
  <si>
    <t>SAL # United Nations Joint Programme on HIV/AIDS # 199703</t>
  </si>
  <si>
    <t>SAL # UNAIDS - United Nations Joint Programme on HIV/AIDS # 199703</t>
  </si>
  <si>
    <t>SAL # United Nations Population Fund # 199662</t>
  </si>
  <si>
    <t>SAL # UNFPA - United Nations Population Fund # 199662</t>
  </si>
  <si>
    <t>SAL # Universidad Central de Venezuela # 199410</t>
  </si>
  <si>
    <t>SAL # UCV - Universidad Central de Venezuela # 199410</t>
  </si>
  <si>
    <t>SAL # Universidad Central de Venezuela # 199464</t>
  </si>
  <si>
    <t>SAL # UCV - Universidad Central de Venezuela # 199464</t>
  </si>
  <si>
    <t>SAL # World Vision International # 199658</t>
  </si>
  <si>
    <t>SAL # WVI - World Vision International # 199658</t>
  </si>
  <si>
    <t>Asociación Civil Salud y Familia</t>
  </si>
  <si>
    <t>Grupo Social CESAP</t>
  </si>
  <si>
    <t>ACT Alliance / Lutheran World Federation</t>
  </si>
  <si>
    <t>Handicap International - Humanity &amp; Inclusion</t>
  </si>
  <si>
    <t>Fundación Rompiendo la Norma</t>
  </si>
  <si>
    <t>Fundación Saman</t>
  </si>
  <si>
    <t>AEE # ACT Alliance / Lutheran World Federation</t>
  </si>
  <si>
    <t>ASH # Grupo Social CESAP</t>
  </si>
  <si>
    <t>ASH # ACT Alliance / Lutheran World Federation</t>
  </si>
  <si>
    <t>ASH # Handicap International - Humanity &amp; Inclusion</t>
  </si>
  <si>
    <t>ASH # HI - Handicap International / Humanity &amp; Inclusion</t>
  </si>
  <si>
    <t>ASH # Fundación Saman</t>
  </si>
  <si>
    <t>ASH # Fundación Tierra Viva</t>
  </si>
  <si>
    <t>EDU # Asociación Venezolana para una Educación Sexual Alternativa</t>
  </si>
  <si>
    <t>EDU # Federación Venezolana de Búsqueda y Rescate</t>
  </si>
  <si>
    <t>NUT # Grupo Social CESAP</t>
  </si>
  <si>
    <t>NUT # ACT Alliance / Lutheran World Federation</t>
  </si>
  <si>
    <t>PRONNA # Asociación Civil Salud y Familia</t>
  </si>
  <si>
    <t>PRONNA # Federación Venezolana de Búsqueda y Rescate</t>
  </si>
  <si>
    <t>PRONNA # ACT Alliance / Lutheran World Federation</t>
  </si>
  <si>
    <t>PRONNA # Handicap International - Humanity &amp; Inclusion</t>
  </si>
  <si>
    <t>PRONNA # HI - Handicap International / Humanity &amp; Inclusion</t>
  </si>
  <si>
    <t>PRONNA # Fundación Luz y Vida</t>
  </si>
  <si>
    <t>PROPG # Asociación Civil Salud y Familia</t>
  </si>
  <si>
    <t>PROPG # Asociación Venezolana para una Educación Sexual Alternativa</t>
  </si>
  <si>
    <t>PROPG # Grupo Social CESAP</t>
  </si>
  <si>
    <t>PROPG # ACT Alliance / Lutheran World Federation</t>
  </si>
  <si>
    <t>PROPG # Handicap International - Humanity &amp; Inclusion</t>
  </si>
  <si>
    <t>PROPG # HI - Handicap International / Humanity &amp; Inclusion</t>
  </si>
  <si>
    <t>PROPG # Fundación Rompiendo la Norma</t>
  </si>
  <si>
    <t>PROVBG # Asociación Civil Salud y Familia</t>
  </si>
  <si>
    <t>PROVBG # ACT Alliance / Lutheran World Federation</t>
  </si>
  <si>
    <t>PROVBG # Handicap International - Humanity &amp; Inclusion</t>
  </si>
  <si>
    <t>PROVBG # HI - Handicap International / Humanity &amp; Inclusion</t>
  </si>
  <si>
    <t>PROVBG # Fundación Rompiendo la Norma</t>
  </si>
  <si>
    <t>SA # Grupo Social CESAP</t>
  </si>
  <si>
    <t>SA # Asociación Civil Las Mercedes</t>
  </si>
  <si>
    <t>SA # Fundación Saman</t>
  </si>
  <si>
    <t>SA # Fundación Tierra Viva</t>
  </si>
  <si>
    <t>SAL # Handicap International - Humanity &amp; Inclusion</t>
  </si>
  <si>
    <t>SAL # HI - Handicap International / Humanity &amp; Inclusion</t>
  </si>
  <si>
    <t>SAL # Asociación Civil Redes Integrales de Salud</t>
  </si>
  <si>
    <t>AEE # ACT Alliance / Lutheran World Federation # 199153</t>
  </si>
  <si>
    <t>AEE # ACT Alliance / Lutheran World Federation # 199406</t>
  </si>
  <si>
    <t>ASH # ACT Alliance / Lutheran World Federation # 199153</t>
  </si>
  <si>
    <t>ASH # ACT Alliance / Lutheran World Federation # 199406</t>
  </si>
  <si>
    <t>ASH # Fundación Saman # 199490</t>
  </si>
  <si>
    <t>ASH # Fundación Tierra Viva # 200334</t>
  </si>
  <si>
    <t>ASH # Grupo Social CESAP # 200333</t>
  </si>
  <si>
    <t>ASH # Handicap International - Humanity &amp; Inclusion # 198885</t>
  </si>
  <si>
    <t>ASH # HI - Handicap International / Humanity &amp; Inclusion # 198885</t>
  </si>
  <si>
    <t>EDU # Asociación Venezolana para una Educación Sexual Alternativa # 200335</t>
  </si>
  <si>
    <t>EDU # Federación Venezolana de Búsqueda y Rescate # 199413</t>
  </si>
  <si>
    <t>NUT # ACT Alliance / Lutheran World Federation # 199406</t>
  </si>
  <si>
    <t>NUT # Grupo Social CESAP # 200333</t>
  </si>
  <si>
    <t>PRONNA # ACT Alliance / Lutheran World Federation # 199153</t>
  </si>
  <si>
    <t>PRONNA # Asociación Civil Salud y Familia # 199659</t>
  </si>
  <si>
    <t>PRONNA # Federación Venezolana de Búsqueda y Rescate # 199413</t>
  </si>
  <si>
    <t>PRONNA # Fundación Luz y Vida # 200326</t>
  </si>
  <si>
    <t>PRONNA # Handicap International - Humanity &amp; Inclusion # 198885</t>
  </si>
  <si>
    <t>PRONNA # HI - Handicap International / Humanity &amp; Inclusion # 198885</t>
  </si>
  <si>
    <t>PROPG # ACT Alliance / Lutheran World Federation # 199153</t>
  </si>
  <si>
    <t>PROPG # ACT Alliance / Lutheran World Federation # 199406</t>
  </si>
  <si>
    <t>PROPG # ACT Alliance / Lutheran World Federation # 199804</t>
  </si>
  <si>
    <t>PROPG # Asociación Civil Salud y Familia # 199659</t>
  </si>
  <si>
    <t>PROPG # Asociación Venezolana para una Educación Sexual Alternativa # 200335</t>
  </si>
  <si>
    <t>PROPG # Fundación Rompiendo la Norma # 199420</t>
  </si>
  <si>
    <t>PROPG # Grupo Social CESAP # 200333</t>
  </si>
  <si>
    <t>PROPG # Handicap International - Humanity &amp; Inclusion # 198885</t>
  </si>
  <si>
    <t>PROPG # HI - Handicap International / Humanity &amp; Inclusion # 198885</t>
  </si>
  <si>
    <t>PROVBG # ACT Alliance / Lutheran World Federation # 199153</t>
  </si>
  <si>
    <t>PROVBG # ACT Alliance / Lutheran World Federation # 199804</t>
  </si>
  <si>
    <t>PROVBG # Asociación Civil Salud y Familia # 199659</t>
  </si>
  <si>
    <t>PROVBG # Fundación Rompiendo la Norma # 199420</t>
  </si>
  <si>
    <t>PROVBG # Handicap International - Humanity &amp; Inclusion # 198885</t>
  </si>
  <si>
    <t>PROVBG # HI - Handicap International / Humanity &amp; Inclusion # 198885</t>
  </si>
  <si>
    <t>SA # Asociación Civil Las Mercedes # 199756</t>
  </si>
  <si>
    <t>SA # Fundación Saman # 199138</t>
  </si>
  <si>
    <t>SA # Fundación Tierra Viva # 200334</t>
  </si>
  <si>
    <t>SA # Grupo Social CESAP # 200333</t>
  </si>
  <si>
    <t>SAL # Asociación Civil Redes Integrales de Salud # 199397</t>
  </si>
  <si>
    <t>SAL # REDISALUD - Asociación Civil Redes Integrales de Salud # 199397</t>
  </si>
  <si>
    <t>SAL # Handicap International - Humanity &amp; Inclusion # 198885</t>
  </si>
  <si>
    <t>SAL # HI - Handicap International / Humanity &amp; Inclusion # 198885</t>
  </si>
  <si>
    <t>#location+code</t>
  </si>
  <si>
    <t>Código de plantel</t>
  </si>
  <si>
    <t>#reached+f+children+age0_17+pregnat</t>
  </si>
  <si>
    <t>#reached+f+children+age0_17+lactating</t>
  </si>
  <si>
    <t>#fund+type</t>
  </si>
  <si>
    <t>Fondo de financiamiento</t>
  </si>
  <si>
    <t>FHV</t>
  </si>
  <si>
    <t>CERF</t>
  </si>
  <si>
    <t>Ninguno de los anteriores</t>
  </si>
  <si>
    <t>#fund+type2</t>
  </si>
  <si>
    <t xml:space="preserve">linktree.ee/unamanoparamonagas    </t>
  </si>
  <si>
    <t>Asociación Civil Una mano Para Monagas</t>
  </si>
  <si>
    <t>Fundación Arepa de Amor</t>
  </si>
  <si>
    <t>https://twitter.com/arepadeamor</t>
  </si>
  <si>
    <t>Mary Flores</t>
  </si>
  <si>
    <t>FUNDACIÓN AREPA DE AMOR</t>
  </si>
  <si>
    <t>3.06: Distribución de lámparas solares para personas vulnerables con enfoque de género, edad y diversidad, incluyendo personas en movilidad</t>
  </si>
  <si>
    <t>CLSHL/CA3.06/IN1</t>
  </si>
  <si>
    <t>1.04: Manejo preventivo de la desnutrición aguda en niños y niñas de 6 a 59 meses con suplemento nutricional</t>
  </si>
  <si>
    <t>Manejo preventivo de la desnutrición aguda en niños y niñas de 6 a 59 meses con suplemento nutricional</t>
  </si>
  <si>
    <t># de niños y niñas de 6 a 59 meses que reciben suplemento nutricional</t>
  </si>
  <si>
    <t>2.05: Atención de mujeres embarazadas con bajo peso y malnutrición en los servicios de salud.</t>
  </si>
  <si>
    <t>Atención de mujeres embarazadas con bajo peso y malnutrición en los servicios de salud.</t>
  </si>
  <si>
    <t># de mujeres embarazadas identificadas con bajo peso y malnutrición que reciben suplementación adecuada</t>
  </si>
  <si>
    <t>SAL # Fundación Arepa de Amor</t>
  </si>
  <si>
    <t>EDU # Fundación Arepa de Amor</t>
  </si>
  <si>
    <t>EDU # Fundación Arepa de Amor # 198898</t>
  </si>
  <si>
    <t>SA # Fundación Arepa de Amor</t>
  </si>
  <si>
    <t>SA # Fundación Arepa de Amor # 199009</t>
  </si>
  <si>
    <t>PRONNA # Fundación Arepa de Amor</t>
  </si>
  <si>
    <t>PRONNA # Fundación Arepa de Amor # 199065</t>
  </si>
  <si>
    <t>PROPG # Fundación Arepa de Amor</t>
  </si>
  <si>
    <t>PROPG # Fundación Arepa de Amor # 199065</t>
  </si>
  <si>
    <t>AEE # Fundación Arepa de Amor</t>
  </si>
  <si>
    <t>AEE # Fundación Arepa de Amor # 199065</t>
  </si>
  <si>
    <t>PROVBG # Fundación Arepa de Amor</t>
  </si>
  <si>
    <t>PROVBG # Fundación Arepa de Amor # 199065</t>
  </si>
  <si>
    <t>SAL # Fundación Arepa de Amor # 199068</t>
  </si>
  <si>
    <t>PROVBG # Fundación Arepa de Amor # 199116</t>
  </si>
  <si>
    <t>AEE # Fundación Arepa de Amor # 199154</t>
  </si>
  <si>
    <t>EDU # Fundación Arepa de Amor # 199154</t>
  </si>
  <si>
    <t>SA # Fundación Arepa de Amor # 199154</t>
  </si>
  <si>
    <t>SAL # Fundación Arepa de Amor # 199183</t>
  </si>
  <si>
    <t>EDU # Fundación Arepa de Amor # 199183</t>
  </si>
  <si>
    <t>SA # Fundación Arepa de Amor # 199183</t>
  </si>
  <si>
    <t>COO # Fundación Arepa de Amor</t>
  </si>
  <si>
    <t>COO # Fundación Arepa de Amor # 199191</t>
  </si>
  <si>
    <t>NUT # Fundación Arepa de Amor</t>
  </si>
  <si>
    <t>NUT # Fundación Arepa de Amor # 199320</t>
  </si>
  <si>
    <t>EDU # Fundación Arepa de Amor # 199320</t>
  </si>
  <si>
    <t>PRONNA # Fundación Arepa de Amor # 199413</t>
  </si>
  <si>
    <t>EDU # Fundación Arepa de Amor # 199413</t>
  </si>
  <si>
    <t>NUT # Fundación Arepa de Amor # 199480</t>
  </si>
  <si>
    <t>SA # Fundación Arepa de Amor # 199480</t>
  </si>
  <si>
    <t>PROVBG # Fundación Arepa de Amor # 199480</t>
  </si>
  <si>
    <t>ASH # Fundación Arepa de Amor</t>
  </si>
  <si>
    <t>ASH # Fundación Arepa de Amor # 199499</t>
  </si>
  <si>
    <t>PRONNA # Fundación Arepa de Amor # 199499</t>
  </si>
  <si>
    <t>PROVBG # Fundación Arepa de Amor # 199499</t>
  </si>
  <si>
    <t>EDU # Fundación Arepa de Amor # 199499</t>
  </si>
  <si>
    <t>NUT # Fundación Arepa de Amor # 199499</t>
  </si>
  <si>
    <t>COO # Fundación Arepa de Amor # 199499</t>
  </si>
  <si>
    <t>NUT # Fundación Arepa de Amor # 199565</t>
  </si>
  <si>
    <t>SAL # Fundación Arepa de Amor # 199582</t>
  </si>
  <si>
    <t>2023-01</t>
  </si>
  <si>
    <t>2023-02</t>
  </si>
  <si>
    <t>2023-03</t>
  </si>
  <si>
    <t>2023-04</t>
  </si>
  <si>
    <t>2023-05</t>
  </si>
  <si>
    <t>2023-06</t>
  </si>
  <si>
    <t>2023-07</t>
  </si>
  <si>
    <t>2023-08</t>
  </si>
  <si>
    <t>2023-09</t>
  </si>
  <si>
    <t>2023-10</t>
  </si>
  <si>
    <t>2023-11</t>
  </si>
  <si>
    <t>2023-12</t>
  </si>
  <si>
    <t>Número de niñas/adolescentes embarazadas</t>
  </si>
  <si>
    <t>Número de Niñas/adolescentes lactantes</t>
  </si>
  <si>
    <t>4.01: Distribución de kits a personas vulnerables con necesidades específicas, en atención a consideraciones de género, edad y diversidad, incluyendo personas en movilidad</t>
  </si>
  <si>
    <t xml:space="preserve">4.02: Otro tipo de distribución de enseres básicos a personas con necesidades específicas, en atención a consideraciones de género, edad y diversidad, incluyendo personas en movilidad y entregas realizadas en puntos de información móvil </t>
  </si>
  <si>
    <t xml:space="preserve">4.03: Dotación de enseres y/o equipamientos en comunidades, espacios y centros comunitarios, Espacios de Alojamiento Temporal (EAT) u otras instituciones que proveen servicios a la población meta, incluyendo centros educativos, establecimientos de salud, espacios seguros y otras instituciones que brindan servicios esenciales a las poblaciones vunerables, con enfoque de género, edad y diversidad </t>
  </si>
  <si>
    <t>4.04: Distribución de cupones/transferencias monetarias a personas con necesidades especificas (para compra de materiales de construcción y/o enseres para mejorar las condiciones de vida), pago de arriendo, hoteles en atención a consideraciones de género, edad y diversidad</t>
  </si>
  <si>
    <t>Transformando mi futuro. Proyecto de Vida. Actividad desarrollada conjuntamente con el grupo de investigación GTO. De la UPTOS CR. Participación de docentes y estudiantes de Informática. Trayecto 1 y Trayecto 3</t>
  </si>
  <si>
    <t>Universidad Politécnica Territorial del Oeste de Sucre "Clodosbaldo Russián" - UPTOS CR</t>
  </si>
  <si>
    <t>Presentación de la A.C. Servicios y Proyectos Acuario, proyectos relacionados con acciones y promoción de los ODS, especialmente en el área deODS 2, ODS 3,  ODS 4, ODS5, ODS 6, ODS 8 Y ODS 17</t>
  </si>
  <si>
    <t>·         10.438776</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</si>
</sst>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00"/>
    <numFmt numFmtId="166" formatCode="dd/mm/yyyy;@"/>
    <numFmt numFmtId="167" formatCode="d/m/yy;@"/>
    <numFmt numFmtId="168" formatCode="0.000000"/>
  </numFmts>
  <fonts count="3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sz val="10"/>
      <color theme="1"/>
      <name val="Calibri"/>
      <family val="2"/>
      <scheme val="minor"/>
    </font>
    <font>
      <sz val="10"/>
      <name val="Arial"/>
      <family val="2"/>
    </font>
    <font>
      <sz val="10"/>
      <color rgb="FF000000"/>
      <name val="Arial"/>
      <family val="2"/>
    </font>
    <font>
      <u/>
      <sz val="10"/>
      <color theme="10"/>
      <name val="Arial"/>
      <family val="2"/>
    </font>
    <font>
      <sz val="12"/>
      <color theme="1"/>
      <name val="Calibri"/>
      <family val="2"/>
      <scheme val="minor"/>
    </font>
    <font>
      <sz val="9"/>
      <color theme="1"/>
      <name val="Segoe UI Light"/>
      <family val="2"/>
    </font>
    <font>
      <u/>
      <sz val="12"/>
      <color theme="10"/>
      <name val="Calibri"/>
      <family val="2"/>
      <scheme val="minor"/>
    </font>
    <font>
      <b/>
      <sz val="10"/>
      <color theme="0"/>
      <name val="Arial Narrow"/>
      <family val="2"/>
    </font>
    <font>
      <b/>
      <sz val="12"/>
      <color theme="0"/>
      <name val="Arial Narrow"/>
      <family val="2"/>
    </font>
    <font>
      <sz val="10"/>
      <color theme="0"/>
      <name val="Arial Narrow"/>
      <family val="2"/>
    </font>
    <font>
      <b/>
      <sz val="10"/>
      <color theme="2" tint="-0.749992370372631"/>
      <name val="Arial Narrow"/>
      <family val="2"/>
    </font>
    <font>
      <b/>
      <sz val="10"/>
      <color theme="0" tint="-0.34998626667073579"/>
      <name val="Arial Narrow"/>
      <family val="2"/>
    </font>
    <font>
      <sz val="10"/>
      <color theme="1"/>
      <name val="Arial Narrow"/>
      <family val="2"/>
    </font>
    <font>
      <sz val="8"/>
      <color rgb="FF333333"/>
      <name val="Arial Narrow"/>
      <family val="2"/>
    </font>
    <font>
      <sz val="8"/>
      <color theme="0" tint="-0.34998626667073579"/>
      <name val="Arial Narrow"/>
      <family val="2"/>
    </font>
    <font>
      <sz val="10"/>
      <color theme="0" tint="-0.34998626667073579"/>
      <name val="Arial Narrow"/>
      <family val="2"/>
    </font>
    <font>
      <b/>
      <sz val="10"/>
      <color theme="1"/>
      <name val="Arial Narrow"/>
      <family val="2"/>
    </font>
    <font>
      <b/>
      <sz val="11"/>
      <color theme="8" tint="0.59999389629810485"/>
      <name val="Arial Narrow"/>
      <family val="2"/>
    </font>
    <font>
      <sz val="8"/>
      <color theme="0"/>
      <name val="Arial Narrow"/>
      <family val="2"/>
    </font>
    <font>
      <sz val="10"/>
      <name val="Arial Narrow"/>
      <family val="2"/>
    </font>
    <font>
      <b/>
      <sz val="8"/>
      <color theme="0"/>
      <name val="Arial Narrow"/>
      <family val="2"/>
    </font>
    <font>
      <b/>
      <sz val="14"/>
      <color theme="1" tint="0.249977111117893"/>
      <name val="Calibri"/>
      <family val="2"/>
      <scheme val="minor"/>
    </font>
    <font>
      <b/>
      <sz val="12"/>
      <color theme="1" tint="0.249977111117893"/>
      <name val="Calibri"/>
      <family val="2"/>
      <scheme val="minor"/>
    </font>
    <font>
      <sz val="12"/>
      <color theme="1" tint="0.249977111117893"/>
      <name val="Calibri"/>
      <family val="2"/>
      <scheme val="minor"/>
    </font>
    <font>
      <b/>
      <u/>
      <sz val="12"/>
      <color theme="1" tint="0.249977111117893"/>
      <name val="Calibri"/>
      <family val="2"/>
      <scheme val="minor"/>
    </font>
    <font>
      <u/>
      <sz val="12"/>
      <color theme="1" tint="0.249977111117893"/>
      <name val="Calibri"/>
      <family val="2"/>
      <scheme val="minor"/>
    </font>
    <font>
      <b/>
      <sz val="10"/>
      <color theme="1"/>
      <name val="Calibri"/>
      <family val="2"/>
      <scheme val="minor"/>
    </font>
    <font>
      <sz val="7"/>
      <color theme="1"/>
      <name val="Segoe UI"/>
      <family val="2"/>
    </font>
    <font>
      <b/>
      <sz val="10"/>
      <color rgb="FFFFFFFF"/>
      <name val="Arial Narrow"/>
      <family val="2"/>
    </font>
  </fonts>
  <fills count="11">
    <fill>
      <patternFill patternType="none"/>
    </fill>
    <fill>
      <patternFill patternType="gray125"/>
    </fill>
    <fill>
      <patternFill patternType="solid">
        <fgColor theme="8" tint="-0.249977111117893"/>
        <bgColor indexed="64"/>
      </patternFill>
    </fill>
    <fill>
      <patternFill patternType="solid">
        <fgColor rgb="FF00B0F0"/>
        <bgColor indexed="64"/>
      </patternFill>
    </fill>
    <fill>
      <patternFill patternType="solid">
        <fgColor theme="2"/>
        <bgColor indexed="64"/>
      </patternFill>
    </fill>
    <fill>
      <patternFill patternType="solid">
        <fgColor theme="8" tint="0.39997558519241921"/>
        <bgColor indexed="64"/>
      </patternFill>
    </fill>
    <fill>
      <patternFill patternType="solid">
        <fgColor theme="8"/>
        <bgColor indexed="64"/>
      </patternFill>
    </fill>
    <fill>
      <patternFill patternType="solid">
        <fgColor theme="9"/>
        <bgColor indexed="64"/>
      </patternFill>
    </fill>
    <fill>
      <patternFill patternType="solid">
        <fgColor theme="5" tint="0.79998168889431442"/>
        <bgColor indexed="64"/>
      </patternFill>
    </fill>
    <fill>
      <patternFill patternType="solid">
        <fgColor theme="5"/>
        <bgColor indexed="64"/>
      </patternFill>
    </fill>
    <fill>
      <patternFill patternType="solid">
        <fgColor rgb="FF65D6EE"/>
        <bgColor indexed="64"/>
      </patternFill>
    </fill>
  </fills>
  <borders count="43">
    <border>
      <left/>
      <right/>
      <top/>
      <bottom/>
      <diagonal/>
    </border>
    <border>
      <left style="thin">
        <color theme="3"/>
      </left>
      <right/>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style="thin">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right style="medium">
        <color theme="0"/>
      </right>
      <top style="thin">
        <color theme="0"/>
      </top>
      <bottom/>
      <diagonal/>
    </border>
    <border>
      <left style="thin">
        <color theme="0"/>
      </left>
      <right/>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style="medium">
        <color theme="0"/>
      </right>
      <top/>
      <bottom style="medium">
        <color theme="0"/>
      </bottom>
      <diagonal/>
    </border>
    <border>
      <left/>
      <right style="thin">
        <color theme="0"/>
      </right>
      <top/>
      <bottom style="medium">
        <color theme="0"/>
      </bottom>
      <diagonal/>
    </border>
    <border>
      <left style="thin">
        <color theme="0"/>
      </left>
      <right style="thin">
        <color theme="0"/>
      </right>
      <top/>
      <bottom style="medium">
        <color theme="0"/>
      </bottom>
      <diagonal/>
    </border>
    <border>
      <left/>
      <right style="thin">
        <color theme="3"/>
      </right>
      <top/>
      <bottom/>
      <diagonal/>
    </border>
    <border>
      <left/>
      <right style="thin">
        <color theme="0"/>
      </right>
      <top/>
      <bottom/>
      <diagonal/>
    </border>
    <border>
      <left style="thin">
        <color theme="0"/>
      </left>
      <right/>
      <top/>
      <bottom/>
      <diagonal/>
    </border>
    <border>
      <left style="thin">
        <color theme="4" tint="0.39997558519241921"/>
      </left>
      <right/>
      <top style="medium">
        <color theme="0"/>
      </top>
      <bottom style="medium">
        <color theme="0"/>
      </bottom>
      <diagonal/>
    </border>
    <border>
      <left/>
      <right/>
      <top style="medium">
        <color theme="0"/>
      </top>
      <bottom style="medium">
        <color theme="0"/>
      </bottom>
      <diagonal/>
    </border>
    <border>
      <left style="thin">
        <color theme="3"/>
      </left>
      <right/>
      <top style="medium">
        <color theme="0"/>
      </top>
      <bottom style="medium">
        <color theme="0"/>
      </bottom>
      <diagonal/>
    </border>
    <border>
      <left/>
      <right style="thin">
        <color theme="3"/>
      </right>
      <top style="medium">
        <color theme="0"/>
      </top>
      <bottom style="medium">
        <color theme="0"/>
      </bottom>
      <diagonal/>
    </border>
    <border>
      <left style="dashed">
        <color theme="0" tint="-0.34998626667073579"/>
      </left>
      <right/>
      <top/>
      <bottom/>
      <diagonal/>
    </border>
    <border>
      <left/>
      <right style="dashed">
        <color theme="0" tint="-0.34998626667073579"/>
      </right>
      <top/>
      <bottom/>
      <diagonal/>
    </border>
    <border>
      <left/>
      <right style="thin">
        <color theme="3"/>
      </right>
      <top style="medium">
        <color theme="0"/>
      </top>
      <bottom/>
      <diagonal/>
    </border>
    <border>
      <left style="thin">
        <color theme="3"/>
      </left>
      <right style="dashed">
        <color theme="0" tint="-0.34998626667073579"/>
      </right>
      <top style="medium">
        <color theme="0"/>
      </top>
      <bottom/>
      <diagonal/>
    </border>
    <border>
      <left style="thin">
        <color theme="3"/>
      </left>
      <right style="dashed">
        <color theme="0" tint="-0.34998626667073579"/>
      </right>
      <top/>
      <bottom/>
      <diagonal/>
    </border>
    <border>
      <left style="thin">
        <color theme="3"/>
      </left>
      <right style="thin">
        <color theme="3"/>
      </right>
      <top style="medium">
        <color theme="0"/>
      </top>
      <bottom style="medium">
        <color theme="0"/>
      </bottom>
      <diagonal/>
    </border>
    <border>
      <left/>
      <right style="dashed">
        <color theme="0" tint="-0.34998626667073579"/>
      </right>
      <top style="medium">
        <color theme="0"/>
      </top>
      <bottom/>
      <diagonal/>
    </border>
    <border>
      <left style="dashed">
        <color theme="0" tint="-0.34998626667073579"/>
      </left>
      <right style="thin">
        <color theme="3"/>
      </right>
      <top style="medium">
        <color theme="0"/>
      </top>
      <bottom/>
      <diagonal/>
    </border>
    <border>
      <left style="dashed">
        <color theme="0" tint="-0.34998626667073579"/>
      </left>
      <right style="thin">
        <color theme="3"/>
      </right>
      <top/>
      <bottom/>
      <diagonal/>
    </border>
    <border>
      <left style="medium">
        <color rgb="FFFFFFFF"/>
      </left>
      <right/>
      <top/>
      <bottom/>
      <diagonal/>
    </border>
    <border>
      <left style="thin">
        <color theme="3"/>
      </left>
      <right style="thin">
        <color indexed="64"/>
      </right>
      <top style="medium">
        <color theme="0"/>
      </top>
      <bottom/>
      <diagonal/>
    </border>
    <border>
      <left style="thin">
        <color theme="3"/>
      </left>
      <right style="thin">
        <color indexed="64"/>
      </right>
      <top/>
      <bottom/>
      <diagonal/>
    </border>
    <border>
      <left style="thin">
        <color theme="3"/>
      </left>
      <right style="thin">
        <color theme="3"/>
      </right>
      <top/>
      <bottom style="medium">
        <color theme="0"/>
      </bottom>
      <diagonal/>
    </border>
    <border>
      <left style="medium">
        <color theme="0"/>
      </left>
      <right style="medium">
        <color theme="0"/>
      </right>
      <top style="thin">
        <color rgb="FFFFFF00"/>
      </top>
      <bottom/>
      <diagonal/>
    </border>
    <border>
      <left style="dashed">
        <color theme="0" tint="-0.34998626667073579"/>
      </left>
      <right/>
      <top style="medium">
        <color theme="0"/>
      </top>
      <bottom/>
      <diagonal/>
    </border>
  </borders>
  <cellStyleXfs count="22">
    <xf numFmtId="0" fontId="0" fillId="0" borderId="0"/>
    <xf numFmtId="0" fontId="7" fillId="0" borderId="0"/>
    <xf numFmtId="0" fontId="8" fillId="0" borderId="0" applyNumberFormat="0" applyFill="0" applyBorder="0" applyAlignment="0" applyProtection="0"/>
    <xf numFmtId="0" fontId="9" fillId="0" borderId="0"/>
    <xf numFmtId="0" fontId="10" fillId="0" borderId="0" applyNumberFormat="0" applyFill="0" applyBorder="0" applyAlignment="0" applyProtection="0"/>
    <xf numFmtId="0" fontId="5" fillId="0" borderId="0"/>
    <xf numFmtId="0" fontId="5" fillId="0" borderId="0"/>
    <xf numFmtId="0" fontId="4" fillId="0" borderId="0"/>
    <xf numFmtId="0" fontId="4"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9" fontId="11" fillId="0" borderId="0" applyFont="0" applyFill="0" applyBorder="0" applyAlignment="0" applyProtection="0"/>
    <xf numFmtId="0" fontId="1" fillId="0" borderId="0"/>
    <xf numFmtId="0" fontId="12" fillId="0" borderId="0"/>
    <xf numFmtId="0" fontId="13" fillId="0" borderId="0" applyNumberFormat="0" applyFill="0" applyBorder="0" applyAlignment="0" applyProtection="0"/>
    <xf numFmtId="164" fontId="11" fillId="0" borderId="0" applyFont="0" applyFill="0" applyBorder="0" applyAlignment="0" applyProtection="0"/>
  </cellStyleXfs>
  <cellXfs count="217">
    <xf numFmtId="0" fontId="0" fillId="0" borderId="0" xfId="0"/>
    <xf numFmtId="0" fontId="19" fillId="0" borderId="1" xfId="0" applyFont="1" applyBorder="1" applyAlignment="1" applyProtection="1">
      <alignment horizontal="left" vertical="center" wrapText="1"/>
      <protection locked="0"/>
    </xf>
    <xf numFmtId="0" fontId="19" fillId="0" borderId="0" xfId="0" applyFont="1" applyAlignment="1" applyProtection="1">
      <alignment horizontal="left" vertical="center" wrapText="1"/>
      <protection locked="0"/>
    </xf>
    <xf numFmtId="0" fontId="22" fillId="4" borderId="0" xfId="0" applyFont="1" applyFill="1" applyAlignment="1">
      <alignment horizontal="left" vertical="center" wrapText="1"/>
    </xf>
    <xf numFmtId="167" fontId="19" fillId="0" borderId="0" xfId="0" applyNumberFormat="1" applyFont="1" applyAlignment="1" applyProtection="1">
      <alignment horizontal="right" vertical="center"/>
      <protection locked="0"/>
    </xf>
    <xf numFmtId="166" fontId="19" fillId="0" borderId="1" xfId="0" applyNumberFormat="1" applyFont="1" applyBorder="1" applyAlignment="1" applyProtection="1">
      <alignment horizontal="right" vertical="center"/>
      <protection locked="0"/>
    </xf>
    <xf numFmtId="166" fontId="19" fillId="0" borderId="0" xfId="0" applyNumberFormat="1" applyFont="1" applyAlignment="1" applyProtection="1">
      <alignment horizontal="right" vertical="center"/>
      <protection locked="0"/>
    </xf>
    <xf numFmtId="0" fontId="19" fillId="0" borderId="0" xfId="0" applyFont="1"/>
    <xf numFmtId="0" fontId="19" fillId="0" borderId="0" xfId="0" applyFont="1" applyAlignment="1">
      <alignment wrapText="1"/>
    </xf>
    <xf numFmtId="0" fontId="23" fillId="0" borderId="0" xfId="0" applyFont="1"/>
    <xf numFmtId="0" fontId="16" fillId="7" borderId="0" xfId="0" applyFont="1" applyFill="1" applyAlignment="1">
      <alignment wrapText="1"/>
    </xf>
    <xf numFmtId="166" fontId="19" fillId="0" borderId="0" xfId="0" applyNumberFormat="1" applyFont="1" applyAlignment="1">
      <alignment wrapText="1"/>
    </xf>
    <xf numFmtId="0" fontId="19" fillId="0" borderId="0" xfId="0" applyFont="1" applyAlignment="1">
      <alignment vertical="top" wrapText="1"/>
    </xf>
    <xf numFmtId="0" fontId="19" fillId="0" borderId="0" xfId="0" applyFont="1" applyAlignment="1">
      <alignment horizontal="center" vertical="top" wrapText="1"/>
    </xf>
    <xf numFmtId="0" fontId="24" fillId="6" borderId="0" xfId="0" applyFont="1" applyFill="1" applyAlignment="1" applyProtection="1">
      <alignment horizontal="center" vertical="center"/>
      <protection locked="0"/>
    </xf>
    <xf numFmtId="0" fontId="25" fillId="6" borderId="10" xfId="0" applyFont="1" applyFill="1" applyBorder="1" applyAlignment="1" applyProtection="1">
      <alignment horizontal="center" vertical="center" wrapText="1"/>
      <protection locked="0"/>
    </xf>
    <xf numFmtId="0" fontId="14" fillId="3" borderId="23" xfId="0" applyFont="1" applyFill="1" applyBorder="1" applyAlignment="1" applyProtection="1">
      <alignment horizontal="center" vertical="center" wrapText="1"/>
      <protection locked="0"/>
    </xf>
    <xf numFmtId="0" fontId="14" fillId="3" borderId="0" xfId="0" applyFont="1" applyFill="1" applyAlignment="1" applyProtection="1">
      <alignment horizontal="center" vertical="center" wrapText="1"/>
      <protection locked="0"/>
    </xf>
    <xf numFmtId="14" fontId="20" fillId="4" borderId="24" xfId="0" applyNumberFormat="1" applyFont="1" applyFill="1" applyBorder="1" applyAlignment="1">
      <alignment horizontal="center" vertical="center" wrapText="1"/>
    </xf>
    <xf numFmtId="14" fontId="20" fillId="4" borderId="25" xfId="0" applyNumberFormat="1" applyFont="1" applyFill="1" applyBorder="1" applyAlignment="1">
      <alignment horizontal="center" vertical="center" wrapText="1"/>
    </xf>
    <xf numFmtId="0" fontId="20" fillId="4" borderId="26" xfId="0" applyFont="1" applyFill="1" applyBorder="1" applyAlignment="1">
      <alignment horizontal="center" vertical="center" wrapText="1"/>
    </xf>
    <xf numFmtId="0" fontId="20" fillId="4" borderId="25" xfId="0" applyFont="1" applyFill="1" applyBorder="1" applyAlignment="1" applyProtection="1">
      <alignment horizontal="center" vertical="center" wrapText="1"/>
      <protection locked="0"/>
    </xf>
    <xf numFmtId="0" fontId="21" fillId="8" borderId="25" xfId="0" applyFont="1" applyFill="1" applyBorder="1" applyAlignment="1">
      <alignment horizontal="center" vertical="center" wrapText="1"/>
    </xf>
    <xf numFmtId="0" fontId="20" fillId="4" borderId="25" xfId="0" applyFont="1" applyFill="1" applyBorder="1" applyAlignment="1">
      <alignment horizontal="center" vertical="center" wrapText="1"/>
    </xf>
    <xf numFmtId="0" fontId="20" fillId="4" borderId="26" xfId="0" applyFont="1" applyFill="1" applyBorder="1" applyAlignment="1" applyProtection="1">
      <alignment horizontal="center" vertical="center" wrapText="1"/>
      <protection locked="0"/>
    </xf>
    <xf numFmtId="0" fontId="20" fillId="4" borderId="25" xfId="0" quotePrefix="1" applyFont="1" applyFill="1" applyBorder="1" applyAlignment="1" applyProtection="1">
      <alignment horizontal="center" vertical="center" wrapText="1"/>
      <protection locked="0"/>
    </xf>
    <xf numFmtId="0" fontId="20" fillId="4" borderId="27" xfId="0" quotePrefix="1" applyFont="1" applyFill="1" applyBorder="1" applyAlignment="1" applyProtection="1">
      <alignment horizontal="center" vertical="center" wrapText="1"/>
      <protection locked="0"/>
    </xf>
    <xf numFmtId="3" fontId="19" fillId="0" borderId="0" xfId="0" applyNumberFormat="1" applyFont="1" applyAlignment="1" applyProtection="1">
      <alignment horizontal="right" vertical="center"/>
      <protection locked="0"/>
    </xf>
    <xf numFmtId="167" fontId="19" fillId="0" borderId="21" xfId="0" applyNumberFormat="1" applyFont="1" applyBorder="1" applyAlignment="1" applyProtection="1">
      <alignment horizontal="right" vertical="center"/>
      <protection locked="0"/>
    </xf>
    <xf numFmtId="168" fontId="19" fillId="0" borderId="0" xfId="0" applyNumberFormat="1" applyFont="1" applyAlignment="1" applyProtection="1">
      <alignment horizontal="left" vertical="center"/>
      <protection locked="0"/>
    </xf>
    <xf numFmtId="3" fontId="19" fillId="0" borderId="21" xfId="0" applyNumberFormat="1" applyFont="1" applyBorder="1" applyAlignment="1" applyProtection="1">
      <alignment horizontal="right" vertical="center"/>
      <protection locked="0"/>
    </xf>
    <xf numFmtId="0" fontId="21" fillId="8" borderId="7" xfId="0" applyFont="1" applyFill="1" applyBorder="1" applyAlignment="1">
      <alignment horizontal="center" vertical="center" wrapText="1"/>
    </xf>
    <xf numFmtId="0" fontId="21" fillId="4" borderId="7" xfId="0" applyFont="1" applyFill="1" applyBorder="1" applyAlignment="1" applyProtection="1">
      <alignment horizontal="center" vertical="center" wrapText="1"/>
      <protection locked="0"/>
    </xf>
    <xf numFmtId="49" fontId="22" fillId="4" borderId="0" xfId="21" applyNumberFormat="1" applyFont="1" applyFill="1" applyBorder="1" applyAlignment="1" applyProtection="1">
      <alignment horizontal="center" vertical="center" wrapText="1"/>
    </xf>
    <xf numFmtId="49" fontId="21" fillId="4" borderId="7" xfId="0" applyNumberFormat="1" applyFont="1" applyFill="1" applyBorder="1" applyAlignment="1">
      <alignment horizontal="center" vertical="center" wrapText="1"/>
    </xf>
    <xf numFmtId="0" fontId="22" fillId="4" borderId="0" xfId="0" applyFont="1" applyFill="1" applyAlignment="1">
      <alignment horizontal="center" vertical="center"/>
    </xf>
    <xf numFmtId="0" fontId="21" fillId="4" borderId="7" xfId="0" applyFont="1" applyFill="1" applyBorder="1" applyAlignment="1">
      <alignment horizontal="center" vertical="center" wrapText="1"/>
    </xf>
    <xf numFmtId="0" fontId="21" fillId="4" borderId="7" xfId="0" quotePrefix="1" applyFont="1" applyFill="1" applyBorder="1" applyAlignment="1" applyProtection="1">
      <alignment horizontal="center" vertical="center" wrapText="1"/>
      <protection locked="0"/>
    </xf>
    <xf numFmtId="37" fontId="19" fillId="0" borderId="0" xfId="21" applyNumberFormat="1" applyFont="1" applyFill="1" applyBorder="1" applyAlignment="1" applyProtection="1">
      <alignment horizontal="right" vertical="center"/>
      <protection locked="0"/>
    </xf>
    <xf numFmtId="0" fontId="20" fillId="4" borderId="7" xfId="0" applyFont="1" applyFill="1" applyBorder="1" applyAlignment="1" applyProtection="1">
      <alignment horizontal="center" vertical="center" wrapText="1"/>
      <protection locked="0"/>
    </xf>
    <xf numFmtId="168" fontId="19" fillId="0" borderId="21" xfId="0" applyNumberFormat="1" applyFont="1" applyBorder="1" applyAlignment="1" applyProtection="1">
      <alignment horizontal="left" vertical="center"/>
      <protection locked="0"/>
    </xf>
    <xf numFmtId="3" fontId="19" fillId="0" borderId="28" xfId="17" applyNumberFormat="1" applyFont="1" applyFill="1" applyBorder="1" applyAlignment="1" applyProtection="1">
      <alignment horizontal="right" vertical="center"/>
      <protection locked="0"/>
    </xf>
    <xf numFmtId="3" fontId="19" fillId="0" borderId="29" xfId="17" applyNumberFormat="1" applyFont="1" applyFill="1" applyBorder="1" applyAlignment="1" applyProtection="1">
      <alignment horizontal="right" vertical="center"/>
      <protection locked="0"/>
    </xf>
    <xf numFmtId="0" fontId="14" fillId="6" borderId="16" xfId="0" applyFont="1" applyFill="1" applyBorder="1" applyAlignment="1">
      <alignment vertical="center" wrapText="1"/>
    </xf>
    <xf numFmtId="0" fontId="19" fillId="0" borderId="21" xfId="0" applyFont="1" applyBorder="1" applyAlignment="1" applyProtection="1">
      <alignment horizontal="left" vertical="center"/>
      <protection locked="0"/>
    </xf>
    <xf numFmtId="0" fontId="19" fillId="0" borderId="30" xfId="0" applyFont="1" applyBorder="1" applyAlignment="1" applyProtection="1">
      <alignment horizontal="left" vertical="center"/>
      <protection locked="0"/>
    </xf>
    <xf numFmtId="0" fontId="19" fillId="0" borderId="31" xfId="0" applyFont="1" applyBorder="1" applyAlignment="1" applyProtection="1">
      <alignment horizontal="left" vertical="center"/>
      <protection locked="0"/>
    </xf>
    <xf numFmtId="0" fontId="19" fillId="0" borderId="32" xfId="0" applyFont="1" applyBorder="1" applyAlignment="1" applyProtection="1">
      <alignment horizontal="left" vertical="center"/>
      <protection locked="0"/>
    </xf>
    <xf numFmtId="0" fontId="20" fillId="4" borderId="33" xfId="0" applyFont="1" applyFill="1" applyBorder="1" applyAlignment="1" applyProtection="1">
      <alignment horizontal="center" vertical="center" wrapText="1"/>
      <protection locked="0"/>
    </xf>
    <xf numFmtId="3" fontId="19" fillId="0" borderId="0" xfId="17" applyNumberFormat="1" applyFont="1" applyFill="1" applyBorder="1" applyAlignment="1" applyProtection="1">
      <alignment horizontal="right" vertical="center"/>
      <protection locked="0"/>
    </xf>
    <xf numFmtId="3" fontId="19" fillId="0" borderId="34" xfId="17" applyNumberFormat="1" applyFont="1" applyFill="1" applyBorder="1" applyAlignment="1" applyProtection="1">
      <alignment horizontal="right" vertical="center"/>
      <protection locked="0"/>
    </xf>
    <xf numFmtId="3" fontId="19" fillId="0" borderId="34" xfId="0" applyNumberFormat="1" applyFont="1" applyBorder="1" applyAlignment="1" applyProtection="1">
      <alignment horizontal="right" vertical="center"/>
      <protection locked="0"/>
    </xf>
    <xf numFmtId="3" fontId="19" fillId="0" borderId="29" xfId="0" applyNumberFormat="1" applyFont="1" applyBorder="1" applyAlignment="1" applyProtection="1">
      <alignment horizontal="right" vertical="center"/>
      <protection locked="0"/>
    </xf>
    <xf numFmtId="3" fontId="19" fillId="0" borderId="35" xfId="17" applyNumberFormat="1" applyFont="1" applyFill="1" applyBorder="1" applyAlignment="1" applyProtection="1">
      <alignment horizontal="right" vertical="center"/>
      <protection locked="0"/>
    </xf>
    <xf numFmtId="3" fontId="19" fillId="0" borderId="36" xfId="17" applyNumberFormat="1" applyFont="1" applyFill="1" applyBorder="1" applyAlignment="1" applyProtection="1">
      <alignment horizontal="right" vertical="center"/>
      <protection locked="0"/>
    </xf>
    <xf numFmtId="3" fontId="19" fillId="0" borderId="30" xfId="17" applyNumberFormat="1" applyFont="1" applyFill="1" applyBorder="1" applyAlignment="1" applyProtection="1">
      <alignment horizontal="right" vertical="center"/>
      <protection locked="0"/>
    </xf>
    <xf numFmtId="3" fontId="19" fillId="0" borderId="21" xfId="17" applyNumberFormat="1" applyFont="1" applyFill="1" applyBorder="1" applyAlignment="1" applyProtection="1">
      <alignment horizontal="right" vertical="center"/>
      <protection locked="0"/>
    </xf>
    <xf numFmtId="0" fontId="26" fillId="0" borderId="0" xfId="0" applyFont="1" applyAlignment="1" applyProtection="1">
      <alignment horizontal="left" vertical="center" wrapText="1"/>
      <protection locked="0"/>
    </xf>
    <xf numFmtId="0" fontId="24" fillId="6" borderId="0" xfId="0" applyFont="1" applyFill="1" applyAlignment="1">
      <alignment horizontal="center" vertical="center"/>
    </xf>
    <xf numFmtId="0" fontId="25" fillId="6" borderId="10" xfId="0" applyFont="1" applyFill="1" applyBorder="1" applyAlignment="1">
      <alignment horizontal="center" vertical="center" wrapText="1"/>
    </xf>
    <xf numFmtId="0" fontId="14" fillId="5" borderId="23"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3" borderId="23" xfId="0" applyFont="1" applyFill="1" applyBorder="1" applyAlignment="1">
      <alignment horizontal="center" vertical="center" wrapText="1"/>
    </xf>
    <xf numFmtId="0" fontId="14" fillId="3" borderId="0" xfId="0" applyFont="1" applyFill="1" applyAlignment="1">
      <alignment horizontal="center" vertical="center" wrapText="1"/>
    </xf>
    <xf numFmtId="0" fontId="20" fillId="4" borderId="7" xfId="0" applyFont="1" applyFill="1" applyBorder="1" applyAlignment="1">
      <alignment horizontal="center" vertical="center" wrapText="1"/>
    </xf>
    <xf numFmtId="0" fontId="21" fillId="4" borderId="7" xfId="0" quotePrefix="1" applyFont="1" applyFill="1" applyBorder="1" applyAlignment="1">
      <alignment horizontal="center" vertical="center" wrapText="1"/>
    </xf>
    <xf numFmtId="0" fontId="20" fillId="4" borderId="25" xfId="0" quotePrefix="1" applyFont="1" applyFill="1" applyBorder="1" applyAlignment="1">
      <alignment horizontal="center" vertical="center" wrapText="1"/>
    </xf>
    <xf numFmtId="0" fontId="20" fillId="4" borderId="27" xfId="0" applyFont="1" applyFill="1" applyBorder="1" applyAlignment="1">
      <alignment horizontal="center" vertical="center" wrapText="1"/>
    </xf>
    <xf numFmtId="0" fontId="20" fillId="4" borderId="27" xfId="0" quotePrefix="1" applyFont="1" applyFill="1" applyBorder="1" applyAlignment="1">
      <alignment horizontal="center" vertical="center" wrapText="1"/>
    </xf>
    <xf numFmtId="0" fontId="20" fillId="4" borderId="33" xfId="0" applyFont="1" applyFill="1" applyBorder="1" applyAlignment="1">
      <alignment horizontal="center" vertical="center" wrapText="1"/>
    </xf>
    <xf numFmtId="0" fontId="22" fillId="4" borderId="0" xfId="0" applyFont="1" applyFill="1" applyAlignment="1">
      <alignment horizontal="center" vertical="center" wrapText="1"/>
    </xf>
    <xf numFmtId="0" fontId="16" fillId="9" borderId="0" xfId="0" applyFont="1" applyFill="1" applyAlignment="1">
      <alignment wrapText="1"/>
    </xf>
    <xf numFmtId="0" fontId="7" fillId="0" borderId="0" xfId="0" applyFont="1"/>
    <xf numFmtId="0" fontId="23" fillId="0" borderId="0" xfId="0" applyFont="1" applyAlignment="1">
      <alignment wrapText="1"/>
    </xf>
    <xf numFmtId="0" fontId="22" fillId="4" borderId="0" xfId="21" applyNumberFormat="1" applyFont="1" applyFill="1" applyBorder="1" applyAlignment="1" applyProtection="1">
      <alignment horizontal="center" vertical="center" wrapText="1"/>
    </xf>
    <xf numFmtId="166" fontId="19" fillId="0" borderId="21" xfId="0" applyNumberFormat="1" applyFont="1" applyBorder="1" applyAlignment="1" applyProtection="1">
      <alignment horizontal="right" vertical="center"/>
      <protection locked="0"/>
    </xf>
    <xf numFmtId="0" fontId="28" fillId="0" borderId="0" xfId="0" applyFont="1"/>
    <xf numFmtId="0" fontId="29" fillId="0" borderId="0" xfId="0" applyFont="1"/>
    <xf numFmtId="0" fontId="30" fillId="0" borderId="0" xfId="0" applyFont="1"/>
    <xf numFmtId="0" fontId="31" fillId="0" borderId="0" xfId="0" applyFont="1"/>
    <xf numFmtId="0" fontId="30" fillId="0" borderId="0" xfId="0" applyFont="1" applyAlignment="1">
      <alignment wrapText="1"/>
    </xf>
    <xf numFmtId="0" fontId="29" fillId="0" borderId="0" xfId="0" applyFont="1" applyAlignment="1">
      <alignment wrapText="1"/>
    </xf>
    <xf numFmtId="0" fontId="32" fillId="0" borderId="0" xfId="20" quotePrefix="1" applyFont="1" applyFill="1" applyBorder="1" applyAlignment="1">
      <alignment wrapText="1"/>
    </xf>
    <xf numFmtId="0" fontId="27" fillId="6" borderId="10" xfId="0" applyFont="1" applyFill="1" applyBorder="1" applyAlignment="1">
      <alignment horizontal="center" vertical="center" wrapText="1"/>
    </xf>
    <xf numFmtId="0" fontId="14" fillId="5" borderId="0" xfId="0" applyFont="1" applyFill="1" applyAlignment="1">
      <alignment horizontal="center" vertical="center" wrapText="1"/>
    </xf>
    <xf numFmtId="0" fontId="14" fillId="5" borderId="15"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4" fillId="5" borderId="19" xfId="0" applyFont="1" applyFill="1" applyBorder="1" applyAlignment="1">
      <alignment horizontal="center" vertical="center" wrapText="1"/>
    </xf>
    <xf numFmtId="0" fontId="14" fillId="3" borderId="15" xfId="0" applyFont="1" applyFill="1" applyBorder="1" applyAlignment="1">
      <alignment horizontal="center" vertical="center" wrapText="1"/>
    </xf>
    <xf numFmtId="0" fontId="14" fillId="3" borderId="19" xfId="0" applyFont="1" applyFill="1" applyBorder="1" applyAlignment="1">
      <alignment horizontal="center" vertical="center" wrapText="1"/>
    </xf>
    <xf numFmtId="0" fontId="22" fillId="4" borderId="0" xfId="0" applyFont="1" applyFill="1" applyAlignment="1">
      <alignment horizontal="right" vertical="center" wrapText="1"/>
    </xf>
    <xf numFmtId="3" fontId="22" fillId="4" borderId="0" xfId="0" applyNumberFormat="1" applyFont="1" applyFill="1" applyAlignment="1">
      <alignment horizontal="right" vertical="center" wrapText="1"/>
    </xf>
    <xf numFmtId="0" fontId="21" fillId="4" borderId="26" xfId="0" applyFont="1" applyFill="1" applyBorder="1" applyAlignment="1">
      <alignment horizontal="center" vertical="center" wrapText="1"/>
    </xf>
    <xf numFmtId="3" fontId="19" fillId="0" borderId="28" xfId="17" applyNumberFormat="1" applyFont="1" applyFill="1" applyBorder="1" applyAlignment="1" applyProtection="1">
      <alignment horizontal="left" vertical="center" wrapText="1"/>
      <protection locked="0"/>
    </xf>
    <xf numFmtId="0" fontId="20" fillId="4" borderId="7" xfId="0" applyFont="1" applyFill="1" applyBorder="1" applyAlignment="1">
      <alignment horizontal="right" vertical="center" wrapText="1"/>
    </xf>
    <xf numFmtId="168" fontId="19" fillId="0" borderId="0" xfId="0" applyNumberFormat="1" applyFont="1" applyAlignment="1" applyProtection="1">
      <alignment horizontal="right" vertical="center"/>
      <protection locked="0"/>
    </xf>
    <xf numFmtId="168" fontId="19" fillId="0" borderId="21" xfId="0" applyNumberFormat="1" applyFont="1" applyBorder="1" applyAlignment="1" applyProtection="1">
      <alignment horizontal="right" vertical="center"/>
      <protection locked="0"/>
    </xf>
    <xf numFmtId="14" fontId="0" fillId="0" borderId="0" xfId="0" applyNumberFormat="1"/>
    <xf numFmtId="37" fontId="19" fillId="0" borderId="0" xfId="21" applyNumberFormat="1" applyFont="1" applyFill="1" applyBorder="1" applyAlignment="1" applyProtection="1">
      <alignment horizontal="left" vertical="center"/>
      <protection locked="0"/>
    </xf>
    <xf numFmtId="0" fontId="22" fillId="0" borderId="0" xfId="21" applyNumberFormat="1" applyFont="1" applyFill="1" applyBorder="1" applyAlignment="1" applyProtection="1">
      <alignment horizontal="left" vertical="center" wrapText="1"/>
      <protection locked="0"/>
    </xf>
    <xf numFmtId="0" fontId="17" fillId="5" borderId="0" xfId="0" applyFont="1" applyFill="1" applyAlignment="1">
      <alignment horizontal="center" vertical="center" wrapText="1"/>
    </xf>
    <xf numFmtId="0" fontId="17" fillId="5" borderId="12" xfId="0" applyFont="1" applyFill="1" applyBorder="1" applyAlignment="1">
      <alignment horizontal="center" vertical="center" wrapText="1"/>
    </xf>
    <xf numFmtId="37" fontId="19" fillId="0" borderId="29" xfId="21" applyNumberFormat="1" applyFont="1" applyFill="1" applyBorder="1" applyAlignment="1" applyProtection="1">
      <alignment horizontal="right" vertical="center"/>
      <protection locked="0"/>
    </xf>
    <xf numFmtId="0" fontId="22" fillId="0" borderId="0" xfId="0" applyFont="1" applyAlignment="1" applyProtection="1">
      <alignment horizontal="left" vertical="center" wrapText="1"/>
      <protection locked="0"/>
    </xf>
    <xf numFmtId="0" fontId="19" fillId="4" borderId="0" xfId="0" applyFont="1" applyFill="1" applyAlignment="1">
      <alignment horizontal="right" vertical="center" wrapText="1"/>
    </xf>
    <xf numFmtId="0" fontId="22" fillId="4" borderId="21" xfId="0" applyFont="1" applyFill="1" applyBorder="1" applyAlignment="1">
      <alignment horizontal="left" vertical="center" wrapText="1"/>
    </xf>
    <xf numFmtId="0" fontId="15" fillId="5" borderId="6" xfId="0" applyFont="1" applyFill="1" applyBorder="1" applyAlignment="1">
      <alignment vertical="center"/>
    </xf>
    <xf numFmtId="0" fontId="22" fillId="0" borderId="1" xfId="21" applyNumberFormat="1" applyFont="1" applyFill="1" applyBorder="1" applyAlignment="1" applyProtection="1">
      <alignment horizontal="left" vertical="center" wrapText="1"/>
      <protection locked="0"/>
    </xf>
    <xf numFmtId="0" fontId="22" fillId="4" borderId="21" xfId="0" applyFont="1" applyFill="1" applyBorder="1" applyAlignment="1">
      <alignment horizontal="right" vertical="center" wrapText="1"/>
    </xf>
    <xf numFmtId="0" fontId="33" fillId="0" borderId="0" xfId="0" applyFont="1"/>
    <xf numFmtId="0" fontId="19" fillId="0" borderId="0" xfId="0" applyFont="1" applyAlignment="1">
      <alignment horizontal="left" vertical="top" wrapText="1"/>
    </xf>
    <xf numFmtId="0" fontId="0" fillId="0" borderId="0" xfId="0" applyAlignment="1">
      <alignment vertical="top"/>
    </xf>
    <xf numFmtId="14" fontId="19" fillId="0" borderId="0" xfId="0" applyNumberFormat="1" applyFont="1" applyAlignment="1">
      <alignment vertical="top" wrapText="1"/>
    </xf>
    <xf numFmtId="49" fontId="19" fillId="0" borderId="28" xfId="0" applyNumberFormat="1" applyFont="1" applyBorder="1" applyAlignment="1" applyProtection="1">
      <alignment horizontal="left" vertical="center" wrapText="1"/>
      <protection locked="0"/>
    </xf>
    <xf numFmtId="49" fontId="19" fillId="0" borderId="0" xfId="21" applyNumberFormat="1" applyFont="1" applyFill="1" applyBorder="1" applyAlignment="1" applyProtection="1">
      <alignment horizontal="left" vertical="center" wrapText="1"/>
      <protection locked="0"/>
    </xf>
    <xf numFmtId="0" fontId="34" fillId="0" borderId="0" xfId="0" applyFont="1" applyAlignment="1">
      <alignment vertical="center" wrapText="1"/>
    </xf>
    <xf numFmtId="0" fontId="17" fillId="5" borderId="0" xfId="0" applyFont="1" applyFill="1" applyAlignment="1">
      <alignment horizontal="center" vertical="center"/>
    </xf>
    <xf numFmtId="0" fontId="17" fillId="5" borderId="12" xfId="0" applyFont="1" applyFill="1" applyBorder="1" applyAlignment="1">
      <alignment horizontal="center" vertical="center"/>
    </xf>
    <xf numFmtId="0" fontId="35" fillId="3" borderId="37" xfId="0" applyFont="1" applyFill="1" applyBorder="1" applyAlignment="1">
      <alignment horizontal="center" vertical="center" wrapText="1"/>
    </xf>
    <xf numFmtId="0" fontId="35" fillId="3" borderId="0" xfId="0" applyFont="1" applyFill="1" applyAlignment="1">
      <alignment horizontal="center" vertical="center" wrapText="1"/>
    </xf>
    <xf numFmtId="49" fontId="19" fillId="0" borderId="28" xfId="0" applyNumberFormat="1" applyFont="1" applyBorder="1" applyAlignment="1">
      <alignment horizontal="left" vertical="center" wrapText="1"/>
    </xf>
    <xf numFmtId="49" fontId="19" fillId="0" borderId="0" xfId="21" applyNumberFormat="1" applyFont="1" applyFill="1" applyBorder="1" applyAlignment="1" applyProtection="1">
      <alignment horizontal="left" vertical="center" wrapText="1"/>
    </xf>
    <xf numFmtId="49" fontId="19" fillId="0" borderId="28" xfId="21" applyNumberFormat="1" applyFont="1" applyFill="1" applyBorder="1" applyAlignment="1" applyProtection="1">
      <alignment horizontal="left" vertical="center" wrapText="1"/>
    </xf>
    <xf numFmtId="3" fontId="19" fillId="0" borderId="38" xfId="0" applyNumberFormat="1" applyFont="1" applyBorder="1" applyAlignment="1" applyProtection="1">
      <alignment horizontal="right" vertical="center"/>
      <protection locked="0"/>
    </xf>
    <xf numFmtId="3" fontId="19" fillId="0" borderId="39" xfId="0" applyNumberFormat="1" applyFont="1" applyBorder="1" applyAlignment="1" applyProtection="1">
      <alignment horizontal="right" vertical="center"/>
      <protection locked="0"/>
    </xf>
    <xf numFmtId="0" fontId="19" fillId="0" borderId="7" xfId="0" applyFont="1" applyBorder="1" applyAlignment="1" applyProtection="1">
      <alignment horizontal="left" vertical="center"/>
      <protection locked="0"/>
    </xf>
    <xf numFmtId="0" fontId="19" fillId="0" borderId="0" xfId="0" applyFont="1" applyAlignment="1" applyProtection="1">
      <alignment horizontal="left" vertical="center"/>
      <protection locked="0"/>
    </xf>
    <xf numFmtId="0" fontId="20" fillId="4" borderId="40" xfId="0" quotePrefix="1" applyFont="1" applyFill="1" applyBorder="1" applyAlignment="1">
      <alignment horizontal="center" vertical="center" wrapText="1"/>
    </xf>
    <xf numFmtId="0" fontId="15" fillId="10" borderId="41" xfId="0" applyFont="1" applyFill="1" applyBorder="1" applyAlignment="1">
      <alignment horizontal="center" vertical="center" wrapText="1"/>
    </xf>
    <xf numFmtId="0" fontId="19" fillId="0" borderId="7" xfId="0" applyFont="1" applyBorder="1" applyAlignment="1" applyProtection="1">
      <alignment horizontal="left" vertical="center" wrapText="1"/>
      <protection locked="0"/>
    </xf>
    <xf numFmtId="37" fontId="19" fillId="0" borderId="0" xfId="0" applyNumberFormat="1" applyFont="1" applyAlignment="1" applyProtection="1">
      <alignment horizontal="right" vertical="center"/>
      <protection locked="0"/>
    </xf>
    <xf numFmtId="3" fontId="19" fillId="0" borderId="28" xfId="0" applyNumberFormat="1" applyFont="1" applyBorder="1" applyAlignment="1" applyProtection="1">
      <alignment horizontal="right" vertical="center"/>
      <protection locked="0"/>
    </xf>
    <xf numFmtId="3" fontId="19" fillId="0" borderId="42" xfId="17" applyNumberFormat="1" applyFont="1" applyFill="1" applyBorder="1" applyAlignment="1" applyProtection="1">
      <alignment horizontal="right" vertical="center"/>
      <protection locked="0"/>
    </xf>
    <xf numFmtId="3" fontId="19" fillId="0" borderId="7" xfId="17" applyNumberFormat="1" applyFont="1" applyFill="1" applyBorder="1" applyAlignment="1" applyProtection="1">
      <alignment horizontal="right" vertical="center"/>
      <protection locked="0"/>
    </xf>
    <xf numFmtId="0" fontId="14" fillId="6" borderId="0" xfId="0" applyFont="1" applyFill="1" applyAlignment="1">
      <alignment horizontal="center" vertical="center" wrapText="1"/>
    </xf>
    <xf numFmtId="0" fontId="14" fillId="6" borderId="12" xfId="0" applyFont="1" applyFill="1" applyBorder="1" applyAlignment="1">
      <alignment horizontal="center" vertical="center" wrapText="1"/>
    </xf>
    <xf numFmtId="0" fontId="15" fillId="5" borderId="7" xfId="0" applyFont="1" applyFill="1" applyBorder="1" applyAlignment="1">
      <alignment horizontal="center" vertical="center"/>
    </xf>
    <xf numFmtId="0" fontId="15" fillId="5" borderId="8" xfId="0" applyFont="1" applyFill="1" applyBorder="1" applyAlignment="1">
      <alignment horizontal="center" vertical="center"/>
    </xf>
    <xf numFmtId="0" fontId="15" fillId="5" borderId="6" xfId="0" applyFont="1" applyFill="1" applyBorder="1" applyAlignment="1">
      <alignment horizontal="center" vertical="center"/>
    </xf>
    <xf numFmtId="0" fontId="17" fillId="5" borderId="0" xfId="0" applyFont="1" applyFill="1" applyAlignment="1">
      <alignment horizontal="center" vertical="center" wrapText="1"/>
    </xf>
    <xf numFmtId="0" fontId="17" fillId="5" borderId="12" xfId="0" applyFont="1" applyFill="1" applyBorder="1" applyAlignment="1">
      <alignment horizontal="center" vertical="center" wrapText="1"/>
    </xf>
    <xf numFmtId="0" fontId="17" fillId="5" borderId="10" xfId="0" applyFont="1" applyFill="1" applyBorder="1" applyAlignment="1">
      <alignment horizontal="center" vertical="center" wrapText="1"/>
    </xf>
    <xf numFmtId="0" fontId="17" fillId="5" borderId="13" xfId="0" applyFont="1" applyFill="1" applyBorder="1" applyAlignment="1">
      <alignment horizontal="center" vertical="center" wrapText="1"/>
    </xf>
    <xf numFmtId="0" fontId="14" fillId="6" borderId="0" xfId="0" applyFont="1" applyFill="1" applyAlignment="1">
      <alignment horizontal="center" vertical="center" wrapText="1"/>
    </xf>
    <xf numFmtId="0" fontId="14" fillId="6" borderId="12" xfId="0" applyFont="1" applyFill="1" applyBorder="1" applyAlignment="1">
      <alignment horizontal="center" vertical="center" wrapText="1"/>
    </xf>
    <xf numFmtId="0" fontId="14" fillId="6" borderId="10" xfId="0" applyFont="1" applyFill="1" applyBorder="1" applyAlignment="1">
      <alignment horizontal="center" vertical="center" wrapText="1"/>
    </xf>
    <xf numFmtId="0" fontId="14" fillId="6" borderId="13" xfId="0" applyFont="1" applyFill="1" applyBorder="1" applyAlignment="1">
      <alignment horizontal="center" vertical="center" wrapText="1"/>
    </xf>
    <xf numFmtId="0" fontId="17" fillId="5" borderId="9" xfId="0" applyFont="1" applyFill="1" applyBorder="1" applyAlignment="1">
      <alignment horizontal="center" vertical="center" wrapText="1"/>
    </xf>
    <xf numFmtId="0" fontId="17" fillId="5" borderId="11" xfId="0" applyFont="1" applyFill="1" applyBorder="1" applyAlignment="1">
      <alignment horizontal="center" vertical="center" wrapText="1"/>
    </xf>
    <xf numFmtId="0" fontId="18" fillId="8" borderId="0" xfId="0" applyFont="1" applyFill="1" applyAlignment="1">
      <alignment horizontal="center" vertical="center" wrapText="1"/>
    </xf>
    <xf numFmtId="0" fontId="18" fillId="8" borderId="12" xfId="0" applyFont="1" applyFill="1" applyBorder="1" applyAlignment="1">
      <alignment horizontal="center" vertical="center" wrapText="1"/>
    </xf>
    <xf numFmtId="0" fontId="18" fillId="4" borderId="0" xfId="0" applyFont="1" applyFill="1" applyAlignment="1">
      <alignment horizontal="center" vertical="center" wrapText="1"/>
    </xf>
    <xf numFmtId="0" fontId="18" fillId="4" borderId="12" xfId="0" applyFont="1" applyFill="1" applyBorder="1" applyAlignment="1">
      <alignment horizontal="center" vertical="center" wrapText="1"/>
    </xf>
    <xf numFmtId="0" fontId="17" fillId="5" borderId="0" xfId="0" applyFont="1" applyFill="1" applyAlignment="1">
      <alignment horizontal="center" vertical="center"/>
    </xf>
    <xf numFmtId="0" fontId="17" fillId="5" borderId="12"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15" fillId="5" borderId="2"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8" fillId="8" borderId="10" xfId="0" applyFont="1" applyFill="1" applyBorder="1" applyAlignment="1">
      <alignment horizontal="center" vertical="center" wrapText="1"/>
    </xf>
    <xf numFmtId="0" fontId="18" fillId="8" borderId="13" xfId="0" applyFont="1" applyFill="1" applyBorder="1" applyAlignment="1">
      <alignment horizontal="center" vertical="center" wrapText="1"/>
    </xf>
    <xf numFmtId="0" fontId="14" fillId="6" borderId="17" xfId="0" applyFont="1" applyFill="1" applyBorder="1" applyAlignment="1">
      <alignment horizontal="center" vertical="center" wrapText="1"/>
    </xf>
    <xf numFmtId="0" fontId="14" fillId="6" borderId="18" xfId="0" applyFont="1" applyFill="1" applyBorder="1" applyAlignment="1">
      <alignment horizontal="center" vertical="center" wrapText="1"/>
    </xf>
    <xf numFmtId="165" fontId="18" fillId="4" borderId="0" xfId="0" applyNumberFormat="1" applyFont="1" applyFill="1" applyAlignment="1">
      <alignment horizontal="center" vertical="center" wrapText="1"/>
    </xf>
    <xf numFmtId="165" fontId="18" fillId="4" borderId="12" xfId="0" applyNumberFormat="1" applyFont="1" applyFill="1" applyBorder="1" applyAlignment="1">
      <alignment horizontal="center" vertical="center" wrapText="1"/>
    </xf>
    <xf numFmtId="0" fontId="14" fillId="6" borderId="9" xfId="0" applyFont="1" applyFill="1" applyBorder="1" applyAlignment="1">
      <alignment horizontal="center" vertical="center" wrapText="1"/>
    </xf>
    <xf numFmtId="0" fontId="14" fillId="6" borderId="11" xfId="0" applyFont="1" applyFill="1" applyBorder="1" applyAlignment="1">
      <alignment horizontal="center" vertical="center" wrapText="1"/>
    </xf>
    <xf numFmtId="0" fontId="14" fillId="2" borderId="5" xfId="0" applyFont="1" applyFill="1" applyBorder="1" applyAlignment="1">
      <alignment horizontal="center" vertical="center" wrapText="1"/>
    </xf>
    <xf numFmtId="0" fontId="14" fillId="2" borderId="20" xfId="0" applyFont="1" applyFill="1" applyBorder="1" applyAlignment="1">
      <alignment horizontal="center" vertical="center" wrapText="1"/>
    </xf>
    <xf numFmtId="0" fontId="15" fillId="2" borderId="6" xfId="0" applyFont="1" applyFill="1" applyBorder="1" applyAlignment="1">
      <alignment horizontal="center" vertical="center" wrapText="1"/>
    </xf>
    <xf numFmtId="0" fontId="15" fillId="2" borderId="7" xfId="0" applyFont="1" applyFill="1" applyBorder="1" applyAlignment="1">
      <alignment horizontal="center" vertical="center" wrapText="1"/>
    </xf>
    <xf numFmtId="0" fontId="15" fillId="2" borderId="8" xfId="0" applyFont="1" applyFill="1" applyBorder="1" applyAlignment="1">
      <alignment horizontal="center" vertical="center" wrapText="1"/>
    </xf>
    <xf numFmtId="49" fontId="18" fillId="4" borderId="0" xfId="0" applyNumberFormat="1" applyFont="1" applyFill="1" applyAlignment="1">
      <alignment horizontal="center" vertical="center" wrapText="1"/>
    </xf>
    <xf numFmtId="49" fontId="18" fillId="4" borderId="12" xfId="0" applyNumberFormat="1"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3" xfId="0" applyFont="1" applyFill="1" applyBorder="1" applyAlignment="1">
      <alignment horizontal="center" vertical="center" wrapText="1"/>
    </xf>
    <xf numFmtId="0" fontId="17" fillId="5" borderId="9" xfId="0" applyFont="1" applyFill="1" applyBorder="1" applyAlignment="1" applyProtection="1">
      <alignment horizontal="center" vertical="center" wrapText="1"/>
      <protection locked="0"/>
    </xf>
    <xf numFmtId="0" fontId="17" fillId="5" borderId="11" xfId="0" applyFont="1" applyFill="1" applyBorder="1" applyAlignment="1" applyProtection="1">
      <alignment horizontal="center" vertical="center" wrapText="1"/>
      <protection locked="0"/>
    </xf>
    <xf numFmtId="0" fontId="15" fillId="6" borderId="6" xfId="0" applyFont="1" applyFill="1" applyBorder="1" applyAlignment="1" applyProtection="1">
      <alignment horizontal="center" vertical="center"/>
      <protection locked="0"/>
    </xf>
    <xf numFmtId="0" fontId="15" fillId="6" borderId="7" xfId="0" applyFont="1" applyFill="1" applyBorder="1" applyAlignment="1" applyProtection="1">
      <alignment horizontal="center" vertical="center"/>
      <protection locked="0"/>
    </xf>
    <xf numFmtId="0" fontId="15" fillId="6" borderId="8" xfId="0" applyFont="1" applyFill="1" applyBorder="1" applyAlignment="1" applyProtection="1">
      <alignment horizontal="center" vertical="center"/>
      <protection locked="0"/>
    </xf>
    <xf numFmtId="0" fontId="14" fillId="6" borderId="0" xfId="0" applyFont="1" applyFill="1" applyAlignment="1" applyProtection="1">
      <alignment horizontal="center" vertical="center" wrapText="1"/>
      <protection locked="0"/>
    </xf>
    <xf numFmtId="0" fontId="14" fillId="6" borderId="12" xfId="0" applyFont="1" applyFill="1" applyBorder="1" applyAlignment="1" applyProtection="1">
      <alignment horizontal="center" vertical="center" wrapText="1"/>
      <protection locked="0"/>
    </xf>
    <xf numFmtId="0" fontId="17" fillId="5" borderId="0" xfId="0" applyFont="1" applyFill="1" applyAlignment="1" applyProtection="1">
      <alignment horizontal="center" vertical="center" wrapText="1"/>
      <protection locked="0"/>
    </xf>
    <xf numFmtId="0" fontId="17" fillId="5" borderId="12" xfId="0" applyFont="1" applyFill="1" applyBorder="1" applyAlignment="1" applyProtection="1">
      <alignment horizontal="center" vertical="center" wrapText="1"/>
      <protection locked="0"/>
    </xf>
    <xf numFmtId="0" fontId="17" fillId="5" borderId="23" xfId="0" applyFont="1" applyFill="1" applyBorder="1" applyAlignment="1" applyProtection="1">
      <alignment horizontal="center" vertical="center" wrapText="1"/>
      <protection locked="0"/>
    </xf>
    <xf numFmtId="0" fontId="17" fillId="5" borderId="15" xfId="0" applyFont="1" applyFill="1" applyBorder="1" applyAlignment="1" applyProtection="1">
      <alignment horizontal="center" vertical="center" wrapText="1"/>
      <protection locked="0"/>
    </xf>
    <xf numFmtId="0" fontId="17" fillId="5" borderId="10" xfId="0" applyFont="1" applyFill="1" applyBorder="1" applyAlignment="1" applyProtection="1">
      <alignment horizontal="center" vertical="center" wrapText="1"/>
      <protection locked="0"/>
    </xf>
    <xf numFmtId="0" fontId="17" fillId="5" borderId="13" xfId="0" applyFont="1" applyFill="1" applyBorder="1" applyAlignment="1" applyProtection="1">
      <alignment horizontal="center" vertical="center" wrapText="1"/>
      <protection locked="0"/>
    </xf>
    <xf numFmtId="0" fontId="14" fillId="10" borderId="17" xfId="0" applyFont="1" applyFill="1" applyBorder="1" applyAlignment="1">
      <alignment horizontal="center" vertical="center" wrapText="1"/>
    </xf>
    <xf numFmtId="0" fontId="14" fillId="10" borderId="18" xfId="0" applyFont="1" applyFill="1" applyBorder="1" applyAlignment="1">
      <alignment horizontal="center" vertical="center" wrapText="1"/>
    </xf>
    <xf numFmtId="0" fontId="14" fillId="6" borderId="9" xfId="0" applyFont="1" applyFill="1" applyBorder="1" applyAlignment="1" applyProtection="1">
      <alignment horizontal="center" vertical="center" wrapText="1"/>
      <protection locked="0"/>
    </xf>
    <xf numFmtId="0" fontId="14" fillId="6" borderId="11" xfId="0" applyFont="1" applyFill="1" applyBorder="1" applyAlignment="1" applyProtection="1">
      <alignment horizontal="center" vertical="center" wrapText="1"/>
      <protection locked="0"/>
    </xf>
    <xf numFmtId="0" fontId="18" fillId="4" borderId="0" xfId="0" applyFont="1" applyFill="1" applyAlignment="1" applyProtection="1">
      <alignment horizontal="center" vertical="center" wrapText="1"/>
      <protection locked="0"/>
    </xf>
    <xf numFmtId="0" fontId="18" fillId="4" borderId="12" xfId="0" applyFont="1" applyFill="1" applyBorder="1" applyAlignment="1" applyProtection="1">
      <alignment horizontal="center" vertical="center" wrapText="1"/>
      <protection locked="0"/>
    </xf>
    <xf numFmtId="0" fontId="14" fillId="6" borderId="10" xfId="0" applyFont="1" applyFill="1" applyBorder="1" applyAlignment="1" applyProtection="1">
      <alignment horizontal="center" vertical="center" wrapText="1"/>
      <protection locked="0"/>
    </xf>
    <xf numFmtId="0" fontId="14" fillId="6" borderId="13" xfId="0" applyFont="1" applyFill="1" applyBorder="1" applyAlignment="1" applyProtection="1">
      <alignment horizontal="center" vertical="center" wrapText="1"/>
      <protection locked="0"/>
    </xf>
    <xf numFmtId="0" fontId="15" fillId="5" borderId="6" xfId="0" applyFont="1" applyFill="1" applyBorder="1" applyAlignment="1" applyProtection="1">
      <alignment horizontal="center" vertical="center"/>
      <protection locked="0"/>
    </xf>
    <xf numFmtId="0" fontId="15" fillId="5" borderId="7" xfId="0" applyFont="1" applyFill="1" applyBorder="1" applyAlignment="1" applyProtection="1">
      <alignment horizontal="center" vertical="center"/>
      <protection locked="0"/>
    </xf>
    <xf numFmtId="0" fontId="15" fillId="5" borderId="8" xfId="0" applyFont="1" applyFill="1" applyBorder="1" applyAlignment="1" applyProtection="1">
      <alignment horizontal="center" vertical="center"/>
      <protection locked="0"/>
    </xf>
    <xf numFmtId="0" fontId="17" fillId="5" borderId="0" xfId="0" applyFont="1" applyFill="1" applyAlignment="1" applyProtection="1">
      <alignment horizontal="center" vertical="center"/>
      <protection locked="0"/>
    </xf>
    <xf numFmtId="0" fontId="17" fillId="5" borderId="12" xfId="0" applyFont="1" applyFill="1" applyBorder="1" applyAlignment="1" applyProtection="1">
      <alignment horizontal="center" vertical="center"/>
      <protection locked="0"/>
    </xf>
    <xf numFmtId="0" fontId="15" fillId="3" borderId="2" xfId="0" applyFont="1" applyFill="1" applyBorder="1" applyAlignment="1" applyProtection="1">
      <alignment horizontal="center" vertical="center" wrapText="1"/>
      <protection locked="0"/>
    </xf>
    <xf numFmtId="0" fontId="15" fillId="3" borderId="3" xfId="0" applyFont="1" applyFill="1" applyBorder="1" applyAlignment="1" applyProtection="1">
      <alignment horizontal="center" vertical="center" wrapText="1"/>
      <protection locked="0"/>
    </xf>
    <xf numFmtId="0" fontId="15" fillId="3" borderId="14" xfId="0" applyFont="1" applyFill="1" applyBorder="1" applyAlignment="1" applyProtection="1">
      <alignment horizontal="center" vertical="center" wrapText="1"/>
      <protection locked="0"/>
    </xf>
    <xf numFmtId="0" fontId="15" fillId="5" borderId="2" xfId="0" applyFont="1" applyFill="1" applyBorder="1" applyAlignment="1" applyProtection="1">
      <alignment horizontal="center" vertical="center" wrapText="1"/>
      <protection locked="0"/>
    </xf>
    <xf numFmtId="0" fontId="15" fillId="5" borderId="3" xfId="0" applyFont="1" applyFill="1" applyBorder="1" applyAlignment="1" applyProtection="1">
      <alignment horizontal="center" vertical="center" wrapText="1"/>
      <protection locked="0"/>
    </xf>
    <xf numFmtId="0" fontId="15" fillId="5" borderId="4" xfId="0" applyFont="1" applyFill="1" applyBorder="1" applyAlignment="1" applyProtection="1">
      <alignment horizontal="center" vertical="center" wrapText="1"/>
      <protection locked="0"/>
    </xf>
    <xf numFmtId="0" fontId="15" fillId="5" borderId="3" xfId="0" applyFont="1" applyFill="1" applyBorder="1" applyAlignment="1">
      <alignment horizontal="center" vertical="center" wrapText="1"/>
    </xf>
    <xf numFmtId="0" fontId="14" fillId="2" borderId="22" xfId="0" applyFont="1" applyFill="1" applyBorder="1" applyAlignment="1">
      <alignment horizontal="center" vertical="center" wrapText="1"/>
    </xf>
    <xf numFmtId="0" fontId="14" fillId="2" borderId="19" xfId="0" applyFont="1" applyFill="1" applyBorder="1" applyAlignment="1">
      <alignment horizontal="center" vertical="center" wrapText="1"/>
    </xf>
    <xf numFmtId="0" fontId="15" fillId="2" borderId="9" xfId="0" applyFont="1" applyFill="1" applyBorder="1" applyAlignment="1">
      <alignment horizontal="center" vertical="center" wrapText="1"/>
    </xf>
    <xf numFmtId="0" fontId="15" fillId="2" borderId="0" xfId="0" applyFont="1" applyFill="1" applyAlignment="1">
      <alignment horizontal="center" vertical="center" wrapText="1"/>
    </xf>
    <xf numFmtId="0" fontId="15" fillId="2" borderId="10" xfId="0" applyFont="1" applyFill="1" applyBorder="1" applyAlignment="1">
      <alignment horizontal="center" vertical="center" wrapText="1"/>
    </xf>
    <xf numFmtId="0" fontId="15" fillId="3" borderId="14" xfId="0" applyFont="1" applyFill="1" applyBorder="1" applyAlignment="1">
      <alignment horizontal="center" vertical="center" wrapText="1"/>
    </xf>
    <xf numFmtId="0" fontId="15" fillId="3" borderId="4" xfId="0" applyFont="1" applyFill="1" applyBorder="1" applyAlignment="1">
      <alignment horizontal="center" vertical="center" wrapText="1"/>
    </xf>
  </cellXfs>
  <cellStyles count="22">
    <cellStyle name="Hipervínculo" xfId="20" builtinId="8"/>
    <cellStyle name="Hyperlink 2" xfId="4"/>
    <cellStyle name="Millares" xfId="21" builtinId="3"/>
    <cellStyle name="Normal" xfId="0" builtinId="0"/>
    <cellStyle name="Normal 2" xfId="1"/>
    <cellStyle name="Normal 2 2" xfId="2"/>
    <cellStyle name="Normal 3" xfId="3"/>
    <cellStyle name="Normal 3 2" xfId="6"/>
    <cellStyle name="Normal 3 2 2" xfId="10"/>
    <cellStyle name="Normal 3 2 3" xfId="14"/>
    <cellStyle name="Normal 3 3" xfId="19"/>
    <cellStyle name="Normal 4" xfId="5"/>
    <cellStyle name="Normal 4 2" xfId="8"/>
    <cellStyle name="Normal 4 2 2" xfId="12"/>
    <cellStyle name="Normal 4 2 3" xfId="16"/>
    <cellStyle name="Normal 4 3" xfId="9"/>
    <cellStyle name="Normal 4 4" xfId="13"/>
    <cellStyle name="Normal 5" xfId="7"/>
    <cellStyle name="Normal 5 2" xfId="11"/>
    <cellStyle name="Normal 5 3" xfId="15"/>
    <cellStyle name="Normal 6" xfId="18"/>
    <cellStyle name="Porcentaje" xfId="17" builtinId="5"/>
  </cellStyles>
  <dxfs count="949">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left" vertical="center" textRotation="0" wrapText="1" indent="0" justifyLastLine="0" shrinkToFit="0" readingOrder="0"/>
      <border diagonalUp="0" diagonalDown="0">
        <left style="dashed">
          <color theme="0" tint="-0.34998626667073579"/>
        </left>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theme="3"/>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protection locked="0"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3"/>
        </right>
        <top/>
        <bottom/>
        <vertical/>
        <horizontal/>
      </border>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border diagonalUp="0" diagonalDown="0">
        <left style="thin">
          <color theme="3"/>
        </left>
        <right/>
        <top/>
        <bottom/>
        <vertical/>
        <horizontal/>
      </border>
      <protection locked="0" hidden="0"/>
    </dxf>
    <dxf>
      <font>
        <strike val="0"/>
        <outline val="0"/>
        <shadow val="0"/>
        <u val="none"/>
        <vertAlign val="baseline"/>
        <sz val="10"/>
        <name val="Arial Narrow"/>
        <scheme val="none"/>
      </font>
      <numFmt numFmtId="169" formatCode="#,##0_);\(#,##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left" vertical="center" textRotation="0" wrapText="0" indent="0" justifyLastLine="0" shrinkToFit="0" readingOrder="0"/>
      <border diagonalUp="0" diagonalDown="0">
        <left/>
        <right style="thin">
          <color theme="3"/>
        </right>
        <top/>
        <bottom/>
        <vertical/>
        <horizontal/>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lef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border diagonalUp="0" diagonalDown="0">
        <left/>
        <right style="thin">
          <color theme="3"/>
        </right>
        <top/>
        <bottom/>
        <vertical/>
        <horizontal/>
      </border>
      <protection locked="1"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b/>
        <i val="0"/>
        <color theme="0"/>
      </font>
      <fill>
        <patternFill>
          <bgColor rgb="FFFF0000"/>
        </patternFill>
      </fill>
    </dxf>
    <dxf>
      <font>
        <color theme="0"/>
      </font>
      <fill>
        <patternFill>
          <bgColor rgb="FFFF0000"/>
        </patternFill>
      </fill>
    </dxf>
    <dxf>
      <fill>
        <patternFill>
          <bgColor theme="2"/>
        </patternFill>
      </fill>
    </dxf>
    <dxf>
      <font>
        <color theme="0"/>
      </font>
      <fill>
        <patternFill>
          <bgColor rgb="FFFF0000"/>
        </patternFill>
      </fill>
    </dxf>
    <dxf>
      <fill>
        <patternFill>
          <bgColor theme="2"/>
        </patternFill>
      </fill>
    </dxf>
    <dxf>
      <fill>
        <patternFill>
          <bgColor theme="2"/>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right style="thin">
          <color theme="3"/>
        </right>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left" vertical="center" textRotation="0" wrapText="1" indent="0" justifyLastLine="0" shrinkToFit="0" readingOrder="0"/>
      <border diagonalUp="0" diagonalDown="0">
        <left style="dashed">
          <color theme="0" tint="-0.34998626667073579"/>
        </left>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theme="3"/>
        </left>
        <right style="dashed">
          <color theme="0" tint="-0.34998626667073579"/>
        </right>
        <top/>
        <bottom/>
        <vertical/>
        <horizontal/>
      </border>
      <protection locked="0"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3"/>
        </right>
        <top/>
        <bottom/>
        <vertical/>
        <horizontal/>
      </border>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border diagonalUp="0" diagonalDown="0">
        <left style="thin">
          <color theme="3"/>
        </left>
        <right/>
        <top/>
        <bottom/>
        <vertical/>
        <horizontal/>
      </border>
      <protection locked="0" hidden="0"/>
    </dxf>
    <dxf>
      <font>
        <strike val="0"/>
        <outline val="0"/>
        <shadow val="0"/>
        <u val="none"/>
        <vertAlign val="baseline"/>
        <sz val="10"/>
        <name val="Arial Narrow"/>
        <scheme val="none"/>
      </font>
      <numFmt numFmtId="169" formatCode="#,##0_);\(#,##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border diagonalUp="0" diagonalDown="0" outline="0">
        <left/>
        <right style="thin">
          <color theme="3"/>
        </right>
        <top/>
        <bottom/>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border outline="0">
        <left style="thin">
          <color theme="3"/>
        </left>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b/>
        <i val="0"/>
        <color theme="0"/>
      </font>
      <fill>
        <patternFill>
          <bgColor rgb="FFFF0000"/>
        </patternFill>
      </fill>
    </dxf>
    <dxf>
      <font>
        <color theme="0"/>
      </font>
      <fill>
        <patternFill>
          <bgColor rgb="FFFF0000"/>
        </patternFill>
      </fill>
    </dxf>
    <dxf>
      <fill>
        <patternFill>
          <bgColor theme="2"/>
        </patternFill>
      </fill>
    </dxf>
    <dxf>
      <font>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left" vertical="center" textRotation="0" wrapText="1" indent="0" justifyLastLine="0" shrinkToFit="0" readingOrder="0"/>
      <border diagonalUp="0" diagonalDown="0" outline="0">
        <left style="dashed">
          <color theme="0" tint="-0.34998626667073579"/>
        </left>
        <right/>
        <top/>
        <bottom/>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outline="0">
        <right style="dashed">
          <color theme="0" tint="-0.34998626667073579"/>
        </right>
      </border>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theme="3"/>
        </left>
        <right style="dashed">
          <color theme="0" tint="-0.34998626667073579"/>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border diagonalUp="0" diagonalDown="0" outline="0">
        <left/>
        <right style="thin">
          <color theme="3"/>
        </right>
        <top/>
        <bottom/>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border diagonalUp="0" diagonalDown="0">
        <left/>
        <right style="thin">
          <color theme="3"/>
        </right>
        <top/>
        <bottom/>
        <vertical/>
        <horizontal/>
      </border>
      <protection locked="1"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6" formatCode="dd/mm/yyyy;@"/>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b/>
        <i val="0"/>
        <color theme="0"/>
      </font>
      <fill>
        <patternFill>
          <bgColor rgb="FFFF0000"/>
        </patternFill>
      </fill>
    </dxf>
    <dxf>
      <font>
        <color theme="0"/>
      </font>
      <fill>
        <patternFill>
          <bgColor rgb="FFFF0000"/>
        </patternFill>
      </fill>
    </dxf>
    <dxf>
      <font>
        <color theme="0"/>
      </font>
      <fill>
        <patternFill>
          <bgColor rgb="FFFF0000"/>
        </patternFill>
      </fill>
    </dxf>
    <dxf>
      <fill>
        <patternFill>
          <bgColor theme="2"/>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thin">
          <color theme="3"/>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thin">
          <color theme="3"/>
        </right>
        <vertic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thin">
          <color theme="3"/>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dashed">
          <color theme="0" tint="-0.34998626667073579"/>
        </left>
        <right style="thin">
          <color theme="3"/>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theme="3"/>
        </left>
        <right style="dashed">
          <color theme="0" tint="-0.34998626667073579"/>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border diagonalUp="0" diagonalDown="0" outline="0">
        <left/>
        <right style="thin">
          <color theme="3"/>
        </right>
        <top/>
        <bottom/>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border diagonalUp="0" diagonalDown="0">
        <left/>
        <right style="thin">
          <color theme="3"/>
        </right>
        <top/>
        <bottom/>
        <vertical/>
        <horizontal/>
      </border>
      <protection locked="1"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b/>
        <i val="0"/>
        <color theme="0"/>
      </font>
      <fill>
        <patternFill>
          <bgColor rgb="FFFF0000"/>
        </patternFill>
      </fill>
    </dxf>
    <dxf>
      <font>
        <b/>
        <i val="0"/>
        <color theme="0"/>
      </font>
      <fill>
        <patternFill>
          <bgColor rgb="FFFF0000"/>
        </patternFill>
      </fill>
    </dxf>
    <dxf>
      <font>
        <color theme="0"/>
      </font>
      <fill>
        <patternFill>
          <bgColor rgb="FFFF0000"/>
        </patternFill>
      </fill>
    </dxf>
    <dxf>
      <fill>
        <patternFill>
          <bgColor theme="2"/>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left" vertical="center" textRotation="0" wrapText="1" indent="0" justifyLastLine="0" shrinkToFit="0" readingOrder="0"/>
      <border diagonalUp="0" diagonalDown="0" outline="0">
        <left style="dashed">
          <color theme="0" tint="-0.34998626667073579"/>
        </left>
        <right/>
        <top/>
        <bottom/>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outline="0">
        <right style="dashed">
          <color theme="0" tint="-0.34998626667073579"/>
        </right>
      </border>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theme="3"/>
        </left>
        <right style="dashed">
          <color theme="0" tint="-0.34998626667073579"/>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border diagonalUp="0" diagonalDown="0" outline="0">
        <left/>
        <right style="thin">
          <color theme="3"/>
        </right>
        <top/>
        <bottom/>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border diagonalUp="0" diagonalDown="0">
        <left/>
        <right style="thin">
          <color theme="3"/>
        </right>
        <top/>
        <bottom/>
        <vertical/>
        <horizontal/>
      </border>
      <protection locked="1"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b/>
        <i val="0"/>
        <color theme="0"/>
      </font>
      <fill>
        <patternFill>
          <bgColor rgb="FFFF0000"/>
        </patternFill>
      </fill>
    </dxf>
    <dxf>
      <font>
        <color theme="0"/>
      </font>
      <fill>
        <patternFill>
          <bgColor rgb="FFFF0000"/>
        </patternFill>
      </fill>
    </dxf>
    <dxf>
      <font>
        <color theme="0"/>
      </font>
      <fill>
        <patternFill>
          <bgColor rgb="FFFF0000"/>
        </patternFill>
      </fill>
    </dxf>
    <dxf>
      <fill>
        <patternFill>
          <bgColor theme="2"/>
        </patternFill>
      </fill>
    </dxf>
    <dxf>
      <font>
        <b/>
        <i val="0"/>
        <strike val="0"/>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theme="3"/>
        </left>
        <right style="dashed">
          <color theme="0" tint="-0.34998626667073579"/>
        </right>
        <top/>
        <bottom/>
        <vertical/>
        <horizontal/>
      </border>
      <protection locked="0"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3"/>
        </right>
        <top/>
        <bottom/>
        <vertical/>
        <horizontal/>
      </border>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border outline="0">
        <left style="thin">
          <color theme="3"/>
        </left>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b/>
        <i val="0"/>
        <color theme="0"/>
      </font>
      <fill>
        <patternFill>
          <bgColor rgb="FFFF0000"/>
        </patternFill>
      </fill>
    </dxf>
    <dxf>
      <font>
        <color theme="0"/>
      </font>
      <fill>
        <patternFill>
          <bgColor rgb="FFFF0000"/>
        </patternFill>
      </fill>
    </dxf>
    <dxf>
      <font>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right style="thin">
          <color theme="3"/>
        </right>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theme="3"/>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protection locked="0"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3"/>
        </right>
        <top/>
        <bottom/>
        <vertical/>
        <horizontal/>
      </border>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border diagonalUp="0" diagonalDown="0">
        <left style="thin">
          <color theme="3"/>
        </left>
        <right/>
        <top/>
        <bottom/>
        <vertical/>
        <horizontal/>
      </border>
      <protection locked="0" hidden="0"/>
    </dxf>
    <dxf>
      <font>
        <strike val="0"/>
        <outline val="0"/>
        <shadow val="0"/>
        <u val="none"/>
        <vertAlign val="baseline"/>
        <sz val="10"/>
        <name val="Arial Narrow"/>
        <scheme val="none"/>
      </font>
      <numFmt numFmtId="169" formatCode="#,##0_);\(#,##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border diagonalUp="0" diagonalDown="0" outline="0">
        <left/>
        <right style="thin">
          <color theme="3"/>
        </right>
        <top/>
        <bottom/>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border diagonalUp="0" diagonalDown="0">
        <left/>
        <right style="thin">
          <color theme="3"/>
        </right>
        <top/>
        <bottom/>
        <vertical/>
        <horizontal/>
      </border>
      <protection locked="1"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color theme="0"/>
      </font>
      <fill>
        <patternFill>
          <bgColor rgb="FFFF0000"/>
        </patternFill>
      </fill>
    </dxf>
    <dxf>
      <font>
        <color theme="0"/>
      </font>
      <fill>
        <patternFill>
          <bgColor rgb="FFFF0000"/>
        </patternFill>
      </fill>
    </dxf>
    <dxf>
      <fill>
        <patternFill>
          <bgColor theme="2"/>
        </patternFill>
      </fill>
    </dxf>
    <dxf>
      <fill>
        <patternFill>
          <bgColor theme="2"/>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val="0"/>
        <i val="0"/>
        <strike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right style="thin">
          <color theme="3"/>
        </right>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auto="1"/>
        </patternFill>
      </fill>
      <alignment horizontal="left" vertical="center" textRotation="0" wrapText="0" indent="0" justifyLastLine="0" shrinkToFit="0" readingOrder="0"/>
      <border diagonalUp="0" diagonalDown="0">
        <left style="thin">
          <color theme="3"/>
        </left>
        <right style="thin">
          <color indexed="64"/>
        </right>
        <top/>
        <bottom/>
        <vertical/>
        <horizontal/>
      </border>
      <protection locked="0"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3"/>
        </right>
        <top/>
        <bottom/>
        <vertical/>
        <horizontal/>
      </border>
      <protection locked="0" hidden="0"/>
    </dxf>
    <dxf>
      <font>
        <strike val="0"/>
        <outline val="0"/>
        <shadow val="0"/>
        <u val="none"/>
        <vertAlign val="baseline"/>
        <sz val="10"/>
        <name val="Arial Narrow"/>
        <scheme val="none"/>
      </font>
      <numFmt numFmtId="166" formatCode="dd/mm/yyyy;@"/>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diagonalUp="0" diagonalDown="0">
        <left style="thin">
          <color theme="3"/>
        </left>
        <right/>
        <top/>
        <bottom/>
        <vertical/>
        <horizontal/>
      </border>
      <protection locked="0" hidden="0"/>
    </dxf>
    <dxf>
      <font>
        <strike val="0"/>
        <outline val="0"/>
        <shadow val="0"/>
        <u val="none"/>
        <vertAlign val="baseline"/>
        <sz val="10"/>
        <name val="Arial Narrow"/>
        <scheme val="none"/>
      </font>
      <numFmt numFmtId="169" formatCode="#,##0_);\(#,##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border diagonalUp="0" diagonalDown="0" outline="0">
        <left/>
        <right style="thin">
          <color theme="3"/>
        </right>
        <top/>
        <bottom/>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border diagonalUp="0" diagonalDown="0">
        <left/>
        <right style="thin">
          <color theme="3"/>
        </right>
        <top/>
        <bottom/>
        <vertical/>
        <horizontal/>
      </border>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7" formatCode="d/m/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theme="0"/>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color theme="0"/>
      </font>
      <fill>
        <patternFill>
          <bgColor rgb="FFFF0000"/>
        </patternFill>
      </fill>
    </dxf>
    <dxf>
      <fill>
        <patternFill>
          <bgColor theme="2"/>
        </patternFill>
      </fill>
    </dxf>
    <dxf>
      <font>
        <color theme="0"/>
      </font>
      <fill>
        <patternFill>
          <bgColor rgb="FFFF0000"/>
        </patternFill>
      </fill>
    </dxf>
    <dxf>
      <font>
        <color theme="0"/>
      </font>
      <fill>
        <patternFill>
          <bgColor rgb="FFFF0000"/>
        </patternFill>
      </fill>
    </dxf>
    <dxf>
      <fill>
        <patternFill>
          <bgColor theme="2"/>
        </patternFill>
      </fill>
    </dxf>
    <dxf>
      <fill>
        <patternFill>
          <bgColor theme="2"/>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right style="thin">
          <color theme="3"/>
        </right>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thin">
          <color theme="3"/>
        </left>
        <right style="thin">
          <color indexed="64"/>
        </right>
        <top/>
        <bottom/>
        <vertical/>
        <horizontal/>
      </border>
      <protection locked="0" hidden="0"/>
    </dxf>
    <dxf>
      <font>
        <b val="0"/>
        <i val="0"/>
        <strike val="0"/>
        <condense val="0"/>
        <extend val="0"/>
        <outline val="0"/>
        <shadow val="0"/>
        <u val="none"/>
        <vertAlign val="baseline"/>
        <sz val="10"/>
        <color theme="1"/>
        <name val="Arial Narrow"/>
        <scheme val="none"/>
      </font>
      <numFmt numFmtId="30" formatCode="@"/>
      <fill>
        <patternFill patternType="none">
          <fgColor indexed="64"/>
          <bgColor indexed="65"/>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numFmt numFmtId="30" formatCode="@"/>
      <fill>
        <patternFill patternType="none">
          <fgColor indexed="64"/>
          <bgColor indexed="65"/>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numFmt numFmtId="30" formatCode="@"/>
      <fill>
        <patternFill patternType="none">
          <fgColor indexed="64"/>
          <bgColor indexed="65"/>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numFmt numFmtId="30" formatCode="@"/>
      <fill>
        <patternFill patternType="none">
          <fgColor indexed="64"/>
          <bgColor indexed="65"/>
        </patternFill>
      </fill>
      <alignment horizontal="left" vertical="center" textRotation="0" wrapText="1" indent="0" justifyLastLine="0" shrinkToFit="0" readingOrder="0"/>
      <border diagonalUp="0" diagonalDown="0">
        <left style="dashed">
          <color theme="0" tint="-0.34998626667073579"/>
        </left>
        <right/>
        <top/>
        <bottom/>
      </border>
      <protection locked="1" hidden="0"/>
    </dxf>
    <dxf>
      <font>
        <strike val="0"/>
        <outline val="0"/>
        <shadow val="0"/>
        <u val="none"/>
        <vertAlign val="baseline"/>
        <sz val="10"/>
        <name val="Arial Narrow"/>
        <scheme val="none"/>
      </font>
      <numFmt numFmtId="169" formatCode="#,##0_);\(#,##0\)"/>
      <fill>
        <patternFill patternType="none">
          <fgColor indexed="64"/>
          <bgColor auto="1"/>
        </patternFill>
      </fill>
      <alignment horizontal="right" vertical="center" textRotation="0" wrapText="0" indent="0" justifyLastLine="0" shrinkToFit="0" readingOrder="0"/>
      <border outline="0">
        <right style="dashed">
          <color theme="0" tint="-0.34998626667073579"/>
        </right>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border diagonalUp="0" diagonalDown="0" outline="0">
        <left/>
        <right style="thin">
          <color theme="3"/>
        </right>
        <top/>
        <bottom/>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border diagonalUp="0" diagonalDown="0">
        <left/>
        <right style="thin">
          <color theme="3"/>
        </right>
        <top/>
        <bottom/>
        <vertical/>
        <horizontal/>
      </border>
      <protection locked="1"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6" formatCode="dd/mm/yy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0" hidden="0"/>
    </dxf>
    <dxf>
      <fill>
        <patternFill>
          <bgColor theme="2"/>
        </patternFill>
      </fill>
    </dxf>
    <dxf>
      <fill>
        <patternFill>
          <bgColor theme="2"/>
        </patternFill>
      </fill>
    </dxf>
    <dxf>
      <fill>
        <patternFill>
          <bgColor theme="2"/>
        </patternFill>
      </fill>
    </dxf>
    <dxf>
      <fill>
        <patternFill>
          <bgColor theme="2"/>
        </patternFill>
      </fill>
    </dxf>
    <dxf>
      <font>
        <b/>
        <i val="0"/>
        <color theme="0"/>
      </font>
      <fill>
        <patternFill>
          <bgColor rgb="FFFF0000"/>
        </patternFill>
      </fill>
    </dxf>
    <dxf>
      <font>
        <b/>
        <i val="0"/>
        <color theme="0"/>
      </font>
      <fill>
        <patternFill>
          <bgColor rgb="FFFF0000"/>
        </patternFill>
      </fill>
    </dxf>
    <dxf>
      <font>
        <color theme="0"/>
      </font>
      <fill>
        <patternFill>
          <bgColor rgb="FFFF0000"/>
        </patternFill>
      </fill>
    </dxf>
    <dxf>
      <fill>
        <patternFill>
          <bgColor theme="2"/>
        </patternFill>
      </fill>
    </dxf>
    <dxf>
      <font>
        <color theme="0"/>
      </font>
      <fill>
        <patternFill>
          <bgColor rgb="FFFF0000"/>
        </patternFill>
      </fill>
    </dxf>
    <dxf>
      <fill>
        <patternFill>
          <bgColor theme="2"/>
        </patternFill>
      </fill>
    </dxf>
    <dxf>
      <font>
        <b/>
        <i val="0"/>
        <color theme="0"/>
      </font>
      <fill>
        <patternFill>
          <bgColor rgb="FFFF0000"/>
        </patternFill>
      </fill>
    </dxf>
    <dxf>
      <font>
        <b/>
        <i val="0"/>
        <color theme="0"/>
      </font>
      <fill>
        <patternFill>
          <bgColor rgb="FFFF0000"/>
        </patternFill>
      </fill>
    </dxf>
    <dxf>
      <fill>
        <patternFill>
          <bgColor theme="2"/>
        </patternFill>
      </fill>
    </dxf>
    <dxf>
      <font>
        <b/>
        <i val="0"/>
        <color theme="0"/>
      </font>
      <fill>
        <patternFill>
          <bgColor rgb="FFFF0000"/>
        </patternFill>
      </fill>
    </dxf>
    <dxf>
      <fill>
        <patternFill>
          <bgColor theme="2"/>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right style="thin">
          <color theme="3"/>
        </right>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right style="dashed">
          <color theme="0" tint="-0.34998626667073579"/>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left style="dashed">
          <color theme="0" tint="-0.34998626667073579"/>
        </left>
        <right/>
        <top/>
        <bottom/>
        <vertical/>
        <horizontal/>
      </border>
      <protection locked="0" hidden="0"/>
    </dxf>
    <dxf>
      <font>
        <strike val="0"/>
        <outline val="0"/>
        <shadow val="0"/>
        <u val="none"/>
        <vertAlign val="baseline"/>
        <sz val="10"/>
        <name val="Arial Narrow"/>
        <scheme val="none"/>
      </font>
      <numFmt numFmtId="3" formatCode="#,##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fill>
        <patternFill patternType="none">
          <fgColor indexed="64"/>
          <bgColor indexed="65"/>
        </patternFill>
      </fill>
      <alignment horizontal="left" vertical="center" textRotation="0" wrapText="0" indent="0" justifyLastLine="0" shrinkToFit="0" readingOrder="0"/>
      <border diagonalUp="0" diagonalDown="0">
        <left style="thin">
          <color theme="3"/>
        </left>
        <right style="dashed">
          <color theme="0" tint="-0.34998626667073579"/>
        </right>
        <top/>
        <bottom/>
        <vertical/>
        <horizontal/>
      </border>
      <protection locked="0"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3"/>
        </right>
        <top/>
        <bottom/>
        <vertical/>
        <horizontal/>
      </border>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166" formatCode="dd/mm/yyyy;@"/>
      <fill>
        <patternFill patternType="none">
          <fgColor indexed="64"/>
          <bgColor indexed="65"/>
        </patternFill>
      </fill>
      <alignment horizontal="right" vertical="center" textRotation="0" wrapText="0"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1"/>
        <name val="Arial Narrow"/>
        <scheme val="none"/>
      </font>
      <numFmt numFmtId="169" formatCode="#,##0_);\(#,##0\)"/>
      <fill>
        <patternFill patternType="none">
          <fgColor indexed="64"/>
          <bgColor indexed="65"/>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theme="1"/>
        <name val="Arial Narrow"/>
        <scheme val="none"/>
      </font>
      <numFmt numFmtId="169" formatCode="#,##0_);\(#,##0\)"/>
      <fill>
        <patternFill patternType="none">
          <fgColor indexed="64"/>
          <bgColor indexed="65"/>
        </patternFill>
      </fill>
      <alignment horizontal="left" vertical="center" textRotation="0" wrapText="0" indent="0" justifyLastLine="0" shrinkToFit="0" readingOrder="0"/>
      <protection locked="0" hidden="0"/>
    </dxf>
    <dxf>
      <font>
        <strike val="0"/>
        <outline val="0"/>
        <shadow val="0"/>
        <u val="none"/>
        <vertAlign val="baseline"/>
        <sz val="10"/>
        <name val="Arial Narrow"/>
        <scheme val="none"/>
      </font>
      <numFmt numFmtId="169" formatCode="#,##0_);\(#,##0\)"/>
      <fill>
        <patternFill patternType="none">
          <fgColor indexed="64"/>
          <bgColor auto="1"/>
        </patternFill>
      </fill>
      <alignment horizontal="right" vertical="center" textRotation="0" wrapText="0"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name val="Arial Narrow"/>
        <scheme val="none"/>
      </font>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border diagonalUp="0" diagonalDown="0" outline="0">
        <left/>
        <right style="thin">
          <color theme="3"/>
        </right>
        <top/>
        <bottom/>
      </border>
      <protection locked="0" hidden="0"/>
    </dxf>
    <dxf>
      <font>
        <strike val="0"/>
        <outline val="0"/>
        <shadow val="0"/>
        <u val="none"/>
        <vertAlign val="baseline"/>
        <sz val="10"/>
        <name val="Arial Narrow"/>
        <scheme val="none"/>
      </font>
      <numFmt numFmtId="168" formatCode="0.000000"/>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auto="1"/>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auto="1"/>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0"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thin">
          <color theme="3"/>
        </left>
        <right/>
        <top/>
        <bottom/>
        <vertical/>
        <horizontal/>
      </border>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border diagonalUp="0" diagonalDown="0">
        <left/>
        <right style="thin">
          <color theme="3"/>
        </right>
        <top/>
        <bottom/>
        <vertical/>
        <horizontal/>
      </border>
      <protection locked="1" hidden="0"/>
    </dxf>
    <dxf>
      <font>
        <strike val="0"/>
        <outline val="0"/>
        <shadow val="0"/>
        <u val="none"/>
        <vertAlign val="baseline"/>
        <sz val="10"/>
        <name val="Arial Narrow"/>
        <scheme val="none"/>
      </font>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strike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30" formatCode="@"/>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left" vertical="center" textRotation="0" wrapText="1" indent="0" justifyLastLine="0" shrinkToFit="0" readingOrder="0"/>
      <protection locked="1"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solid">
          <fgColor indexed="64"/>
          <bgColor theme="2"/>
        </patternFill>
      </fill>
      <alignment horizontal="right" vertical="center" textRotation="0" wrapText="1" indent="0" justifyLastLine="0" shrinkToFit="0" readingOrder="0"/>
      <protection locked="1" hidden="0"/>
    </dxf>
    <dxf>
      <font>
        <strike val="0"/>
        <outline val="0"/>
        <shadow val="0"/>
        <u val="none"/>
        <vertAlign val="baseline"/>
        <sz val="10"/>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b val="0"/>
        <i val="0"/>
        <strike val="0"/>
        <condense val="0"/>
        <extend val="0"/>
        <outline val="0"/>
        <shadow val="0"/>
        <u val="none"/>
        <vertAlign val="baseline"/>
        <sz val="10"/>
        <color theme="0" tint="-0.34998626667073579"/>
        <name val="Arial Narrow"/>
        <scheme val="none"/>
      </font>
      <numFmt numFmtId="0" formatCode="General"/>
      <fill>
        <patternFill patternType="none">
          <fgColor indexed="64"/>
          <bgColor indexed="65"/>
        </patternFill>
      </fill>
      <alignment horizontal="left" vertical="center" textRotation="0" wrapText="1" indent="0" justifyLastLine="0" shrinkToFit="0" readingOrder="0"/>
      <protection locked="0" hidden="0"/>
    </dxf>
    <dxf>
      <font>
        <strike val="0"/>
        <outline val="0"/>
        <shadow val="0"/>
        <u val="none"/>
        <vertAlign val="baseline"/>
        <sz val="10"/>
        <color theme="0" tint="-0.34998626667073579"/>
        <name val="Arial Narrow"/>
        <scheme val="none"/>
      </font>
      <numFmt numFmtId="30" formatCode="@"/>
      <fill>
        <patternFill patternType="solid">
          <fgColor indexed="64"/>
          <bgColor theme="2"/>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0"/>
        <color theme="1"/>
        <name val="Arial Narrow"/>
        <scheme val="none"/>
      </font>
      <numFmt numFmtId="167" formatCode="d/m/yy;@"/>
      <fill>
        <patternFill patternType="none">
          <fgColor indexed="64"/>
          <bgColor auto="1"/>
        </patternFill>
      </fill>
      <alignment horizontal="right" vertical="center" textRotation="0" wrapText="0" indent="0" justifyLastLine="0" shrinkToFit="0" readingOrder="0"/>
      <border>
        <left/>
        <right style="thin">
          <color theme="3"/>
        </right>
      </border>
      <protection locked="0" hidden="0"/>
    </dxf>
    <dxf>
      <font>
        <strike val="0"/>
        <outline val="0"/>
        <shadow val="0"/>
        <u val="none"/>
        <vertAlign val="baseline"/>
        <sz val="10"/>
        <name val="Arial Narrow"/>
        <scheme val="none"/>
      </font>
      <numFmt numFmtId="167" formatCode="d/m/yy;@"/>
      <fill>
        <patternFill patternType="none">
          <fgColor indexed="64"/>
          <bgColor auto="1"/>
        </patternFill>
      </fill>
      <alignment horizontal="right" vertical="center" textRotation="0" wrapText="0" indent="0" justifyLastLine="0" shrinkToFit="0" readingOrder="0"/>
      <protection locked="0" hidden="0"/>
    </dxf>
    <dxf>
      <font>
        <strike val="0"/>
        <outline val="0"/>
        <shadow val="0"/>
        <u val="none"/>
        <vertAlign val="baseline"/>
        <sz val="10"/>
        <name val="Arial Narrow"/>
        <scheme val="none"/>
      </font>
      <alignment horizontal="left" vertical="center" textRotation="0" wrapText="0" indent="0" justifyLastLine="0" shrinkToFit="0" readingOrder="0"/>
      <protection locked="0" hidden="0"/>
    </dxf>
    <dxf>
      <border>
        <bottom style="medium">
          <color rgb="FFFFFFFF"/>
        </bottom>
      </border>
    </dxf>
    <dxf>
      <font>
        <b/>
        <i val="0"/>
        <strike val="0"/>
        <condense val="0"/>
        <extend val="0"/>
        <outline val="0"/>
        <shadow val="0"/>
        <u val="none"/>
        <vertAlign val="baseline"/>
        <sz val="8"/>
        <color rgb="FF333333"/>
        <name val="Arial Narrow"/>
        <scheme val="none"/>
      </font>
      <fill>
        <patternFill patternType="solid">
          <fgColor indexed="64"/>
          <bgColor theme="2"/>
        </patternFill>
      </fill>
      <alignment horizontal="center" vertical="center" textRotation="0" wrapText="1" indent="0" justifyLastLine="0" shrinkToFit="0" readingOrder="0"/>
      <protection locked="1" hidden="0"/>
    </dxf>
    <dxf>
      <font>
        <color theme="0"/>
      </font>
      <fill>
        <patternFill>
          <bgColor rgb="FFFF0000"/>
        </patternFill>
      </fill>
    </dxf>
    <dxf>
      <font>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b/>
        <i val="0"/>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strike val="0"/>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rgb="FFFF0000"/>
        </patternFill>
      </fill>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numFmt numFmtId="170" formatCode="m/d/yyyy"/>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numFmt numFmtId="170" formatCode="m/d/yyyy"/>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numFmt numFmtId="170" formatCode="m/d/yyyy"/>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numFmt numFmtId="170" formatCode="m/d/yyyy"/>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numFmt numFmtId="0" formatCode="General"/>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numFmt numFmtId="0" formatCode="General"/>
    </dxf>
    <dxf>
      <numFmt numFmtId="0" formatCode="General"/>
    </dxf>
    <dxf>
      <numFmt numFmtId="0" formatCode="General"/>
    </dxf>
    <dxf>
      <font>
        <strike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alignment horizontal="general"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top" textRotation="0" wrapText="1" indent="0" justifyLastLine="0" shrinkToFit="0" readingOrder="0"/>
    </dxf>
    <dxf>
      <font>
        <strike val="0"/>
        <outline val="0"/>
        <shadow val="0"/>
        <u val="none"/>
        <vertAlign val="baseline"/>
        <sz val="10"/>
        <color theme="1"/>
        <name val="Arial Narrow"/>
        <scheme val="none"/>
      </font>
    </dxf>
    <dxf>
      <font>
        <strike val="0"/>
        <outline val="0"/>
        <shadow val="0"/>
        <u val="none"/>
        <vertAlign val="baseline"/>
        <sz val="10"/>
        <color theme="1"/>
        <name val="Arial Narrow"/>
        <scheme val="none"/>
      </font>
    </dxf>
    <dxf>
      <font>
        <strike val="0"/>
        <outline val="0"/>
        <shadow val="0"/>
        <u val="none"/>
        <vertAlign val="baseline"/>
        <sz val="10"/>
        <color theme="1"/>
        <name val="Arial Narrow"/>
        <scheme val="none"/>
      </font>
    </dxf>
    <dxf>
      <font>
        <strike val="0"/>
        <outline val="0"/>
        <shadow val="0"/>
        <u val="none"/>
        <vertAlign val="baseline"/>
        <sz val="10"/>
        <color theme="1"/>
        <name val="Arial Narrow"/>
        <scheme val="none"/>
      </font>
      <alignment horizontal="center" vertical="top"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sz val="10"/>
        <name val="Arial Narrow"/>
        <scheme val="none"/>
      </font>
      <numFmt numFmtId="166" formatCode="dd/mm/yyyy;@"/>
      <fill>
        <patternFill patternType="solid">
          <fgColor indexed="64"/>
          <bgColor theme="0"/>
        </patternFill>
      </fill>
      <alignment horizontal="general" vertical="bottom" textRotation="0" wrapText="1" indent="0" justifyLastLine="0" shrinkToFit="0" readingOrder="0"/>
      <border diagonalUp="0" diagonalDown="0" outline="0">
        <left style="thin">
          <color theme="9"/>
        </left>
        <right style="thin">
          <color theme="9"/>
        </right>
        <top style="thin">
          <color theme="9"/>
        </top>
        <bottom/>
      </border>
    </dxf>
    <dxf>
      <border outline="0">
        <bottom style="thin">
          <color theme="9"/>
        </bottom>
      </border>
    </dxf>
    <dxf>
      <font>
        <sz val="10"/>
        <name val="Arial Narrow"/>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color theme="1"/>
        <name val="Arial Narrow"/>
        <scheme val="none"/>
      </font>
    </dxf>
    <dxf>
      <font>
        <strike val="0"/>
        <outline val="0"/>
        <shadow val="0"/>
        <u val="none"/>
        <vertAlign val="baseline"/>
        <sz val="10"/>
        <color theme="1"/>
        <name val="Arial Narrow"/>
        <scheme val="none"/>
      </font>
    </dxf>
    <dxf>
      <font>
        <strike val="0"/>
        <outline val="0"/>
        <shadow val="0"/>
        <u val="none"/>
        <vertAlign val="baseline"/>
        <sz val="10"/>
        <color theme="1"/>
        <name val="Arial Narrow"/>
        <scheme val="none"/>
      </font>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Narrow"/>
        <scheme val="none"/>
      </font>
      <alignment horizontal="general" vertical="bottom" textRotation="0" wrapText="1" indent="0" justifyLastLine="0" shrinkToFit="0" readingOrder="0"/>
    </dxf>
    <dxf>
      <font>
        <strike val="0"/>
        <outline val="0"/>
        <shadow val="0"/>
        <u val="none"/>
        <vertAlign val="baseline"/>
        <sz val="10"/>
        <name val="Arial Narrow"/>
        <scheme val="none"/>
      </font>
      <alignment horizontal="general" vertical="bottom" textRotation="0" wrapText="1" indent="0" justifyLastLine="0" shrinkToFit="0" readingOrder="0"/>
    </dxf>
    <dxf>
      <font>
        <strike val="0"/>
        <outline val="0"/>
        <shadow val="0"/>
        <u val="none"/>
        <vertAlign val="baseline"/>
        <sz val="10"/>
        <name val="Arial Narrow"/>
        <scheme val="none"/>
      </font>
      <alignment horizontal="general" vertical="bottom" textRotation="0" wrapText="1" indent="0" justifyLastLine="0" shrinkToFit="0" readingOrder="0"/>
    </dxf>
    <dxf>
      <font>
        <strike val="0"/>
        <outline val="0"/>
        <shadow val="0"/>
        <u val="none"/>
        <vertAlign val="baseline"/>
        <sz val="10"/>
        <name val="Arial Narrow"/>
        <scheme val="none"/>
      </font>
      <alignment horizontal="general" vertical="bottom" textRotation="0" wrapText="1" indent="0" justifyLastLine="0" shrinkToFit="0" readingOrder="0"/>
    </dxf>
    <dxf>
      <font>
        <strike val="0"/>
        <outline val="0"/>
        <shadow val="0"/>
        <u val="none"/>
        <vertAlign val="baseline"/>
        <sz val="10"/>
        <name val="Arial Narrow"/>
        <scheme val="none"/>
      </font>
      <numFmt numFmtId="166" formatCode="dd/mm/yyyy;@"/>
      <fill>
        <patternFill patternType="none">
          <fgColor indexed="64"/>
          <bgColor indexed="65"/>
        </patternFill>
      </fill>
      <alignment textRotation="0" wrapText="1" indent="0" justifyLastLine="0" shrinkToFit="0"/>
    </dxf>
    <dxf>
      <font>
        <strike val="0"/>
        <outline val="0"/>
        <shadow val="0"/>
        <u val="none"/>
        <vertAlign val="baseline"/>
        <sz val="10"/>
        <name val="Arial Narrow"/>
        <scheme val="none"/>
      </font>
      <fill>
        <patternFill patternType="none">
          <fgColor indexed="64"/>
          <bgColor indexed="65"/>
        </patternFill>
      </fill>
      <alignment textRotation="0" wrapText="1" indent="0" justifyLastLine="0" shrinkToFit="0"/>
    </dxf>
    <dxf>
      <font>
        <strike val="0"/>
        <outline val="0"/>
        <shadow val="0"/>
        <u val="none"/>
        <vertAlign val="baseline"/>
        <sz val="10"/>
        <name val="Arial Narrow"/>
        <scheme val="none"/>
      </font>
      <alignment textRotation="0" wrapText="1" indent="0" justifyLastLine="0" shrinkToFit="0"/>
    </dxf>
    <dxf>
      <font>
        <strike val="0"/>
        <outline val="0"/>
        <shadow val="0"/>
        <u val="none"/>
        <vertAlign val="baseline"/>
        <sz val="10"/>
        <name val="Arial Narrow"/>
        <scheme val="none"/>
      </font>
      <alignment textRotation="0" wrapText="1" indent="0" justifyLastLine="0" shrinkToFit="0"/>
    </dxf>
    <dxf>
      <font>
        <strike val="0"/>
        <outline val="0"/>
        <shadow val="0"/>
        <u val="none"/>
        <vertAlign val="baseline"/>
        <sz val="10"/>
        <name val="Arial Narrow"/>
        <scheme val="none"/>
      </font>
      <alignment textRotation="0" wrapText="1" indent="0" justifyLastLine="0" shrinkToFit="0"/>
    </dxf>
    <dxf>
      <font>
        <strike val="0"/>
        <outline val="0"/>
        <shadow val="0"/>
        <u val="none"/>
        <vertAlign val="baseline"/>
        <sz val="10"/>
        <name val="Arial Narrow"/>
        <scheme val="none"/>
      </font>
      <alignment textRotation="0" wrapText="1" indent="0" justifyLastLine="0" shrinkToFit="0"/>
    </dxf>
    <dxf>
      <font>
        <strike val="0"/>
        <outline val="0"/>
        <shadow val="0"/>
        <u val="none"/>
        <vertAlign val="baseline"/>
        <sz val="10"/>
        <name val="Arial Narrow"/>
        <scheme val="none"/>
      </font>
      <alignment textRotation="0" wrapText="1" indent="0" justifyLastLine="0" shrinkToFit="0"/>
    </dxf>
    <dxf>
      <font>
        <strike val="0"/>
        <outline val="0"/>
        <shadow val="0"/>
        <u val="none"/>
        <vertAlign val="baseline"/>
        <sz val="10"/>
        <name val="Arial Narrow"/>
        <scheme val="none"/>
      </font>
      <alignment textRotation="0" wrapText="1" indent="0" justifyLastLine="0" shrinkToFit="0"/>
    </dxf>
    <dxf>
      <font>
        <strike val="0"/>
        <outline val="0"/>
        <shadow val="0"/>
        <u val="none"/>
        <vertAlign val="baseline"/>
        <sz val="10"/>
        <name val="Arial Narrow"/>
        <scheme val="none"/>
      </font>
      <alignment textRotation="0" wrapText="1" indent="0" justifyLastLine="0" shrinkToFit="0"/>
    </dxf>
  </dxfs>
  <tableStyles count="0" defaultTableStyle="TableStyleMedium2" defaultPivotStyle="PivotStyleLight16"/>
  <colors>
    <mruColors>
      <color rgb="FF65D6EE"/>
      <color rgb="FFCCECFF"/>
      <color rgb="FFBCEE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45</xdr:col>
      <xdr:colOff>0</xdr:colOff>
      <xdr:row>25</xdr:row>
      <xdr:rowOff>0</xdr:rowOff>
    </xdr:from>
    <xdr:to>
      <xdr:col>45</xdr:col>
      <xdr:colOff>304800</xdr:colOff>
      <xdr:row>26</xdr:row>
      <xdr:rowOff>103505</xdr:rowOff>
    </xdr:to>
    <xdr:sp macro="" textlink="">
      <xdr:nvSpPr>
        <xdr:cNvPr id="21509" name="avatar">
          <a:extLst>
            <a:ext uri="{FF2B5EF4-FFF2-40B4-BE49-F238E27FC236}">
              <a16:creationId xmlns="" xmlns:a16="http://schemas.microsoft.com/office/drawing/2014/main" id="{0D617228-0FB4-4704-A543-7146C759F26A}"/>
            </a:ext>
          </a:extLst>
        </xdr:cNvPr>
        <xdr:cNvSpPr>
          <a:spLocks noChangeAspect="1" noChangeArrowheads="1"/>
        </xdr:cNvSpPr>
      </xdr:nvSpPr>
      <xdr:spPr bwMode="auto">
        <a:xfrm>
          <a:off x="43954700" y="616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queryTables/queryTable1.xml><?xml version="1.0" encoding="utf-8"?>
<queryTable xmlns="http://schemas.openxmlformats.org/spreadsheetml/2006/main" name="ExternalData_1" adjustColumnWidth="0" connectionId="32" autoFormatId="16" applyNumberFormats="0" applyBorderFormats="0" applyFontFormats="0" applyPatternFormats="0" applyAlignmentFormats="0" applyWidthHeightFormats="0">
  <queryTableRefresh preserveSortFilterLayout="0" nextId="2">
    <queryTableFields count="1">
      <queryTableField id="1" name="#location+type" tableColumnId="1"/>
    </queryTableFields>
  </queryTableRefresh>
</queryTable>
</file>

<file path=xl/queryTables/queryTable2.xml><?xml version="1.0" encoding="utf-8"?>
<queryTable xmlns="http://schemas.openxmlformats.org/spreadsheetml/2006/main" name="ExternalData_6" adjustColumnWidth="0" connectionId="21" autoFormatId="16" applyNumberFormats="0" applyBorderFormats="0" applyFontFormats="0" applyPatternFormats="0" applyAlignmentFormats="0" applyWidthHeightFormats="0">
  <queryTableRefresh preserveSortFilterLayout="0" nextId="3">
    <queryTableFields count="2">
      <queryTableField id="1" name="#adm1+name" tableColumnId="1"/>
      <queryTableField id="2" name="#adm1+code" tableColumnId="2"/>
    </queryTableFields>
  </queryTableRefresh>
</queryTable>
</file>

<file path=xl/queryTables/queryTable3.xml><?xml version="1.0" encoding="utf-8"?>
<queryTable xmlns="http://schemas.openxmlformats.org/spreadsheetml/2006/main" name="ExternalData_7" adjustColumnWidth="0" connectionId="23" autoFormatId="16" applyNumberFormats="0" applyBorderFormats="0" applyFontFormats="0" applyPatternFormats="0" applyAlignmentFormats="0" applyWidthHeightFormats="0">
  <queryTableRefresh preserveSortFilterLayout="0" nextId="8">
    <queryTableFields count="7">
      <queryTableField id="1" name="#meta+check_adm2code_adm3name" tableColumnId="1"/>
      <queryTableField id="2" name="#adm2+name" tableColumnId="2"/>
      <queryTableField id="3" name="#adm2+code" tableColumnId="3"/>
      <queryTableField id="4" name="#adm3+name" tableColumnId="4"/>
      <queryTableField id="5" name="#adm3+code" tableColumnId="5"/>
      <queryTableField id="6" name="#location+geo+latitude" tableColumnId="6"/>
      <queryTableField id="7" name="#location+geo+longitude" tableColumnId="7"/>
    </queryTableFields>
  </queryTableRefresh>
</queryTable>
</file>

<file path=xl/queryTables/queryTable4.xml><?xml version="1.0" encoding="utf-8"?>
<queryTable xmlns="http://schemas.openxmlformats.org/spreadsheetml/2006/main" name="ExternalData_8" adjustColumnWidth="0" connectionId="22" autoFormatId="16" applyNumberFormats="0" applyBorderFormats="0" applyFontFormats="0" applyPatternFormats="0" applyAlignmentFormats="0" applyWidthHeightFormats="0">
  <queryTableRefresh preserveSortFilterLayout="0" nextId="6">
    <queryTableFields count="5">
      <queryTableField id="1" name="#meta+check_adm1code_adm2name" tableColumnId="1"/>
      <queryTableField id="2" name="#adm1+name" tableColumnId="2"/>
      <queryTableField id="3" name="#adm1+code" tableColumnId="3"/>
      <queryTableField id="4" name="#adm2+name" tableColumnId="4"/>
      <queryTableField id="5" name="#adm2+code" tableColumnId="5"/>
    </queryTableFields>
  </queryTableRefresh>
</queryTable>
</file>

<file path=xl/queryTables/queryTable5.xml><?xml version="1.0" encoding="utf-8"?>
<queryTable xmlns="http://schemas.openxmlformats.org/spreadsheetml/2006/main" name="ExternalData_1" adjustColumnWidth="0" connectionId="33" autoFormatId="16" applyNumberFormats="0" applyBorderFormats="0" applyFontFormats="0" applyPatternFormats="0" applyAlignmentFormats="0" applyWidthHeightFormats="0">
  <queryTableRefresh preserveSortFilterLayout="0" nextId="31">
    <queryTableFields count="30">
      <queryTableField id="1" name="#organization+name+selected" tableColumnId="1"/>
      <queryTableField id="2" name="#organization+name" tableColumnId="2"/>
      <queryTableField id="3" name="#organization+id" tableColumnId="3"/>
      <queryTableField id="4" name="#organization+name+short" tableColumnId="4"/>
      <queryTableField id="5" name="#organization+type" tableColumnId="5"/>
      <queryTableField id="6" name="#organization+anonymous" tableColumnId="6"/>
      <queryTableField id="7" name="#organization+name+5w2020" tableColumnId="7"/>
      <queryTableField id="8" name="#organization+name+short+5w2020" tableColumnId="8"/>
      <queryTableField id="9" name="#organization+id+345w" tableColumnId="9"/>
      <queryTableField id="10" name="#organization+name+345w" tableColumnId="10"/>
      <queryTableField id="11" name="#organization+name+short+345w" tableColumnId="11"/>
      <queryTableField id="12" name="#organization+type+345w" tableColumnId="12"/>
      <queryTableField id="13" name="#organization+id+hpctools" tableColumnId="13"/>
      <queryTableField id="14" name="#organization+name+hpctools" tableColumnId="14"/>
      <queryTableField id="15" name="#organization+name+hpctools+edited" tableColumnId="15"/>
      <queryTableField id="16" name="#organization+name+short+hpctools" tableColumnId="16"/>
      <queryTableField id="17" name="#organization+type+hpctools" tableColumnId="17"/>
      <queryTableField id="18" name="#organization+meta+hrp2021" tableColumnId="18"/>
      <queryTableField id="19" name="#organization+date" tableColumnId="19"/>
      <queryTableField id="20" name="#organization+website" tableColumnId="20"/>
      <queryTableField id="21" name="#organization+comments" tableColumnId="21"/>
      <queryTableField id="22" name="#organization+contact+name" tableColumnId="22"/>
      <queryTableField id="23" name="#organization+contact+email" tableColumnId="23"/>
      <queryTableField id="24" name="#organization+contact+phone"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organization+name+selected+caps" tableColumnId="30"/>
    </queryTableFields>
  </queryTableRefresh>
</queryTable>
</file>

<file path=xl/queryTables/queryTable6.xml><?xml version="1.0" encoding="utf-8"?>
<queryTable xmlns="http://schemas.openxmlformats.org/spreadsheetml/2006/main" name="ExternalData_6" adjustColumnWidth="0" connectionId="26" autoFormatId="16" applyNumberFormats="0" applyBorderFormats="0" applyFontFormats="0" applyPatternFormats="0" applyAlignmentFormats="0" applyWidthHeightFormats="0">
  <queryTableRefresh preserveSortFilterLayout="0" nextId="6">
    <queryTableFields count="5">
      <queryTableField id="1" name="#sector+code" tableColumnId="1"/>
      <queryTableField id="2" name="#organization+name+selected" tableColumnId="2"/>
      <queryTableField id="3" name="#organization+name+hpctools+edited" tableColumnId="3"/>
      <queryTableField id="4" name="#meta+check_cluster_org" tableColumnId="4"/>
      <queryTableField id="5" name="#meta+check_cluster_org_selected" tableColumnId="5"/>
    </queryTableFields>
  </queryTableRefresh>
</queryTable>
</file>

<file path=xl/queryTables/queryTable7.xml><?xml version="1.0" encoding="utf-8"?>
<queryTable xmlns="http://schemas.openxmlformats.org/spreadsheetml/2006/main" name="ExternalData_1" adjustColumnWidth="0" connectionId="24" autoFormatId="16" applyNumberFormats="0" applyBorderFormats="0" applyFontFormats="0" applyPatternFormats="0" applyAlignmentFormats="0" applyWidthHeightFormats="0">
  <queryTableRefresh preserveSortFilterLayout="0" nextId="7">
    <queryTableFields count="6">
      <queryTableField id="1" name="#meta+check_cluster_org" tableColumnId="1"/>
      <queryTableField id="2" name="#project+code_name" tableColumnId="2"/>
      <queryTableField id="3" name="#project+id" tableColumnId="3"/>
      <queryTableField id="4" name="#meta+check_cluster_org_selected" tableColumnId="4"/>
      <queryTableField id="5" name="#meta+check_cluster_org_proj" tableColumnId="5"/>
      <queryTableField id="6" name="#meta+check_cluster_org_selected_proj" tableColumnId="6"/>
    </queryTableFields>
  </queryTableRefresh>
</queryTable>
</file>

<file path=xl/queryTables/queryTable8.xml><?xml version="1.0" encoding="utf-8"?>
<queryTable xmlns="http://schemas.openxmlformats.org/spreadsheetml/2006/main" name="ExternalData_8" connectionId="27" autoFormatId="16" applyNumberFormats="0" applyBorderFormats="0" applyFontFormats="0" applyPatternFormats="0" applyAlignmentFormats="0" applyWidthHeightFormats="0">
  <queryTableRefresh nextId="4">
    <queryTableFields count="3">
      <queryTableField id="1" name="#activity+id" tableColumnId="1"/>
      <queryTableField id="2" name="#activity+name" tableColumnId="2"/>
      <queryTableField id="3" name="#activity+subitem" tableColumnId="3"/>
    </queryTableFields>
  </queryTableRefresh>
</queryTable>
</file>

<file path=xl/queryTables/queryTable9.xml><?xml version="1.0" encoding="utf-8"?>
<queryTable xmlns="http://schemas.openxmlformats.org/spreadsheetml/2006/main" name="ExternalData_7" growShrinkType="overwriteClear" adjustColumnWidth="0" connectionId="28" autoFormatId="16" applyNumberFormats="0" applyBorderFormats="0" applyFontFormats="0" applyPatternFormats="0" applyAlignmentFormats="0" applyWidthHeightFormats="0">
  <queryTableRefresh preserveSortFilterLayout="0" nextId="17">
    <queryTableFields count="16">
      <queryTableField id="1" name="#sector+code" tableColumnId="1"/>
      <queryTableField id="2" name="#sector+acronym+hpctools" tableColumnId="2"/>
      <queryTableField id="3" name="#objective+sectorial+id" tableColumnId="3"/>
      <queryTableField id="4" name="#activity+area" tableColumnId="4"/>
      <queryTableField id="5" name="#activity+name+selected" tableColumnId="5"/>
      <queryTableField id="6" name="#activity+id" tableColumnId="6"/>
      <queryTableField id="7" name="#activity+name" tableColumnId="7"/>
      <queryTableField id="8" name="#activity+indicator+id" tableColumnId="8"/>
      <queryTableField id="9" name="#activity+indicator+name" tableColumnId="9"/>
      <queryTableField id="10" name="#activity+indicator+unit" tableColumnId="10"/>
      <queryTableField id="11" name="#activity+area+copy" tableColumnId="11"/>
      <queryTableField id="12" name="#activity+indicator+target" tableColumnId="12"/>
      <queryTableField id="13" name="#meta+display" tableColumnId="13"/>
      <queryTableField id="14" name="#meta+comments" tableColumnId="14"/>
      <queryTableField id="15" name="#direct+beneficiaries" tableColumnId="15"/>
      <queryTableField id="16" name="#intersecorial+subcategory" tableColumnId="16"/>
    </queryTableFields>
  </queryTableRefresh>
</queryTable>
</file>

<file path=xl/queryTables/queryTable10.xml><?xml version="1.0" encoding="utf-8"?>
<queryTable xmlns="http://schemas.openxmlformats.org/spreadsheetml/2006/main" name="ExternalData_8" adjustColumnWidth="0" connectionId="29" autoFormatId="16" applyNumberFormats="0" applyBorderFormats="0" applyFontFormats="0" applyPatternFormats="0" applyAlignmentFormats="0" applyWidthHeightFormats="0">
  <queryTableRefresh preserveSortFilterLayout="0" nextId="3">
    <queryTableFields count="2">
      <queryTableField id="1" name="#sector+code" tableColumnId="1"/>
      <queryTableField id="2" name="#activity+area" tableColumnId="2"/>
    </queryTableFields>
  </queryTableRefresh>
</queryTable>
</file>

<file path=xl/queryTables/queryTable11.xml><?xml version="1.0" encoding="utf-8"?>
<queryTable xmlns="http://schemas.openxmlformats.org/spreadsheetml/2006/main" name="ExternalData_1" adjustColumnWidth="0" connectionId="30" autoFormatId="16" applyNumberFormats="0" applyBorderFormats="0" applyFontFormats="0" applyPatternFormats="0" applyAlignmentFormats="0" applyWidthHeightFormats="0">
  <queryTableRefresh preserveSortFilterLayout="0" nextId="27">
    <queryTableFields count="26">
      <queryTableField id="1" name="#activity+id" tableColumnId="1"/>
      <queryTableField id="2" name="#activity+name" tableColumnId="2"/>
      <queryTableField id="3" name="#activity+subactivity"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s>
  </queryTableRefresh>
</queryTable>
</file>

<file path=xl/queryTables/queryTable12.xml><?xml version="1.0" encoding="utf-8"?>
<queryTable xmlns="http://schemas.openxmlformats.org/spreadsheetml/2006/main" name="ExternalData_9" adjustColumnWidth="0" connectionId="19" autoFormatId="16" applyNumberFormats="0" applyBorderFormats="0" applyFontFormats="0" applyPatternFormats="0" applyAlignmentFormats="0" applyWidthHeightFormats="0">
  <queryTableRefresh nextId="9">
    <queryTableFields count="7">
      <queryTableField id="1" name="#meta+id" tableColumnId="1"/>
      <queryTableField id="2" name="#org+selected" tableColumnId="2"/>
      <queryTableField id="3" name="#org+role" tableColumnId="3"/>
      <queryTableField id="7" name="#organization+anonymous" tableColumnId="7"/>
      <queryTableField id="4" name="#organization+name" tableColumnId="4"/>
      <queryTableField id="5" name="#organization+name+short" tableColumnId="5"/>
      <queryTableField id="6" name="#organization+type" tableColumnId="6"/>
    </queryTableFields>
  </queryTableRefresh>
</queryTable>
</file>

<file path=xl/queryTables/queryTable13.xml><?xml version="1.0" encoding="utf-8"?>
<queryTable xmlns="http://schemas.openxmlformats.org/spreadsheetml/2006/main" name="ExternalData_10" adjustColumnWidth="0" connectionId="18" autoFormatId="16" applyNumberFormats="0" applyBorderFormats="0" applyFontFormats="0" applyPatternFormats="0" applyAlignmentFormats="0" applyWidthHeightFormats="0">
  <queryTableRefresh nextId="51">
    <queryTableFields count="49">
      <queryTableField id="1" name="#sector+acronym" tableColumnId="1"/>
      <queryTableField id="2" name="#meta+id" tableColumnId="2"/>
      <queryTableField id="3" name="#date+reported" tableColumnId="3"/>
      <queryTableField id="4" name="#date+month+cycle" tableColumnId="4"/>
      <queryTableField id="49" name="#meta+vhf" tableColumnId="49"/>
      <queryTableField id="5" name="#sector+name" tableColumnId="5"/>
      <queryTableField id="6" name="#meta+hrp" tableColumnId="6"/>
      <queryTableField id="7" name="#org+leader+id" tableColumnId="7"/>
      <queryTableField id="8" name="#meta+check_cluster_org" tableColumnId="8"/>
      <queryTableField id="9" name="#org+leader" tableColumnId="9"/>
      <queryTableField id="10" name="#project+code_name" tableColumnId="10"/>
      <queryTableField id="11" name="#meta+check_cluster_org_project" tableColumnId="11"/>
      <queryTableField id="12" name="#project+code" tableColumnId="12"/>
      <queryTableField id="13" name="#org+impl+id" tableColumnId="13"/>
      <queryTableField id="14" name="#org+impl" tableColumnId="14"/>
      <queryTableField id="15" name="#adm1+name" tableColumnId="15"/>
      <queryTableField id="16" name="#adm1+code" tableColumnId="16"/>
      <queryTableField id="17" name="#meta+check_adm1code_adm2name" tableColumnId="17"/>
      <queryTableField id="18" name="#adm2+name" tableColumnId="18"/>
      <queryTableField id="19" name="#adm2+code" tableColumnId="19"/>
      <queryTableField id="20" name="#meta+check_adm2code_adm3name" tableColumnId="20"/>
      <queryTableField id="21" name="#adm3+name" tableColumnId="21"/>
      <queryTableField id="22" name="#adm3+code" tableColumnId="22"/>
      <queryTableField id="23" name="#location+type" tableColumnId="23"/>
      <queryTableField id="24" name="#location" tableColumnId="24"/>
      <queryTableField id="25" name="#location+geo+latitude" tableColumnId="25"/>
      <queryTableField id="26" name="#location+geo+longitude" tableColumnId="26"/>
      <queryTableField id="27" name="#activity+area_type" tableColumnId="27"/>
      <queryTableField id="28" name="#activity+name+selected" tableColumnId="28"/>
      <queryTableField id="29" name="#activity+code" tableColumnId="29"/>
      <queryTableField id="30" name="#activity+indicator+unit" tableColumnId="30"/>
      <queryTableField id="31" name="#activity+indicator+name" tableColumnId="31"/>
      <queryTableField id="32" name="#communication+channel" tableColumnId="32"/>
      <queryTableField id="33" name="#communication+topic" tableColumnId="33"/>
      <queryTableField id="34" name="#activity+indicator+reached" tableColumnId="34"/>
      <queryTableField id="35" name="#date+start" tableColumnId="35"/>
      <queryTableField id="36" name="#date+end" tableColumnId="36"/>
      <queryTableField id="37" name="#status" tableColumnId="37"/>
      <queryTableField id="38" name="#activity+recurrent" tableColumnId="38"/>
      <queryTableField id="39" name="#reached" tableColumnId="39"/>
      <queryTableField id="40" name="#reached+indigenous" tableColumnId="40"/>
      <queryTableField id="41" name="#reached+f+children+age0_17" tableColumnId="41"/>
      <queryTableField id="42" name="#reached+m+children+age0_17" tableColumnId="42"/>
      <queryTableField id="43" name="#reached+f+adult+age18_59" tableColumnId="43"/>
      <queryTableField id="44" name="#reached+m+adult+age18_59" tableColumnId="44"/>
      <queryTableField id="45" name="#reached+f+elderly+age60_" tableColumnId="45"/>
      <queryTableField id="46" name="#reached+m+elderly+age60_" tableColumnId="46"/>
      <queryTableField id="47" name="#reached+disabled" tableColumnId="47"/>
      <queryTableField id="48" name="#activity+comments" tableColumnId="48"/>
    </queryTableFields>
  </queryTableRefresh>
</queryTable>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id="13" name="TableEstatus" displayName="TableEstatus" ref="B2:B5" totalsRowShown="0" headerRowDxfId="948" dataDxfId="947">
  <autoFilter ref="B2:B5"/>
  <tableColumns count="1">
    <tableColumn id="1" name="#status" dataDxfId="946"/>
  </tableColumns>
  <tableStyleInfo name="TableStyleLight14" showFirstColumn="0" showLastColumn="0" showRowStripes="1" showColumnStripes="0"/>
</table>
</file>

<file path=xl/tables/table2.xml><?xml version="1.0" encoding="utf-8"?>
<table xmlns="http://schemas.openxmlformats.org/spreadsheetml/2006/main" id="15" name="TableSiNo" displayName="TableSiNo" ref="B7:B9" totalsRowShown="0" headerRowDxfId="945" dataDxfId="944">
  <autoFilter ref="B7:B9"/>
  <tableColumns count="1">
    <tableColumn id="1" name="SINO" dataDxfId="943"/>
  </tableColumns>
  <tableStyleInfo name="TableStyleLight14" showFirstColumn="0" showLastColumn="0" showRowStripes="1" showColumnStripes="0"/>
</table>
</file>

<file path=xl/tables/table3.xml><?xml version="1.0" encoding="utf-8"?>
<table xmlns="http://schemas.openxmlformats.org/spreadsheetml/2006/main" id="3" name="TableMes" displayName="TableMes" ref="B12:B24" totalsRowShown="0" headerRowDxfId="942" dataDxfId="941">
  <autoFilter ref="B12:B24"/>
  <tableColumns count="1">
    <tableColumn id="1" name="#date+month+cycle" dataDxfId="940"/>
  </tableColumns>
  <tableStyleInfo name="TableStyleLight14" showFirstColumn="0" showLastColumn="0" showRowStripes="1" showColumnStripes="0"/>
</table>
</file>

<file path=xl/tables/table4.xml><?xml version="1.0" encoding="utf-8"?>
<table xmlns="http://schemas.openxmlformats.org/spreadsheetml/2006/main" id="10" name="Sectores" displayName="Sectores" ref="B26:B37" totalsRowShown="0" headerRowDxfId="939" dataDxfId="938">
  <autoFilter ref="B26:B37"/>
  <sortState ref="B27:B37">
    <sortCondition ref="B26:B37"/>
  </sortState>
  <tableColumns count="1">
    <tableColumn id="1" name="#sector+es" dataDxfId="937"/>
  </tableColumns>
  <tableStyleInfo name="TableStyleLight14" showFirstColumn="0" showLastColumn="0" showRowStripes="1" showColumnStripes="0"/>
</table>
</file>

<file path=xl/tables/table5.xml><?xml version="1.0" encoding="utf-8"?>
<table xmlns="http://schemas.openxmlformats.org/spreadsheetml/2006/main" id="6" name="AEE_kit_type" displayName="AEE_kit_type" ref="D3:D7" totalsRowShown="0" headerRowDxfId="936" dataDxfId="935">
  <autoFilter ref="D3:D7"/>
  <tableColumns count="1">
    <tableColumn id="1" name="#kit+type" dataDxfId="934"/>
  </tableColumns>
  <tableStyleInfo name="TableStyleLight14" showFirstColumn="0" showLastColumn="0" showRowStripes="1" showColumnStripes="0"/>
</table>
</file>

<file path=xl/tables/table6.xml><?xml version="1.0" encoding="utf-8"?>
<table xmlns="http://schemas.openxmlformats.org/spreadsheetml/2006/main" id="24" name="PROPG_reached_type" displayName="PROPG_reached_type" ref="D10:D16" totalsRowShown="0" headerRowDxfId="933" dataDxfId="932">
  <autoFilter ref="D10:D16"/>
  <tableColumns count="1">
    <tableColumn id="1" name="#reached+type" dataDxfId="931"/>
  </tableColumns>
  <tableStyleInfo name="TableStyleLight14" showFirstColumn="0" showLastColumn="0" showRowStripes="1" showColumnStripes="0"/>
</table>
</file>

<file path=xl/tables/table7.xml><?xml version="1.0" encoding="utf-8"?>
<table xmlns="http://schemas.openxmlformats.org/spreadsheetml/2006/main" id="11" name="Logframe___Tp_Establecimiento" displayName="Logframe___Tp_Establecimiento" ref="H3:H18" tableType="queryTable" totalsRowShown="0" headerRowDxfId="930" dataDxfId="929">
  <autoFilter ref="H3:H18"/>
  <tableColumns count="1">
    <tableColumn id="1" uniqueName="1" name="#location+type" queryTableFieldId="1" dataDxfId="928"/>
  </tableColumns>
  <tableStyleInfo name="TableStyleLight10" showFirstColumn="0" showLastColumn="0" showRowStripes="1" showColumnStripes="0"/>
</table>
</file>

<file path=xl/tables/table8.xml><?xml version="1.0" encoding="utf-8"?>
<table xmlns="http://schemas.openxmlformats.org/spreadsheetml/2006/main" id="18" name="Comms" displayName="Comms" ref="D17:D23" totalsRowShown="0" headerRowDxfId="927" dataDxfId="926" tableBorderDxfId="925">
  <autoFilter ref="D17:D23"/>
  <tableColumns count="1">
    <tableColumn id="1" name="#communication+channel" dataDxfId="924"/>
  </tableColumns>
  <tableStyleInfo name="TableStyleLight14" showFirstColumn="0" showLastColumn="0" showRowStripes="1" showColumnStripes="0"/>
</table>
</file>

<file path=xl/tables/table9.xml><?xml version="1.0" encoding="utf-8"?>
<table xmlns="http://schemas.openxmlformats.org/spreadsheetml/2006/main" id="22" name="SAL_CriticalService" displayName="SAL_CriticalService" ref="D27:D34" totalsRowShown="0" headerRowDxfId="923" dataDxfId="922">
  <autoFilter ref="D27:D34"/>
  <tableColumns count="1">
    <tableColumn id="1" name="#critical+service" dataDxfId="921"/>
  </tableColumns>
  <tableStyleInfo name="TableStyleLight14" showFirstColumn="0" showLastColumn="0" showRowStripes="1" showColumnStripes="0"/>
</table>
</file>

<file path=xl/tables/table10.xml><?xml version="1.0" encoding="utf-8"?>
<table xmlns="http://schemas.openxmlformats.org/spreadsheetml/2006/main" id="27" name="AEE_unit_type" displayName="AEE_unit_type" ref="D39:D43" totalsRowShown="0" headerRowDxfId="920" dataDxfId="919">
  <autoFilter ref="D39:D43"/>
  <tableColumns count="1">
    <tableColumn id="1" name="#unit+type" dataDxfId="918"/>
  </tableColumns>
  <tableStyleInfo name="TableStyleLight14" showFirstColumn="0" showLastColumn="0" showRowStripes="1" showColumnStripes="0"/>
</table>
</file>

<file path=xl/tables/table11.xml><?xml version="1.0" encoding="utf-8"?>
<table xmlns="http://schemas.openxmlformats.org/spreadsheetml/2006/main" id="32" name="AEE_unit_type33" displayName="AEE_unit_type33" ref="D46:D50" totalsRowShown="0" headerRowDxfId="917" dataDxfId="916">
  <autoFilter ref="D46:D50"/>
  <tableColumns count="1">
    <tableColumn id="1" name="#energy+generate+method" dataDxfId="915"/>
  </tableColumns>
  <tableStyleInfo name="TableStyleLight14" showFirstColumn="0" showLastColumn="0" showRowStripes="1" showColumnStripes="0"/>
</table>
</file>

<file path=xl/tables/table12.xml><?xml version="1.0" encoding="utf-8"?>
<table xmlns="http://schemas.openxmlformats.org/spreadsheetml/2006/main" id="34" name="fund_type" displayName="fund_type" ref="B41:B44" totalsRowShown="0" headerRowDxfId="914" dataDxfId="913">
  <autoFilter ref="B41:B44"/>
  <tableColumns count="1">
    <tableColumn id="1" name="#fund+type" dataDxfId="912"/>
  </tableColumns>
  <tableStyleInfo name="TableStyleLight14" showFirstColumn="0" showLastColumn="0" showRowStripes="1" showColumnStripes="0"/>
</table>
</file>

<file path=xl/tables/table13.xml><?xml version="1.0" encoding="utf-8"?>
<table xmlns="http://schemas.openxmlformats.org/spreadsheetml/2006/main" id="12" name="Admin1" displayName="Admin1_1" ref="A1:B25" tableType="queryTable" totalsRowShown="0" headerRowDxfId="911" dataDxfId="910">
  <autoFilter ref="A1:B25"/>
  <tableColumns count="2">
    <tableColumn id="1" uniqueName="1" name="#adm1+name" queryTableFieldId="1" dataDxfId="909"/>
    <tableColumn id="2" uniqueName="2" name="#adm1+code" queryTableFieldId="2" dataDxfId="908"/>
  </tableColumns>
  <tableStyleInfo name="TableStyleMedium7" showFirstColumn="0" showLastColumn="0" showRowStripes="1" showColumnStripes="0"/>
</table>
</file>

<file path=xl/tables/table14.xml><?xml version="1.0" encoding="utf-8"?>
<table xmlns="http://schemas.openxmlformats.org/spreadsheetml/2006/main" id="19" name="Admin3" displayName="Admin3_1" ref="J1:P1136" tableType="queryTable" totalsRowShown="0">
  <autoFilter ref="J1:P1136"/>
  <tableColumns count="7">
    <tableColumn id="1" uniqueName="1" name="#meta+check_adm2code_adm3name" queryTableFieldId="1" dataDxfId="907"/>
    <tableColumn id="2" uniqueName="2" name="#adm2+name" queryTableFieldId="2" dataDxfId="906"/>
    <tableColumn id="3" uniqueName="3" name="#adm2+code" queryTableFieldId="3" dataDxfId="905"/>
    <tableColumn id="4" uniqueName="4" name="#adm3+name" queryTableFieldId="4" dataDxfId="904"/>
    <tableColumn id="5" uniqueName="5" name="#adm3+code" queryTableFieldId="5" dataDxfId="903"/>
    <tableColumn id="6" uniqueName="6" name="#location+geo+latitude" queryTableFieldId="6" dataDxfId="902"/>
    <tableColumn id="7" uniqueName="7" name="#location+geo+longitude" queryTableFieldId="7" dataDxfId="901"/>
  </tableColumns>
  <tableStyleInfo name="TableStyleMedium7" showFirstColumn="0" showLastColumn="0" showRowStripes="1" showColumnStripes="0"/>
</table>
</file>

<file path=xl/tables/table15.xml><?xml version="1.0" encoding="utf-8"?>
<table xmlns="http://schemas.openxmlformats.org/spreadsheetml/2006/main" id="20" name="Admin2" displayName="Admin2_1" ref="D1:H336" tableType="queryTable" totalsRowShown="0">
  <autoFilter ref="D1:H336"/>
  <tableColumns count="5">
    <tableColumn id="1" uniqueName="1" name="#meta+check_adm1code_adm2name" queryTableFieldId="1" dataDxfId="900"/>
    <tableColumn id="2" uniqueName="2" name="#adm1+name" queryTableFieldId="2" dataDxfId="899"/>
    <tableColumn id="3" uniqueName="3" name="#adm1+code" queryTableFieldId="3" dataDxfId="898"/>
    <tableColumn id="4" uniqueName="4" name="#adm2+name" queryTableFieldId="4" dataDxfId="897"/>
    <tableColumn id="5" uniqueName="5" name="#adm2+code" queryTableFieldId="5" dataDxfId="896"/>
  </tableColumns>
  <tableStyleInfo name="TableStyleMedium7" showFirstColumn="0" showLastColumn="0" showRowStripes="1" showColumnStripes="0"/>
</table>
</file>

<file path=xl/tables/table16.xml><?xml version="1.0" encoding="utf-8"?>
<table xmlns="http://schemas.openxmlformats.org/spreadsheetml/2006/main" id="9" name="Organizaciones" displayName="Organizaciones" ref="A1:AD409" tableType="queryTable" totalsRowShown="0" headerRowDxfId="895" dataDxfId="894">
  <autoFilter ref="A1:AD409"/>
  <tableColumns count="30">
    <tableColumn id="1" uniqueName="1" name="#organization+name+selected" queryTableFieldId="1" dataDxfId="893"/>
    <tableColumn id="2" uniqueName="2" name="#organization+name" queryTableFieldId="2" dataDxfId="892"/>
    <tableColumn id="3" uniqueName="3" name="#organization+id" queryTableFieldId="3" dataDxfId="891"/>
    <tableColumn id="4" uniqueName="4" name="#organization+name+short" queryTableFieldId="4" dataDxfId="890"/>
    <tableColumn id="5" uniqueName="5" name="#organization+type" queryTableFieldId="5" dataDxfId="889"/>
    <tableColumn id="6" uniqueName="6" name="#organization+anonymous" queryTableFieldId="6" dataDxfId="888"/>
    <tableColumn id="7" uniqueName="7" name="#organization+name+5w2020" queryTableFieldId="7" dataDxfId="887"/>
    <tableColumn id="8" uniqueName="8" name="#organization+name+short+5w2020" queryTableFieldId="8" dataDxfId="886"/>
    <tableColumn id="9" uniqueName="9" name="#organization+id+345w" queryTableFieldId="9" dataDxfId="885"/>
    <tableColumn id="10" uniqueName="10" name="#organization+name+345w" queryTableFieldId="10" dataDxfId="884"/>
    <tableColumn id="11" uniqueName="11" name="#organization+name+short+345w" queryTableFieldId="11" dataDxfId="883"/>
    <tableColumn id="12" uniqueName="12" name="#organization+type+345w" queryTableFieldId="12" dataDxfId="882"/>
    <tableColumn id="13" uniqueName="13" name="#organization+id+hpctools" queryTableFieldId="13" dataDxfId="881"/>
    <tableColumn id="14" uniqueName="14" name="#organization+name+hpctools" queryTableFieldId="14" dataDxfId="880"/>
    <tableColumn id="15" uniqueName="15" name="#organization+name+hpctools+edited" queryTableFieldId="15" dataDxfId="879"/>
    <tableColumn id="16" uniqueName="16" name="#organization+name+short+hpctools" queryTableFieldId="16" dataDxfId="878"/>
    <tableColumn id="17" uniqueName="17" name="#organization+type+hpctools" queryTableFieldId="17" dataDxfId="877"/>
    <tableColumn id="18" uniqueName="18" name="#organization+meta+hrp2021" queryTableFieldId="18" dataDxfId="876"/>
    <tableColumn id="19" uniqueName="19" name="#organization+date" queryTableFieldId="19" dataDxfId="875"/>
    <tableColumn id="20" uniqueName="20" name="#organization+website" queryTableFieldId="20" dataDxfId="874"/>
    <tableColumn id="21" uniqueName="21" name="#organization+comments" queryTableFieldId="21" dataDxfId="873"/>
    <tableColumn id="22" uniqueName="22" name="#organization+contact+name" queryTableFieldId="22" dataDxfId="872"/>
    <tableColumn id="23" uniqueName="23" name="#organization+contact+email" queryTableFieldId="23" dataDxfId="871"/>
    <tableColumn id="24" uniqueName="24" name="#organization+contact+phone" queryTableFieldId="24" dataDxfId="870"/>
    <tableColumn id="25" uniqueName="25" name="Column25" queryTableFieldId="25" dataDxfId="869"/>
    <tableColumn id="26" uniqueName="26" name="Column26" queryTableFieldId="26" dataDxfId="868"/>
    <tableColumn id="27" uniqueName="27" name="Column27" queryTableFieldId="27" dataDxfId="867"/>
    <tableColumn id="28" uniqueName="28" name="Column28" queryTableFieldId="28" dataDxfId="866"/>
    <tableColumn id="29" uniqueName="29" name="Column29" queryTableFieldId="29" dataDxfId="865"/>
    <tableColumn id="30" uniqueName="30" name="#organization+name+selected+caps" queryTableFieldId="30" dataDxfId="864"/>
  </tableColumns>
  <tableStyleInfo name="TableStyleMedium7" showFirstColumn="0" showLastColumn="0" showRowStripes="1" showColumnStripes="0"/>
</table>
</file>

<file path=xl/tables/table17.xml><?xml version="1.0" encoding="utf-8"?>
<table xmlns="http://schemas.openxmlformats.org/spreadsheetml/2006/main" id="14" name="Clusters___Org" displayName="Clusters___Org" ref="A1:E492" tableType="queryTable" totalsRowShown="0" headerRowDxfId="863" dataDxfId="862">
  <autoFilter ref="A1:E492"/>
  <tableColumns count="5">
    <tableColumn id="1" uniqueName="1" name="#sector+code" queryTableFieldId="1" dataDxfId="861"/>
    <tableColumn id="2" uniqueName="2" name="#organization+name+selected" queryTableFieldId="2" dataDxfId="860"/>
    <tableColumn id="3" uniqueName="3" name="#organization+name+hpctools+edited" queryTableFieldId="3" dataDxfId="859"/>
    <tableColumn id="4" uniqueName="4" name="#meta+check_cluster_org" queryTableFieldId="4" dataDxfId="858"/>
    <tableColumn id="5" uniqueName="5" name="#meta+check_cluster_org_selected" queryTableFieldId="5" dataDxfId="857"/>
  </tableColumns>
  <tableStyleInfo name="TableStyleMedium7" showFirstColumn="0" showLastColumn="0" showRowStripes="1" showColumnStripes="0"/>
</table>
</file>

<file path=xl/tables/table18.xml><?xml version="1.0" encoding="utf-8"?>
<table xmlns="http://schemas.openxmlformats.org/spreadsheetml/2006/main" id="16" name="Cluster___Org___Projects" displayName="Cluster___Org___Projects" ref="A1:F6249" tableType="queryTable" totalsRowShown="0" dataDxfId="856">
  <autoFilter ref="A1:F6249"/>
  <tableColumns count="6">
    <tableColumn id="1" uniqueName="1" name="#meta+check_cluster_org" queryTableFieldId="1" dataDxfId="855"/>
    <tableColumn id="2" uniqueName="2" name="#project+code_name" queryTableFieldId="2" dataDxfId="854"/>
    <tableColumn id="3" uniqueName="3" name="#project+id" queryTableFieldId="3" dataDxfId="853"/>
    <tableColumn id="4" uniqueName="4" name="#meta+check_cluster_org_selected" queryTableFieldId="4" dataDxfId="852"/>
    <tableColumn id="5" uniqueName="5" name="#meta+check_cluster_org_proj" queryTableFieldId="5" dataDxfId="851"/>
    <tableColumn id="6" uniqueName="6" name="#meta+check_cluster_org_selected_proj" queryTableFieldId="6" dataDxfId="850"/>
  </tableColumns>
  <tableStyleInfo name="TableStyleMedium7" showFirstColumn="0" showLastColumn="0" showRowStripes="1" showColumnStripes="0"/>
</table>
</file>

<file path=xl/tables/table19.xml><?xml version="1.0" encoding="utf-8"?>
<table xmlns="http://schemas.openxmlformats.org/spreadsheetml/2006/main" id="33" name="Desglose_AEE" displayName="Desglose_AEE" ref="A1:C30" tableType="queryTable" totalsRowShown="0">
  <autoFilter ref="A1:C30"/>
  <tableColumns count="3">
    <tableColumn id="1" uniqueName="1" name="#activity+id" queryTableFieldId="1" dataDxfId="849"/>
    <tableColumn id="2" uniqueName="2" name="#activity+name" queryTableFieldId="2" dataDxfId="848"/>
    <tableColumn id="3" uniqueName="3" name="#activity+subitem" queryTableFieldId="3" dataDxfId="847"/>
  </tableColumns>
  <tableStyleInfo name="TableStyleMedium7" showFirstColumn="0" showLastColumn="0" showRowStripes="1" showColumnStripes="0"/>
</table>
</file>

<file path=xl/tables/table20.xml><?xml version="1.0" encoding="utf-8"?>
<table xmlns="http://schemas.openxmlformats.org/spreadsheetml/2006/main" id="8" name="Logframe" displayName="Logframe" ref="A1:P257" tableType="queryTable" totalsRowShown="0" headerRowDxfId="846" dataDxfId="845">
  <autoFilter ref="A1:P257"/>
  <sortState ref="A2:M215">
    <sortCondition ref="F1:F215"/>
  </sortState>
  <tableColumns count="16">
    <tableColumn id="1" uniqueName="1" name="#sector+code" queryTableFieldId="1" dataDxfId="844"/>
    <tableColumn id="2" uniqueName="2" name="#sector+acronym+hpctools" queryTableFieldId="2" dataDxfId="843"/>
    <tableColumn id="3" uniqueName="3" name="#objective+sectorial+id" queryTableFieldId="3" dataDxfId="842"/>
    <tableColumn id="4" uniqueName="4" name="#activity+area" queryTableFieldId="4" dataDxfId="841"/>
    <tableColumn id="5" uniqueName="5" name="#activity+name+selected" queryTableFieldId="5" dataDxfId="840"/>
    <tableColumn id="6" uniqueName="6" name="#activity+id" queryTableFieldId="6" dataDxfId="839"/>
    <tableColumn id="7" uniqueName="7" name="#activity+name" queryTableFieldId="7" dataDxfId="838"/>
    <tableColumn id="8" uniqueName="8" name="#activity+indicator+id" queryTableFieldId="8" dataDxfId="837"/>
    <tableColumn id="9" uniqueName="9" name="#activity+indicator+name" queryTableFieldId="9" dataDxfId="836"/>
    <tableColumn id="10" uniqueName="10" name="#activity+indicator+unit" queryTableFieldId="10" dataDxfId="835"/>
    <tableColumn id="11" uniqueName="11" name="#activity+area+copy" queryTableFieldId="11" dataDxfId="834"/>
    <tableColumn id="12" uniqueName="12" name="#activity+indicator+target" queryTableFieldId="12" dataDxfId="833"/>
    <tableColumn id="13" uniqueName="13" name="#meta+display" queryTableFieldId="13" dataDxfId="832"/>
    <tableColumn id="14" uniqueName="14" name="#meta+comments" queryTableFieldId="14" dataDxfId="831"/>
    <tableColumn id="15" uniqueName="15" name="#direct+beneficiaries" queryTableFieldId="15" dataDxfId="830"/>
    <tableColumn id="16" uniqueName="16" name="#intersecorial+subcategory" queryTableFieldId="16" dataDxfId="829"/>
  </tableColumns>
  <tableStyleInfo name="TableStyleMedium7" showFirstColumn="0" showLastColumn="0" showRowStripes="1" showColumnStripes="0"/>
</table>
</file>

<file path=xl/tables/table21.xml><?xml version="1.0" encoding="utf-8"?>
<table xmlns="http://schemas.openxmlformats.org/spreadsheetml/2006/main" id="4" name="Logframe___Areas" displayName="Logframe___Areas" ref="A1:B24" tableType="queryTable" totalsRowShown="0" headerRowDxfId="828" dataDxfId="827">
  <autoFilter ref="A1:B24"/>
  <tableColumns count="2">
    <tableColumn id="1" uniqueName="1" name="#sector+code" queryTableFieldId="1" dataDxfId="826"/>
    <tableColumn id="2" uniqueName="2" name="#activity+area" queryTableFieldId="2" dataDxfId="825"/>
  </tableColumns>
  <tableStyleInfo name="TableStyleMedium7" showFirstColumn="0" showLastColumn="0" showRowStripes="1" showColumnStripes="0"/>
</table>
</file>

<file path=xl/tables/table22.xml><?xml version="1.0" encoding="utf-8"?>
<table xmlns="http://schemas.openxmlformats.org/spreadsheetml/2006/main" id="1" name="Logframe_Salud" displayName="Logframe_Salud" ref="A1:Z129" tableType="queryTable" totalsRowShown="0">
  <autoFilter ref="A1:Z129"/>
  <tableColumns count="26">
    <tableColumn id="1" uniqueName="1" name="#activity+id" queryTableFieldId="1"/>
    <tableColumn id="2" uniqueName="2" name="#activity+name" queryTableFieldId="2"/>
    <tableColumn id="3" uniqueName="3" name="#activity+subactivity" queryTableFieldId="3"/>
    <tableColumn id="4" uniqueName="4" name="Column4" queryTableFieldId="4"/>
    <tableColumn id="5" uniqueName="5" name="Column5" queryTableFieldId="5"/>
    <tableColumn id="6" uniqueName="6" name="Column6" queryTableFieldId="6"/>
    <tableColumn id="7" uniqueName="7" name="Column7" queryTableFieldId="7"/>
    <tableColumn id="8" uniqueName="8" name="Column8" queryTableFieldId="8"/>
    <tableColumn id="9" uniqueName="9" name="Column9" queryTableFieldId="9"/>
    <tableColumn id="10" uniqueName="10" name="Column10" queryTableFieldId="10"/>
    <tableColumn id="11" uniqueName="11" name="Column11" queryTableFieldId="11"/>
    <tableColumn id="12" uniqueName="12" name="Column12" queryTableFieldId="12"/>
    <tableColumn id="13" uniqueName="13" name="Column13" queryTableFieldId="13"/>
    <tableColumn id="14" uniqueName="14" name="Column14" queryTableFieldId="14"/>
    <tableColumn id="15" uniqueName="15" name="Column15" queryTableFieldId="15"/>
    <tableColumn id="16" uniqueName="16" name="Column16" queryTableFieldId="16"/>
    <tableColumn id="17" uniqueName="17" name="Column17" queryTableFieldId="17"/>
    <tableColumn id="18" uniqueName="18" name="Column18" queryTableFieldId="18"/>
    <tableColumn id="19" uniqueName="19" name="Column19" queryTableFieldId="19"/>
    <tableColumn id="20" uniqueName="20" name="Column20" queryTableFieldId="20"/>
    <tableColumn id="21" uniqueName="21" name="Column21" queryTableFieldId="21"/>
    <tableColumn id="22" uniqueName="22" name="Column22" queryTableFieldId="22"/>
    <tableColumn id="23" uniqueName="23" name="Column23" queryTableFieldId="23"/>
    <tableColumn id="24" uniqueName="24" name="Column24" queryTableFieldId="24"/>
    <tableColumn id="25" uniqueName="25" name="Column25" queryTableFieldId="25"/>
    <tableColumn id="26" uniqueName="26" name="Column26" queryTableFieldId="26"/>
  </tableColumns>
  <tableStyleInfo name="TableStyleMedium7" showFirstColumn="0" showLastColumn="0" showRowStripes="1" showColumnStripes="0"/>
</table>
</file>

<file path=xl/tables/table23.xml><?xml version="1.0" encoding="utf-8"?>
<table xmlns="http://schemas.openxmlformats.org/spreadsheetml/2006/main" id="21" name="TError" displayName="TError" ref="A1:F23" totalsRowShown="0" headerRowDxfId="824" dataDxfId="823">
  <autoFilter ref="A1:F23"/>
  <sortState ref="A2:F23">
    <sortCondition ref="B1:B23"/>
  </sortState>
  <tableColumns count="6">
    <tableColumn id="1" name="#error+scope" dataDxfId="822"/>
    <tableColumn id="2" name="#error+code" dataDxfId="821"/>
    <tableColumn id="3" name="#error+description" dataDxfId="820"/>
    <tableColumn id="4" name="#error+impact" dataDxfId="819"/>
    <tableColumn id="5" name="#error+type" dataDxfId="818"/>
    <tableColumn id="6" name="#error+severity" dataDxfId="817"/>
  </tableColumns>
  <tableStyleInfo name="TableStyleMedium3" showFirstColumn="0" showLastColumn="0" showRowStripes="1" showColumnStripes="0"/>
</table>
</file>

<file path=xl/tables/table24.xml><?xml version="1.0" encoding="utf-8"?>
<table xmlns="http://schemas.openxmlformats.org/spreadsheetml/2006/main" id="31" name="_91_Errores" displayName="_91_Errores" ref="A1:H2" insertRow="1" totalsRowShown="0" headerRowDxfId="816" dataDxfId="815">
  <autoFilter ref="A1:H2"/>
  <tableColumns count="8">
    <tableColumn id="1" name="#sector+acronym" dataDxfId="814"/>
    <tableColumn id="2" name="#meta+id" dataDxfId="813"/>
    <tableColumn id="3" name="#meta+error+code" dataDxfId="812"/>
    <tableColumn id="4" name="#error+type" dataDxfId="811"/>
    <tableColumn id="5" name="#error+severity" dataDxfId="810"/>
    <tableColumn id="6" name="#error+scope" dataDxfId="809"/>
    <tableColumn id="7" name="#error+description" dataDxfId="808"/>
    <tableColumn id="8" name="#error+impact" dataDxfId="807"/>
  </tableColumns>
  <tableStyleInfo name="TableStyleMedium3" showFirstColumn="0" showLastColumn="0" showRowStripes="1" showColumnStripes="0"/>
</table>
</file>

<file path=xl/tables/table25.xml><?xml version="1.0" encoding="utf-8"?>
<table xmlns="http://schemas.openxmlformats.org/spreadsheetml/2006/main" id="39" name="_99_Organizaciones" displayName="_99_Organizaciones" ref="A1:G2" tableType="queryTable" insertRow="1" totalsRowShown="0" headerRowDxfId="806" dataDxfId="805">
  <autoFilter ref="A1:G2"/>
  <tableColumns count="7">
    <tableColumn id="1" uniqueName="1" name="#meta+id" queryTableFieldId="1" dataDxfId="804"/>
    <tableColumn id="2" uniqueName="2" name="#org+selected" queryTableFieldId="2" dataDxfId="803"/>
    <tableColumn id="3" uniqueName="3" name="#org+role" queryTableFieldId="3" dataDxfId="802"/>
    <tableColumn id="7" uniqueName="7" name="#organization+anonymous" queryTableFieldId="7"/>
    <tableColumn id="4" uniqueName="4" name="#organization+name" queryTableFieldId="4" dataDxfId="801"/>
    <tableColumn id="5" uniqueName="5" name="#organization+name+short" queryTableFieldId="5" dataDxfId="800"/>
    <tableColumn id="6" uniqueName="6" name="#organization+type" queryTableFieldId="6" dataDxfId="799"/>
  </tableColumns>
  <tableStyleInfo name="TableStyleMedium7" showFirstColumn="0" showLastColumn="0" showRowStripes="1" showColumnStripes="0"/>
</table>
</file>

<file path=xl/tables/table26.xml><?xml version="1.0" encoding="utf-8"?>
<table xmlns="http://schemas.openxmlformats.org/spreadsheetml/2006/main" id="40" name="_99_Datos" displayName="_99_Datos" ref="A1:AW2" tableType="queryTable" insertRow="1" totalsRowShown="0" headerRowDxfId="798" dataDxfId="797">
  <autoFilter ref="A1:AW2">
    <filterColumn colId="0">
      <filters>
        <filter val="AEE"/>
      </filters>
    </filterColumn>
  </autoFilter>
  <tableColumns count="49">
    <tableColumn id="1" uniqueName="1" name="#sector+acronym" queryTableFieldId="1" dataDxfId="796"/>
    <tableColumn id="2" uniqueName="2" name="#meta+id" queryTableFieldId="2" dataDxfId="795"/>
    <tableColumn id="3" uniqueName="3" name="#date+reported" queryTableFieldId="3" dataDxfId="794"/>
    <tableColumn id="4" uniqueName="4" name="#date+month+cycle" queryTableFieldId="4" dataDxfId="793"/>
    <tableColumn id="49" uniqueName="49" name="#meta+vhf" queryTableFieldId="49"/>
    <tableColumn id="5" uniqueName="5" name="#sector+name" queryTableFieldId="5" dataDxfId="792"/>
    <tableColumn id="6" uniqueName="6" name="#meta+hrp" queryTableFieldId="6" dataDxfId="791"/>
    <tableColumn id="7" uniqueName="7" name="#org+leader+id" queryTableFieldId="7" dataDxfId="790"/>
    <tableColumn id="8" uniqueName="8" name="#meta+check_cluster_org" queryTableFieldId="8" dataDxfId="789"/>
    <tableColumn id="9" uniqueName="9" name="#org+leader" queryTableFieldId="9" dataDxfId="788"/>
    <tableColumn id="10" uniqueName="10" name="#project+code_name" queryTableFieldId="10" dataDxfId="787"/>
    <tableColumn id="11" uniqueName="11" name="#meta+check_cluster_org_project" queryTableFieldId="11" dataDxfId="786"/>
    <tableColumn id="12" uniqueName="12" name="#project+code" queryTableFieldId="12" dataDxfId="785"/>
    <tableColumn id="13" uniqueName="13" name="#org+impl+id" queryTableFieldId="13" dataDxfId="784"/>
    <tableColumn id="14" uniqueName="14" name="#org+impl" queryTableFieldId="14" dataDxfId="783"/>
    <tableColumn id="15" uniqueName="15" name="#adm1+name" queryTableFieldId="15" dataDxfId="782"/>
    <tableColumn id="16" uniqueName="16" name="#adm1+code" queryTableFieldId="16" dataDxfId="781"/>
    <tableColumn id="17" uniqueName="17" name="#meta+check_adm1code_adm2name" queryTableFieldId="17" dataDxfId="780"/>
    <tableColumn id="18" uniqueName="18" name="#adm2+name" queryTableFieldId="18" dataDxfId="779"/>
    <tableColumn id="19" uniqueName="19" name="#adm2+code" queryTableFieldId="19" dataDxfId="778"/>
    <tableColumn id="20" uniqueName="20" name="#meta+check_adm2code_adm3name" queryTableFieldId="20" dataDxfId="777"/>
    <tableColumn id="21" uniqueName="21" name="#adm3+name" queryTableFieldId="21" dataDxfId="776"/>
    <tableColumn id="22" uniqueName="22" name="#adm3+code" queryTableFieldId="22" dataDxfId="775"/>
    <tableColumn id="23" uniqueName="23" name="#location+type" queryTableFieldId="23" dataDxfId="774"/>
    <tableColumn id="24" uniqueName="24" name="#location" queryTableFieldId="24" dataDxfId="773"/>
    <tableColumn id="25" uniqueName="25" name="#location+geo+latitude" queryTableFieldId="25" dataDxfId="772"/>
    <tableColumn id="26" uniqueName="26" name="#location+geo+longitude" queryTableFieldId="26" dataDxfId="771"/>
    <tableColumn id="27" uniqueName="27" name="#activity+area_type" queryTableFieldId="27" dataDxfId="770"/>
    <tableColumn id="28" uniqueName="28" name="#activity+name+selected" queryTableFieldId="28" dataDxfId="769"/>
    <tableColumn id="29" uniqueName="29" name="#activity+code" queryTableFieldId="29" dataDxfId="768"/>
    <tableColumn id="30" uniqueName="30" name="#activity+indicator+unit" queryTableFieldId="30" dataDxfId="767"/>
    <tableColumn id="31" uniqueName="31" name="#activity+indicator+name" queryTableFieldId="31" dataDxfId="766"/>
    <tableColumn id="32" uniqueName="32" name="#communication+channel" queryTableFieldId="32" dataDxfId="765"/>
    <tableColumn id="33" uniqueName="33" name="#communication+topic" queryTableFieldId="33" dataDxfId="764"/>
    <tableColumn id="34" uniqueName="34" name="#activity+indicator+reached" queryTableFieldId="34" dataDxfId="763"/>
    <tableColumn id="35" uniqueName="35" name="#date+start" queryTableFieldId="35" dataDxfId="762"/>
    <tableColumn id="36" uniqueName="36" name="#date+end" queryTableFieldId="36" dataDxfId="761"/>
    <tableColumn id="37" uniqueName="37" name="#status" queryTableFieldId="37" dataDxfId="760"/>
    <tableColumn id="38" uniqueName="38" name="#activity+recurrent" queryTableFieldId="38" dataDxfId="759"/>
    <tableColumn id="39" uniqueName="39" name="#reached" queryTableFieldId="39" dataDxfId="758"/>
    <tableColumn id="40" uniqueName="40" name="#reached+indigenous" queryTableFieldId="40" dataDxfId="757"/>
    <tableColumn id="41" uniqueName="41" name="#reached+f+children+age0_17" queryTableFieldId="41" dataDxfId="756"/>
    <tableColumn id="42" uniqueName="42" name="#reached+m+children+age0_17" queryTableFieldId="42" dataDxfId="755"/>
    <tableColumn id="43" uniqueName="43" name="#reached+f+adult+age18_59" queryTableFieldId="43" dataDxfId="754"/>
    <tableColumn id="44" uniqueName="44" name="#reached+m+adult+age18_59" queryTableFieldId="44" dataDxfId="753"/>
    <tableColumn id="45" uniqueName="45" name="#reached+f+elderly+age60_" queryTableFieldId="45" dataDxfId="752"/>
    <tableColumn id="46" uniqueName="46" name="#reached+m+elderly+age60_" queryTableFieldId="46" dataDxfId="751"/>
    <tableColumn id="47" uniqueName="47" name="#reached+disabled" queryTableFieldId="47" dataDxfId="750"/>
    <tableColumn id="48" uniqueName="48" name="#activity+comments" queryTableFieldId="48" dataDxfId="749"/>
  </tableColumns>
  <tableStyleInfo name="TableStyleMedium7" showFirstColumn="0" showLastColumn="0" showRowStripes="1" showColumnStripes="0"/>
</table>
</file>

<file path=xl/tables/table27.xml><?xml version="1.0" encoding="utf-8"?>
<table xmlns="http://schemas.openxmlformats.org/spreadsheetml/2006/main" id="2" name="T5W_MISC" displayName="T5W_MISC" ref="A4:AT34" totalsRowShown="0" headerRowDxfId="731" dataDxfId="729" headerRowBorderDxfId="730">
  <sortState ref="A5:AS10">
    <sortCondition ref="A5:A10"/>
    <sortCondition ref="X5:X10"/>
    <sortCondition ref="AG5:AG10"/>
  </sortState>
  <tableColumns count="46">
    <tableColumn id="10" name="#date+reported" dataDxfId="728"/>
    <tableColumn id="26" name="#date+month+cycle" dataDxfId="727"/>
    <tableColumn id="13" name="#meta+hrp" dataDxfId="726"/>
    <tableColumn id="31" name="#sector+name" dataDxfId="725"/>
    <tableColumn id="5" name="#org+leader" dataDxfId="724"/>
    <tableColumn id="35" name="#org+leader+id" dataDxfId="723">
      <calculatedColumnFormula>IF(NOT(ISBLANK(T5W_MISC[[#This Row],['#org+leader]])),VLOOKUP(T5W_MISC[[#This Row],['#org+leader]],Organizaciones!$A:$C,3,FALSE),"")</calculatedColumnFormula>
    </tableColumn>
    <tableColumn id="44" name="#meta+check_cluster_org" dataDxfId="722">
      <calculatedColumnFormula>IF( AND(NOT(ISBLANK(T5W_MISC[[#This Row],['#org+leader]])),T5W_MISC[[#This Row],['#meta+hrp]]="Sí"),
VLOOKUP( CONCATENATE($A$1, " # ",T5W_MISC[[#This Row],['#org+leader]]),Clusters___Org['#organization+name+hpctools+edited],1,FALSE),
"")</calculatedColumnFormula>
    </tableColumn>
    <tableColumn id="32" name="#project+code_name" dataDxfId="721"/>
    <tableColumn id="25" name="#project+code" dataDxfId="720">
      <calculatedColumnFormula array="1">IF(NOT(ISBLANK(T5W_MISC[[#This Row],['#project+code_name]])),VALUE(VLOOKUP(LEFT(T5W_MISC[[#This Row],['#project+code_name]],255),LEFT(Cluster___Org___Projects[['#project+code_name]:['#project+id]],255),2,FALSE)),"")</calculatedColumnFormula>
    </tableColumn>
    <tableColumn id="45" name="#meta+check_cluster_org_project" dataDxfId="719">
      <calculatedColumnFormula>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calculatedColumnFormula>
    </tableColumn>
    <tableColumn id="1" name="#org+impl" dataDxfId="718"/>
    <tableColumn id="36" name="#org+impl+id" dataDxfId="717">
      <calculatedColumnFormula>IF(NOT(ISBLANK(T5W_MISC[[#This Row],['#org+impl]])),VLOOKUP(T5W_MISC[[#This Row],['#org+impl]],Organizaciones!$A:$C,3,FALSE),"")</calculatedColumnFormula>
    </tableColumn>
    <tableColumn id="14" name="#adm1+name" dataDxfId="716"/>
    <tableColumn id="15" name="#adm1+code" dataDxfId="715">
      <calculatedColumnFormula array="1">IF(NOT(ISBLANK(T5W_MISC[[#This Row],['#adm1+name]])),
OFFSET(Admin1_1[[#Headers],['#adm1+name]],MATCH(T5W_MISC[[#This Row],['#adm1+name]],Admin1,0),1),
IF(ISNA(VLOOKUP(LEFT(T5W_MISC[[#This Row],['#project+code_name]],15),LEFT(Cluster___Org___Projects[['#project+code_name]:['#project+id]],15),2,FALSE))&lt;&gt;"", "","")
)</calculatedColumnFormula>
    </tableColumn>
    <tableColumn id="17" name="#adm2+name" dataDxfId="714"/>
    <tableColumn id="6" name="#meta+check_adm1code_adm2name" dataDxfId="713">
      <calculatedColumnFormula array="1">IF(NOT(ISBLANK(T5W_MISC[[#This Row],['#adm2+name]])),
CONCATENATE(T5W_MISC[[#This Row],['#adm1+code]],"-",T5W_MISC[[#This Row],['#adm2+name]]),
IF(ISNA(VLOOKUP(LEFT(T5W_MISC[[#This Row],['#project+code_name]],15),LEFT(Cluster___Org___Projects[['#project+code_name]:['#project+id]],15),2,FALSE))&lt;&gt;"", "","")
)</calculatedColumnFormula>
    </tableColumn>
    <tableColumn id="18" name="#adm2+code" dataDxfId="712">
      <calculatedColumnFormula array="1">IF(NOT(ISBLANK(T5W_MISC[[#This Row],['#adm2+name]])),
VLOOKUP(T5W_MISC[[#This Row],['#meta+check_adm1code_adm2name]],Admin2_1[#All],5,FALSE),
IF(ISNA(VLOOKUP(LEFT(T5W_MISC[[#This Row],['#project+code_name]],15),LEFT(Cluster___Org___Projects[['#project+code_name]:['#project+id]],15),2,FALSE))&lt;&gt;"", "","")
)</calculatedColumnFormula>
    </tableColumn>
    <tableColumn id="86" name="#adm3+name" dataDxfId="711"/>
    <tableColumn id="8" name="#meta+check_adm2code_adm3name" dataDxfId="710">
      <calculatedColumnFormula array="1">IF(NOT(ISBLANK(T5W_MISC[[#This Row],['#adm3+name]])),
CONCATENATE(T5W_MISC[[#This Row],['#adm2+code]],"-",T5W_MISC[[#This Row],['#adm3+name]]),
IF(ISNA(VLOOKUP(LEFT(T5W_MISC[[#This Row],['#project+code_name]],15),LEFT(Cluster___Org___Projects[['#project+code_name]:['#project+id]],15),2,FALSE))&lt;&gt;"", "","")
)</calculatedColumnFormula>
    </tableColumn>
    <tableColumn id="20" name="#adm3+code" dataDxfId="709">
      <calculatedColumnFormula array="1">IF(NOT(ISBLANK(T5W_MISC[[#This Row],['#adm3+name]])),
VLOOKUP(T5W_MISC[[#This Row],['#meta+check_adm2code_adm3name]],Admin3_1[#All],5,FALSE),
IF(ISNA(VLOOKUP(LEFT(T5W_MISC[[#This Row],['#project+code_name]],15),LEFT(Cluster___Org___Projects[['#project+code_name]:['#project+id]],15),2,FALSE))&lt;&gt;"", "","")
)</calculatedColumnFormula>
    </tableColumn>
    <tableColumn id="47" name="#location+type" dataDxfId="708"/>
    <tableColumn id="21" name="#location" dataDxfId="707"/>
    <tableColumn id="4" name="#location+geo+latitude" dataDxfId="706"/>
    <tableColumn id="22" name="#location+geo+longitude" dataDxfId="705"/>
    <tableColumn id="3" name="#activity+area_type" dataDxfId="704"/>
    <tableColumn id="9" name="#activity+name+selected" dataDxfId="703"/>
    <tableColumn id="2" name="#activity+code" dataDxfId="702">
      <calculatedColumnFormula array="1">IF(T5W_MISC[[#This Row],['#activity+name+selected]]&lt;&gt;"",VLOOKUP(LEFT(T5W_MISC[[#This Row],['#activity+name+selected]],255),LEFT(Logframe[['#activity+name+selected]:['#activity+indicator+unit]],255),2,FALSE),"")</calculatedColumnFormula>
    </tableColumn>
    <tableColumn id="12" name="#activity+indicator+name" dataDxfId="701">
      <calculatedColumnFormula array="1">IF(T5W_MISC[[#This Row],['#activity+name+selected]]&lt;&gt;"",VLOOKUP(LEFT(T5W_MISC[[#This Row],['#activity+name+selected]],255),LEFT(Logframe[['#activity+name+selected]:['#activity+indicator+unit]],255),5,FALSE),"")</calculatedColumnFormula>
    </tableColumn>
    <tableColumn id="28" name="#activity+indicator+unit" dataDxfId="700">
      <calculatedColumnFormula array="1">IF(T5W_MISC[[#This Row],['#activity+name+selected]]&lt;&gt;"",VLOOKUP(LEFT(T5W_MISC[[#This Row],['#activity+name+selected]],255),LEFT(Logframe[['#activity+name+selected]:['#activity+indicator+unit]],255),6,FALSE),"")</calculatedColumnFormula>
    </tableColumn>
    <tableColumn id="11" name="#activity+indicator+reached" dataDxfId="699"/>
    <tableColumn id="33" name="#communication+channel" dataDxfId="698"/>
    <tableColumn id="34" name="#communication+topic" dataDxfId="697"/>
    <tableColumn id="23" name="#date+start" dataDxfId="696"/>
    <tableColumn id="42" name="#date+end" dataDxfId="695"/>
    <tableColumn id="24" name="#status" dataDxfId="694"/>
    <tableColumn id="7" name="#activity+recurrent" dataDxfId="693"/>
    <tableColumn id="27" name="#reached" dataDxfId="692"/>
    <tableColumn id="38" name="#reached+indigenous" dataDxfId="691"/>
    <tableColumn id="30" name="#reached+disabled" dataDxfId="690"/>
    <tableColumn id="29" name="#reached+f+children+age0_17" dataDxfId="689"/>
    <tableColumn id="39" name="#reached+m+children+age0_17" dataDxfId="688"/>
    <tableColumn id="40" name="#reached+f+adult+age18_59" dataDxfId="687"/>
    <tableColumn id="16" name="#reached+m+adult+age18_59" dataDxfId="686"/>
    <tableColumn id="19" name="#reached+f+elderly+age60_" dataDxfId="685"/>
    <tableColumn id="41" name="#reached+m+elderly+age60_" dataDxfId="684"/>
    <tableColumn id="82" name="#activity+comments" dataDxfId="683"/>
  </tableColumns>
  <tableStyleInfo name="TableStyleMedium2" showFirstColumn="0" showLastColumn="0" showRowStripes="1" showColumnStripes="0"/>
</table>
</file>

<file path=xl/tables/table28.xml><?xml version="1.0" encoding="utf-8"?>
<table xmlns="http://schemas.openxmlformats.org/spreadsheetml/2006/main" id="5" name="T5W_AEE" displayName="T5W_AEE" ref="A4:AZ34" totalsRowShown="0" headerRowDxfId="652" dataDxfId="650" headerRowBorderDxfId="651">
  <sortState ref="A5:AY8">
    <sortCondition ref="A5:A8"/>
    <sortCondition ref="X5:X8"/>
  </sortState>
  <tableColumns count="52">
    <tableColumn id="10" name="#date+reported" dataDxfId="649"/>
    <tableColumn id="26" name="#date+month+cycle" dataDxfId="648"/>
    <tableColumn id="13" name="#meta+hrp" dataDxfId="647"/>
    <tableColumn id="46" name="#fund+type" dataDxfId="646"/>
    <tableColumn id="5" name="#org+leader" dataDxfId="645"/>
    <tableColumn id="35" name="#org+leader+id" dataDxfId="644">
      <calculatedColumnFormula>IF(NOT(ISBLANK(T5W_AEE[[#This Row],['#org+leader]])),VLOOKUP(T5W_AEE[[#This Row],['#org+leader]],Organizaciones!$A:$C,3,FALSE),"")</calculatedColumnFormula>
    </tableColumn>
    <tableColumn id="44" name="#meta+check_cluster_org" dataDxfId="643">
      <calculatedColumnFormula>IF(AND(NOT(ISBLANK(T5W_AEE[[#This Row],['#org+leader]])),T5W_AEE[[#This Row],['#meta+hrp]]="Sí"),
VLOOKUP(CONCATENATE($A$1, " # ",VLOOKUP( T5W_AEE[[#This Row],['#org+leader]],Clusters___Org[['#organization+name+selected]:['#meta+check_cluster_org]],2,FALSE)), Clusters___Org['#meta+check_cluster_org],1,FALSE),"")</calculatedColumnFormula>
    </tableColumn>
    <tableColumn id="32" name="#project+code_name" dataDxfId="642"/>
    <tableColumn id="25" name="#project+code" dataDxfId="641">
      <calculatedColumnFormula array="1">IF(NOT(ISBLANK(T5W_AEE[[#This Row],['#project+code_name]])),VALUE(VLOOKUP(LEFT(T5W_AEE[[#This Row],['#project+code_name]],255),LEFT(Cluster___Org___Projects[['#project+code_name]:['#project+id]],255),2,FALSE)),"")</calculatedColumnFormula>
    </tableColumn>
    <tableColumn id="45" name="#meta+check_cluster_org_project" dataDxfId="640">
      <calculatedColumnFormula>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calculatedColumnFormula>
    </tableColumn>
    <tableColumn id="1" name="#org+impl" dataDxfId="639"/>
    <tableColumn id="43" name="#org+impl+id" dataDxfId="638">
      <calculatedColumnFormula>IF(NOT(ISBLANK(T5W_AEE[[#This Row],['#org+impl]])),VLOOKUP(T5W_AEE[[#This Row],['#org+impl]],Organizaciones!$A:$C,3,FALSE),"")</calculatedColumnFormula>
    </tableColumn>
    <tableColumn id="14" name="#adm1+name" dataDxfId="637"/>
    <tableColumn id="15" name="#adm1+code" dataDxfId="636">
      <calculatedColumnFormula array="1">IF(NOT(ISBLANK(T5W_AEE[[#This Row],['#adm1+name]])),
OFFSET(Admin1_1[[#Headers],['#adm1+name]],MATCH(T5W_AEE[[#This Row],['#adm1+name]],Admin1,0),1),
IF(ISNA(VLOOKUP(LEFT(T5W_AEE[[#This Row],['#project+code_name]],15),LEFT(Cluster___Org___Projects[['#project+code_name]:['#project+id]],15),2,FALSE))&lt;&gt;"", "","")
)</calculatedColumnFormula>
    </tableColumn>
    <tableColumn id="17" name="#adm2+name" dataDxfId="635"/>
    <tableColumn id="6" name="#meta+check_adm1code_adm2name" dataDxfId="634">
      <calculatedColumnFormula array="1">IF(NOT(ISBLANK(T5W_AEE[[#This Row],['#adm2+name]])),
CONCATENATE(T5W_AEE[[#This Row],['#adm1+code]],"-",T5W_AEE[[#This Row],['#adm2+name]]),
IF(ISNA(VLOOKUP(LEFT(T5W_AEE[[#This Row],['#project+code_name]],15),LEFT(Cluster___Org___Projects[['#project+code_name]:['#project+id]],15),2,FALSE))&lt;&gt;"", "","")
)</calculatedColumnFormula>
    </tableColumn>
    <tableColumn id="18" name="#adm2+code" dataDxfId="633">
      <calculatedColumnFormula array="1">IF(NOT(ISBLANK(T5W_AEE[[#This Row],['#adm2+name]])),
VLOOKUP(T5W_AEE[[#This Row],['#meta+check_adm1code_adm2name]],Admin2_1[#All],5,FALSE),
IF(ISNA(VLOOKUP(LEFT(T5W_AEE[[#This Row],['#project+code_name]],15),LEFT(Cluster___Org___Projects[['#project+code_name]:['#project+id]],15),2,FALSE))&lt;&gt;"", "","")
)</calculatedColumnFormula>
    </tableColumn>
    <tableColumn id="86" name="#adm3+name" dataDxfId="632"/>
    <tableColumn id="8" name="#meta+check_adm2code_adm3name" dataDxfId="631">
      <calculatedColumnFormula array="1">IF(NOT(ISBLANK(T5W_AEE[[#This Row],['#adm3+name]])),
CONCATENATE(T5W_AEE[[#This Row],['#adm2+code]],"-",T5W_AEE[[#This Row],['#adm3+name]]),
IF(ISNA(VLOOKUP(LEFT(T5W_AEE[[#This Row],['#project+code_name]],15),LEFT(Cluster___Org___Projects[['#project+code_name]:['#project+id]],15),2,FALSE))&lt;&gt;"", "","")
)</calculatedColumnFormula>
    </tableColumn>
    <tableColumn id="20" name="#adm3+code" dataDxfId="630">
      <calculatedColumnFormula array="1">IF(NOT(ISBLANK(T5W_AEE[[#This Row],['#adm3+name]])),
VLOOKUP(T5W_AEE[[#This Row],['#meta+check_adm2code_adm3name]],Admin3_1[#All],5,FALSE),
IF(ISNA(VLOOKUP(LEFT(T5W_AEE[[#This Row],['#project+code_name]],15),LEFT(Cluster___Org___Projects[['#project+code_name]:['#project+id]],15),2,FALSE))&lt;&gt;"", "","")
)</calculatedColumnFormula>
    </tableColumn>
    <tableColumn id="47" name="#location+type" dataDxfId="629"/>
    <tableColumn id="21" name="#location" dataDxfId="628"/>
    <tableColumn id="4" name="#location+geo+latitude" dataDxfId="627"/>
    <tableColumn id="22" name="#location+geo+longitude" dataDxfId="626"/>
    <tableColumn id="3" name="#activity+area_typ" dataDxfId="625"/>
    <tableColumn id="48" name="#activity+natural+disaster" dataDxfId="624"/>
    <tableColumn id="9" name="#activity+name+selected" dataDxfId="623"/>
    <tableColumn id="49" name="#activity+area_type" dataDxfId="622">
      <calculatedColumnFormula array="1">IF(T5W_AEE[[#This Row],['#activity+name+selected]]&lt;&gt;"",VLOOKUP(LEFT(T5W_AEE[[#This Row],['#activity+name+selected]],255),LEFT(Logframe[['#activity+name+selected]:['#activity+indicator+unit]],255),3,FALSE),"")</calculatedColumnFormula>
    </tableColumn>
    <tableColumn id="2" name="#activity+code" dataDxfId="621">
      <calculatedColumnFormula array="1">IF(T5W_AEE[[#This Row],['#activity+name+selected]]&lt;&gt;"",VLOOKUP(LEFT(T5W_AEE[[#This Row],['#activity+name+selected]],255),LEFT(Logframe[['#activity+name+selected]:['#activity+indicator+unit]],255),2,FALSE),"")</calculatedColumnFormula>
    </tableColumn>
    <tableColumn id="12" name="#activity+indicator+name" dataDxfId="620">
      <calculatedColumnFormula array="1">IF(T5W_AEE[[#This Row],['#activity+name+selected]]&lt;&gt;"",VLOOKUP(LEFT(T5W_AEE[[#This Row],['#activity+name+selected]],255),LEFT(Logframe[['#activity+name+selected]:['#activity+indicator+unit]],255),5,FALSE),"")</calculatedColumnFormula>
    </tableColumn>
    <tableColumn id="31" name="#activity+indicator+unit" dataDxfId="619"/>
    <tableColumn id="34" name="#direct+beneficiaries" dataDxfId="618">
      <calculatedColumnFormula array="1">IF(T5W_AEE[[#This Row],['#activity+name+selected]]&lt;&gt;"",VLOOKUP(LEFT(T5W_AEE[[#This Row],['#activity+name+selected]],255),LEFT(Logframe[['#activity+name+selected]:['#direct+beneficiaries]],255),11,FALSE),"")</calculatedColumnFormula>
    </tableColumn>
    <tableColumn id="11" name="#activity+indicator+reached" dataDxfId="617"/>
    <tableColumn id="33" name="#kit+type" dataDxfId="616"/>
    <tableColumn id="50" name="#kit+items" dataDxfId="615"/>
    <tableColumn id="51" name="#unit+type" dataDxfId="614"/>
    <tableColumn id="28" name="#energy+generate+method" dataDxfId="613"/>
    <tableColumn id="7" name="#indirect+reached" dataDxfId="612"/>
    <tableColumn id="52" name="#activity+recurrent" dataDxfId="611"/>
    <tableColumn id="27" name="#reached" dataDxfId="610"/>
    <tableColumn id="53" name="#reached+type" dataDxfId="609"/>
    <tableColumn id="38" name="#reached+indigenous" dataDxfId="608"/>
    <tableColumn id="30" name="#reached+disabled" dataDxfId="607"/>
    <tableColumn id="29" name="#reached+f+children+age0_4" dataDxfId="606"/>
    <tableColumn id="39" name="#reached+m+children+age0_4" dataDxfId="605"/>
    <tableColumn id="36" name="#reached+f+children+age5_17" dataDxfId="604"/>
    <tableColumn id="37" name="#reached+m+children+age5_17" dataDxfId="603"/>
    <tableColumn id="40" name="#reached+f+adult+age18_59" dataDxfId="602"/>
    <tableColumn id="16" name="#reached+m+adult+age18_59" dataDxfId="601"/>
    <tableColumn id="19" name="#reached+f+elderly+age60_" dataDxfId="600"/>
    <tableColumn id="41" name="#reached+m+elderly+age60_" dataDxfId="599"/>
    <tableColumn id="82" name="#activity+comments" dataDxfId="598"/>
  </tableColumns>
  <tableStyleInfo name="TableStyleMedium2" showFirstColumn="0" showLastColumn="0" showRowStripes="1" showColumnStripes="0"/>
</table>
</file>

<file path=xl/tables/table29.xml><?xml version="1.0" encoding="utf-8"?>
<table xmlns="http://schemas.openxmlformats.org/spreadsheetml/2006/main" id="26" name="T5W_ASH" displayName="T5W_ASH" ref="A4:AV34" totalsRowShown="0" headerRowDxfId="574" dataDxfId="572" headerRowBorderDxfId="573">
  <sortState ref="A5:AU10">
    <sortCondition ref="A5:A10"/>
    <sortCondition ref="X5:X10"/>
    <sortCondition ref="AG5:AG10"/>
  </sortState>
  <tableColumns count="48">
    <tableColumn id="10" name="#date+reported" dataDxfId="571"/>
    <tableColumn id="26" name="#date+month+cycle" dataDxfId="570"/>
    <tableColumn id="13" name="#meta+hrp" dataDxfId="569"/>
    <tableColumn id="36" name="#fund+type2" dataDxfId="568"/>
    <tableColumn id="5" name="#org+leader" dataDxfId="567"/>
    <tableColumn id="31" name="#org+leader+id" dataDxfId="566">
      <calculatedColumnFormula>IF(NOT(ISBLANK(T5W_ASH[[#This Row],['#org+leader]])),VLOOKUP(T5W_ASH[[#This Row],['#org+leader]],Organizaciones!$A:$C,3,FALSE),"")</calculatedColumnFormula>
    </tableColumn>
    <tableColumn id="44" name="#meta+check_cluster_org" dataDxfId="565">
      <calculatedColumnFormula>IF(AND(NOT(ISBLANK(T5W_ASH[[#This Row],['#org+leader]])),T5W_ASH[[#This Row],['#meta+hrp]]="Sí"),
VLOOKUP(CONCATENATE($A$1, " # ",VLOOKUP( T5W_ASH[[#This Row],['#org+leader]],Clusters___Org[['#organization+name+selected]:['#meta+check_cluster_org]],2,FALSE)), Clusters___Org['#meta+check_cluster_org],1,FALSE),"")</calculatedColumnFormula>
    </tableColumn>
    <tableColumn id="32" name="#project+code_name" dataDxfId="564"/>
    <tableColumn id="25" name="#project+code" dataDxfId="563">
      <calculatedColumnFormula array="1">IF(NOT(ISBLANK(T5W_ASH[[#This Row],['#project+code_name]])),VALUE(VLOOKUP(LEFT(T5W_ASH[[#This Row],['#project+code_name]],255),LEFT(Cluster___Org___Projects[['#project+code_name]:['#project+id]],255),2,FALSE)),"")</calculatedColumnFormula>
    </tableColumn>
    <tableColumn id="45" name="#meta+check_cluster_org_project" dataDxfId="562">
      <calculatedColumnFormula>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calculatedColumnFormula>
    </tableColumn>
    <tableColumn id="33" name="#org+impl" dataDxfId="561"/>
    <tableColumn id="1" name="#org+impl+id" dataDxfId="560">
      <calculatedColumnFormula>IF(NOT(ISBLANK(T5W_ASH[[#This Row],['#org+impl]])),VLOOKUP(T5W_ASH[[#This Row],['#org+impl]],Organizaciones!$A:$C,3,FALSE),"")</calculatedColumnFormula>
    </tableColumn>
    <tableColumn id="14" name="#adm1+name" dataDxfId="559"/>
    <tableColumn id="15" name="#adm1+code" dataDxfId="558">
      <calculatedColumnFormula array="1">IF(NOT(ISBLANK(T5W_ASH[[#This Row],['#adm1+name]])),
OFFSET(Admin1_1[[#Headers],['#adm1+name]],MATCH(T5W_ASH[[#This Row],['#adm1+name]],Admin1,0),1),
IF(ISNA(VLOOKUP(LEFT(T5W_ASH[[#This Row],['#project+code_name]],15),LEFT(Cluster___Org___Projects[['#project+code_name]:['#project+id]],15),2,FALSE))&lt;&gt;"", "","")
)</calculatedColumnFormula>
    </tableColumn>
    <tableColumn id="17" name="#adm2+name" dataDxfId="557"/>
    <tableColumn id="6" name="#meta+check_adm1code_adm2name" dataDxfId="556">
      <calculatedColumnFormula array="1">IF(NOT(ISBLANK(T5W_ASH[[#This Row],['#adm2+name]])),
CONCATENATE(T5W_ASH[[#This Row],['#adm1+code]],"-",T5W_ASH[[#This Row],['#adm2+name]]),
IF(ISNA(VLOOKUP(LEFT(T5W_ASH[[#This Row],['#project+code_name]],15),LEFT(Cluster___Org___Projects[['#project+code_name]:['#project+id]],15),2,FALSE))&lt;&gt;"", "","")
)</calculatedColumnFormula>
    </tableColumn>
    <tableColumn id="18" name="#adm2+code" dataDxfId="555">
      <calculatedColumnFormula array="1">IF(NOT(ISBLANK(T5W_ASH[[#This Row],['#adm2+name]])),
VLOOKUP(T5W_ASH[[#This Row],['#meta+check_adm1code_adm2name]],Admin2_1[#All],5,FALSE),
IF(ISNA(VLOOKUP(LEFT(T5W_ASH[[#This Row],['#project+code_name]],15),LEFT(Cluster___Org___Projects[['#project+code_name]:['#project+id]],15),2,FALSE))&lt;&gt;"", "","")
)</calculatedColumnFormula>
    </tableColumn>
    <tableColumn id="86" name="#adm3+name" dataDxfId="554"/>
    <tableColumn id="8" name="#meta+check_adm2code_adm3name" dataDxfId="553">
      <calculatedColumnFormula array="1">IF(NOT(ISBLANK(T5W_ASH[[#This Row],['#adm3+name]])),
CONCATENATE(T5W_ASH[[#This Row],['#adm2+code]],"-",T5W_ASH[[#This Row],['#adm3+name]]),
IF(ISNA(VLOOKUP(LEFT(T5W_ASH[[#This Row],['#project+code_name]],15),LEFT(Cluster___Org___Projects[['#project+code_name]:['#project+id]],15),2,FALSE))&lt;&gt;"", "","")
)</calculatedColumnFormula>
    </tableColumn>
    <tableColumn id="20" name="#adm3+code" dataDxfId="552">
      <calculatedColumnFormula array="1">IF(NOT(ISBLANK(T5W_ASH[[#This Row],['#adm3+name]])),
VLOOKUP(T5W_ASH[[#This Row],['#meta+check_adm2code_adm3name]],Admin3_1[#All],5,FALSE),
IF(ISNA(VLOOKUP(LEFT(T5W_ASH[[#This Row],['#project+code_name]],15),LEFT(Cluster___Org___Projects[['#project+code_name]:['#project+id]],15),2,FALSE))&lt;&gt;"", "","")
)</calculatedColumnFormula>
    </tableColumn>
    <tableColumn id="47" name="#location+type" dataDxfId="551"/>
    <tableColumn id="21" name="#location" dataDxfId="550"/>
    <tableColumn id="4" name="#location+geo+latitude" dataDxfId="549"/>
    <tableColumn id="22" name="#location+geo+longitude" dataDxfId="548"/>
    <tableColumn id="3" name="#activity+area_type" dataDxfId="547"/>
    <tableColumn id="35" name="#activity+natural+disaster" dataDxfId="546"/>
    <tableColumn id="9" name="#activity+name+selected" dataDxfId="545"/>
    <tableColumn id="2" name="#activity+code" dataDxfId="544">
      <calculatedColumnFormula array="1">IF(T5W_ASH[[#This Row],['#activity+name+selected]]&lt;&gt;"",VLOOKUP(LEFT(T5W_ASH[[#This Row],['#activity+name+selected]],255),LEFT(Logframe[['#activity+name+selected]:['#activity+indicator+unit]],255),2,FALSE),"")</calculatedColumnFormula>
    </tableColumn>
    <tableColumn id="12" name="#activity+indicator+name" dataDxfId="543">
      <calculatedColumnFormula array="1">IF(T5W_ASH[[#This Row],['#activity+name+selected]]&lt;&gt;"",VLOOKUP(LEFT(T5W_ASH[[#This Row],['#activity+name+selected]],255),LEFT(Logframe[['#activity+name+selected]:['#activity+indicator+unit]],255),5,FALSE),"")</calculatedColumnFormula>
    </tableColumn>
    <tableColumn id="34" name="#activity+indicator+unit" dataDxfId="542">
      <calculatedColumnFormula array="1">IF(T5W_ASH[[#This Row],['#activity+name+selected]]&lt;&gt;"",VLOOKUP(LEFT(T5W_ASH[[#This Row],['#activity+name+selected]],255),LEFT(Logframe[['#activity+name+selected]:['#activity+indicator+unit]],255),6,FALSE),"")</calculatedColumnFormula>
    </tableColumn>
    <tableColumn id="28" name="#direct+beneficiaries" dataDxfId="541">
      <calculatedColumnFormula array="1">IF(T5W_ASH[[#This Row],['#activity+name+selected]]&lt;&gt;"",VLOOKUP(LEFT(T5W_ASH[[#This Row],['#activity+name+selected]],255),LEFT(Logframe[['#activity+name+selected]:['#direct+beneficiaries]],255),11,FALSE),"")</calculatedColumnFormula>
    </tableColumn>
    <tableColumn id="11" name="#activity+indicator+reached" dataDxfId="540"/>
    <tableColumn id="23" name="#date+start" dataDxfId="539"/>
    <tableColumn id="42" name="#date+end" dataDxfId="538"/>
    <tableColumn id="24" name="#status" dataDxfId="537"/>
    <tableColumn id="7" name="#indirect+reached" dataDxfId="536"/>
    <tableColumn id="48" name="#activity+recurrent" dataDxfId="535"/>
    <tableColumn id="27" name="#reached" dataDxfId="534"/>
    <tableColumn id="49" name="#reached+type" dataDxfId="533"/>
    <tableColumn id="38" name="#reached+indigenous" dataDxfId="532"/>
    <tableColumn id="30" name="#reached+disabled" dataDxfId="531"/>
    <tableColumn id="29" name="#reached+f+children+age0_17" dataDxfId="530"/>
    <tableColumn id="39" name="#reached+m+children+age0_17" dataDxfId="529"/>
    <tableColumn id="40" name="#reached+f+adult+age18_59" dataDxfId="528"/>
    <tableColumn id="16" name="#reached+m+adult+age18_59" dataDxfId="527"/>
    <tableColumn id="19" name="#reached+f+elderly+age60_" dataDxfId="526"/>
    <tableColumn id="41" name="#reached+m+elderly+age60_" dataDxfId="525"/>
    <tableColumn id="82" name="#activity+comments" dataDxfId="524"/>
  </tableColumns>
  <tableStyleInfo name="TableStyleMedium2" showFirstColumn="0" showLastColumn="0" showRowStripes="1" showColumnStripes="0"/>
</table>
</file>

<file path=xl/tables/table30.xml><?xml version="1.0" encoding="utf-8"?>
<table xmlns="http://schemas.openxmlformats.org/spreadsheetml/2006/main" id="7" name="T5W_EDU" displayName="T5W_EDU" ref="A4:BD34" totalsRowShown="0" headerRowDxfId="498" dataDxfId="496" headerRowBorderDxfId="497">
  <sortState ref="A5:BC9">
    <sortCondition ref="A5:A9"/>
    <sortCondition ref="Y5:Y9"/>
    <sortCondition ref="AG5:AG9"/>
  </sortState>
  <tableColumns count="56">
    <tableColumn id="10" name="#date+reported" dataDxfId="495"/>
    <tableColumn id="26" name="#date+month+cycle" dataDxfId="494"/>
    <tableColumn id="13" name="#meta+hrp" dataDxfId="493"/>
    <tableColumn id="46" name="#fund+type" dataDxfId="492"/>
    <tableColumn id="5" name="#org+leader" dataDxfId="491"/>
    <tableColumn id="48" name="#org+leader+id" dataDxfId="490">
      <calculatedColumnFormula>IF(NOT(ISBLANK(T5W_EDU[[#This Row],['#org+leader]])),VLOOKUP(T5W_EDU[[#This Row],['#org+leader]],Organizaciones!$A:$C,3,FALSE),"")</calculatedColumnFormula>
    </tableColumn>
    <tableColumn id="44" name="#meta+check_cluster_org" dataDxfId="489">
      <calculatedColumnFormula>IF(AND(NOT(ISBLANK(T5W_EDU[[#This Row],['#org+leader]])),T5W_EDU[[#This Row],['#meta+hrp]]="Sí"),
VLOOKUP(CONCATENATE($A$1, " # ",VLOOKUP( T5W_EDU[[#This Row],['#org+leader]],Clusters___Org[['#organization+name+selected]:['#meta+check_cluster_org]],2,FALSE)), Clusters___Org['#meta+check_cluster_org],1,FALSE),"")</calculatedColumnFormula>
    </tableColumn>
    <tableColumn id="32" name="#project+code_name" dataDxfId="488"/>
    <tableColumn id="25" name="#project+code" dataDxfId="487">
      <calculatedColumnFormula array="1">IF(NOT(ISBLANK(T5W_EDU[[#This Row],['#project+code_name]])),VALUE(VLOOKUP(LEFT(T5W_EDU[[#This Row],['#project+code_name]],255),LEFT(Cluster___Org___Projects[['#project+code_name]:['#project+id]],255),2,FALSE)),"")</calculatedColumnFormula>
    </tableColumn>
    <tableColumn id="45" name="#meta+check_cluster_org_project" dataDxfId="486">
      <calculatedColumnFormula>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calculatedColumnFormula>
    </tableColumn>
    <tableColumn id="1" name="#org+impl" dataDxfId="485"/>
    <tableColumn id="49" name="#org+impl+id" dataDxfId="484">
      <calculatedColumnFormula>IF(NOT(ISBLANK(T5W_EDU[[#This Row],['#org+impl]])),VLOOKUP(T5W_ASH[[#This Row],['#org+impl]],Organizaciones!$A:$C,3,FALSE),"")</calculatedColumnFormula>
    </tableColumn>
    <tableColumn id="14" name="#adm1+name" dataDxfId="483"/>
    <tableColumn id="15" name="#adm1+code" dataDxfId="482">
      <calculatedColumnFormula array="1">IF(NOT(ISBLANK(T5W_EDU[[#This Row],['#adm1+name]])),
OFFSET(Admin1_1[[#Headers],['#adm1+name]],MATCH(T5W_EDU[[#This Row],['#adm1+name]],Admin1,0),1),
IF(ISNA(VLOOKUP(LEFT(T5W_EDU[[#This Row],['#project+code_name]],15),LEFT(Cluster___Org___Projects[['#project+code_name]:['#project+id]],15),2,FALSE))&lt;&gt;"", "","")
)</calculatedColumnFormula>
    </tableColumn>
    <tableColumn id="17" name="#adm2+name" dataDxfId="481"/>
    <tableColumn id="37" name="#meta+check_adm1code_adm2name" dataDxfId="480">
      <calculatedColumnFormula array="1">IF(NOT(ISBLANK(T5W_EDU[[#This Row],['#adm2+name]])),
CONCATENATE(T5W_EDU[[#This Row],['#adm1+code]],"-",T5W_EDU[[#This Row],['#adm2+name]]),
IF(ISNA(VLOOKUP(LEFT(T5W_EDU[[#This Row],['#project+code_name]],15),LEFT(Cluster___Org___Projects[['#project+code_name]:['#project+id]],15),2,FALSE))&lt;&gt;"", "","")
)</calculatedColumnFormula>
    </tableColumn>
    <tableColumn id="18" name="#adm2+code" dataDxfId="479">
      <calculatedColumnFormula array="1">IF(NOT(ISBLANK(T5W_EDU[[#This Row],['#adm2+name]])),
VLOOKUP(T5W_EDU[[#This Row],['#meta+check_adm1code_adm2name]],Admin2_1[#All],5,FALSE),
IF(ISNA(VLOOKUP(LEFT(T5W_EDU[[#This Row],['#project+code_name]],15),LEFT(Cluster___Org___Projects[['#project+code_name]:['#project+id]],15),2,FALSE))&lt;&gt;"", "","")
)</calculatedColumnFormula>
    </tableColumn>
    <tableColumn id="86" name="#adm3+name" dataDxfId="478"/>
    <tableColumn id="43" name="#meta+check_adm2code_adm3name" dataDxfId="477">
      <calculatedColumnFormula array="1">IF(NOT(ISBLANK(T5W_EDU[[#This Row],['#adm3+name]])),
CONCATENATE(T5W_EDU[[#This Row],['#adm2+code]],"-",T5W_EDU[[#This Row],['#adm3+name]]),
IF(ISNA(VLOOKUP(LEFT(T5W_EDU[[#This Row],['#project+code_name]],15),LEFT(Cluster___Org___Projects[['#project+code_name]:['#project+id]],15),2,FALSE))&lt;&gt;"", "","")
)</calculatedColumnFormula>
    </tableColumn>
    <tableColumn id="20" name="#adm3+code" dataDxfId="476">
      <calculatedColumnFormula array="1">IF(NOT(ISBLANK(T5W_EDU[[#This Row],['#adm3+name]])),
VLOOKUP(T5W_EDU[[#This Row],['#meta+check_adm2code_adm3name]],Admin3_1[#All],5,FALSE),
IF(ISNA(VLOOKUP(LEFT(T5W_EDU[[#This Row],['#project+code_name]],15),LEFT(Cluster___Org___Projects[['#project+code_name]:['#project+id]],15),2,FALSE))&lt;&gt;"", "","")
)</calculatedColumnFormula>
    </tableColumn>
    <tableColumn id="47" name="#location+type" dataDxfId="475"/>
    <tableColumn id="21" name="#location" dataDxfId="474"/>
    <tableColumn id="54" name="#location+code" dataDxfId="473"/>
    <tableColumn id="4" name="#location+geo+latitude" dataDxfId="472"/>
    <tableColumn id="22" name="#location+geo+longitude" dataDxfId="471"/>
    <tableColumn id="3" name="#activity+area_type" dataDxfId="470"/>
    <tableColumn id="50" name="#activity+natural+disaster" dataDxfId="469"/>
    <tableColumn id="9" name="#activity+name+selected" dataDxfId="468"/>
    <tableColumn id="2" name="#activity+code" dataDxfId="467">
      <calculatedColumnFormula array="1">IF(T5W_EDU[[#This Row],['#activity+name+selected]]&lt;&gt;"",VLOOKUP(LEFT(T5W_EDU[[#This Row],['#activity+name+selected]],255),LEFT(Logframe[['#activity+name+selected]:['#activity+indicator+unit]],255),2,FALSE),"")</calculatedColumnFormula>
    </tableColumn>
    <tableColumn id="51" name="#activity+indicator+name" dataDxfId="466">
      <calculatedColumnFormula array="1">IF(T5W_EDU[[#This Row],['#activity+name+selected]]&lt;&gt;"",VLOOKUP(LEFT(T5W_EDU[[#This Row],['#activity+name+selected]],255),LEFT(Logframe[['#activity+name+selected]:['#activity+indicator+unit]],255),5,FALSE),"")</calculatedColumnFormula>
    </tableColumn>
    <tableColumn id="12" name="#direct+beneficiaries" dataDxfId="465">
      <calculatedColumnFormula array="1">IF(T5W_EDU[[#This Row],['#activity+name+selected]]&lt;&gt;"",VLOOKUP(LEFT(T5W_EDU[[#This Row],['#activity+name+selected]],255),LEFT(Logframe[['#activity+name+selected]:['#direct+beneficiaries]],255),11,FALSE),"")</calculatedColumnFormula>
    </tableColumn>
    <tableColumn id="11" name="#activity+indicator+reached" dataDxfId="464"/>
    <tableColumn id="23" name="#date+start" dataDxfId="463"/>
    <tableColumn id="42" name="#date+end" dataDxfId="462"/>
    <tableColumn id="24" name="#status" dataDxfId="461"/>
    <tableColumn id="52" name="#indirect+reached" dataDxfId="460"/>
    <tableColumn id="7" name="#activity+recurrent" dataDxfId="459"/>
    <tableColumn id="27" name="#reached" dataDxfId="458"/>
    <tableColumn id="53" name="#reached+type" dataDxfId="457"/>
    <tableColumn id="38" name="#reached+indigenous" dataDxfId="456"/>
    <tableColumn id="30" name="#reached+disabled" dataDxfId="455"/>
    <tableColumn id="29" name="#reached+f+children+age0_2" dataDxfId="454"/>
    <tableColumn id="39" name="#reached+m+children+age0_2" dataDxfId="453"/>
    <tableColumn id="35" name="#reached+f+children+age3_5" dataDxfId="452"/>
    <tableColumn id="36" name="#reached+m+children+age3_5" dataDxfId="451"/>
    <tableColumn id="33" name="#reached+f+children+age6_11" dataDxfId="450"/>
    <tableColumn id="34" name="#reached+m+children+age6_11" dataDxfId="449"/>
    <tableColumn id="28" name="#reached+f+children+age12_17" dataDxfId="448"/>
    <tableColumn id="31" name="#reached+m+children+age12_17" dataDxfId="447"/>
    <tableColumn id="6" name="#reached+f+children+age18_19" dataDxfId="446"/>
    <tableColumn id="8" name="#reached+m+children+age18_19" dataDxfId="445"/>
    <tableColumn id="40" name="#reached+f+adult+age20_59" dataDxfId="444"/>
    <tableColumn id="16" name="#reached+m+adult+age20_59" dataDxfId="443"/>
    <tableColumn id="19" name="#reached+f+elderly+age60_" dataDxfId="442"/>
    <tableColumn id="41" name="#reached+m+elderly+age60_" dataDxfId="441"/>
    <tableColumn id="82" name="#activity+comments" dataDxfId="440"/>
  </tableColumns>
  <tableStyleInfo name="TableStyleMedium2" showFirstColumn="0" showLastColumn="0" showRowStripes="1" showColumnStripes="0"/>
</table>
</file>

<file path=xl/tables/table31.xml><?xml version="1.0" encoding="utf-8"?>
<table xmlns="http://schemas.openxmlformats.org/spreadsheetml/2006/main" id="17" name="T5W_NUT" displayName="T5W_NUT" ref="A4:AY34" totalsRowShown="0" headerRowDxfId="418" dataDxfId="416" headerRowBorderDxfId="417">
  <sortState ref="A5:AX14">
    <sortCondition ref="A5:A14"/>
    <sortCondition ref="X5:X14"/>
    <sortCondition ref="AE5:AE14"/>
  </sortState>
  <tableColumns count="51">
    <tableColumn id="10" name="#date+reported" dataDxfId="415"/>
    <tableColumn id="26" name="#date+month+cycle" dataDxfId="414"/>
    <tableColumn id="13" name="#meta+hrp" dataDxfId="413"/>
    <tableColumn id="31" name="#fund+type" dataDxfId="412"/>
    <tableColumn id="5" name="#org+leader" dataDxfId="411"/>
    <tableColumn id="16" name="#org+leader+id" dataDxfId="410">
      <calculatedColumnFormula>IF(NOT(ISBLANK(T5W_NUT[[#This Row],['#org+leader]])),VLOOKUP(T5W_NUT[[#This Row],['#org+leader]],Organizaciones!$A:$C,3,FALSE),"")</calculatedColumnFormula>
    </tableColumn>
    <tableColumn id="44" name="#meta+check_cluster_org" dataDxfId="409">
      <calculatedColumnFormula>IF(AND(NOT(ISBLANK(T5W_NUT[[#This Row],['#org+leader]])),T5W_NUT[[#This Row],['#meta+hrp]]="Sí"),
VLOOKUP(CONCATENATE($A$1, " # ",VLOOKUP( T5W_NUT[[#This Row],['#org+leader]],Clusters___Org[['#organization+name+selected]:['#meta+check_cluster_org]],2,FALSE)), Clusters___Org['#meta+check_cluster_org],1,FALSE),"")</calculatedColumnFormula>
    </tableColumn>
    <tableColumn id="32" name="#project+code_name" dataDxfId="408"/>
    <tableColumn id="25" name="#project+code" dataDxfId="407">
      <calculatedColumnFormula array="1">IF(NOT(ISBLANK(T5W_NUT[[#This Row],['#project+code_name]])),VALUE(VLOOKUP(LEFT(T5W_NUT[[#This Row],['#project+code_name]],255),LEFT(Cluster___Org___Projects[['#project+code_name]:['#project+id]],255),2,FALSE)),"")</calculatedColumnFormula>
    </tableColumn>
    <tableColumn id="45" name="#meta+check_cluster_org_project" dataDxfId="406">
      <calculatedColumnFormula>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calculatedColumnFormula>
    </tableColumn>
    <tableColumn id="1" name="#org+impl" dataDxfId="405"/>
    <tableColumn id="28" name="#org+impl+id" dataDxfId="404">
      <calculatedColumnFormula>IF(NOT(ISBLANK(T5W_NUT[[#This Row],['#org+impl]])),VLOOKUP(T5W_NUT[[#This Row],['#org+impl]],Organizaciones!$A:$C,3,FALSE),"")</calculatedColumnFormula>
    </tableColumn>
    <tableColumn id="14" name="#adm1+name" dataDxfId="403"/>
    <tableColumn id="15" name="#adm1+code" dataDxfId="402">
      <calculatedColumnFormula array="1">IF(NOT(ISBLANK(T5W_NUT[[#This Row],['#adm1+name]])),
OFFSET(Admin1_1[[#Headers],['#adm1+name]],MATCH(T5W_NUT[[#This Row],['#adm1+name]],Admin1,0),1),
IF(ISNA(VLOOKUP(LEFT(T5W_NUT[[#This Row],['#project+code_name]],15),LEFT(Cluster___Org___Projects[['#project+code_name]:['#project+id]],15),2,FALSE))&lt;&gt;"", "","")
)</calculatedColumnFormula>
    </tableColumn>
    <tableColumn id="17" name="#adm2+name" dataDxfId="401"/>
    <tableColumn id="48" name="#meta+check_adm1code_adm2name" dataDxfId="400">
      <calculatedColumnFormula array="1">IF(NOT(ISBLANK(T5W_NUT[[#This Row],['#adm2+name]])),
CONCATENATE(T5W_NUT[[#This Row],['#adm1+code]],"-",T5W_NUT[[#This Row],['#adm2+name]]),
IF(ISNA(VLOOKUP(LEFT(T5W_NUT[[#This Row],['#project+code_name]],15),LEFT(Cluster___Org___Projects[['#project+code_name]:['#project+id]],15),2,FALSE))&lt;&gt;"", "","")
)</calculatedColumnFormula>
    </tableColumn>
    <tableColumn id="18" name="#adm2+code" dataDxfId="399">
      <calculatedColumnFormula array="1">IF(NOT(ISBLANK(T5W_NUT[[#This Row],['#adm2+name]])),
VLOOKUP(T5W_NUT[[#This Row],['#meta+check_adm1code_adm2name]],Admin2_1[#All],5,FALSE),
IF(ISNA(VLOOKUP(LEFT(T5W_NUT[[#This Row],['#project+code_name]],15),LEFT(Cluster___Org___Projects[['#project+code_name]:['#project+id]],15),2,FALSE))&lt;&gt;"", "","")
)</calculatedColumnFormula>
    </tableColumn>
    <tableColumn id="86" name="#adm3+name" dataDxfId="398"/>
    <tableColumn id="49" name="#meta+check_adm2code_adm3name" dataDxfId="397">
      <calculatedColumnFormula array="1">IF(NOT(ISBLANK(T5W_NUT[[#This Row],['#adm3+name]])),
CONCATENATE(T5W_NUT[[#This Row],['#adm2+code]],"-",T5W_NUT[[#This Row],['#adm3+name]]),
IF(ISNA(VLOOKUP(LEFT(T5W_NUT[[#This Row],['#project+code_name]],15),LEFT(Cluster___Org___Projects[['#project+code_name]:['#project+id]],15),2,FALSE))&lt;&gt;"", "","")
)</calculatedColumnFormula>
    </tableColumn>
    <tableColumn id="20" name="#adm3+code" dataDxfId="396">
      <calculatedColumnFormula array="1">IF(NOT(ISBLANK(T5W_NUT[[#This Row],['#adm3+name]])),
VLOOKUP(T5W_NUT[[#This Row],['#meta+check_adm2code_adm3name]],Admin3_1[#All],5,FALSE),
IF(ISNA(VLOOKUP(LEFT(T5W_NUT[[#This Row],['#project+code_name]],15),LEFT(Cluster___Org___Projects[['#project+code_name]:['#project+id]],15),2,FALSE))&lt;&gt;"", "","")
)</calculatedColumnFormula>
    </tableColumn>
    <tableColumn id="47" name="#location+type" dataDxfId="395"/>
    <tableColumn id="21" name="#location" dataDxfId="394"/>
    <tableColumn id="4" name="#location+geo+latitude" dataDxfId="393"/>
    <tableColumn id="22" name="#location+geo+longitude" dataDxfId="392"/>
    <tableColumn id="3" name="#activity+area_type" dataDxfId="391"/>
    <tableColumn id="37" name="#activity+natural+disaster" dataDxfId="390"/>
    <tableColumn id="9" name="#activity+name+selected" dataDxfId="389"/>
    <tableColumn id="2" name="#activity+code" dataDxfId="388">
      <calculatedColumnFormula array="1">IF(T5W_NUT[[#This Row],['#activity+name+selected]]&lt;&gt;"",VLOOKUP(LEFT(T5W_NUT[[#This Row],['#activity+name+selected]],255),LEFT(Logframe[['#activity+name+selected]:['#activity+indicator+unit]],255),2,FALSE),"")</calculatedColumnFormula>
    </tableColumn>
    <tableColumn id="12" name="#activity+indicator+name" dataDxfId="387">
      <calculatedColumnFormula array="1">IF(T5W_NUT[[#This Row],['#activity+name+selected]]&lt;&gt;"",VLOOKUP(LEFT(T5W_NUT[[#This Row],['#activity+name+selected]],255),LEFT(Logframe[['#activity+name+selected]:['#activity+indicator+unit]],255),5,FALSE),"")</calculatedColumnFormula>
    </tableColumn>
    <tableColumn id="40" name="#activity+indicator+reached" dataDxfId="386"/>
    <tableColumn id="23" name="#date+start" dataDxfId="385"/>
    <tableColumn id="42" name="#date+end" dataDxfId="384"/>
    <tableColumn id="24" name="#status" dataDxfId="383"/>
    <tableColumn id="7" name="#activity+recurrent" dataDxfId="382"/>
    <tableColumn id="27" name="#reached" dataDxfId="381"/>
    <tableColumn id="11" name="#reached+type" dataDxfId="380"/>
    <tableColumn id="38" name="#reached+indigenous" dataDxfId="379"/>
    <tableColumn id="30" name="#reached+disabled" dataDxfId="378"/>
    <tableColumn id="29" name="#reached+f+children+age0_5m" dataDxfId="377"/>
    <tableColumn id="39" name="#reached+m+children+age0_5m" dataDxfId="376"/>
    <tableColumn id="35" name="#reached+f+children+age6m_59m" dataDxfId="375"/>
    <tableColumn id="36" name="#reached+m+children+age6m_59m" dataDxfId="374"/>
    <tableColumn id="33" name="#reached+f+children+age5_15" dataDxfId="373"/>
    <tableColumn id="34" name="#reached+m+children+age5_15" dataDxfId="372"/>
    <tableColumn id="19" name="#reached+f+children+age0_17+pregnat" dataDxfId="371"/>
    <tableColumn id="50" name="#reached+f+adult+age18_59+pregnant" dataDxfId="370"/>
    <tableColumn id="41" name="#reached+f+children+age0_17+lactating" dataDxfId="369"/>
    <tableColumn id="51" name="#reached+f+adult+age18_59+lactating" dataDxfId="368"/>
    <tableColumn id="6" name="#reached+f+adult+age18_59" dataDxfId="367"/>
    <tableColumn id="8" name="#reached+m+adult+age18_59" dataDxfId="366"/>
    <tableColumn id="82" name="#activity+comments" dataDxfId="365"/>
  </tableColumns>
  <tableStyleInfo name="TableStyleMedium2" showFirstColumn="0" showLastColumn="0" showRowStripes="1" showColumnStripes="0"/>
</table>
</file>

<file path=xl/tables/table32.xml><?xml version="1.0" encoding="utf-8"?>
<table xmlns="http://schemas.openxmlformats.org/spreadsheetml/2006/main" id="23" name="T5W_PROPG" displayName="T5W_PROPG" ref="A4:AS34" totalsRowShown="0" headerRowDxfId="345" dataDxfId="343" headerRowBorderDxfId="344">
  <sortState ref="A5:AR9">
    <sortCondition ref="A5:A9"/>
    <sortCondition ref="X5:X9"/>
  </sortState>
  <tableColumns count="45">
    <tableColumn id="10" name="#date+reported" dataDxfId="342"/>
    <tableColumn id="26" name="#date+month+cycle" dataDxfId="341"/>
    <tableColumn id="13" name="#meta+hrp" dataDxfId="340"/>
    <tableColumn id="33" name="#fund+type" dataDxfId="339"/>
    <tableColumn id="5" name="#org+leader" dataDxfId="338"/>
    <tableColumn id="31" name="#org+leader+id" dataDxfId="337">
      <calculatedColumnFormula>IF(NOT(ISBLANK(T5W_PROPG[[#This Row],['#org+leader]])),VLOOKUP(T5W_PROPG[[#This Row],['#org+leader]],Organizaciones!$A:$C,3,FALSE),"")</calculatedColumnFormula>
    </tableColumn>
    <tableColumn id="44" name="#meta+check_cluster_org" dataDxfId="336">
      <calculatedColumnFormula>IF(AND(NOT(ISBLANK(T5W_PROPG[[#This Row],['#org+leader]])),T5W_PROPG[[#This Row],['#meta+hrp]]="Sí"),
VLOOKUP(CONCATENATE($A$1, " # ",VLOOKUP( T5W_PROPG[[#This Row],['#org+leader]],Clusters___Org[['#organization+name+selected]:['#meta+check_cluster_org]],2,FALSE)), Clusters___Org['#meta+check_cluster_org],1,FALSE),"")</calculatedColumnFormula>
    </tableColumn>
    <tableColumn id="32" name="#project+code_name" dataDxfId="335"/>
    <tableColumn id="25" name="#project+code" dataDxfId="334">
      <calculatedColumnFormula array="1">IF(NOT(ISBLANK(T5W_PROPG[[#This Row],['#project+code_name]])),VALUE(VLOOKUP(LEFT(T5W_PROPG[[#This Row],['#project+code_name]],255),LEFT(Cluster___Org___Projects[['#project+code_name]:['#project+id]],255),2,FALSE)),"")</calculatedColumnFormula>
    </tableColumn>
    <tableColumn id="45" name="#meta+check_cluster_org_project" dataDxfId="333">
      <calculatedColumnFormula>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calculatedColumnFormula>
    </tableColumn>
    <tableColumn id="1" name="#org+impl" dataDxfId="332"/>
    <tableColumn id="34" name="#org+impl+id" dataDxfId="331">
      <calculatedColumnFormula>IF(NOT(ISBLANK(T5W_PROPG[[#This Row],['#org+impl]])),VLOOKUP(T5W_PROPG[[#This Row],['#org+impl]],Organizaciones!$A:$C,3,FALSE),"")</calculatedColumnFormula>
    </tableColumn>
    <tableColumn id="14" name="#adm1+name" dataDxfId="330"/>
    <tableColumn id="15" name="#adm1+code" dataDxfId="329">
      <calculatedColumnFormula array="1">IF(NOT(ISBLANK(T5W_PROPG[[#This Row],['#adm1+name]])),
OFFSET(Admin1_1[[#Headers],['#adm1+name]],MATCH(T5W_PROPG[[#This Row],['#adm1+name]],Admin1,0),1),
IF(ISNA(VLOOKUP(LEFT(T5W_PROPG[[#This Row],['#project+code_name]],15),LEFT(Cluster___Org___Projects[['#project+code_name]:['#project+id]],15),2,FALSE))&lt;&gt;"", "","")
)</calculatedColumnFormula>
    </tableColumn>
    <tableColumn id="17" name="#adm2+name" dataDxfId="328"/>
    <tableColumn id="19" name="#meta+check_adm1code_adm2name" dataDxfId="327">
      <calculatedColumnFormula array="1">IF(NOT(ISBLANK(T5W_PROPG[[#This Row],['#adm2+name]])),
CONCATENATE(T5W_PROPG[[#This Row],['#adm1+code]],"-",T5W_PROPG[[#This Row],['#adm2+name]]),
IF(ISNA(VLOOKUP(LEFT(T5W_PROPG[[#This Row],['#project+code_name]],15),LEFT(Cluster___Org___Projects[['#project+code_name]:['#project+id]],15),2,FALSE))&lt;&gt;"", "","")
)</calculatedColumnFormula>
    </tableColumn>
    <tableColumn id="18" name="#adm2+code" dataDxfId="326">
      <calculatedColumnFormula array="1">IF(NOT(ISBLANK(T5W_PROPG[[#This Row],['#adm2+name]])),
VLOOKUP(T5W_PROPG[[#This Row],['#meta+check_adm1code_adm2name]],Admin2_1[#All],5,FALSE),
IF(ISNA(VLOOKUP(LEFT(T5W_PROPG[[#This Row],['#project+code_name]],15),LEFT(Cluster___Org___Projects[['#project+code_name]:['#project+id]],15),2,FALSE))&lt;&gt;"", "","")
)</calculatedColumnFormula>
    </tableColumn>
    <tableColumn id="86" name="#adm3+name" dataDxfId="325"/>
    <tableColumn id="28" name="#meta+check_adm2code_adm3name" dataDxfId="324">
      <calculatedColumnFormula array="1">IF(NOT(ISBLANK(T5W_PROPG[[#This Row],['#adm3+name]])),
CONCATENATE(T5W_PROPG[[#This Row],['#adm2+code]],"-",T5W_PROPG[[#This Row],['#adm3+name]]),
IF(ISNA(VLOOKUP(LEFT(T5W_PROPG[[#This Row],['#project+code_name]],15),LEFT(Cluster___Org___Projects[['#project+code_name]:['#project+id]],15),2,FALSE))&lt;&gt;"", "","")
)</calculatedColumnFormula>
    </tableColumn>
    <tableColumn id="20" name="#adm3+code" dataDxfId="323">
      <calculatedColumnFormula array="1">IF(NOT(ISBLANK(T5W_PROPG[[#This Row],['#adm3+name]])),
VLOOKUP(T5W_PROPG[[#This Row],['#meta+check_adm2code_adm3name]],Admin3_1[#All],5,FALSE),
IF(ISNA(VLOOKUP(LEFT(T5W_PROPG[[#This Row],['#project+code_name]],15),LEFT(Cluster___Org___Projects[['#project+code_name]:['#project+id]],15),2,FALSE))&lt;&gt;"", "","")
)</calculatedColumnFormula>
    </tableColumn>
    <tableColumn id="47" name="#location+type" dataDxfId="322"/>
    <tableColumn id="21" name="#location" dataDxfId="321"/>
    <tableColumn id="4" name="#location+geo+latitude" dataDxfId="320"/>
    <tableColumn id="22" name="#location+geo+longitude" dataDxfId="319"/>
    <tableColumn id="3" name="#activity+area_type" dataDxfId="318"/>
    <tableColumn id="35" name="#activity+natural+disaster" dataDxfId="317"/>
    <tableColumn id="9" name="#activity+name+selected" dataDxfId="316"/>
    <tableColumn id="2" name="#activity+code" dataDxfId="315">
      <calculatedColumnFormula array="1">IF(T5W_PROPG[[#This Row],['#activity+name+selected]]&lt;&gt;"",VLOOKUP(LEFT(T5W_PROPG[[#This Row],['#activity+name+selected]],255),LEFT(Logframe[['#activity+name+selected]:['#activity+indicator+unit]],255),2,FALSE),"")</calculatedColumnFormula>
    </tableColumn>
    <tableColumn id="36" name="#activity+indicator+name" dataDxfId="314">
      <calculatedColumnFormula array="1">IF(T5W_PROPG[[#This Row],['#activity+name+selected]]&lt;&gt;"",VLOOKUP(LEFT(T5W_PROPG[[#This Row],['#activity+name+selected]],255),LEFT(Logframe[['#activity+name+selected]:['#activity+indicator+unit]],255),5,FALSE),"")</calculatedColumnFormula>
    </tableColumn>
    <tableColumn id="7" name="#activity+recurrent" dataDxfId="313"/>
    <tableColumn id="27" name="#reached" dataDxfId="312"/>
    <tableColumn id="50" name="#reached+type" dataDxfId="311"/>
    <tableColumn id="38" name="#reached+indigenous" dataDxfId="310"/>
    <tableColumn id="30" name="#reached+disabled" dataDxfId="309"/>
    <tableColumn id="37" name="#reached+lgbti" dataDxfId="308"/>
    <tableColumn id="49" name="#reached+f+pregnant" dataDxfId="307"/>
    <tableColumn id="48" name="#reached+legal_protection" dataDxfId="306"/>
    <tableColumn id="43" name="#reached+physical_protection" dataDxfId="305"/>
    <tableColumn id="29" name="#reached+f+children+age0_17" dataDxfId="304"/>
    <tableColumn id="39" name="#reached+m+children+age0_17" dataDxfId="303"/>
    <tableColumn id="6" name="#reached+f+adult+age18_59" dataDxfId="302"/>
    <tableColumn id="8" name="#reached+m+adult+age18_59" dataDxfId="301"/>
    <tableColumn id="40" name="#reached+f+elderly+age60_" dataDxfId="300"/>
    <tableColumn id="16" name="#reached+m+elderly+age60_" dataDxfId="299"/>
    <tableColumn id="82" name="#activity+comments" dataDxfId="298"/>
  </tableColumns>
  <tableStyleInfo name="TableStyleMedium2" showFirstColumn="0" showLastColumn="0" showRowStripes="1" showColumnStripes="0"/>
</table>
</file>

<file path=xl/tables/table33.xml><?xml version="1.0" encoding="utf-8"?>
<table xmlns="http://schemas.openxmlformats.org/spreadsheetml/2006/main" id="25" name="T5W_PRONNA" displayName="T5W_PRONNA" ref="A4:BM34" totalsRowShown="0" headerRowDxfId="281" dataDxfId="279" headerRowBorderDxfId="280">
  <sortState ref="A5:BL9">
    <sortCondition ref="A5:A9"/>
    <sortCondition ref="X5:X9"/>
  </sortState>
  <tableColumns count="65">
    <tableColumn id="10" name="#date+reported" dataDxfId="278"/>
    <tableColumn id="26" name="#date+month+cycle" dataDxfId="277"/>
    <tableColumn id="13" name="#meta+hrp" dataDxfId="276"/>
    <tableColumn id="46" name="#fund+type" dataDxfId="275"/>
    <tableColumn id="5" name="#org+leader" dataDxfId="274"/>
    <tableColumn id="36" name="#org+leader+id" dataDxfId="273">
      <calculatedColumnFormula>IF(NOT(ISBLANK(T5W_PRONNA[[#This Row],['#org+leader]])),VLOOKUP(T5W_PRONNA[[#This Row],['#org+leader]],Organizaciones!$A:$C,3,FALSE),"")</calculatedColumnFormula>
    </tableColumn>
    <tableColumn id="44" name="#meta+check_cluster_org" dataDxfId="272">
      <calculatedColumnFormula>IF(AND(NOT(ISBLANK(T5W_PRONNA[[#This Row],['#org+leader]])),T5W_PRONNA[[#This Row],['#meta+hrp]]="Sí"),
VLOOKUP(CONCATENATE($A$1, " # ",VLOOKUP( T5W_PRONNA[[#This Row],['#org+leader]],Clusters___Org[['#organization+name+selected]:['#meta+check_cluster_org]],2,FALSE)), Clusters___Org['#meta+check_cluster_org],1,FALSE),"")</calculatedColumnFormula>
    </tableColumn>
    <tableColumn id="32" name="#project+code_name" dataDxfId="271"/>
    <tableColumn id="25" name="#project+code" dataDxfId="270">
      <calculatedColumnFormula array="1">IF(NOT(ISBLANK(T5W_PRONNA[[#This Row],['#project+code_name]])),VALUE(VLOOKUP(LEFT(T5W_PRONNA[[#This Row],['#project+code_name]],255),LEFT(Cluster___Org___Projects[['#project+code_name]:['#project+id]],255),2,FALSE)),"")</calculatedColumnFormula>
    </tableColumn>
    <tableColumn id="45" name="#meta+check_cluster_org_project" dataDxfId="269">
      <calculatedColumnFormula>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calculatedColumnFormula>
    </tableColumn>
    <tableColumn id="1" name="#org+impl" dataDxfId="268"/>
    <tableColumn id="41" name="#org+impl+id" dataDxfId="267">
      <calculatedColumnFormula>IF(NOT(ISBLANK(T5W_PRONNA[[#This Row],['#org+impl]])),VLOOKUP(T5W_PRONNA[[#This Row],['#org+impl]],Organizaciones!$A:$C,3,FALSE),"")</calculatedColumnFormula>
    </tableColumn>
    <tableColumn id="14" name="#adm1+name" dataDxfId="266"/>
    <tableColumn id="15" name="#adm1+code" dataDxfId="265">
      <calculatedColumnFormula array="1">IF(NOT(ISBLANK(T5W_PRONNA[[#This Row],['#adm1+name]])),
OFFSET(Admin1_1[[#Headers],['#adm1+name]],MATCH(T5W_PRONNA[[#This Row],['#adm1+name]],Admin1,0),1),
IF(ISNA(VLOOKUP(LEFT(T5W_PRONNA[[#This Row],['#project+code_name]],15),LEFT(Cluster___Org___Projects[['#project+code_name]:['#project+id]],15),2,FALSE))&lt;&gt;"", "","")
)</calculatedColumnFormula>
    </tableColumn>
    <tableColumn id="17" name="#adm2+name" dataDxfId="264"/>
    <tableColumn id="19" name="#meta+check_adm1code_adm2name" dataDxfId="263">
      <calculatedColumnFormula array="1">IF(NOT(ISBLANK(T5W_PRONNA[[#This Row],['#adm2+name]])),
CONCATENATE(T5W_PRONNA[[#This Row],['#adm1+code]],"-",T5W_PRONNA[[#This Row],['#adm2+name]]),
IF(ISNA(VLOOKUP(LEFT(T5W_PRONNA[[#This Row],['#project+code_name]],15),LEFT(Cluster___Org___Projects[['#project+code_name]:['#project+id]],15),2,FALSE))&lt;&gt;"", "","")
)</calculatedColumnFormula>
    </tableColumn>
    <tableColumn id="18" name="#adm2+code" dataDxfId="262">
      <calculatedColumnFormula array="1">IF(NOT(ISBLANK(T5W_PRONNA[[#This Row],['#adm2+name]])),
VLOOKUP(T5W_PRONNA[[#This Row],['#meta+check_adm1code_adm2name]],Admin2_1[#All],5,FALSE),
IF(ISNA(VLOOKUP(LEFT(T5W_PRONNA[[#This Row],['#project+code_name]],15),LEFT(Cluster___Org___Projects[['#project+code_name]:['#project+id]],15),2,FALSE))&lt;&gt;"", "","")
)</calculatedColumnFormula>
    </tableColumn>
    <tableColumn id="86" name="#adm3+name" dataDxfId="261"/>
    <tableColumn id="28" name="#meta+check_adm2code_adm3name" dataDxfId="260">
      <calculatedColumnFormula array="1">IF(NOT(ISBLANK(T5W_PRONNA[[#This Row],['#adm3+name]])),
CONCATENATE(T5W_PRONNA[[#This Row],['#adm2+code]],"-",T5W_PRONNA[[#This Row],['#adm3+name]]),
IF(ISNA(VLOOKUP(LEFT(T5W_PRONNA[[#This Row],['#project+code_name]],15),LEFT(Cluster___Org___Projects[['#project+code_name]:['#project+id]],15),2,FALSE))&lt;&gt;"", "","")
)</calculatedColumnFormula>
    </tableColumn>
    <tableColumn id="20" name="#adm3+code" dataDxfId="259">
      <calculatedColumnFormula array="1">IF(NOT(ISBLANK(T5W_PRONNA[[#This Row],['#adm3+name]])),
VLOOKUP(T5W_PRONNA[[#This Row],['#meta+check_adm2code_adm3name]],Admin3_1[#All],5,FALSE),
IF(ISNA(VLOOKUP(LEFT(T5W_PRONNA[[#This Row],['#project+code_name]],15),LEFT(Cluster___Org___Projects[['#project+code_name]:['#project+id]],15),2,FALSE))&lt;&gt;"", "","")
)</calculatedColumnFormula>
    </tableColumn>
    <tableColumn id="47" name="#location+type" dataDxfId="258"/>
    <tableColumn id="21" name="#location" dataDxfId="257"/>
    <tableColumn id="4" name="#location+geo+latitude" dataDxfId="256"/>
    <tableColumn id="22" name="#location+geo+longitude" dataDxfId="255"/>
    <tableColumn id="3" name="#activity+area_type" dataDxfId="254"/>
    <tableColumn id="67" name="#activity+natural+disaster" dataDxfId="253"/>
    <tableColumn id="9" name="#activity+name+selected" dataDxfId="252"/>
    <tableColumn id="2" name="#activity+code" dataDxfId="251">
      <calculatedColumnFormula array="1">IF(T5W_PRONNA[[#This Row],['#activity+name+selected]]&lt;&gt;"",VLOOKUP(LEFT(T5W_PRONNA[[#This Row],['#activity+name+selected]],255),LEFT(Logframe[['#activity+name+selected]:['#activity+indicator+unit]],255),2,FALSE),"")</calculatedColumnFormula>
    </tableColumn>
    <tableColumn id="68" name="#activity+indicator+name" dataDxfId="250">
      <calculatedColumnFormula array="1">IF(T5W_PRONNA[[#This Row],['#activity+name+selected]]&lt;&gt;"",VLOOKUP(LEFT(T5W_PRONNA[[#This Row],['#activity+name+selected]],255),LEFT(Logframe[['#activity+name+selected]:['#activity+indicator+unit]],255),5,FALSE),"")</calculatedColumnFormula>
    </tableColumn>
    <tableColumn id="7" name="#activity+recurrent" dataDxfId="249"/>
    <tableColumn id="27" name="#reached" dataDxfId="248"/>
    <tableColumn id="50" name="#reached+type" dataDxfId="247"/>
    <tableColumn id="38" name="#reached+indigenous" dataDxfId="246"/>
    <tableColumn id="30" name="#reached+disabled" dataDxfId="245"/>
    <tableColumn id="37" name="#reached+lgbti" dataDxfId="244"/>
    <tableColumn id="49" name="#reached+f+pregnant" dataDxfId="243"/>
    <tableColumn id="48" name="#reached+uasc" dataDxfId="242"/>
    <tableColumn id="43" name="#reached+physical_legal_protection" dataDxfId="241"/>
    <tableColumn id="57" name="#reached+f+children+age0_5" dataDxfId="240"/>
    <tableColumn id="58" name="#reached+m+children+age0_5" dataDxfId="239"/>
    <tableColumn id="65" name="#reached+f+children+age6_9" dataDxfId="238"/>
    <tableColumn id="66" name="#reached+m+children+age6_9" dataDxfId="237"/>
    <tableColumn id="31" name="#reached+f+children+age10_11" dataDxfId="236"/>
    <tableColumn id="33" name="#reached+m+children+age10_11" dataDxfId="235"/>
    <tableColumn id="63" name="#reached+f+children+age12_14" dataDxfId="234"/>
    <tableColumn id="64" name="#reached+m+children+age12_14" dataDxfId="233"/>
    <tableColumn id="34" name="#reached+f+children+age15_17" dataDxfId="232"/>
    <tableColumn id="35" name="#reached+m+children+age15_17" dataDxfId="231"/>
    <tableColumn id="59" name="#reached+f+adult+age18_59" dataDxfId="230"/>
    <tableColumn id="60" name="#reached+m+adult+age18_59" dataDxfId="229"/>
    <tableColumn id="61" name="#reached+f+elderly+age60_" dataDxfId="228"/>
    <tableColumn id="62" name="#reached+m+elderly+age60_" dataDxfId="227"/>
    <tableColumn id="51" name="#reached+legal+f+children+age0_11" dataDxfId="226"/>
    <tableColumn id="52" name="#reached+legal+m+children+age0_11" dataDxfId="225"/>
    <tableColumn id="53" name="#reached+legal+f+children+age12_13" dataDxfId="224"/>
    <tableColumn id="54" name="#reached+legal+m+children+age12_13" dataDxfId="223"/>
    <tableColumn id="55" name="#reached+legal+f+children+age14_17" dataDxfId="222"/>
    <tableColumn id="56" name="#reached+legal+m+children+age14_17" dataDxfId="221"/>
    <tableColumn id="29" name="#reached+birth+f+children+age0_3m" dataDxfId="220"/>
    <tableColumn id="39" name="#reached+birth+m+children+age0_3m" dataDxfId="219"/>
    <tableColumn id="6" name="#reached+birth+f+children+age4m_8" dataDxfId="218"/>
    <tableColumn id="8" name="#reached+birth+m+children+age4m_8" dataDxfId="217"/>
    <tableColumn id="40" name="#reached+birth+f+children+age9_18" dataDxfId="216"/>
    <tableColumn id="16" name="#reached+birth+m+children+age9_18" dataDxfId="215"/>
    <tableColumn id="82" name="#activity+comments" dataDxfId="214"/>
  </tableColumns>
  <tableStyleInfo name="TableStyleMedium2" showFirstColumn="0" showLastColumn="0" showRowStripes="1" showColumnStripes="0"/>
</table>
</file>

<file path=xl/tables/table34.xml><?xml version="1.0" encoding="utf-8"?>
<table xmlns="http://schemas.openxmlformats.org/spreadsheetml/2006/main" id="28" name="T5W_PROVBG" displayName="T5W_PROVBG" ref="A4:AW35" totalsRowShown="0" headerRowDxfId="197" dataDxfId="195" headerRowBorderDxfId="196">
  <sortState ref="A5:AV9">
    <sortCondition ref="A5:A9"/>
    <sortCondition ref="X5:X9"/>
  </sortState>
  <tableColumns count="49">
    <tableColumn id="10" name="#date+reported" dataDxfId="194"/>
    <tableColumn id="26" name="#date+month+cycle" dataDxfId="193"/>
    <tableColumn id="13" name="#meta+hrp" dataDxfId="192"/>
    <tableColumn id="36" name="#fund+type" dataDxfId="191"/>
    <tableColumn id="5" name="#org+leader" dataDxfId="190"/>
    <tableColumn id="31" name="#org+leader+id" dataDxfId="189">
      <calculatedColumnFormula>IF(NOT(ISBLANK(T5W_PROVBG[[#This Row],['#org+leader]])),VLOOKUP(T5W_PROVBG[[#This Row],['#org+leader]],Organizaciones!$A:$C,3,FALSE),"")</calculatedColumnFormula>
    </tableColumn>
    <tableColumn id="44" name="#meta+check_cluster_org" dataDxfId="188">
      <calculatedColumnFormula>IF(AND(NOT(ISBLANK(T5W_PROVBG[[#This Row],['#org+leader]])),T5W_PROVBG[[#This Row],['#meta+hrp]]="Sí"),
VLOOKUP(CONCATENATE($A$1, " # ",VLOOKUP( T5W_PROVBG[[#This Row],['#org+leader]],Clusters___Org[['#organization+name+selected]:['#meta+check_cluster_org]],2,FALSE)), Clusters___Org['#meta+check_cluster_org],1,FALSE),"")</calculatedColumnFormula>
    </tableColumn>
    <tableColumn id="32" name="#project+code_name" dataDxfId="187"/>
    <tableColumn id="25" name="#project+code" dataDxfId="186">
      <calculatedColumnFormula array="1">IF(NOT(ISBLANK(T5W_PROVBG[[#This Row],['#project+code_name]])),VALUE(VLOOKUP(LEFT(T5W_PROVBG[[#This Row],['#project+code_name]],255),LEFT(Cluster___Org___Projects[['#project+code_name]:['#project+id]],255),2,FALSE)),"")</calculatedColumnFormula>
    </tableColumn>
    <tableColumn id="45" name="#meta+check_cluster_org_project" dataDxfId="185">
      <calculatedColumnFormula>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calculatedColumnFormula>
    </tableColumn>
    <tableColumn id="1" name="#org+impl" dataDxfId="184"/>
    <tableColumn id="33" name="#org+impl+id" dataDxfId="183">
      <calculatedColumnFormula>IF(NOT(ISBLANK(T5W_PROVBG[[#This Row],['#org+impl]])),VLOOKUP(T5W_PROVBG[[#This Row],['#org+impl]],Organizaciones!$A:$C,3,FALSE),"")</calculatedColumnFormula>
    </tableColumn>
    <tableColumn id="14" name="#adm1+name" dataDxfId="182"/>
    <tableColumn id="15" name="#adm1+code" dataDxfId="181">
      <calculatedColumnFormula array="1">IF(NOT(ISBLANK(T5W_PROVBG[[#This Row],['#adm1+name]])),
OFFSET(Admin1_1[[#Headers],['#adm1+name]],MATCH(T5W_PROVBG[[#This Row],['#adm1+name]],Admin1,0),1),
IF(ISNA(VLOOKUP(LEFT(T5W_PROVBG[[#This Row],['#project+code_name]],15),LEFT(Cluster___Org___Projects[['#project+code_name]:['#project+id]],15),2,FALSE))&lt;&gt;"", "","")
)</calculatedColumnFormula>
    </tableColumn>
    <tableColumn id="17" name="#adm2+name" dataDxfId="180"/>
    <tableColumn id="19" name="#meta+check_adm1code_adm2name" dataDxfId="179">
      <calculatedColumnFormula array="1">IF(NOT(ISBLANK(T5W_PROVBG[[#This Row],['#adm2+name]])),
CONCATENATE(T5W_PROVBG[[#This Row],['#adm1+code]],"-",T5W_PROVBG[[#This Row],['#adm2+name]]),
IF(ISNA(VLOOKUP(LEFT(T5W_PROVBG[[#This Row],['#project+code_name]],15),LEFT(Cluster___Org___Projects[['#project+code_name]:['#project+id]],15),2,FALSE))&lt;&gt;"", "","")
)</calculatedColumnFormula>
    </tableColumn>
    <tableColumn id="18" name="#adm2+code" dataDxfId="178">
      <calculatedColumnFormula array="1">IF(NOT(ISBLANK(T5W_PROVBG[[#This Row],['#adm2+name]])),
VLOOKUP(T5W_PROVBG[[#This Row],['#meta+check_adm1code_adm2name]],Admin2_1[#All],5,FALSE),
IF(ISNA(VLOOKUP(LEFT(T5W_PROVBG[[#This Row],['#project+code_name]],15),LEFT(Cluster___Org___Projects[['#project+code_name]:['#project+id]],15),2,FALSE))&lt;&gt;"", "","")
)</calculatedColumnFormula>
    </tableColumn>
    <tableColumn id="86" name="#adm3+name" dataDxfId="177"/>
    <tableColumn id="28" name="#meta+check_adm2code_adm3name" dataDxfId="176">
      <calculatedColumnFormula array="1">IF(NOT(ISBLANK(T5W_PROVBG[[#This Row],['#adm3+name]])),
CONCATENATE(T5W_PROVBG[[#This Row],['#adm2+code]],"-",T5W_PROVBG[[#This Row],['#adm3+name]]),
IF(ISNA(VLOOKUP(LEFT(T5W_PROVBG[[#This Row],['#project+code_name]],15),LEFT(Cluster___Org___Projects[['#project+code_name]:['#project+id]],15),2,FALSE))&lt;&gt;"", "","")
)</calculatedColumnFormula>
    </tableColumn>
    <tableColumn id="20" name="#adm3+code" dataDxfId="175">
      <calculatedColumnFormula array="1">IF(NOT(ISBLANK(T5W_PROVBG[[#This Row],['#adm3+name]])),
VLOOKUP(T5W_PROVBG[[#This Row],['#meta+check_adm2code_adm3name]],Admin3_1[#All],5,FALSE),
IF(ISNA(VLOOKUP(LEFT(T5W_PROVBG[[#This Row],['#project+code_name]],15),LEFT(Cluster___Org___Projects[['#project+code_name]:['#project+id]],15),2,FALSE))&lt;&gt;"", "","")
)</calculatedColumnFormula>
    </tableColumn>
    <tableColumn id="47" name="#location+type" dataDxfId="174"/>
    <tableColumn id="21" name="#location" dataDxfId="173"/>
    <tableColumn id="4" name="#location+geo+latitude" dataDxfId="172"/>
    <tableColumn id="22" name="#location+geo+longitude" dataDxfId="171"/>
    <tableColumn id="3" name="#activity+area_type" dataDxfId="170"/>
    <tableColumn id="41" name="#activity+natural+disaster" dataDxfId="169"/>
    <tableColumn id="9" name="#activity+name+selected" dataDxfId="168"/>
    <tableColumn id="2" name="#activity+code" dataDxfId="167">
      <calculatedColumnFormula array="1">IF(T5W_PROVBG[[#This Row],['#activity+name+selected]]&lt;&gt;"",VLOOKUP(LEFT(T5W_PROVBG[[#This Row],['#activity+name+selected]],255),LEFT(Logframe[['#activity+name+selected]:['#activity+indicator+unit]],255),2,FALSE),"")</calculatedColumnFormula>
    </tableColumn>
    <tableColumn id="46" name="#activity+indicator+name" dataDxfId="166">
      <calculatedColumnFormula array="1">IF(T5W_PROVBG[[#This Row],['#activity+name+selected]]&lt;&gt;"",VLOOKUP(LEFT(T5W_PROVBG[[#This Row],['#activity+name+selected]],255),LEFT(Logframe[['#activity+name+selected]:['#activity+indicator+unit]],255),5,FALSE),"")</calculatedColumnFormula>
    </tableColumn>
    <tableColumn id="7" name="#activity+recurrent" dataDxfId="165"/>
    <tableColumn id="27" name="#reached" dataDxfId="164"/>
    <tableColumn id="50" name="#reached+type" dataDxfId="163"/>
    <tableColumn id="38" name="#reached+indigenous" dataDxfId="162"/>
    <tableColumn id="30" name="#reached+disabled" dataDxfId="161"/>
    <tableColumn id="37" name="#reached+lgbti" dataDxfId="160"/>
    <tableColumn id="49" name="#reached+f+pregnant" dataDxfId="159"/>
    <tableColumn id="48" name="#reached+legal_protection" dataDxfId="158"/>
    <tableColumn id="43" name="#reached+physical_protection" dataDxfId="157"/>
    <tableColumn id="29" name="#reached+f+children+age0_9" dataDxfId="156"/>
    <tableColumn id="51" name="#reached+m+children+age0_9" dataDxfId="155"/>
    <tableColumn id="34" name="#reached+f+children+age10_14" dataDxfId="154"/>
    <tableColumn id="35" name="#reached+m+children+age10_14" dataDxfId="153"/>
    <tableColumn id="52" name="#reached+f+children+age15_19" dataDxfId="152"/>
    <tableColumn id="39" name="#reached+m+children+age15_19" dataDxfId="151"/>
    <tableColumn id="6" name="#reached+f+adults+age20_59" dataDxfId="150"/>
    <tableColumn id="8" name="#reached+m+adults+age20_59" dataDxfId="149"/>
    <tableColumn id="40" name="#reached+f+elderly+age60_" dataDxfId="148"/>
    <tableColumn id="16" name="#reached+m+elderly+age60_" dataDxfId="147"/>
    <tableColumn id="82" name="#activity+comments" dataDxfId="146"/>
  </tableColumns>
  <tableStyleInfo name="TableStyleMedium2" showFirstColumn="0" showLastColumn="0" showRowStripes="1" showColumnStripes="0"/>
</table>
</file>

<file path=xl/tables/table35.xml><?xml version="1.0" encoding="utf-8"?>
<table xmlns="http://schemas.openxmlformats.org/spreadsheetml/2006/main" id="29" name="T5W_SAL" displayName="T5W_SAL" ref="A4:AW35" totalsRowShown="0" headerRowDxfId="124" dataDxfId="122" headerRowBorderDxfId="123">
  <sortState ref="A5:AV10">
    <sortCondition ref="A5:A10"/>
    <sortCondition ref="X5:X10"/>
    <sortCondition ref="AG5:AG10"/>
  </sortState>
  <tableColumns count="49">
    <tableColumn id="10" name="#date+reported" dataDxfId="121"/>
    <tableColumn id="26" name="#date+month+cycle" dataDxfId="120"/>
    <tableColumn id="13" name="#meta+hrp" dataDxfId="119"/>
    <tableColumn id="37" name="#fund+type" dataDxfId="118"/>
    <tableColumn id="5" name="#org+leader" dataDxfId="117"/>
    <tableColumn id="34" name="#org+leader+id" dataDxfId="116">
      <calculatedColumnFormula>IF(NOT(ISBLANK(T5W_SAL[[#This Row],['#org+leader]])),VLOOKUP(T5W_SAL[[#This Row],['#org+leader]],Organizaciones!$A:$C,3,FALSE),"")</calculatedColumnFormula>
    </tableColumn>
    <tableColumn id="44" name="#meta+check_cluster_org" dataDxfId="115">
      <calculatedColumnFormula>IF(AND(NOT(ISBLANK(T5W_SAL[[#This Row],['#org+leader]])),T5W_SAL[[#This Row],['#meta+hrp]]="Sí"),
VLOOKUP(CONCATENATE($A$1, " # ",VLOOKUP( T5W_SAL[[#This Row],['#org+leader]],Clusters___Org[['#organization+name+selected]:['#meta+check_cluster_org]],2,FALSE)), Clusters___Org['#meta+check_cluster_org],1,FALSE),"")</calculatedColumnFormula>
    </tableColumn>
    <tableColumn id="32" name="#project+code_name" dataDxfId="114"/>
    <tableColumn id="25" name="#project+code" dataDxfId="113">
      <calculatedColumnFormula array="1">IF(NOT(ISBLANK(T5W_SAL[[#This Row],['#project+code_name]])),VALUE(VLOOKUP(LEFT(T5W_SAL[[#This Row],['#project+code_name]],255),LEFT(Cluster___Org___Projects[['#project+code_name]:['#project+id]],255),2,FALSE)),"")</calculatedColumnFormula>
    </tableColumn>
    <tableColumn id="45" name="#meta+check_cluster_org_project" dataDxfId="112">
      <calculatedColumnFormula>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calculatedColumnFormula>
    </tableColumn>
    <tableColumn id="1" name="#org+impl" dataDxfId="111"/>
    <tableColumn id="36" name="#org+impl+id" dataDxfId="110">
      <calculatedColumnFormula>IF(NOT(ISBLANK(T5W_SAL[[#This Row],['#org+impl]])),VLOOKUP(T5W_SAL[[#This Row],['#org+impl]],Organizaciones!$A:$C,3,FALSE),"")</calculatedColumnFormula>
    </tableColumn>
    <tableColumn id="14" name="#adm1+name" dataDxfId="109"/>
    <tableColumn id="15" name="#adm1+code" dataDxfId="108">
      <calculatedColumnFormula array="1">IF(NOT(ISBLANK(T5W_SAL[[#This Row],['#adm1+name]])),
OFFSET(Admin1_1[[#Headers],['#adm1+name]],MATCH(T5W_SAL[[#This Row],['#adm1+name]],Admin1,0),1),
IF(ISNA(VLOOKUP(LEFT(T5W_SAL[[#This Row],['#project+code_name]],15),LEFT(Cluster___Org___Projects[['#project+code_name]:['#project+id]],15),2,FALSE))&lt;&gt;"", "","")
)</calculatedColumnFormula>
    </tableColumn>
    <tableColumn id="17" name="#adm2+name" dataDxfId="107"/>
    <tableColumn id="16" name="#meta+check_adm1code_adm2name" dataDxfId="106">
      <calculatedColumnFormula array="1">IF(NOT(ISBLANK(T5W_SAL[[#This Row],['#adm2+name]])),
CONCATENATE(T5W_SAL[[#This Row],['#adm1+code]],"-",T5W_SAL[[#This Row],['#adm2+name]]),
IF(ISNA(VLOOKUP(LEFT(T5W_SAL[[#This Row],['#project+code_name]],15),LEFT(Cluster___Org___Projects[['#project+code_name]:['#project+id]],15),2,FALSE))&lt;&gt;"", "","")
)</calculatedColumnFormula>
    </tableColumn>
    <tableColumn id="18" name="#adm2+code" dataDxfId="105">
      <calculatedColumnFormula array="1">IF(NOT(ISBLANK(T5W_SAL[[#This Row],['#adm2+name]])),
VLOOKUP(T5W_SAL[[#This Row],['#meta+check_adm1code_adm2name]],Admin2_1[#All],5,FALSE),
IF(ISNA(VLOOKUP(LEFT(T5W_SAL[[#This Row],['#project+code_name]],15),LEFT(Cluster___Org___Projects[['#project+code_name]:['#project+id]],15),2,FALSE))&lt;&gt;"", "","")
)</calculatedColumnFormula>
    </tableColumn>
    <tableColumn id="86" name="#adm3+name" dataDxfId="104"/>
    <tableColumn id="33" name="#meta+check_adm2code_adm3name" dataDxfId="103">
      <calculatedColumnFormula array="1">IF(NOT(ISBLANK(T5W_SAL[[#This Row],['#adm3+name]])),
CONCATENATE(T5W_SAL[[#This Row],['#adm2+code]],"-",T5W_SAL[[#This Row],['#adm3+name]]),
IF(ISNA(VLOOKUP(LEFT(T5W_SAL[[#This Row],['#project+code_name]],15),LEFT(Cluster___Org___Projects[['#project+code_name]:['#project+id]],15),2,FALSE))&lt;&gt;"", "","")
)</calculatedColumnFormula>
    </tableColumn>
    <tableColumn id="20" name="#adm3+code" dataDxfId="102">
      <calculatedColumnFormula array="1">IF(NOT(ISBLANK(T5W_SAL[[#This Row],['#adm3+name]])),
VLOOKUP(T5W_SAL[[#This Row],['#meta+check_adm2code_adm3name]],Admin3_1[#All],5,FALSE),
IF(ISNA(VLOOKUP(LEFT(T5W_SAL[[#This Row],['#project+code_name]],15),LEFT(Cluster___Org___Projects[['#project+code_name]:['#project+id]],15),2,FALSE))&lt;&gt;"", "","")
)</calculatedColumnFormula>
    </tableColumn>
    <tableColumn id="47" name="#location+type" dataDxfId="101"/>
    <tableColumn id="21" name="#location" dataDxfId="100"/>
    <tableColumn id="4" name="#location+geo+latitude" dataDxfId="99"/>
    <tableColumn id="22" name="#location+geo+longitude" dataDxfId="98"/>
    <tableColumn id="3" name="#activity+area_type" dataDxfId="97"/>
    <tableColumn id="40" name="#activity+natural+disaster" dataDxfId="96"/>
    <tableColumn id="9" name="#activity+name+selected" dataDxfId="95"/>
    <tableColumn id="28" name="#activity+subactivity" dataDxfId="94"/>
    <tableColumn id="46" name="#critical+service" dataDxfId="93"/>
    <tableColumn id="2" name="#activity+code" dataDxfId="92">
      <calculatedColumnFormula array="1">IF(T5W_SAL[[#This Row],['#activity+name+selected]]&lt;&gt;"",VLOOKUP(LEFT(T5W_SAL[[#This Row],['#activity+name+selected]],255),LEFT(Logframe[['#activity+name+selected]:['#activity+indicator+unit]],255),2,FALSE),"")</calculatedColumnFormula>
    </tableColumn>
    <tableColumn id="43" name="#activity+indicator+name" dataDxfId="91">
      <calculatedColumnFormula array="1">IF(T5W_SAL[[#This Row],['#activity+name+selected]]&lt;&gt;"",VLOOKUP(LEFT(T5W_SAL[[#This Row],['#activity+name+selected]],255),LEFT(Logframe[['#activity+name+selected]:['#activity+indicator+unit]],255),5,FALSE),"")</calculatedColumnFormula>
    </tableColumn>
    <tableColumn id="11" name="#activity+indicator+reached" dataDxfId="90"/>
    <tableColumn id="23" name="#date+start" dataDxfId="89"/>
    <tableColumn id="42" name="#date+end" dataDxfId="88"/>
    <tableColumn id="24" name="#status" dataDxfId="87"/>
    <tableColumn id="7" name="#activity+recurrent" dataDxfId="86"/>
    <tableColumn id="27" name="#reached" dataDxfId="85"/>
    <tableColumn id="12" name="#reached+type" dataDxfId="84"/>
    <tableColumn id="38" name="#reached+indigenous" dataDxfId="83"/>
    <tableColumn id="30" name="#reached+disabled" dataDxfId="82"/>
    <tableColumn id="29" name="#reached+f+children+age0_5" dataDxfId="81"/>
    <tableColumn id="39" name="#reached+m+children+age0_5" dataDxfId="80"/>
    <tableColumn id="35" name="#reached+f+children+age6_19" dataDxfId="79"/>
    <tableColumn id="31" name="#reached+m+children+age6_19" dataDxfId="78"/>
    <tableColumn id="6" name="#reached+f+adult+age20_64" dataDxfId="77"/>
    <tableColumn id="8" name="#reached+m+adult+age20_64" dataDxfId="76"/>
    <tableColumn id="19" name="#reached+f+elderly+age65_" dataDxfId="75"/>
    <tableColumn id="41" name="#reached+m+elderly+age65_" dataDxfId="74"/>
    <tableColumn id="82" name="#activity+comments" dataDxfId="73"/>
  </tableColumns>
  <tableStyleInfo name="TableStyleMedium2" showFirstColumn="0" showLastColumn="0" showRowStripes="1" showColumnStripes="0"/>
</table>
</file>

<file path=xl/tables/table36.xml><?xml version="1.0" encoding="utf-8"?>
<table xmlns="http://schemas.openxmlformats.org/spreadsheetml/2006/main" id="30" name="T5W_SA" displayName="T5W_SA" ref="A4:AW35" totalsRowShown="0" headerRowDxfId="51" dataDxfId="49" headerRowBorderDxfId="50">
  <sortState ref="A5:AV9">
    <sortCondition ref="A5:A9"/>
    <sortCondition ref="X5:X9"/>
    <sortCondition ref="AF5:AF9"/>
  </sortState>
  <tableColumns count="49">
    <tableColumn id="10" name="#date+reported" dataDxfId="48"/>
    <tableColumn id="26" name="#date+month+cycle" dataDxfId="47"/>
    <tableColumn id="13" name="#meta+hrp" dataDxfId="46"/>
    <tableColumn id="34" name="#fund+type" dataDxfId="45"/>
    <tableColumn id="5" name="#org+leader" dataDxfId="44"/>
    <tableColumn id="33" name="#org+leader+id" dataDxfId="43">
      <calculatedColumnFormula>IF(NOT(ISBLANK(T5W_SA[[#This Row],['#org+leader]])),VLOOKUP(T5W_SA[[#This Row],['#org+leader]],Organizaciones!$A:$C,3,FALSE),"")</calculatedColumnFormula>
    </tableColumn>
    <tableColumn id="44" name="#meta+check_cluster_org" dataDxfId="42">
      <calculatedColumnFormula>IF(AND(NOT(ISBLANK(T5W_SA[[#This Row],['#org+leader]])),T5W_SA[[#This Row],['#meta+hrp]]="Sí"),
VLOOKUP(CONCATENATE($A$1, " # ",VLOOKUP( T5W_SA[[#This Row],['#org+leader]],Clusters___Org[['#organization+name+selected]:['#meta+check_cluster_org]],2,FALSE)), Clusters___Org['#meta+check_cluster_org],1,FALSE),"")</calculatedColumnFormula>
    </tableColumn>
    <tableColumn id="32" name="#project+code_name" dataDxfId="41"/>
    <tableColumn id="25" name="#project+code" dataDxfId="40">
      <calculatedColumnFormula array="1">IF(NOT(ISBLANK(T5W_SA[[#This Row],['#project+code_name]])),VALUE(VLOOKUP(LEFT(T5W_SA[[#This Row],['#project+code_name]],255),LEFT(Cluster___Org___Projects[['#project+code_name]:['#project+id]],255),2,FALSE)),"")</calculatedColumnFormula>
    </tableColumn>
    <tableColumn id="45" name="#meta+check_cluster_org_project" dataDxfId="39">
      <calculatedColumnFormula>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calculatedColumnFormula>
    </tableColumn>
    <tableColumn id="1" name="#org+impl" dataDxfId="38"/>
    <tableColumn id="31" name="#org+impl+id" dataDxfId="37">
      <calculatedColumnFormula>IF(NOT(ISBLANK(T5W_SA[[#This Row],['#org+impl]])),VLOOKUP(T5W_SA[[#This Row],['#org+impl]],Organizaciones!$A:$C,3,FALSE),"")</calculatedColumnFormula>
    </tableColumn>
    <tableColumn id="14" name="#adm1+name" dataDxfId="36"/>
    <tableColumn id="15" name="#adm1+code" dataDxfId="35">
      <calculatedColumnFormula array="1">IF(NOT(ISBLANK(T5W_SA[[#This Row],['#adm1+name]])),
OFFSET(Admin1_1[[#Headers],['#adm1+name]],MATCH(T5W_SA[[#This Row],['#adm1+name]],Admin1,0),1),
IF(ISNA(VLOOKUP(LEFT(T5W_SA[[#This Row],['#project+code_name]],15),LEFT(Cluster___Org___Projects[['#project+code_name]:['#project+id]],15),2,FALSE))&lt;&gt;"", "","")
)</calculatedColumnFormula>
    </tableColumn>
    <tableColumn id="17" name="#adm2+name" dataDxfId="34"/>
    <tableColumn id="19" name="#meta+check_adm1code_adm2name" dataDxfId="33">
      <calculatedColumnFormula array="1">IF(NOT(ISBLANK(T5W_SA[[#This Row],['#adm2+name]])),
CONCATENATE(T5W_SA[[#This Row],['#adm1+code]],"-",T5W_SA[[#This Row],['#adm2+name]]),
IF(ISNA(VLOOKUP(LEFT(T5W_SA[[#This Row],['#project+code_name]],15),LEFT(Cluster___Org___Projects[['#project+code_name]:['#project+id]],15),2,FALSE))&lt;&gt;"", "","")
)</calculatedColumnFormula>
    </tableColumn>
    <tableColumn id="18" name="#adm2+code" dataDxfId="32">
      <calculatedColumnFormula array="1">IF(NOT(ISBLANK(T5W_SA[[#This Row],['#adm2+name]])),
VLOOKUP(T5W_SA[[#This Row],['#meta+check_adm1code_adm2name]],Admin2_1[#All],5,FALSE),
IF(ISNA(VLOOKUP(LEFT(T5W_SA[[#This Row],['#project+code_name]],15),LEFT(Cluster___Org___Projects[['#project+code_name]:['#project+id]],15),2,FALSE))&lt;&gt;"", "","")
)</calculatedColumnFormula>
    </tableColumn>
    <tableColumn id="86" name="#adm3+name" dataDxfId="31"/>
    <tableColumn id="28" name="#meta+check_adm2code_adm3name" dataDxfId="30">
      <calculatedColumnFormula array="1">IF(NOT(ISBLANK(T5W_SA[[#This Row],['#adm3+name]])),
CONCATENATE(T5W_SA[[#This Row],['#adm2+code]],"-",T5W_SA[[#This Row],['#adm3+name]]),
IF(ISNA(VLOOKUP(LEFT(T5W_SA[[#This Row],['#project+code_name]],15),LEFT(Cluster___Org___Projects[['#project+code_name]:['#project+id]],15),2,FALSE))&lt;&gt;"", "","")
)</calculatedColumnFormula>
    </tableColumn>
    <tableColumn id="20" name="#adm3+code" dataDxfId="29">
      <calculatedColumnFormula array="1">IF(NOT(ISBLANK(T5W_SA[[#This Row],['#adm3+name]])),
VLOOKUP(T5W_SA[[#This Row],['#meta+check_adm2code_adm3name]],Admin3_1[#All],5,FALSE),
IF(ISNA(VLOOKUP(LEFT(T5W_SA[[#This Row],['#project+code_name]],15),LEFT(Cluster___Org___Projects[['#project+code_name]:['#project+id]],15),2,FALSE))&lt;&gt;"", "","")
)</calculatedColumnFormula>
    </tableColumn>
    <tableColumn id="47" name="#location+type" dataDxfId="28"/>
    <tableColumn id="21" name="#location" dataDxfId="27"/>
    <tableColumn id="4" name="#location+geo+latitude" dataDxfId="26"/>
    <tableColumn id="22" name="#location+geo+longitude" dataDxfId="25"/>
    <tableColumn id="3" name="#activity+area_type" dataDxfId="24"/>
    <tableColumn id="35" name="#activity+natural+disaster" dataDxfId="23"/>
    <tableColumn id="9" name="#activity+name+selected" dataDxfId="22"/>
    <tableColumn id="2" name="#activity+code" dataDxfId="21">
      <calculatedColumnFormula array="1">IF(T5W_SA[[#This Row],['#activity+name+selected]]&lt;&gt;"",VLOOKUP(LEFT(T5W_SA[[#This Row],['#activity+name+selected]],255),LEFT(Logframe[['#activity+name+selected]:['#activity+indicator+unit]],255),2,FALSE),"")</calculatedColumnFormula>
    </tableColumn>
    <tableColumn id="36" name="#activity+indicator+name" dataDxfId="20">
      <calculatedColumnFormula array="1">IF(T5W_SA[[#This Row],['#activity+name+selected]]&lt;&gt;"",VLOOKUP(LEFT(T5W_SA[[#This Row],['#activity+name+selected]],255),LEFT(Logframe[['#activity+name+selected]:['#activity+indicator+unit]],255),5,FALSE),"")</calculatedColumnFormula>
    </tableColumn>
    <tableColumn id="12" name="#direct+beneficiaries" dataDxfId="19">
      <calculatedColumnFormula array="1">IF(T5W_SA[[#This Row],['#activity+name+selected]]&lt;&gt;"",VLOOKUP(LEFT(T5W_SA[[#This Row],['#activity+name+selected]],255),LEFT(Logframe[['#activity+name+selected]:['#direct+beneficiaries]],255),11,FALSE),"")</calculatedColumnFormula>
    </tableColumn>
    <tableColumn id="11" name="#activity+indicator+reached" dataDxfId="18"/>
    <tableColumn id="23" name="#date+start" dataDxfId="17"/>
    <tableColumn id="42" name="#date+end" dataDxfId="16"/>
    <tableColumn id="24" name="#status" dataDxfId="15"/>
    <tableColumn id="41" name="#indirect+reached" dataDxfId="14"/>
    <tableColumn id="7" name="#activity+recurrent" dataDxfId="13"/>
    <tableColumn id="27" name="#reached" dataDxfId="12"/>
    <tableColumn id="43" name="#reached+type" dataDxfId="11"/>
    <tableColumn id="38" name="#reached+indigenous" dataDxfId="10"/>
    <tableColumn id="30" name="#reached+disabled" dataDxfId="9"/>
    <tableColumn id="37" name="#reached+centres" dataDxfId="8"/>
    <tableColumn id="49" name="#reached+households" dataDxfId="7"/>
    <tableColumn id="29" name="#reached+f+children+age0_17" dataDxfId="6"/>
    <tableColumn id="39" name="#reached+m+children+age0_17" dataDxfId="5"/>
    <tableColumn id="6" name="#reached+f+adult+age18_59" dataDxfId="4"/>
    <tableColumn id="8" name="#reached+m+adult+age18_59" dataDxfId="3"/>
    <tableColumn id="40" name="#reached+f+elderly+age60_" dataDxfId="2"/>
    <tableColumn id="16" name="#reached+m+elderly+age60_" dataDxfId="1"/>
    <tableColumn id="82" name="#activity+comments"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3" Type="http://schemas.openxmlformats.org/officeDocument/2006/relationships/table" Target="../tables/table1.xml"/><Relationship Id="rId7" Type="http://schemas.openxmlformats.org/officeDocument/2006/relationships/table" Target="../tables/table5.xml"/><Relationship Id="rId12" Type="http://schemas.openxmlformats.org/officeDocument/2006/relationships/table" Target="../tables/table10.xml"/><Relationship Id="rId2" Type="http://schemas.openxmlformats.org/officeDocument/2006/relationships/customProperty" Target="../customProperty1.bin"/><Relationship Id="rId1" Type="http://schemas.openxmlformats.org/officeDocument/2006/relationships/printerSettings" Target="../printerSettings/printerSettings1.bin"/><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0" Type="http://schemas.openxmlformats.org/officeDocument/2006/relationships/table" Target="../tables/table8.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customProperty" Target="../customProperty2.bin"/><Relationship Id="rId1" Type="http://schemas.openxmlformats.org/officeDocument/2006/relationships/printerSettings" Target="../printerSettings/printerSettings2.bin"/><Relationship Id="rId5" Type="http://schemas.openxmlformats.org/officeDocument/2006/relationships/table" Target="../tables/table15.xml"/><Relationship Id="rId4" Type="http://schemas.openxmlformats.org/officeDocument/2006/relationships/table" Target="../tables/table1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customProperty" Target="../customProperty7.bin"/><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customProperty" Target="../customProperty9.bin"/><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printerSettings" Target="../printerSettings/printerSettings6.bin"/><Relationship Id="rId1" Type="http://schemas.openxmlformats.org/officeDocument/2006/relationships/hyperlink" Target="https://docs.google.com/forms/d/e/1FAIpQLSeWZULRc9wXPZUt47C1902M2HYQPm_2xItZMo-G9BM6wQ_phg/viewform" TargetMode="External"/></Relationships>
</file>

<file path=xl/worksheets/_rels/sheet15.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customProperty" Target="../customProperty15.bin"/><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customProperty" Target="../customProperty16.bin"/><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customProperty" Target="../customProperty17.bin"/><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customProperty" Target="../customProperty18.bin"/><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customProperty" Target="../customProperty19.bin"/><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customProperty" Target="../customProperty20.bin"/><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21.bin"/><Relationship Id="rId1" Type="http://schemas.openxmlformats.org/officeDocument/2006/relationships/printerSettings" Target="../printerSettings/printerSettings13.bin"/><Relationship Id="rId4" Type="http://schemas.openxmlformats.org/officeDocument/2006/relationships/table" Target="../tables/table33.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customProperty" Target="../customProperty22.bin"/><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customProperty" Target="../customProperty23.bin"/><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customProperty" Target="../customProperty24.bin"/><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J50"/>
  <sheetViews>
    <sheetView zoomScale="80" zoomScaleNormal="80" workbookViewId="0">
      <selection activeCell="D26" sqref="D26"/>
    </sheetView>
  </sheetViews>
  <sheetFormatPr baseColWidth="10" defaultColWidth="11" defaultRowHeight="15.75" customHeight="1" x14ac:dyDescent="0.25"/>
  <cols>
    <col min="1" max="1" width="3.125" customWidth="1"/>
    <col min="2" max="2" width="28.25" customWidth="1"/>
    <col min="3" max="3" width="3.125" customWidth="1"/>
    <col min="4" max="4" width="28.25" customWidth="1"/>
    <col min="5" max="5" width="3.125" customWidth="1"/>
    <col min="6" max="6" width="28.25" customWidth="1"/>
    <col min="7" max="7" width="11" customWidth="1"/>
    <col min="8" max="8" width="29.625" style="72" customWidth="1"/>
    <col min="9" max="9" width="15.625" style="72" customWidth="1"/>
    <col min="10" max="10" width="15.75" style="72" bestFit="1" customWidth="1"/>
    <col min="11" max="16" width="11" customWidth="1"/>
  </cols>
  <sheetData>
    <row r="1" spans="1:10" x14ac:dyDescent="0.25">
      <c r="A1" s="7"/>
      <c r="B1" s="8"/>
      <c r="C1" s="9"/>
      <c r="D1" s="8"/>
      <c r="E1" s="7"/>
      <c r="F1" s="8"/>
    </row>
    <row r="2" spans="1:10" x14ac:dyDescent="0.25">
      <c r="A2" s="7"/>
      <c r="B2" s="8" t="s">
        <v>0</v>
      </c>
      <c r="C2" s="7"/>
      <c r="D2" s="8" t="s">
        <v>1</v>
      </c>
      <c r="E2" s="7"/>
      <c r="F2" s="10" t="s">
        <v>2</v>
      </c>
      <c r="H2" s="73" t="s">
        <v>3</v>
      </c>
    </row>
    <row r="3" spans="1:10" x14ac:dyDescent="0.25">
      <c r="A3" s="7"/>
      <c r="B3" s="8" t="s">
        <v>4</v>
      </c>
      <c r="C3" s="7"/>
      <c r="D3" s="8" t="s">
        <v>5</v>
      </c>
      <c r="E3" s="7"/>
      <c r="F3" s="71" t="s">
        <v>6</v>
      </c>
      <c r="H3" s="8" t="s">
        <v>7</v>
      </c>
      <c r="I3" s="7"/>
      <c r="J3" s="7"/>
    </row>
    <row r="4" spans="1:10" x14ac:dyDescent="0.25">
      <c r="A4" s="7"/>
      <c r="B4" s="8" t="s">
        <v>8</v>
      </c>
      <c r="C4" s="7"/>
      <c r="D4" s="8" t="s">
        <v>9</v>
      </c>
      <c r="E4" s="7"/>
      <c r="F4" s="8"/>
      <c r="H4" s="8" t="s">
        <v>10</v>
      </c>
      <c r="I4" s="7"/>
      <c r="J4" s="7"/>
    </row>
    <row r="5" spans="1:10" x14ac:dyDescent="0.25">
      <c r="A5" s="7"/>
      <c r="B5" s="8" t="s">
        <v>11</v>
      </c>
      <c r="C5" s="7"/>
      <c r="D5" s="8" t="s">
        <v>12</v>
      </c>
      <c r="E5" s="7"/>
      <c r="F5" s="8"/>
      <c r="H5" s="8" t="s">
        <v>13</v>
      </c>
      <c r="I5" s="7"/>
      <c r="J5" s="7"/>
    </row>
    <row r="6" spans="1:10" x14ac:dyDescent="0.25">
      <c r="A6" s="7"/>
      <c r="B6" s="8"/>
      <c r="C6" s="7"/>
      <c r="D6" s="8" t="s">
        <v>14</v>
      </c>
      <c r="E6" s="7"/>
      <c r="F6" s="8"/>
      <c r="H6" s="8" t="s">
        <v>15</v>
      </c>
      <c r="I6" s="7"/>
      <c r="J6" s="7"/>
    </row>
    <row r="7" spans="1:10" x14ac:dyDescent="0.25">
      <c r="A7" s="7"/>
      <c r="B7" s="8" t="s">
        <v>16</v>
      </c>
      <c r="C7" s="7"/>
      <c r="D7" s="8" t="s">
        <v>17</v>
      </c>
      <c r="E7" s="7"/>
      <c r="F7" s="8"/>
      <c r="H7" s="8" t="s">
        <v>18</v>
      </c>
      <c r="I7" s="7"/>
      <c r="J7" s="7"/>
    </row>
    <row r="8" spans="1:10" x14ac:dyDescent="0.25">
      <c r="A8" s="7"/>
      <c r="B8" s="8" t="s">
        <v>19</v>
      </c>
      <c r="C8" s="7"/>
      <c r="D8" s="8"/>
      <c r="E8" s="7"/>
      <c r="F8" s="8"/>
      <c r="H8" s="8" t="s">
        <v>20</v>
      </c>
      <c r="I8" s="7"/>
      <c r="J8" s="7"/>
    </row>
    <row r="9" spans="1:10" ht="26.25" x14ac:dyDescent="0.25">
      <c r="A9" s="7"/>
      <c r="B9" s="8" t="s">
        <v>21</v>
      </c>
      <c r="C9" s="7"/>
      <c r="D9" s="8" t="s">
        <v>22</v>
      </c>
      <c r="E9" s="7"/>
      <c r="F9" s="8"/>
      <c r="H9" s="8" t="s">
        <v>23</v>
      </c>
      <c r="I9" s="7"/>
      <c r="J9" s="7"/>
    </row>
    <row r="10" spans="1:10" x14ac:dyDescent="0.25">
      <c r="A10" s="7"/>
      <c r="B10" s="8"/>
      <c r="C10" s="7"/>
      <c r="D10" s="8" t="s">
        <v>24</v>
      </c>
      <c r="E10" s="7"/>
      <c r="F10" s="8"/>
      <c r="H10" s="8" t="s">
        <v>25</v>
      </c>
      <c r="I10" s="7"/>
      <c r="J10" s="7"/>
    </row>
    <row r="11" spans="1:10" x14ac:dyDescent="0.25">
      <c r="A11" s="7"/>
      <c r="B11" s="8"/>
      <c r="C11" s="7"/>
      <c r="D11" s="8" t="s">
        <v>26</v>
      </c>
      <c r="E11" s="7"/>
      <c r="F11" s="8"/>
      <c r="H11" s="8" t="s">
        <v>27</v>
      </c>
      <c r="I11" s="7"/>
      <c r="J11" s="7"/>
    </row>
    <row r="12" spans="1:10" x14ac:dyDescent="0.25">
      <c r="A12" s="7"/>
      <c r="B12" s="8" t="s">
        <v>28</v>
      </c>
      <c r="C12" s="7"/>
      <c r="D12" s="8" t="s">
        <v>29</v>
      </c>
      <c r="E12" s="7"/>
      <c r="F12" s="8"/>
      <c r="H12" s="8" t="s">
        <v>30</v>
      </c>
      <c r="I12" s="7"/>
      <c r="J12" s="7"/>
    </row>
    <row r="13" spans="1:10" x14ac:dyDescent="0.25">
      <c r="A13" s="7"/>
      <c r="B13" s="11" t="s">
        <v>18252</v>
      </c>
      <c r="C13" s="7"/>
      <c r="D13" s="8" t="s">
        <v>31</v>
      </c>
      <c r="E13" s="7"/>
      <c r="F13" s="8"/>
      <c r="H13" s="8" t="s">
        <v>32</v>
      </c>
      <c r="I13" s="7"/>
      <c r="J13" s="7"/>
    </row>
    <row r="14" spans="1:10" x14ac:dyDescent="0.25">
      <c r="A14" s="7"/>
      <c r="B14" s="11" t="s">
        <v>18253</v>
      </c>
      <c r="C14" s="7"/>
      <c r="D14" s="8" t="s">
        <v>33</v>
      </c>
      <c r="E14" s="7"/>
      <c r="F14" s="8"/>
      <c r="H14" s="8" t="s">
        <v>34</v>
      </c>
      <c r="I14" s="7"/>
      <c r="J14" s="7"/>
    </row>
    <row r="15" spans="1:10" x14ac:dyDescent="0.25">
      <c r="A15" s="7"/>
      <c r="B15" s="11" t="s">
        <v>18254</v>
      </c>
      <c r="C15" s="7"/>
      <c r="D15" s="8" t="s">
        <v>8871</v>
      </c>
      <c r="E15" s="7"/>
      <c r="F15" s="8"/>
      <c r="H15" s="7" t="s">
        <v>35</v>
      </c>
      <c r="I15" s="7"/>
      <c r="J15" s="7"/>
    </row>
    <row r="16" spans="1:10" x14ac:dyDescent="0.25">
      <c r="A16" s="7"/>
      <c r="B16" s="11" t="s">
        <v>18255</v>
      </c>
      <c r="C16" s="7"/>
      <c r="D16" s="8" t="s">
        <v>36</v>
      </c>
      <c r="E16" s="7"/>
      <c r="F16" s="8"/>
      <c r="H16" s="7" t="s">
        <v>37</v>
      </c>
      <c r="I16" s="7"/>
      <c r="J16" s="7"/>
    </row>
    <row r="17" spans="1:10" x14ac:dyDescent="0.25">
      <c r="A17" s="7"/>
      <c r="B17" s="11" t="s">
        <v>18256</v>
      </c>
      <c r="C17" s="7"/>
      <c r="D17" s="8" t="s">
        <v>38</v>
      </c>
      <c r="E17" s="7"/>
      <c r="F17" s="8"/>
      <c r="H17" s="7" t="s">
        <v>39</v>
      </c>
      <c r="I17" s="7"/>
      <c r="J17" s="7"/>
    </row>
    <row r="18" spans="1:10" ht="26.25" x14ac:dyDescent="0.25">
      <c r="A18" s="7"/>
      <c r="B18" s="11" t="s">
        <v>18257</v>
      </c>
      <c r="C18" s="7"/>
      <c r="D18" s="11" t="s">
        <v>40</v>
      </c>
      <c r="E18" s="7"/>
      <c r="F18" s="8"/>
      <c r="H18" s="7" t="s">
        <v>17</v>
      </c>
      <c r="I18" s="7"/>
      <c r="J18" s="7"/>
    </row>
    <row r="19" spans="1:10" x14ac:dyDescent="0.25">
      <c r="A19" s="7"/>
      <c r="B19" s="11" t="s">
        <v>18258</v>
      </c>
      <c r="C19" s="7"/>
      <c r="D19" s="11" t="s">
        <v>41</v>
      </c>
      <c r="E19" s="7"/>
      <c r="F19" s="8"/>
    </row>
    <row r="20" spans="1:10" ht="39" x14ac:dyDescent="0.25">
      <c r="A20" s="7"/>
      <c r="B20" s="11" t="s">
        <v>18259</v>
      </c>
      <c r="C20" s="7"/>
      <c r="D20" s="11" t="s">
        <v>42</v>
      </c>
      <c r="E20" s="7"/>
      <c r="F20" s="8"/>
    </row>
    <row r="21" spans="1:10" x14ac:dyDescent="0.25">
      <c r="A21" s="7"/>
      <c r="B21" s="11" t="s">
        <v>18260</v>
      </c>
      <c r="C21" s="7"/>
      <c r="D21" s="11" t="s">
        <v>43</v>
      </c>
      <c r="E21" s="7"/>
      <c r="F21" s="8"/>
    </row>
    <row r="22" spans="1:10" x14ac:dyDescent="0.25">
      <c r="A22" s="7"/>
      <c r="B22" s="11" t="s">
        <v>18261</v>
      </c>
      <c r="C22" s="7"/>
      <c r="D22" s="11" t="s">
        <v>44</v>
      </c>
      <c r="E22" s="7"/>
      <c r="F22" s="8"/>
    </row>
    <row r="23" spans="1:10" x14ac:dyDescent="0.25">
      <c r="A23" s="7"/>
      <c r="B23" s="11" t="s">
        <v>18262</v>
      </c>
      <c r="C23" s="7"/>
      <c r="D23" s="11" t="s">
        <v>17</v>
      </c>
      <c r="E23" s="7"/>
      <c r="F23" s="8"/>
    </row>
    <row r="24" spans="1:10" x14ac:dyDescent="0.25">
      <c r="A24" s="7"/>
      <c r="B24" s="11" t="s">
        <v>18263</v>
      </c>
      <c r="C24" s="7"/>
      <c r="E24" s="7"/>
      <c r="F24" s="8"/>
    </row>
    <row r="25" spans="1:10" x14ac:dyDescent="0.25">
      <c r="A25" s="7"/>
      <c r="B25" s="8"/>
      <c r="C25" s="7"/>
      <c r="E25" s="7"/>
      <c r="F25" s="8"/>
    </row>
    <row r="26" spans="1:10" x14ac:dyDescent="0.25">
      <c r="A26" s="7"/>
      <c r="B26" s="8" t="s">
        <v>45</v>
      </c>
      <c r="C26" s="7"/>
      <c r="D26" s="8" t="s">
        <v>46</v>
      </c>
      <c r="E26" s="7"/>
      <c r="F26" s="8"/>
    </row>
    <row r="27" spans="1:10" x14ac:dyDescent="0.25">
      <c r="A27" s="7"/>
      <c r="B27" s="8" t="s">
        <v>47</v>
      </c>
      <c r="C27" s="7"/>
      <c r="D27" s="8" t="s">
        <v>48</v>
      </c>
      <c r="E27" s="7"/>
      <c r="F27" s="8"/>
    </row>
    <row r="28" spans="1:10" x14ac:dyDescent="0.25">
      <c r="A28" s="7"/>
      <c r="B28" s="8" t="s">
        <v>49</v>
      </c>
      <c r="C28" s="7"/>
      <c r="D28" s="8" t="s">
        <v>50</v>
      </c>
      <c r="E28" s="7"/>
      <c r="F28" s="8"/>
      <c r="H28" s="109"/>
    </row>
    <row r="29" spans="1:10" x14ac:dyDescent="0.25">
      <c r="A29" s="7"/>
      <c r="B29" s="8" t="s">
        <v>51</v>
      </c>
      <c r="C29" s="7"/>
      <c r="D29" s="8" t="s">
        <v>52</v>
      </c>
      <c r="E29" s="7"/>
      <c r="F29" s="8"/>
    </row>
    <row r="30" spans="1:10" x14ac:dyDescent="0.25">
      <c r="A30" s="7"/>
      <c r="B30" s="8" t="s">
        <v>53</v>
      </c>
      <c r="C30" s="7"/>
      <c r="D30" s="8" t="s">
        <v>54</v>
      </c>
      <c r="E30" s="7"/>
      <c r="F30" s="8"/>
    </row>
    <row r="31" spans="1:10" x14ac:dyDescent="0.25">
      <c r="A31" s="7"/>
      <c r="B31" s="8" t="s">
        <v>55</v>
      </c>
      <c r="C31" s="7"/>
      <c r="D31" s="8" t="s">
        <v>56</v>
      </c>
      <c r="E31" s="7"/>
      <c r="F31" s="8"/>
    </row>
    <row r="32" spans="1:10" x14ac:dyDescent="0.25">
      <c r="A32" s="7"/>
      <c r="B32" s="8" t="s">
        <v>57</v>
      </c>
      <c r="C32" s="7"/>
      <c r="D32" s="8" t="s">
        <v>58</v>
      </c>
      <c r="E32" s="7"/>
      <c r="F32" s="8"/>
    </row>
    <row r="33" spans="1:6" x14ac:dyDescent="0.25">
      <c r="A33" s="7"/>
      <c r="B33" s="8" t="s">
        <v>59</v>
      </c>
      <c r="C33" s="7"/>
      <c r="D33" s="8" t="s">
        <v>60</v>
      </c>
      <c r="E33" s="7"/>
      <c r="F33" s="8"/>
    </row>
    <row r="34" spans="1:6" x14ac:dyDescent="0.25">
      <c r="A34" s="7"/>
      <c r="B34" s="8" t="s">
        <v>61</v>
      </c>
      <c r="C34" s="7"/>
      <c r="D34" s="8" t="s">
        <v>62</v>
      </c>
      <c r="E34" s="7"/>
      <c r="F34" s="8"/>
    </row>
    <row r="35" spans="1:6" x14ac:dyDescent="0.25">
      <c r="A35" s="7"/>
      <c r="B35" s="8" t="s">
        <v>63</v>
      </c>
      <c r="C35" s="7"/>
      <c r="D35" s="8"/>
      <c r="E35" s="7"/>
      <c r="F35" s="8"/>
    </row>
    <row r="36" spans="1:6" x14ac:dyDescent="0.25">
      <c r="A36" s="7"/>
      <c r="B36" s="8" t="s">
        <v>64</v>
      </c>
      <c r="C36" s="7"/>
      <c r="D36" s="8"/>
      <c r="E36" s="7"/>
      <c r="F36" s="8"/>
    </row>
    <row r="37" spans="1:6" x14ac:dyDescent="0.25">
      <c r="A37" s="7"/>
      <c r="B37" s="8" t="s">
        <v>65</v>
      </c>
      <c r="C37" s="7"/>
      <c r="D37" s="8"/>
      <c r="E37" s="7"/>
      <c r="F37" s="8"/>
    </row>
    <row r="38" spans="1:6" ht="26.25" x14ac:dyDescent="0.25">
      <c r="D38" s="8" t="s">
        <v>66</v>
      </c>
    </row>
    <row r="39" spans="1:6" ht="15.75" customHeight="1" x14ac:dyDescent="0.25">
      <c r="D39" s="8" t="s">
        <v>67</v>
      </c>
    </row>
    <row r="40" spans="1:6" ht="15.75" customHeight="1" x14ac:dyDescent="0.25">
      <c r="B40" s="8"/>
      <c r="D40" s="8" t="s">
        <v>68</v>
      </c>
    </row>
    <row r="41" spans="1:6" ht="15.75" customHeight="1" x14ac:dyDescent="0.25">
      <c r="B41" s="8" t="s">
        <v>18192</v>
      </c>
      <c r="D41" s="8" t="s">
        <v>69</v>
      </c>
    </row>
    <row r="42" spans="1:6" ht="15.75" customHeight="1" x14ac:dyDescent="0.25">
      <c r="B42" s="8" t="s">
        <v>18194</v>
      </c>
      <c r="D42" s="8" t="s">
        <v>70</v>
      </c>
    </row>
    <row r="43" spans="1:6" ht="15.75" customHeight="1" x14ac:dyDescent="0.25">
      <c r="B43" s="8" t="s">
        <v>18195</v>
      </c>
      <c r="D43" s="8" t="s">
        <v>17</v>
      </c>
    </row>
    <row r="44" spans="1:6" ht="15.75" customHeight="1" x14ac:dyDescent="0.25">
      <c r="B44" s="8" t="s">
        <v>18196</v>
      </c>
    </row>
    <row r="45" spans="1:6" ht="15.75" customHeight="1" x14ac:dyDescent="0.25">
      <c r="D45" s="8" t="s">
        <v>71</v>
      </c>
    </row>
    <row r="46" spans="1:6" ht="15.75" customHeight="1" x14ac:dyDescent="0.25">
      <c r="D46" s="8" t="s">
        <v>72</v>
      </c>
    </row>
    <row r="47" spans="1:6" ht="15.75" customHeight="1" x14ac:dyDescent="0.25">
      <c r="D47" s="8" t="s">
        <v>73</v>
      </c>
    </row>
    <row r="48" spans="1:6" ht="15.75" customHeight="1" x14ac:dyDescent="0.25">
      <c r="D48" s="8" t="s">
        <v>74</v>
      </c>
    </row>
    <row r="49" spans="4:4" ht="15.75" customHeight="1" x14ac:dyDescent="0.25">
      <c r="D49" s="8" t="s">
        <v>75</v>
      </c>
    </row>
    <row r="50" spans="4:4" ht="15.75" customHeight="1" x14ac:dyDescent="0.25">
      <c r="D50" s="8" t="s">
        <v>17</v>
      </c>
    </row>
  </sheetData>
  <phoneticPr fontId="6" type="noConversion"/>
  <pageMargins left="0.7" right="0.7" top="0.75" bottom="0.75" header="0.3" footer="0.3"/>
  <pageSetup orientation="portrait" horizontalDpi="1200" verticalDpi="1200" r:id="rId1"/>
  <customProperties>
    <customPr name="layoutContexts" r:id="rId2"/>
  </customProperties>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0000"/>
  </sheetPr>
  <dimension ref="A1:P1136"/>
  <sheetViews>
    <sheetView topLeftCell="H1" zoomScale="94" zoomScaleNormal="100" workbookViewId="0">
      <selection activeCell="J1" sqref="J1"/>
    </sheetView>
  </sheetViews>
  <sheetFormatPr baseColWidth="10" defaultColWidth="9" defaultRowHeight="15.75" customHeight="1" x14ac:dyDescent="0.25"/>
  <cols>
    <col min="1" max="1" width="19.5" customWidth="1"/>
    <col min="2" max="2" width="8.75" customWidth="1"/>
    <col min="3" max="3" width="8" customWidth="1"/>
    <col min="4" max="5" width="19.5" customWidth="1"/>
    <col min="6" max="6" width="8.75" customWidth="1"/>
    <col min="7" max="7" width="19.5" customWidth="1"/>
    <col min="8" max="8" width="8.75" customWidth="1"/>
    <col min="9" max="9" width="8" customWidth="1"/>
    <col min="10" max="10" width="19.5" customWidth="1"/>
    <col min="11" max="11" width="13.25" bestFit="1" customWidth="1"/>
    <col min="12" max="12" width="13.125" bestFit="1" customWidth="1"/>
    <col min="13" max="13" width="13.25" bestFit="1" customWidth="1"/>
    <col min="14" max="14" width="13.125" bestFit="1" customWidth="1"/>
    <col min="15" max="15" width="13.25" bestFit="1" customWidth="1"/>
    <col min="16" max="16" width="13.25" customWidth="1"/>
    <col min="17" max="17" width="13.25" bestFit="1" customWidth="1"/>
    <col min="18" max="24" width="9" customWidth="1"/>
  </cols>
  <sheetData>
    <row r="1" spans="1:16" ht="25.5" x14ac:dyDescent="0.25">
      <c r="A1" s="13" t="s">
        <v>76</v>
      </c>
      <c r="B1" s="13" t="s">
        <v>77</v>
      </c>
      <c r="C1" s="13"/>
      <c r="D1" s="13" t="s">
        <v>78</v>
      </c>
      <c r="E1" s="13" t="s">
        <v>76</v>
      </c>
      <c r="F1" s="13" t="s">
        <v>77</v>
      </c>
      <c r="G1" s="13" t="s">
        <v>79</v>
      </c>
      <c r="H1" s="13" t="s">
        <v>80</v>
      </c>
      <c r="J1" s="13" t="s">
        <v>81</v>
      </c>
      <c r="K1" s="13" t="s">
        <v>79</v>
      </c>
      <c r="L1" s="13" t="s">
        <v>80</v>
      </c>
      <c r="M1" s="13" t="s">
        <v>82</v>
      </c>
      <c r="N1" s="13" t="s">
        <v>83</v>
      </c>
      <c r="O1" s="13" t="s">
        <v>84</v>
      </c>
      <c r="P1" s="13" t="s">
        <v>85</v>
      </c>
    </row>
    <row r="2" spans="1:16" x14ac:dyDescent="0.25">
      <c r="A2" s="7" t="s">
        <v>86</v>
      </c>
      <c r="B2" s="7" t="s">
        <v>87</v>
      </c>
      <c r="C2" s="7"/>
      <c r="D2" s="7" t="s">
        <v>88</v>
      </c>
      <c r="E2" s="7" t="s">
        <v>86</v>
      </c>
      <c r="F2" s="7" t="s">
        <v>87</v>
      </c>
      <c r="G2" s="7" t="s">
        <v>89</v>
      </c>
      <c r="H2" s="7" t="s">
        <v>90</v>
      </c>
      <c r="J2" s="7" t="s">
        <v>91</v>
      </c>
      <c r="K2" s="12" t="s">
        <v>89</v>
      </c>
      <c r="L2" s="12" t="s">
        <v>90</v>
      </c>
      <c r="M2" s="12" t="s">
        <v>92</v>
      </c>
      <c r="N2" s="12" t="s">
        <v>93</v>
      </c>
      <c r="O2" s="12">
        <v>10.526961138600001</v>
      </c>
      <c r="P2" s="12">
        <v>-66.914010050100003</v>
      </c>
    </row>
    <row r="3" spans="1:16" x14ac:dyDescent="0.25">
      <c r="A3" s="7" t="s">
        <v>94</v>
      </c>
      <c r="B3" s="7" t="s">
        <v>95</v>
      </c>
      <c r="C3" s="7"/>
      <c r="D3" s="7" t="s">
        <v>96</v>
      </c>
      <c r="E3" s="7" t="s">
        <v>94</v>
      </c>
      <c r="F3" s="7" t="s">
        <v>95</v>
      </c>
      <c r="G3" s="7" t="s">
        <v>97</v>
      </c>
      <c r="H3" s="7" t="s">
        <v>98</v>
      </c>
      <c r="J3" s="7" t="s">
        <v>99</v>
      </c>
      <c r="K3" s="12" t="s">
        <v>89</v>
      </c>
      <c r="L3" s="12" t="s">
        <v>90</v>
      </c>
      <c r="M3" s="12" t="s">
        <v>100</v>
      </c>
      <c r="N3" s="12" t="s">
        <v>101</v>
      </c>
      <c r="O3" s="12">
        <v>10.4631060431</v>
      </c>
      <c r="P3" s="12">
        <v>-66.993522271399996</v>
      </c>
    </row>
    <row r="4" spans="1:16" x14ac:dyDescent="0.25">
      <c r="A4" s="7" t="s">
        <v>102</v>
      </c>
      <c r="B4" s="7" t="s">
        <v>103</v>
      </c>
      <c r="C4" s="7"/>
      <c r="D4" s="7" t="s">
        <v>104</v>
      </c>
      <c r="E4" s="7" t="s">
        <v>94</v>
      </c>
      <c r="F4" s="7" t="s">
        <v>95</v>
      </c>
      <c r="G4" s="7" t="s">
        <v>105</v>
      </c>
      <c r="H4" s="7" t="s">
        <v>106</v>
      </c>
      <c r="J4" s="7" t="s">
        <v>107</v>
      </c>
      <c r="K4" s="12" t="s">
        <v>89</v>
      </c>
      <c r="L4" s="12" t="s">
        <v>90</v>
      </c>
      <c r="M4" s="12" t="s">
        <v>108</v>
      </c>
      <c r="N4" s="12" t="s">
        <v>109</v>
      </c>
      <c r="O4" s="12">
        <v>10.505697527200001</v>
      </c>
      <c r="P4" s="12">
        <v>-66.902003952499996</v>
      </c>
    </row>
    <row r="5" spans="1:16" x14ac:dyDescent="0.25">
      <c r="A5" s="7" t="s">
        <v>110</v>
      </c>
      <c r="B5" s="7" t="s">
        <v>111</v>
      </c>
      <c r="C5" s="7"/>
      <c r="D5" s="7" t="s">
        <v>112</v>
      </c>
      <c r="E5" s="7" t="s">
        <v>94</v>
      </c>
      <c r="F5" s="7" t="s">
        <v>95</v>
      </c>
      <c r="G5" s="7" t="s">
        <v>113</v>
      </c>
      <c r="H5" s="7" t="s">
        <v>114</v>
      </c>
      <c r="J5" s="7" t="s">
        <v>115</v>
      </c>
      <c r="K5" s="12" t="s">
        <v>89</v>
      </c>
      <c r="L5" s="12" t="s">
        <v>90</v>
      </c>
      <c r="M5" s="12" t="s">
        <v>116</v>
      </c>
      <c r="N5" s="12" t="s">
        <v>117</v>
      </c>
      <c r="O5" s="12">
        <v>10.4297521686</v>
      </c>
      <c r="P5" s="12">
        <v>-66.981865969400005</v>
      </c>
    </row>
    <row r="6" spans="1:16" x14ac:dyDescent="0.25">
      <c r="A6" s="7" t="s">
        <v>118</v>
      </c>
      <c r="B6" s="7" t="s">
        <v>119</v>
      </c>
      <c r="C6" s="7"/>
      <c r="D6" s="7" t="s">
        <v>120</v>
      </c>
      <c r="E6" s="7" t="s">
        <v>94</v>
      </c>
      <c r="F6" s="7" t="s">
        <v>95</v>
      </c>
      <c r="G6" s="7" t="s">
        <v>121</v>
      </c>
      <c r="H6" s="7" t="s">
        <v>122</v>
      </c>
      <c r="J6" s="7" t="s">
        <v>123</v>
      </c>
      <c r="K6" s="12" t="s">
        <v>89</v>
      </c>
      <c r="L6" s="12" t="s">
        <v>90</v>
      </c>
      <c r="M6" s="12" t="s">
        <v>124</v>
      </c>
      <c r="N6" s="12" t="s">
        <v>125</v>
      </c>
      <c r="O6" s="12">
        <v>10.505574364799999</v>
      </c>
      <c r="P6" s="12">
        <v>-66.915992954900005</v>
      </c>
    </row>
    <row r="7" spans="1:16" x14ac:dyDescent="0.25">
      <c r="A7" s="7" t="s">
        <v>126</v>
      </c>
      <c r="B7" s="7" t="s">
        <v>127</v>
      </c>
      <c r="C7" s="7"/>
      <c r="D7" s="7" t="s">
        <v>128</v>
      </c>
      <c r="E7" s="7" t="s">
        <v>94</v>
      </c>
      <c r="F7" s="7" t="s">
        <v>95</v>
      </c>
      <c r="G7" s="7" t="s">
        <v>129</v>
      </c>
      <c r="H7" s="7" t="s">
        <v>130</v>
      </c>
      <c r="J7" s="7" t="s">
        <v>131</v>
      </c>
      <c r="K7" s="12" t="s">
        <v>89</v>
      </c>
      <c r="L7" s="12" t="s">
        <v>90</v>
      </c>
      <c r="M7" s="12" t="s">
        <v>132</v>
      </c>
      <c r="N7" s="12" t="s">
        <v>133</v>
      </c>
      <c r="O7" s="12">
        <v>10.4338021502</v>
      </c>
      <c r="P7" s="12">
        <v>-66.933325693499995</v>
      </c>
    </row>
    <row r="8" spans="1:16" x14ac:dyDescent="0.25">
      <c r="A8" s="7" t="s">
        <v>134</v>
      </c>
      <c r="B8" s="7" t="s">
        <v>135</v>
      </c>
      <c r="C8" s="7"/>
      <c r="D8" s="7" t="s">
        <v>136</v>
      </c>
      <c r="E8" s="7" t="s">
        <v>94</v>
      </c>
      <c r="F8" s="7" t="s">
        <v>95</v>
      </c>
      <c r="G8" s="7" t="s">
        <v>137</v>
      </c>
      <c r="H8" s="7" t="s">
        <v>138</v>
      </c>
      <c r="J8" s="7" t="s">
        <v>139</v>
      </c>
      <c r="K8" s="12" t="s">
        <v>89</v>
      </c>
      <c r="L8" s="12" t="s">
        <v>90</v>
      </c>
      <c r="M8" s="12" t="s">
        <v>140</v>
      </c>
      <c r="N8" s="12" t="s">
        <v>141</v>
      </c>
      <c r="O8" s="12">
        <v>10.4937062447</v>
      </c>
      <c r="P8" s="12">
        <v>-67.029084871799995</v>
      </c>
    </row>
    <row r="9" spans="1:16" x14ac:dyDescent="0.25">
      <c r="A9" s="7" t="s">
        <v>142</v>
      </c>
      <c r="B9" s="7" t="s">
        <v>143</v>
      </c>
      <c r="C9" s="7"/>
      <c r="D9" s="7" t="s">
        <v>144</v>
      </c>
      <c r="E9" s="7" t="s">
        <v>94</v>
      </c>
      <c r="F9" s="7" t="s">
        <v>95</v>
      </c>
      <c r="G9" s="7" t="s">
        <v>145</v>
      </c>
      <c r="H9" s="7" t="s">
        <v>146</v>
      </c>
      <c r="J9" s="7" t="s">
        <v>147</v>
      </c>
      <c r="K9" s="12" t="s">
        <v>89</v>
      </c>
      <c r="L9" s="12" t="s">
        <v>90</v>
      </c>
      <c r="M9" s="12" t="s">
        <v>148</v>
      </c>
      <c r="N9" s="12" t="s">
        <v>149</v>
      </c>
      <c r="O9" s="12">
        <v>10.485989457300001</v>
      </c>
      <c r="P9" s="12">
        <v>-66.945832276199994</v>
      </c>
    </row>
    <row r="10" spans="1:16" x14ac:dyDescent="0.25">
      <c r="A10" s="7" t="s">
        <v>150</v>
      </c>
      <c r="B10" s="7" t="s">
        <v>151</v>
      </c>
      <c r="C10" s="7"/>
      <c r="D10" s="7" t="s">
        <v>152</v>
      </c>
      <c r="E10" s="7" t="s">
        <v>102</v>
      </c>
      <c r="F10" s="7" t="s">
        <v>103</v>
      </c>
      <c r="G10" s="7" t="s">
        <v>153</v>
      </c>
      <c r="H10" s="7" t="s">
        <v>154</v>
      </c>
      <c r="J10" s="7" t="s">
        <v>155</v>
      </c>
      <c r="K10" s="12" t="s">
        <v>89</v>
      </c>
      <c r="L10" s="12" t="s">
        <v>90</v>
      </c>
      <c r="M10" s="12" t="s">
        <v>156</v>
      </c>
      <c r="N10" s="12" t="s">
        <v>157</v>
      </c>
      <c r="O10" s="12">
        <v>10.515723358200001</v>
      </c>
      <c r="P10" s="12">
        <v>-66.879081510099994</v>
      </c>
    </row>
    <row r="11" spans="1:16" x14ac:dyDescent="0.25">
      <c r="A11" s="7" t="s">
        <v>158</v>
      </c>
      <c r="B11" s="7" t="s">
        <v>159</v>
      </c>
      <c r="C11" s="7"/>
      <c r="D11" s="7" t="s">
        <v>160</v>
      </c>
      <c r="E11" s="7" t="s">
        <v>102</v>
      </c>
      <c r="F11" s="7" t="s">
        <v>103</v>
      </c>
      <c r="G11" s="7" t="s">
        <v>118</v>
      </c>
      <c r="H11" s="7" t="s">
        <v>161</v>
      </c>
      <c r="J11" s="7" t="s">
        <v>162</v>
      </c>
      <c r="K11" s="12" t="s">
        <v>89</v>
      </c>
      <c r="L11" s="12" t="s">
        <v>90</v>
      </c>
      <c r="M11" s="12" t="s">
        <v>163</v>
      </c>
      <c r="N11" s="12" t="s">
        <v>164</v>
      </c>
      <c r="O11" s="12">
        <v>10.445322187</v>
      </c>
      <c r="P11" s="12">
        <v>-66.909364721000003</v>
      </c>
    </row>
    <row r="12" spans="1:16" x14ac:dyDescent="0.25">
      <c r="A12" s="7" t="s">
        <v>165</v>
      </c>
      <c r="B12" s="7" t="s">
        <v>166</v>
      </c>
      <c r="C12" s="7"/>
      <c r="D12" s="7" t="s">
        <v>167</v>
      </c>
      <c r="E12" s="7" t="s">
        <v>102</v>
      </c>
      <c r="F12" s="7" t="s">
        <v>103</v>
      </c>
      <c r="G12" s="7" t="s">
        <v>168</v>
      </c>
      <c r="H12" s="7" t="s">
        <v>169</v>
      </c>
      <c r="J12" s="7" t="s">
        <v>170</v>
      </c>
      <c r="K12" s="12" t="s">
        <v>89</v>
      </c>
      <c r="L12" s="12" t="s">
        <v>90</v>
      </c>
      <c r="M12" s="12" t="s">
        <v>171</v>
      </c>
      <c r="N12" s="12" t="s">
        <v>172</v>
      </c>
      <c r="O12" s="12">
        <v>10.5310514793</v>
      </c>
      <c r="P12" s="12">
        <v>-66.923957880499998</v>
      </c>
    </row>
    <row r="13" spans="1:16" x14ac:dyDescent="0.25">
      <c r="A13" s="7" t="s">
        <v>173</v>
      </c>
      <c r="B13" s="7" t="s">
        <v>174</v>
      </c>
      <c r="C13" s="7"/>
      <c r="D13" s="7" t="s">
        <v>175</v>
      </c>
      <c r="E13" s="7" t="s">
        <v>102</v>
      </c>
      <c r="F13" s="7" t="s">
        <v>103</v>
      </c>
      <c r="G13" s="7" t="s">
        <v>176</v>
      </c>
      <c r="H13" s="7" t="s">
        <v>177</v>
      </c>
      <c r="J13" s="7" t="s">
        <v>178</v>
      </c>
      <c r="K13" s="12" t="s">
        <v>89</v>
      </c>
      <c r="L13" s="12" t="s">
        <v>90</v>
      </c>
      <c r="M13" s="12" t="s">
        <v>179</v>
      </c>
      <c r="N13" s="12" t="s">
        <v>180</v>
      </c>
      <c r="O13" s="12">
        <v>10.4610961142</v>
      </c>
      <c r="P13" s="12">
        <v>-66.951414541399998</v>
      </c>
    </row>
    <row r="14" spans="1:16" x14ac:dyDescent="0.25">
      <c r="A14" s="7" t="s">
        <v>181</v>
      </c>
      <c r="B14" s="7" t="s">
        <v>182</v>
      </c>
      <c r="C14" s="7"/>
      <c r="D14" s="7" t="s">
        <v>183</v>
      </c>
      <c r="E14" s="7" t="s">
        <v>102</v>
      </c>
      <c r="F14" s="7" t="s">
        <v>103</v>
      </c>
      <c r="G14" s="7" t="s">
        <v>184</v>
      </c>
      <c r="H14" s="7" t="s">
        <v>185</v>
      </c>
      <c r="J14" s="7" t="s">
        <v>186</v>
      </c>
      <c r="K14" s="12" t="s">
        <v>89</v>
      </c>
      <c r="L14" s="12" t="s">
        <v>90</v>
      </c>
      <c r="M14" s="12" t="s">
        <v>187</v>
      </c>
      <c r="N14" s="12" t="s">
        <v>188</v>
      </c>
      <c r="O14" s="12">
        <v>10.4230152464</v>
      </c>
      <c r="P14" s="12">
        <v>-67.071995369999996</v>
      </c>
    </row>
    <row r="15" spans="1:16" x14ac:dyDescent="0.25">
      <c r="A15" s="7" t="s">
        <v>189</v>
      </c>
      <c r="B15" s="7" t="s">
        <v>190</v>
      </c>
      <c r="C15" s="7"/>
      <c r="D15" s="7" t="s">
        <v>191</v>
      </c>
      <c r="E15" s="7" t="s">
        <v>102</v>
      </c>
      <c r="F15" s="7" t="s">
        <v>103</v>
      </c>
      <c r="G15" s="7" t="s">
        <v>192</v>
      </c>
      <c r="H15" s="7" t="s">
        <v>193</v>
      </c>
      <c r="J15" s="7" t="s">
        <v>194</v>
      </c>
      <c r="K15" s="12" t="s">
        <v>89</v>
      </c>
      <c r="L15" s="12" t="s">
        <v>90</v>
      </c>
      <c r="M15" s="12" t="s">
        <v>195</v>
      </c>
      <c r="N15" s="12" t="s">
        <v>196</v>
      </c>
      <c r="O15" s="12">
        <v>10.4963570299</v>
      </c>
      <c r="P15" s="12">
        <v>-66.903877472299996</v>
      </c>
    </row>
    <row r="16" spans="1:16" x14ac:dyDescent="0.25">
      <c r="A16" s="7" t="s">
        <v>197</v>
      </c>
      <c r="B16" s="7" t="s">
        <v>198</v>
      </c>
      <c r="C16" s="7"/>
      <c r="D16" s="7" t="s">
        <v>199</v>
      </c>
      <c r="E16" s="7" t="s">
        <v>102</v>
      </c>
      <c r="F16" s="7" t="s">
        <v>103</v>
      </c>
      <c r="G16" s="7" t="s">
        <v>200</v>
      </c>
      <c r="H16" s="7" t="s">
        <v>201</v>
      </c>
      <c r="J16" s="7" t="s">
        <v>202</v>
      </c>
      <c r="K16" s="12" t="s">
        <v>89</v>
      </c>
      <c r="L16" s="12" t="s">
        <v>90</v>
      </c>
      <c r="M16" s="12" t="s">
        <v>203</v>
      </c>
      <c r="N16" s="12" t="s">
        <v>204</v>
      </c>
      <c r="O16" s="12">
        <v>10.5300959158</v>
      </c>
      <c r="P16" s="12">
        <v>-66.898948418200007</v>
      </c>
    </row>
    <row r="17" spans="1:16" x14ac:dyDescent="0.25">
      <c r="A17" s="7" t="s">
        <v>205</v>
      </c>
      <c r="B17" s="7" t="s">
        <v>206</v>
      </c>
      <c r="C17" s="7"/>
      <c r="D17" s="7" t="s">
        <v>207</v>
      </c>
      <c r="E17" s="7" t="s">
        <v>102</v>
      </c>
      <c r="F17" s="7" t="s">
        <v>103</v>
      </c>
      <c r="G17" s="7" t="s">
        <v>208</v>
      </c>
      <c r="H17" s="7" t="s">
        <v>209</v>
      </c>
      <c r="J17" s="7" t="s">
        <v>210</v>
      </c>
      <c r="K17" s="12" t="s">
        <v>89</v>
      </c>
      <c r="L17" s="12" t="s">
        <v>90</v>
      </c>
      <c r="M17" s="12" t="s">
        <v>211</v>
      </c>
      <c r="N17" s="12" t="s">
        <v>212</v>
      </c>
      <c r="O17" s="12">
        <v>10.529077148000001</v>
      </c>
      <c r="P17" s="12">
        <v>-66.9087292456</v>
      </c>
    </row>
    <row r="18" spans="1:16" x14ac:dyDescent="0.25">
      <c r="A18" s="7" t="s">
        <v>213</v>
      </c>
      <c r="B18" s="7" t="s">
        <v>214</v>
      </c>
      <c r="C18" s="7"/>
      <c r="D18" s="7" t="s">
        <v>215</v>
      </c>
      <c r="E18" s="7" t="s">
        <v>102</v>
      </c>
      <c r="F18" s="7" t="s">
        <v>103</v>
      </c>
      <c r="G18" s="7" t="s">
        <v>216</v>
      </c>
      <c r="H18" s="7" t="s">
        <v>217</v>
      </c>
      <c r="J18" s="7" t="s">
        <v>218</v>
      </c>
      <c r="K18" s="12" t="s">
        <v>89</v>
      </c>
      <c r="L18" s="12" t="s">
        <v>90</v>
      </c>
      <c r="M18" s="12" t="s">
        <v>219</v>
      </c>
      <c r="N18" s="12" t="s">
        <v>220</v>
      </c>
      <c r="O18" s="12">
        <v>10.498185978</v>
      </c>
      <c r="P18" s="12">
        <v>-66.932162975799997</v>
      </c>
    </row>
    <row r="19" spans="1:16" x14ac:dyDescent="0.25">
      <c r="A19" s="7" t="s">
        <v>221</v>
      </c>
      <c r="B19" s="7" t="s">
        <v>222</v>
      </c>
      <c r="C19" s="12"/>
      <c r="D19" s="7" t="s">
        <v>223</v>
      </c>
      <c r="E19" s="7" t="s">
        <v>102</v>
      </c>
      <c r="F19" s="7" t="s">
        <v>103</v>
      </c>
      <c r="G19" s="7" t="s">
        <v>224</v>
      </c>
      <c r="H19" s="7" t="s">
        <v>225</v>
      </c>
      <c r="J19" s="7" t="s">
        <v>226</v>
      </c>
      <c r="K19" s="12" t="s">
        <v>89</v>
      </c>
      <c r="L19" s="12" t="s">
        <v>90</v>
      </c>
      <c r="M19" s="12" t="s">
        <v>227</v>
      </c>
      <c r="N19" s="12" t="s">
        <v>228</v>
      </c>
      <c r="O19" s="12">
        <v>10.4838695571</v>
      </c>
      <c r="P19" s="12">
        <v>-66.893062155300001</v>
      </c>
    </row>
    <row r="20" spans="1:16" x14ac:dyDescent="0.25">
      <c r="A20" s="7" t="s">
        <v>229</v>
      </c>
      <c r="B20" s="7" t="s">
        <v>230</v>
      </c>
      <c r="C20" s="12"/>
      <c r="D20" s="7" t="s">
        <v>231</v>
      </c>
      <c r="E20" s="7" t="s">
        <v>102</v>
      </c>
      <c r="F20" s="7" t="s">
        <v>103</v>
      </c>
      <c r="G20" s="7" t="s">
        <v>232</v>
      </c>
      <c r="H20" s="7" t="s">
        <v>233</v>
      </c>
      <c r="J20" s="7" t="s">
        <v>234</v>
      </c>
      <c r="K20" s="12" t="s">
        <v>89</v>
      </c>
      <c r="L20" s="12" t="s">
        <v>90</v>
      </c>
      <c r="M20" s="12" t="s">
        <v>235</v>
      </c>
      <c r="N20" s="12" t="s">
        <v>236</v>
      </c>
      <c r="O20" s="12">
        <v>10.479039263000001</v>
      </c>
      <c r="P20" s="12">
        <v>-66.918020693499997</v>
      </c>
    </row>
    <row r="21" spans="1:16" x14ac:dyDescent="0.25">
      <c r="A21" s="7" t="s">
        <v>237</v>
      </c>
      <c r="B21" s="7" t="s">
        <v>238</v>
      </c>
      <c r="C21" s="12"/>
      <c r="D21" s="7" t="s">
        <v>239</v>
      </c>
      <c r="E21" s="7" t="s">
        <v>102</v>
      </c>
      <c r="F21" s="7" t="s">
        <v>103</v>
      </c>
      <c r="G21" s="7" t="s">
        <v>240</v>
      </c>
      <c r="H21" s="7" t="s">
        <v>241</v>
      </c>
      <c r="J21" s="7" t="s">
        <v>242</v>
      </c>
      <c r="K21" s="12" t="s">
        <v>89</v>
      </c>
      <c r="L21" s="12" t="s">
        <v>90</v>
      </c>
      <c r="M21" s="12" t="s">
        <v>243</v>
      </c>
      <c r="N21" s="12" t="s">
        <v>244</v>
      </c>
      <c r="O21" s="12">
        <v>10.497286170600001</v>
      </c>
      <c r="P21" s="12">
        <v>-66.917029687300001</v>
      </c>
    </row>
    <row r="22" spans="1:16" x14ac:dyDescent="0.25">
      <c r="A22" s="7" t="s">
        <v>245</v>
      </c>
      <c r="B22" s="7" t="s">
        <v>246</v>
      </c>
      <c r="C22" s="12"/>
      <c r="D22" s="7" t="s">
        <v>247</v>
      </c>
      <c r="E22" s="7" t="s">
        <v>102</v>
      </c>
      <c r="F22" s="7" t="s">
        <v>103</v>
      </c>
      <c r="G22" s="7" t="s">
        <v>248</v>
      </c>
      <c r="H22" s="7" t="s">
        <v>249</v>
      </c>
      <c r="J22" s="7" t="s">
        <v>250</v>
      </c>
      <c r="K22" s="12" t="s">
        <v>89</v>
      </c>
      <c r="L22" s="12" t="s">
        <v>90</v>
      </c>
      <c r="M22" s="12" t="s">
        <v>229</v>
      </c>
      <c r="N22" s="12" t="s">
        <v>251</v>
      </c>
      <c r="O22" s="12">
        <v>10.529992404</v>
      </c>
      <c r="P22" s="12">
        <v>-66.976639070499999</v>
      </c>
    </row>
    <row r="23" spans="1:16" x14ac:dyDescent="0.25">
      <c r="A23" s="7" t="s">
        <v>252</v>
      </c>
      <c r="B23" s="7" t="s">
        <v>253</v>
      </c>
      <c r="C23" s="12"/>
      <c r="D23" s="7" t="s">
        <v>254</v>
      </c>
      <c r="E23" s="7" t="s">
        <v>102</v>
      </c>
      <c r="F23" s="7" t="s">
        <v>103</v>
      </c>
      <c r="G23" s="7" t="s">
        <v>255</v>
      </c>
      <c r="H23" s="7" t="s">
        <v>256</v>
      </c>
      <c r="J23" s="7" t="s">
        <v>257</v>
      </c>
      <c r="K23" s="12" t="s">
        <v>89</v>
      </c>
      <c r="L23" s="12" t="s">
        <v>90</v>
      </c>
      <c r="M23" s="12" t="s">
        <v>258</v>
      </c>
      <c r="N23" s="12" t="s">
        <v>259</v>
      </c>
      <c r="O23" s="12">
        <v>10.507144071200001</v>
      </c>
      <c r="P23" s="12">
        <v>-66.934213488200001</v>
      </c>
    </row>
    <row r="24" spans="1:16" ht="25.5" x14ac:dyDescent="0.25">
      <c r="A24" s="7" t="s">
        <v>260</v>
      </c>
      <c r="B24" s="7" t="s">
        <v>261</v>
      </c>
      <c r="C24" s="12"/>
      <c r="D24" s="7" t="s">
        <v>262</v>
      </c>
      <c r="E24" s="7" t="s">
        <v>102</v>
      </c>
      <c r="F24" s="7" t="s">
        <v>103</v>
      </c>
      <c r="G24" s="7" t="s">
        <v>263</v>
      </c>
      <c r="H24" s="7" t="s">
        <v>264</v>
      </c>
      <c r="J24" s="7" t="s">
        <v>265</v>
      </c>
      <c r="K24" s="12" t="s">
        <v>97</v>
      </c>
      <c r="L24" s="12" t="s">
        <v>98</v>
      </c>
      <c r="M24" s="12" t="s">
        <v>266</v>
      </c>
      <c r="N24" s="12" t="s">
        <v>267</v>
      </c>
      <c r="O24" s="12">
        <v>3.2747222749699998</v>
      </c>
      <c r="P24" s="12">
        <v>-65.670601340700003</v>
      </c>
    </row>
    <row r="25" spans="1:16" ht="25.5" x14ac:dyDescent="0.25">
      <c r="A25" s="7" t="s">
        <v>268</v>
      </c>
      <c r="B25" s="7" t="s">
        <v>269</v>
      </c>
      <c r="C25" s="12"/>
      <c r="D25" s="7" t="s">
        <v>270</v>
      </c>
      <c r="E25" s="7" t="s">
        <v>102</v>
      </c>
      <c r="F25" s="7" t="s">
        <v>103</v>
      </c>
      <c r="G25" s="7" t="s">
        <v>271</v>
      </c>
      <c r="H25" s="7" t="s">
        <v>272</v>
      </c>
      <c r="J25" s="7" t="s">
        <v>273</v>
      </c>
      <c r="K25" s="12" t="s">
        <v>97</v>
      </c>
      <c r="L25" s="12" t="s">
        <v>98</v>
      </c>
      <c r="M25" s="12" t="s">
        <v>274</v>
      </c>
      <c r="N25" s="12" t="s">
        <v>275</v>
      </c>
      <c r="O25" s="12">
        <v>3.6819680891100002</v>
      </c>
      <c r="P25" s="12">
        <v>-65.173160340500004</v>
      </c>
    </row>
    <row r="26" spans="1:16" ht="25.5" x14ac:dyDescent="0.25">
      <c r="A26" s="12"/>
      <c r="B26" s="12"/>
      <c r="C26" s="12"/>
      <c r="D26" s="12" t="s">
        <v>276</v>
      </c>
      <c r="E26" s="12" t="s">
        <v>102</v>
      </c>
      <c r="F26" s="12" t="s">
        <v>103</v>
      </c>
      <c r="G26" s="12" t="s">
        <v>277</v>
      </c>
      <c r="H26" s="12" t="s">
        <v>278</v>
      </c>
      <c r="J26" s="12" t="s">
        <v>279</v>
      </c>
      <c r="K26" s="12" t="s">
        <v>97</v>
      </c>
      <c r="L26" s="12" t="s">
        <v>98</v>
      </c>
      <c r="M26" s="12" t="s">
        <v>280</v>
      </c>
      <c r="N26" s="12" t="s">
        <v>281</v>
      </c>
      <c r="O26" s="12">
        <v>2.6465856964999999</v>
      </c>
      <c r="P26" s="12">
        <v>-64.775170887300007</v>
      </c>
    </row>
    <row r="27" spans="1:16" ht="25.5" x14ac:dyDescent="0.25">
      <c r="A27" s="12"/>
      <c r="B27" s="12"/>
      <c r="C27" s="12"/>
      <c r="D27" s="12" t="s">
        <v>282</v>
      </c>
      <c r="E27" s="12" t="s">
        <v>102</v>
      </c>
      <c r="F27" s="12" t="s">
        <v>103</v>
      </c>
      <c r="G27" s="12" t="s">
        <v>283</v>
      </c>
      <c r="H27" s="12" t="s">
        <v>284</v>
      </c>
      <c r="J27" s="12" t="s">
        <v>285</v>
      </c>
      <c r="K27" s="12" t="s">
        <v>97</v>
      </c>
      <c r="L27" s="12" t="s">
        <v>98</v>
      </c>
      <c r="M27" s="12" t="s">
        <v>286</v>
      </c>
      <c r="N27" s="12" t="s">
        <v>287</v>
      </c>
      <c r="O27" s="12">
        <v>2.5464889532999999</v>
      </c>
      <c r="P27" s="12">
        <v>-63.987450794200001</v>
      </c>
    </row>
    <row r="28" spans="1:16" x14ac:dyDescent="0.25">
      <c r="A28" s="12"/>
      <c r="B28" s="12"/>
      <c r="C28" s="12"/>
      <c r="D28" s="12" t="s">
        <v>288</v>
      </c>
      <c r="E28" s="12" t="s">
        <v>102</v>
      </c>
      <c r="F28" s="12" t="s">
        <v>103</v>
      </c>
      <c r="G28" s="12" t="s">
        <v>289</v>
      </c>
      <c r="H28" s="12" t="s">
        <v>290</v>
      </c>
      <c r="J28" s="12" t="s">
        <v>291</v>
      </c>
      <c r="K28" s="12" t="s">
        <v>105</v>
      </c>
      <c r="L28" s="12" t="s">
        <v>106</v>
      </c>
      <c r="M28" s="12" t="s">
        <v>292</v>
      </c>
      <c r="N28" s="12" t="s">
        <v>293</v>
      </c>
      <c r="O28" s="12">
        <v>4.2760171793900001</v>
      </c>
      <c r="P28" s="12">
        <v>-67.716967802400006</v>
      </c>
    </row>
    <row r="29" spans="1:16" x14ac:dyDescent="0.25">
      <c r="A29" s="12"/>
      <c r="B29" s="12"/>
      <c r="C29" s="12"/>
      <c r="D29" s="12" t="s">
        <v>294</v>
      </c>
      <c r="E29" s="12" t="s">
        <v>102</v>
      </c>
      <c r="F29" s="12" t="s">
        <v>103</v>
      </c>
      <c r="G29" s="12" t="s">
        <v>295</v>
      </c>
      <c r="H29" s="12" t="s">
        <v>296</v>
      </c>
      <c r="J29" s="12" t="s">
        <v>297</v>
      </c>
      <c r="K29" s="12" t="s">
        <v>105</v>
      </c>
      <c r="L29" s="12" t="s">
        <v>106</v>
      </c>
      <c r="M29" s="12" t="s">
        <v>298</v>
      </c>
      <c r="N29" s="12" t="s">
        <v>299</v>
      </c>
      <c r="O29" s="12">
        <v>3.7750685957400001</v>
      </c>
      <c r="P29" s="12">
        <v>-66.576864836699997</v>
      </c>
    </row>
    <row r="30" spans="1:16" x14ac:dyDescent="0.25">
      <c r="A30" s="12"/>
      <c r="B30" s="12"/>
      <c r="C30" s="12"/>
      <c r="D30" s="12" t="s">
        <v>300</v>
      </c>
      <c r="E30" s="12" t="s">
        <v>102</v>
      </c>
      <c r="F30" s="12" t="s">
        <v>103</v>
      </c>
      <c r="G30" s="12" t="s">
        <v>301</v>
      </c>
      <c r="H30" s="12" t="s">
        <v>302</v>
      </c>
      <c r="J30" s="12" t="s">
        <v>303</v>
      </c>
      <c r="K30" s="12" t="s">
        <v>105</v>
      </c>
      <c r="L30" s="12" t="s">
        <v>106</v>
      </c>
      <c r="M30" s="12" t="s">
        <v>304</v>
      </c>
      <c r="N30" s="12" t="s">
        <v>305</v>
      </c>
      <c r="O30" s="12">
        <v>3.4568003691999998</v>
      </c>
      <c r="P30" s="12">
        <v>-67.116804205700006</v>
      </c>
    </row>
    <row r="31" spans="1:16" ht="25.5" x14ac:dyDescent="0.25">
      <c r="A31" s="12"/>
      <c r="B31" s="12"/>
      <c r="C31" s="12"/>
      <c r="D31" s="12" t="s">
        <v>306</v>
      </c>
      <c r="E31" s="12" t="s">
        <v>110</v>
      </c>
      <c r="F31" s="12" t="s">
        <v>111</v>
      </c>
      <c r="G31" s="12" t="s">
        <v>307</v>
      </c>
      <c r="H31" s="12" t="s">
        <v>308</v>
      </c>
      <c r="J31" s="12" t="s">
        <v>309</v>
      </c>
      <c r="K31" s="12" t="s">
        <v>113</v>
      </c>
      <c r="L31" s="12" t="s">
        <v>114</v>
      </c>
      <c r="M31" s="12" t="s">
        <v>310</v>
      </c>
      <c r="N31" s="12" t="s">
        <v>311</v>
      </c>
      <c r="O31" s="12">
        <v>5.6142258785600001</v>
      </c>
      <c r="P31" s="12">
        <v>-67.353354452999994</v>
      </c>
    </row>
    <row r="32" spans="1:16" x14ac:dyDescent="0.25">
      <c r="A32" s="12"/>
      <c r="B32" s="12"/>
      <c r="C32" s="12"/>
      <c r="D32" s="12" t="s">
        <v>312</v>
      </c>
      <c r="E32" s="12" t="s">
        <v>110</v>
      </c>
      <c r="F32" s="12" t="s">
        <v>111</v>
      </c>
      <c r="G32" s="12" t="s">
        <v>313</v>
      </c>
      <c r="H32" s="12" t="s">
        <v>314</v>
      </c>
      <c r="J32" s="12" t="s">
        <v>315</v>
      </c>
      <c r="K32" s="12" t="s">
        <v>113</v>
      </c>
      <c r="L32" s="12" t="s">
        <v>114</v>
      </c>
      <c r="M32" s="12" t="s">
        <v>316</v>
      </c>
      <c r="N32" s="12" t="s">
        <v>317</v>
      </c>
      <c r="O32" s="12">
        <v>5.6641798420900002</v>
      </c>
      <c r="P32" s="12">
        <v>-67.613817048599998</v>
      </c>
    </row>
    <row r="33" spans="1:16" x14ac:dyDescent="0.25">
      <c r="A33" s="12"/>
      <c r="B33" s="12"/>
      <c r="C33" s="12"/>
      <c r="D33" s="12" t="s">
        <v>318</v>
      </c>
      <c r="E33" s="12" t="s">
        <v>110</v>
      </c>
      <c r="F33" s="12" t="s">
        <v>111</v>
      </c>
      <c r="G33" s="12" t="s">
        <v>319</v>
      </c>
      <c r="H33" s="12" t="s">
        <v>320</v>
      </c>
      <c r="J33" s="12" t="s">
        <v>321</v>
      </c>
      <c r="K33" s="12" t="s">
        <v>113</v>
      </c>
      <c r="L33" s="12" t="s">
        <v>114</v>
      </c>
      <c r="M33" s="12" t="s">
        <v>322</v>
      </c>
      <c r="N33" s="12" t="s">
        <v>323</v>
      </c>
      <c r="O33" s="12">
        <v>5.9297544716499999</v>
      </c>
      <c r="P33" s="12">
        <v>-67.329280230699993</v>
      </c>
    </row>
    <row r="34" spans="1:16" x14ac:dyDescent="0.25">
      <c r="A34" s="12"/>
      <c r="B34" s="12"/>
      <c r="C34" s="12"/>
      <c r="D34" s="12" t="s">
        <v>324</v>
      </c>
      <c r="E34" s="12" t="s">
        <v>110</v>
      </c>
      <c r="F34" s="12" t="s">
        <v>111</v>
      </c>
      <c r="G34" s="12" t="s">
        <v>325</v>
      </c>
      <c r="H34" s="12" t="s">
        <v>326</v>
      </c>
      <c r="J34" s="12" t="s">
        <v>327</v>
      </c>
      <c r="K34" s="12" t="s">
        <v>113</v>
      </c>
      <c r="L34" s="12" t="s">
        <v>114</v>
      </c>
      <c r="M34" s="12" t="s">
        <v>328</v>
      </c>
      <c r="N34" s="12" t="s">
        <v>329</v>
      </c>
      <c r="O34" s="12">
        <v>5.3751566695699999</v>
      </c>
      <c r="P34" s="12">
        <v>-67.629706240499999</v>
      </c>
    </row>
    <row r="35" spans="1:16" x14ac:dyDescent="0.25">
      <c r="A35" s="12"/>
      <c r="B35" s="12"/>
      <c r="C35" s="12"/>
      <c r="D35" s="12" t="s">
        <v>330</v>
      </c>
      <c r="E35" s="12" t="s">
        <v>110</v>
      </c>
      <c r="F35" s="12" t="s">
        <v>111</v>
      </c>
      <c r="G35" s="12" t="s">
        <v>331</v>
      </c>
      <c r="H35" s="12" t="s">
        <v>332</v>
      </c>
      <c r="J35" s="12" t="s">
        <v>333</v>
      </c>
      <c r="K35" s="12" t="s">
        <v>121</v>
      </c>
      <c r="L35" s="12" t="s">
        <v>122</v>
      </c>
      <c r="M35" s="12" t="s">
        <v>334</v>
      </c>
      <c r="N35" s="12" t="s">
        <v>335</v>
      </c>
      <c r="O35" s="12">
        <v>5.3814228974500002</v>
      </c>
      <c r="P35" s="12">
        <v>-67.235945341399997</v>
      </c>
    </row>
    <row r="36" spans="1:16" x14ac:dyDescent="0.25">
      <c r="A36" s="12"/>
      <c r="B36" s="12"/>
      <c r="C36" s="12"/>
      <c r="D36" s="12" t="s">
        <v>336</v>
      </c>
      <c r="E36" s="12" t="s">
        <v>110</v>
      </c>
      <c r="F36" s="12" t="s">
        <v>111</v>
      </c>
      <c r="G36" s="12" t="s">
        <v>337</v>
      </c>
      <c r="H36" s="12" t="s">
        <v>338</v>
      </c>
      <c r="J36" s="12" t="s">
        <v>339</v>
      </c>
      <c r="K36" s="12" t="s">
        <v>121</v>
      </c>
      <c r="L36" s="12" t="s">
        <v>122</v>
      </c>
      <c r="M36" s="12" t="s">
        <v>340</v>
      </c>
      <c r="N36" s="12" t="s">
        <v>341</v>
      </c>
      <c r="O36" s="12">
        <v>4.9548477039799996</v>
      </c>
      <c r="P36" s="12">
        <v>-67.182304098900005</v>
      </c>
    </row>
    <row r="37" spans="1:16" x14ac:dyDescent="0.25">
      <c r="A37" s="12"/>
      <c r="B37" s="12"/>
      <c r="C37" s="12"/>
      <c r="D37" s="12" t="s">
        <v>342</v>
      </c>
      <c r="E37" s="12" t="s">
        <v>110</v>
      </c>
      <c r="F37" s="12" t="s">
        <v>111</v>
      </c>
      <c r="G37" s="12" t="s">
        <v>343</v>
      </c>
      <c r="H37" s="12" t="s">
        <v>344</v>
      </c>
      <c r="J37" s="12" t="s">
        <v>345</v>
      </c>
      <c r="K37" s="12" t="s">
        <v>121</v>
      </c>
      <c r="L37" s="12" t="s">
        <v>122</v>
      </c>
      <c r="M37" s="12" t="s">
        <v>346</v>
      </c>
      <c r="N37" s="12" t="s">
        <v>347</v>
      </c>
      <c r="O37" s="12">
        <v>4.8408729659800001</v>
      </c>
      <c r="P37" s="12">
        <v>-67.778535818500004</v>
      </c>
    </row>
    <row r="38" spans="1:16" x14ac:dyDescent="0.25">
      <c r="A38" s="12"/>
      <c r="B38" s="12"/>
      <c r="C38" s="12"/>
      <c r="D38" s="12" t="s">
        <v>348</v>
      </c>
      <c r="E38" s="12" t="s">
        <v>118</v>
      </c>
      <c r="F38" s="12" t="s">
        <v>119</v>
      </c>
      <c r="G38" s="12" t="s">
        <v>134</v>
      </c>
      <c r="H38" s="12" t="s">
        <v>349</v>
      </c>
      <c r="J38" s="12" t="s">
        <v>350</v>
      </c>
      <c r="K38" s="12" t="s">
        <v>121</v>
      </c>
      <c r="L38" s="12" t="s">
        <v>122</v>
      </c>
      <c r="M38" s="12" t="s">
        <v>351</v>
      </c>
      <c r="N38" s="12" t="s">
        <v>352</v>
      </c>
      <c r="O38" s="12">
        <v>4.3842889785499999</v>
      </c>
      <c r="P38" s="12">
        <v>-67.333126315399994</v>
      </c>
    </row>
    <row r="39" spans="1:16" x14ac:dyDescent="0.25">
      <c r="A39" s="12"/>
      <c r="B39" s="12"/>
      <c r="C39" s="12"/>
      <c r="D39" s="12" t="s">
        <v>353</v>
      </c>
      <c r="E39" s="12" t="s">
        <v>118</v>
      </c>
      <c r="F39" s="12" t="s">
        <v>119</v>
      </c>
      <c r="G39" s="12" t="s">
        <v>354</v>
      </c>
      <c r="H39" s="12" t="s">
        <v>355</v>
      </c>
      <c r="J39" s="12" t="s">
        <v>356</v>
      </c>
      <c r="K39" s="12" t="s">
        <v>129</v>
      </c>
      <c r="L39" s="12" t="s">
        <v>130</v>
      </c>
      <c r="M39" s="12" t="s">
        <v>357</v>
      </c>
      <c r="N39" s="12" t="s">
        <v>358</v>
      </c>
      <c r="O39" s="12">
        <v>2.9707435679500001</v>
      </c>
      <c r="P39" s="12">
        <v>-67.634853659000001</v>
      </c>
    </row>
    <row r="40" spans="1:16" x14ac:dyDescent="0.25">
      <c r="A40" s="12"/>
      <c r="B40" s="12"/>
      <c r="C40" s="12"/>
      <c r="D40" s="12" t="s">
        <v>359</v>
      </c>
      <c r="E40" s="12" t="s">
        <v>118</v>
      </c>
      <c r="F40" s="12" t="s">
        <v>119</v>
      </c>
      <c r="G40" s="12" t="s">
        <v>360</v>
      </c>
      <c r="H40" s="12" t="s">
        <v>361</v>
      </c>
      <c r="J40" s="12" t="s">
        <v>362</v>
      </c>
      <c r="K40" s="12" t="s">
        <v>129</v>
      </c>
      <c r="L40" s="12" t="s">
        <v>130</v>
      </c>
      <c r="M40" s="12" t="s">
        <v>30</v>
      </c>
      <c r="N40" s="12" t="s">
        <v>363</v>
      </c>
      <c r="O40" s="12">
        <v>2.6506368518799999</v>
      </c>
      <c r="P40" s="12">
        <v>-66.968284823000005</v>
      </c>
    </row>
    <row r="41" spans="1:16" x14ac:dyDescent="0.25">
      <c r="A41" s="12"/>
      <c r="B41" s="12"/>
      <c r="C41" s="12"/>
      <c r="D41" s="12" t="s">
        <v>364</v>
      </c>
      <c r="E41" s="12" t="s">
        <v>118</v>
      </c>
      <c r="F41" s="12" t="s">
        <v>119</v>
      </c>
      <c r="G41" s="12" t="s">
        <v>365</v>
      </c>
      <c r="H41" s="12" t="s">
        <v>366</v>
      </c>
      <c r="J41" s="12" t="s">
        <v>367</v>
      </c>
      <c r="K41" s="12" t="s">
        <v>368</v>
      </c>
      <c r="L41" s="12" t="s">
        <v>138</v>
      </c>
      <c r="M41" s="12" t="s">
        <v>369</v>
      </c>
      <c r="N41" s="12" t="s">
        <v>370</v>
      </c>
      <c r="O41" s="12">
        <v>4.4353596784600002</v>
      </c>
      <c r="P41" s="12">
        <v>-65.200216880400006</v>
      </c>
    </row>
    <row r="42" spans="1:16" x14ac:dyDescent="0.25">
      <c r="A42" s="12"/>
      <c r="B42" s="12"/>
      <c r="C42" s="12"/>
      <c r="D42" s="12" t="s">
        <v>371</v>
      </c>
      <c r="E42" s="12" t="s">
        <v>118</v>
      </c>
      <c r="F42" s="12" t="s">
        <v>119</v>
      </c>
      <c r="G42" s="12" t="s">
        <v>372</v>
      </c>
      <c r="H42" s="12" t="s">
        <v>373</v>
      </c>
      <c r="J42" s="12" t="s">
        <v>374</v>
      </c>
      <c r="K42" s="12" t="s">
        <v>368</v>
      </c>
      <c r="L42" s="12" t="s">
        <v>138</v>
      </c>
      <c r="M42" s="12" t="s">
        <v>375</v>
      </c>
      <c r="N42" s="12" t="s">
        <v>376</v>
      </c>
      <c r="O42" s="12">
        <v>5.1571981786599999</v>
      </c>
      <c r="P42" s="12">
        <v>-66.019960607900003</v>
      </c>
    </row>
    <row r="43" spans="1:16" x14ac:dyDescent="0.25">
      <c r="A43" s="12"/>
      <c r="B43" s="12"/>
      <c r="C43" s="12"/>
      <c r="D43" s="12" t="s">
        <v>377</v>
      </c>
      <c r="E43" s="12" t="s">
        <v>118</v>
      </c>
      <c r="F43" s="12" t="s">
        <v>119</v>
      </c>
      <c r="G43" s="12" t="s">
        <v>378</v>
      </c>
      <c r="H43" s="12" t="s">
        <v>379</v>
      </c>
      <c r="J43" s="12" t="s">
        <v>380</v>
      </c>
      <c r="K43" s="12" t="s">
        <v>368</v>
      </c>
      <c r="L43" s="12" t="s">
        <v>138</v>
      </c>
      <c r="M43" s="12" t="s">
        <v>381</v>
      </c>
      <c r="N43" s="12" t="s">
        <v>382</v>
      </c>
      <c r="O43" s="12">
        <v>4.2843790399100001</v>
      </c>
      <c r="P43" s="12">
        <v>-65.948128935699998</v>
      </c>
    </row>
    <row r="44" spans="1:16" x14ac:dyDescent="0.25">
      <c r="A44" s="12"/>
      <c r="B44" s="12"/>
      <c r="C44" s="12"/>
      <c r="D44" s="12" t="s">
        <v>383</v>
      </c>
      <c r="E44" s="12" t="s">
        <v>118</v>
      </c>
      <c r="F44" s="12" t="s">
        <v>119</v>
      </c>
      <c r="G44" s="12" t="s">
        <v>89</v>
      </c>
      <c r="H44" s="12" t="s">
        <v>384</v>
      </c>
      <c r="J44" s="12" t="s">
        <v>385</v>
      </c>
      <c r="K44" s="12" t="s">
        <v>386</v>
      </c>
      <c r="L44" s="12" t="s">
        <v>146</v>
      </c>
      <c r="M44" s="12" t="s">
        <v>387</v>
      </c>
      <c r="N44" s="12" t="s">
        <v>388</v>
      </c>
      <c r="O44" s="12">
        <v>1.67955883385</v>
      </c>
      <c r="P44" s="12">
        <v>-65.691957729899997</v>
      </c>
    </row>
    <row r="45" spans="1:16" x14ac:dyDescent="0.25">
      <c r="A45" s="12"/>
      <c r="B45" s="12"/>
      <c r="C45" s="12"/>
      <c r="D45" s="12" t="s">
        <v>389</v>
      </c>
      <c r="E45" s="12" t="s">
        <v>118</v>
      </c>
      <c r="F45" s="12" t="s">
        <v>119</v>
      </c>
      <c r="G45" s="12" t="s">
        <v>390</v>
      </c>
      <c r="H45" s="12" t="s">
        <v>391</v>
      </c>
      <c r="J45" s="12" t="s">
        <v>392</v>
      </c>
      <c r="K45" s="12" t="s">
        <v>386</v>
      </c>
      <c r="L45" s="12" t="s">
        <v>146</v>
      </c>
      <c r="M45" s="12" t="s">
        <v>393</v>
      </c>
      <c r="N45" s="12" t="s">
        <v>394</v>
      </c>
      <c r="O45" s="12">
        <v>2.3565807674900001</v>
      </c>
      <c r="P45" s="12">
        <v>-66.428439829699997</v>
      </c>
    </row>
    <row r="46" spans="1:16" x14ac:dyDescent="0.25">
      <c r="A46" s="12"/>
      <c r="B46" s="12"/>
      <c r="C46" s="12"/>
      <c r="D46" s="12" t="s">
        <v>395</v>
      </c>
      <c r="E46" s="12" t="s">
        <v>118</v>
      </c>
      <c r="F46" s="12" t="s">
        <v>119</v>
      </c>
      <c r="G46" s="12" t="s">
        <v>396</v>
      </c>
      <c r="H46" s="12" t="s">
        <v>397</v>
      </c>
      <c r="J46" s="12" t="s">
        <v>398</v>
      </c>
      <c r="K46" s="12" t="s">
        <v>386</v>
      </c>
      <c r="L46" s="12" t="s">
        <v>146</v>
      </c>
      <c r="M46" s="12" t="s">
        <v>399</v>
      </c>
      <c r="N46" s="12" t="s">
        <v>400</v>
      </c>
      <c r="O46" s="12">
        <v>1.2888656487400001</v>
      </c>
      <c r="P46" s="12">
        <v>-66.665983592499998</v>
      </c>
    </row>
    <row r="47" spans="1:16" x14ac:dyDescent="0.25">
      <c r="A47" s="12"/>
      <c r="B47" s="12"/>
      <c r="C47" s="12"/>
      <c r="D47" s="12" t="s">
        <v>401</v>
      </c>
      <c r="E47" s="12" t="s">
        <v>118</v>
      </c>
      <c r="F47" s="12" t="s">
        <v>119</v>
      </c>
      <c r="G47" s="12" t="s">
        <v>402</v>
      </c>
      <c r="H47" s="12" t="s">
        <v>403</v>
      </c>
      <c r="J47" s="12" t="s">
        <v>404</v>
      </c>
      <c r="K47" s="12" t="s">
        <v>153</v>
      </c>
      <c r="L47" s="12" t="s">
        <v>154</v>
      </c>
      <c r="M47" s="12" t="s">
        <v>153</v>
      </c>
      <c r="N47" s="12" t="s">
        <v>405</v>
      </c>
      <c r="O47" s="12">
        <v>9.4760852673600002</v>
      </c>
      <c r="P47" s="12">
        <v>-64.445864068199995</v>
      </c>
    </row>
    <row r="48" spans="1:16" x14ac:dyDescent="0.25">
      <c r="A48" s="12"/>
      <c r="B48" s="12"/>
      <c r="C48" s="12"/>
      <c r="D48" s="12" t="s">
        <v>406</v>
      </c>
      <c r="E48" s="12" t="s">
        <v>118</v>
      </c>
      <c r="F48" s="12" t="s">
        <v>119</v>
      </c>
      <c r="G48" s="12" t="s">
        <v>407</v>
      </c>
      <c r="H48" s="12" t="s">
        <v>408</v>
      </c>
      <c r="J48" s="12" t="s">
        <v>409</v>
      </c>
      <c r="K48" s="12" t="s">
        <v>153</v>
      </c>
      <c r="L48" s="12" t="s">
        <v>154</v>
      </c>
      <c r="M48" s="12" t="s">
        <v>410</v>
      </c>
      <c r="N48" s="12" t="s">
        <v>411</v>
      </c>
      <c r="O48" s="12">
        <v>9.2818681371699991</v>
      </c>
      <c r="P48" s="12">
        <v>-64.482910505800007</v>
      </c>
    </row>
    <row r="49" spans="1:16" x14ac:dyDescent="0.25">
      <c r="A49" s="12"/>
      <c r="B49" s="12"/>
      <c r="C49" s="12"/>
      <c r="D49" s="12" t="s">
        <v>412</v>
      </c>
      <c r="E49" s="12" t="s">
        <v>118</v>
      </c>
      <c r="F49" s="12" t="s">
        <v>119</v>
      </c>
      <c r="G49" s="12" t="s">
        <v>413</v>
      </c>
      <c r="H49" s="12" t="s">
        <v>414</v>
      </c>
      <c r="J49" s="12" t="s">
        <v>415</v>
      </c>
      <c r="K49" s="12" t="s">
        <v>118</v>
      </c>
      <c r="L49" s="12" t="s">
        <v>161</v>
      </c>
      <c r="M49" s="12" t="s">
        <v>118</v>
      </c>
      <c r="N49" s="12" t="s">
        <v>416</v>
      </c>
      <c r="O49" s="12">
        <v>9.4820517833500002</v>
      </c>
      <c r="P49" s="12">
        <v>-64.839490105099998</v>
      </c>
    </row>
    <row r="50" spans="1:16" x14ac:dyDescent="0.25">
      <c r="A50" s="12"/>
      <c r="B50" s="12"/>
      <c r="C50" s="12"/>
      <c r="D50" s="12" t="s">
        <v>417</v>
      </c>
      <c r="E50" s="12" t="s">
        <v>118</v>
      </c>
      <c r="F50" s="12" t="s">
        <v>119</v>
      </c>
      <c r="G50" s="12" t="s">
        <v>229</v>
      </c>
      <c r="H50" s="12" t="s">
        <v>418</v>
      </c>
      <c r="J50" s="12" t="s">
        <v>419</v>
      </c>
      <c r="K50" s="12" t="s">
        <v>118</v>
      </c>
      <c r="L50" s="12" t="s">
        <v>161</v>
      </c>
      <c r="M50" s="12" t="s">
        <v>420</v>
      </c>
      <c r="N50" s="12" t="s">
        <v>421</v>
      </c>
      <c r="O50" s="12">
        <v>9.0106382494999995</v>
      </c>
      <c r="P50" s="12">
        <v>-64.604453447599994</v>
      </c>
    </row>
    <row r="51" spans="1:16" ht="25.5" x14ac:dyDescent="0.25">
      <c r="A51" s="12"/>
      <c r="B51" s="12"/>
      <c r="C51" s="12"/>
      <c r="D51" s="12" t="s">
        <v>422</v>
      </c>
      <c r="E51" s="12" t="s">
        <v>118</v>
      </c>
      <c r="F51" s="12" t="s">
        <v>119</v>
      </c>
      <c r="G51" s="12" t="s">
        <v>423</v>
      </c>
      <c r="H51" s="12" t="s">
        <v>424</v>
      </c>
      <c r="J51" s="12" t="s">
        <v>425</v>
      </c>
      <c r="K51" s="12" t="s">
        <v>168</v>
      </c>
      <c r="L51" s="12" t="s">
        <v>169</v>
      </c>
      <c r="M51" s="12" t="s">
        <v>168</v>
      </c>
      <c r="N51" s="12" t="s">
        <v>426</v>
      </c>
      <c r="O51" s="12">
        <v>10.026586139200001</v>
      </c>
      <c r="P51" s="12">
        <v>-65.033393095400001</v>
      </c>
    </row>
    <row r="52" spans="1:16" ht="25.5" x14ac:dyDescent="0.25">
      <c r="A52" s="12"/>
      <c r="B52" s="12"/>
      <c r="C52" s="12"/>
      <c r="D52" s="12" t="s">
        <v>427</v>
      </c>
      <c r="E52" s="12" t="s">
        <v>118</v>
      </c>
      <c r="F52" s="12" t="s">
        <v>119</v>
      </c>
      <c r="G52" s="12" t="s">
        <v>428</v>
      </c>
      <c r="H52" s="12" t="s">
        <v>429</v>
      </c>
      <c r="J52" s="12" t="s">
        <v>430</v>
      </c>
      <c r="K52" s="12" t="s">
        <v>168</v>
      </c>
      <c r="L52" s="12" t="s">
        <v>169</v>
      </c>
      <c r="M52" s="12" t="s">
        <v>431</v>
      </c>
      <c r="N52" s="12" t="s">
        <v>432</v>
      </c>
      <c r="O52" s="12">
        <v>9.8907648301699993</v>
      </c>
      <c r="P52" s="12">
        <v>-64.980420779400006</v>
      </c>
    </row>
    <row r="53" spans="1:16" ht="25.5" x14ac:dyDescent="0.25">
      <c r="A53" s="12"/>
      <c r="B53" s="12"/>
      <c r="C53" s="12"/>
      <c r="D53" s="12" t="s">
        <v>433</v>
      </c>
      <c r="E53" s="12" t="s">
        <v>118</v>
      </c>
      <c r="F53" s="12" t="s">
        <v>119</v>
      </c>
      <c r="G53" s="12" t="s">
        <v>434</v>
      </c>
      <c r="H53" s="12" t="s">
        <v>435</v>
      </c>
      <c r="J53" s="12" t="s">
        <v>436</v>
      </c>
      <c r="K53" s="12" t="s">
        <v>168</v>
      </c>
      <c r="L53" s="12" t="s">
        <v>169</v>
      </c>
      <c r="M53" s="12" t="s">
        <v>229</v>
      </c>
      <c r="N53" s="12" t="s">
        <v>437</v>
      </c>
      <c r="O53" s="12">
        <v>10.064161303200001</v>
      </c>
      <c r="P53" s="12">
        <v>-65.285490845400005</v>
      </c>
    </row>
    <row r="54" spans="1:16" ht="38.25" x14ac:dyDescent="0.25">
      <c r="A54" s="12"/>
      <c r="B54" s="12"/>
      <c r="C54" s="12"/>
      <c r="D54" s="12" t="s">
        <v>438</v>
      </c>
      <c r="E54" s="12" t="s">
        <v>118</v>
      </c>
      <c r="F54" s="12" t="s">
        <v>119</v>
      </c>
      <c r="G54" s="12" t="s">
        <v>439</v>
      </c>
      <c r="H54" s="12" t="s">
        <v>440</v>
      </c>
      <c r="J54" s="12" t="s">
        <v>441</v>
      </c>
      <c r="K54" s="12" t="s">
        <v>442</v>
      </c>
      <c r="L54" s="12" t="s">
        <v>177</v>
      </c>
      <c r="M54" s="12" t="s">
        <v>443</v>
      </c>
      <c r="N54" s="12" t="s">
        <v>444</v>
      </c>
      <c r="O54" s="12">
        <v>9.8739982746999999</v>
      </c>
      <c r="P54" s="12">
        <v>-65.667515299800002</v>
      </c>
    </row>
    <row r="55" spans="1:16" ht="25.5" x14ac:dyDescent="0.25">
      <c r="A55" s="12"/>
      <c r="B55" s="12"/>
      <c r="C55" s="12"/>
      <c r="D55" s="12" t="s">
        <v>445</v>
      </c>
      <c r="E55" s="12" t="s">
        <v>118</v>
      </c>
      <c r="F55" s="12" t="s">
        <v>119</v>
      </c>
      <c r="G55" s="12" t="s">
        <v>446</v>
      </c>
      <c r="H55" s="12" t="s">
        <v>447</v>
      </c>
      <c r="J55" s="12" t="s">
        <v>448</v>
      </c>
      <c r="K55" s="12" t="s">
        <v>442</v>
      </c>
      <c r="L55" s="12" t="s">
        <v>177</v>
      </c>
      <c r="M55" s="12" t="s">
        <v>449</v>
      </c>
      <c r="N55" s="12" t="s">
        <v>450</v>
      </c>
      <c r="O55" s="12">
        <v>9.9559909699600002</v>
      </c>
      <c r="P55" s="12">
        <v>-65.698855564599995</v>
      </c>
    </row>
    <row r="56" spans="1:16" ht="25.5" x14ac:dyDescent="0.25">
      <c r="A56" s="12"/>
      <c r="B56" s="12"/>
      <c r="C56" s="12"/>
      <c r="D56" s="12" t="s">
        <v>451</v>
      </c>
      <c r="E56" s="12" t="s">
        <v>126</v>
      </c>
      <c r="F56" s="12" t="s">
        <v>127</v>
      </c>
      <c r="G56" s="12" t="s">
        <v>452</v>
      </c>
      <c r="H56" s="12" t="s">
        <v>453</v>
      </c>
      <c r="J56" s="12" t="s">
        <v>454</v>
      </c>
      <c r="K56" s="12" t="s">
        <v>184</v>
      </c>
      <c r="L56" s="12" t="s">
        <v>185</v>
      </c>
      <c r="M56" s="12" t="s">
        <v>184</v>
      </c>
      <c r="N56" s="12" t="s">
        <v>455</v>
      </c>
      <c r="O56" s="12">
        <v>8.8084567917300003</v>
      </c>
      <c r="P56" s="12">
        <v>-64.734367047899994</v>
      </c>
    </row>
    <row r="57" spans="1:16" ht="25.5" x14ac:dyDescent="0.25">
      <c r="A57" s="12"/>
      <c r="B57" s="12"/>
      <c r="C57" s="12"/>
      <c r="D57" s="12" t="s">
        <v>456</v>
      </c>
      <c r="E57" s="12" t="s">
        <v>126</v>
      </c>
      <c r="F57" s="12" t="s">
        <v>127</v>
      </c>
      <c r="G57" s="12" t="s">
        <v>457</v>
      </c>
      <c r="H57" s="12" t="s">
        <v>458</v>
      </c>
      <c r="J57" s="12" t="s">
        <v>459</v>
      </c>
      <c r="K57" s="12" t="s">
        <v>184</v>
      </c>
      <c r="L57" s="12" t="s">
        <v>185</v>
      </c>
      <c r="M57" s="12" t="s">
        <v>460</v>
      </c>
      <c r="N57" s="12" t="s">
        <v>461</v>
      </c>
      <c r="O57" s="12">
        <v>8.5051133335299998</v>
      </c>
      <c r="P57" s="12">
        <v>-64.238986105699993</v>
      </c>
    </row>
    <row r="58" spans="1:16" ht="25.5" x14ac:dyDescent="0.25">
      <c r="A58" s="12"/>
      <c r="B58" s="12"/>
      <c r="C58" s="12"/>
      <c r="D58" s="12" t="s">
        <v>462</v>
      </c>
      <c r="E58" s="12" t="s">
        <v>126</v>
      </c>
      <c r="F58" s="12" t="s">
        <v>127</v>
      </c>
      <c r="G58" s="12" t="s">
        <v>463</v>
      </c>
      <c r="H58" s="12" t="s">
        <v>464</v>
      </c>
      <c r="J58" s="12" t="s">
        <v>465</v>
      </c>
      <c r="K58" s="12" t="s">
        <v>184</v>
      </c>
      <c r="L58" s="12" t="s">
        <v>185</v>
      </c>
      <c r="M58" s="12" t="s">
        <v>466</v>
      </c>
      <c r="N58" s="12" t="s">
        <v>467</v>
      </c>
      <c r="O58" s="12">
        <v>8.1290181957699996</v>
      </c>
      <c r="P58" s="12">
        <v>-64.082793187700005</v>
      </c>
    </row>
    <row r="59" spans="1:16" ht="25.5" x14ac:dyDescent="0.25">
      <c r="A59" s="12"/>
      <c r="B59" s="12"/>
      <c r="C59" s="12"/>
      <c r="D59" s="12" t="s">
        <v>468</v>
      </c>
      <c r="E59" s="12" t="s">
        <v>126</v>
      </c>
      <c r="F59" s="12" t="s">
        <v>127</v>
      </c>
      <c r="G59" s="12" t="s">
        <v>126</v>
      </c>
      <c r="H59" s="12" t="s">
        <v>469</v>
      </c>
      <c r="J59" s="12" t="s">
        <v>470</v>
      </c>
      <c r="K59" s="12" t="s">
        <v>184</v>
      </c>
      <c r="L59" s="12" t="s">
        <v>185</v>
      </c>
      <c r="M59" s="12" t="s">
        <v>471</v>
      </c>
      <c r="N59" s="12" t="s">
        <v>472</v>
      </c>
      <c r="O59" s="12">
        <v>8.7585863015100003</v>
      </c>
      <c r="P59" s="12">
        <v>-64.544962543699995</v>
      </c>
    </row>
    <row r="60" spans="1:16" x14ac:dyDescent="0.25">
      <c r="A60" s="12"/>
      <c r="B60" s="12"/>
      <c r="C60" s="12"/>
      <c r="D60" s="12" t="s">
        <v>473</v>
      </c>
      <c r="E60" s="12" t="s">
        <v>126</v>
      </c>
      <c r="F60" s="12" t="s">
        <v>127</v>
      </c>
      <c r="G60" s="12" t="s">
        <v>134</v>
      </c>
      <c r="H60" s="12" t="s">
        <v>474</v>
      </c>
      <c r="J60" s="12" t="s">
        <v>475</v>
      </c>
      <c r="K60" s="12" t="s">
        <v>192</v>
      </c>
      <c r="L60" s="12" t="s">
        <v>193</v>
      </c>
      <c r="M60" s="12" t="s">
        <v>192</v>
      </c>
      <c r="N60" s="12" t="s">
        <v>476</v>
      </c>
      <c r="O60" s="12">
        <v>10.272896468300001</v>
      </c>
      <c r="P60" s="12">
        <v>-64.624969118799996</v>
      </c>
    </row>
    <row r="61" spans="1:16" x14ac:dyDescent="0.25">
      <c r="A61" s="12"/>
      <c r="B61" s="12"/>
      <c r="C61" s="12"/>
      <c r="D61" s="12" t="s">
        <v>477</v>
      </c>
      <c r="E61" s="12" t="s">
        <v>126</v>
      </c>
      <c r="F61" s="12" t="s">
        <v>127</v>
      </c>
      <c r="G61" s="12" t="s">
        <v>478</v>
      </c>
      <c r="H61" s="12" t="s">
        <v>479</v>
      </c>
      <c r="J61" s="12" t="s">
        <v>480</v>
      </c>
      <c r="K61" s="12" t="s">
        <v>192</v>
      </c>
      <c r="L61" s="12" t="s">
        <v>193</v>
      </c>
      <c r="M61" s="12" t="s">
        <v>481</v>
      </c>
      <c r="N61" s="12" t="s">
        <v>482</v>
      </c>
      <c r="O61" s="12">
        <v>10.214569682900001</v>
      </c>
      <c r="P61" s="12">
        <v>-64.545265701399998</v>
      </c>
    </row>
    <row r="62" spans="1:16" x14ac:dyDescent="0.25">
      <c r="A62" s="12"/>
      <c r="B62" s="12"/>
      <c r="C62" s="12"/>
      <c r="D62" s="12" t="s">
        <v>483</v>
      </c>
      <c r="E62" s="12" t="s">
        <v>126</v>
      </c>
      <c r="F62" s="12" t="s">
        <v>127</v>
      </c>
      <c r="G62" s="12" t="s">
        <v>484</v>
      </c>
      <c r="H62" s="12" t="s">
        <v>485</v>
      </c>
      <c r="J62" s="12" t="s">
        <v>486</v>
      </c>
      <c r="K62" s="12" t="s">
        <v>200</v>
      </c>
      <c r="L62" s="12" t="s">
        <v>201</v>
      </c>
      <c r="M62" s="12" t="s">
        <v>200</v>
      </c>
      <c r="N62" s="12" t="s">
        <v>487</v>
      </c>
      <c r="O62" s="12">
        <v>8.47164175112</v>
      </c>
      <c r="P62" s="12">
        <v>-63.651252914099999</v>
      </c>
    </row>
    <row r="63" spans="1:16" x14ac:dyDescent="0.25">
      <c r="A63" s="12"/>
      <c r="B63" s="12"/>
      <c r="C63" s="12"/>
      <c r="D63" s="12" t="s">
        <v>488</v>
      </c>
      <c r="E63" s="12" t="s">
        <v>126</v>
      </c>
      <c r="F63" s="12" t="s">
        <v>127</v>
      </c>
      <c r="G63" s="12" t="s">
        <v>489</v>
      </c>
      <c r="H63" s="12" t="s">
        <v>490</v>
      </c>
      <c r="J63" s="12" t="s">
        <v>491</v>
      </c>
      <c r="K63" s="12" t="s">
        <v>200</v>
      </c>
      <c r="L63" s="12" t="s">
        <v>201</v>
      </c>
      <c r="M63" s="12" t="s">
        <v>492</v>
      </c>
      <c r="N63" s="12" t="s">
        <v>493</v>
      </c>
      <c r="O63" s="12">
        <v>8.4889143436199994</v>
      </c>
      <c r="P63" s="12">
        <v>-63.138292952299999</v>
      </c>
    </row>
    <row r="64" spans="1:16" x14ac:dyDescent="0.25">
      <c r="A64" s="12"/>
      <c r="B64" s="12"/>
      <c r="C64" s="12"/>
      <c r="D64" s="12" t="s">
        <v>494</v>
      </c>
      <c r="E64" s="12" t="s">
        <v>126</v>
      </c>
      <c r="F64" s="12" t="s">
        <v>127</v>
      </c>
      <c r="G64" s="12" t="s">
        <v>495</v>
      </c>
      <c r="H64" s="12" t="s">
        <v>496</v>
      </c>
      <c r="J64" s="12" t="s">
        <v>497</v>
      </c>
      <c r="K64" s="12" t="s">
        <v>208</v>
      </c>
      <c r="L64" s="12" t="s">
        <v>209</v>
      </c>
      <c r="M64" s="12" t="s">
        <v>498</v>
      </c>
      <c r="N64" s="12" t="s">
        <v>499</v>
      </c>
      <c r="O64" s="12">
        <v>10.2152368684</v>
      </c>
      <c r="P64" s="12">
        <v>-64.633356699000004</v>
      </c>
    </row>
    <row r="65" spans="1:16" x14ac:dyDescent="0.25">
      <c r="A65" s="12"/>
      <c r="B65" s="12"/>
      <c r="C65" s="12"/>
      <c r="D65" s="12" t="s">
        <v>500</v>
      </c>
      <c r="E65" s="12" t="s">
        <v>126</v>
      </c>
      <c r="F65" s="12" t="s">
        <v>127</v>
      </c>
      <c r="G65" s="12" t="s">
        <v>501</v>
      </c>
      <c r="H65" s="12" t="s">
        <v>502</v>
      </c>
      <c r="J65" s="12" t="s">
        <v>503</v>
      </c>
      <c r="K65" s="12" t="s">
        <v>208</v>
      </c>
      <c r="L65" s="12" t="s">
        <v>209</v>
      </c>
      <c r="M65" s="12" t="s">
        <v>504</v>
      </c>
      <c r="N65" s="12" t="s">
        <v>505</v>
      </c>
      <c r="O65" s="12">
        <v>10.153306629999999</v>
      </c>
      <c r="P65" s="12">
        <v>-64.541859312200003</v>
      </c>
    </row>
    <row r="66" spans="1:16" ht="25.5" x14ac:dyDescent="0.25">
      <c r="A66" s="12"/>
      <c r="B66" s="12"/>
      <c r="C66" s="12"/>
      <c r="D66" s="12" t="s">
        <v>506</v>
      </c>
      <c r="E66" s="12" t="s">
        <v>126</v>
      </c>
      <c r="F66" s="12" t="s">
        <v>127</v>
      </c>
      <c r="G66" s="12" t="s">
        <v>507</v>
      </c>
      <c r="H66" s="12" t="s">
        <v>508</v>
      </c>
      <c r="J66" s="12" t="s">
        <v>509</v>
      </c>
      <c r="K66" s="12" t="s">
        <v>216</v>
      </c>
      <c r="L66" s="12" t="s">
        <v>217</v>
      </c>
      <c r="M66" s="12" t="s">
        <v>510</v>
      </c>
      <c r="N66" s="12" t="s">
        <v>511</v>
      </c>
      <c r="O66" s="12">
        <v>9.6308468404299994</v>
      </c>
      <c r="P66" s="12">
        <v>-65.329670711600002</v>
      </c>
    </row>
    <row r="67" spans="1:16" x14ac:dyDescent="0.25">
      <c r="A67" s="12"/>
      <c r="B67" s="12"/>
      <c r="C67" s="12"/>
      <c r="D67" s="12" t="s">
        <v>512</v>
      </c>
      <c r="E67" s="12" t="s">
        <v>126</v>
      </c>
      <c r="F67" s="12" t="s">
        <v>127</v>
      </c>
      <c r="G67" s="12" t="s">
        <v>513</v>
      </c>
      <c r="H67" s="12" t="s">
        <v>514</v>
      </c>
      <c r="J67" s="12" t="s">
        <v>515</v>
      </c>
      <c r="K67" s="12" t="s">
        <v>216</v>
      </c>
      <c r="L67" s="12" t="s">
        <v>217</v>
      </c>
      <c r="M67" s="12" t="s">
        <v>516</v>
      </c>
      <c r="N67" s="12" t="s">
        <v>517</v>
      </c>
      <c r="O67" s="12">
        <v>9.7572733524299995</v>
      </c>
      <c r="P67" s="12">
        <v>-65.052633144699996</v>
      </c>
    </row>
    <row r="68" spans="1:16" ht="25.5" x14ac:dyDescent="0.25">
      <c r="A68" s="12"/>
      <c r="B68" s="12"/>
      <c r="C68" s="12"/>
      <c r="D68" s="12" t="s">
        <v>518</v>
      </c>
      <c r="E68" s="12" t="s">
        <v>134</v>
      </c>
      <c r="F68" s="12" t="s">
        <v>135</v>
      </c>
      <c r="G68" s="12" t="s">
        <v>519</v>
      </c>
      <c r="H68" s="12" t="s">
        <v>520</v>
      </c>
      <c r="J68" s="12" t="s">
        <v>521</v>
      </c>
      <c r="K68" s="12" t="s">
        <v>224</v>
      </c>
      <c r="L68" s="12" t="s">
        <v>225</v>
      </c>
      <c r="M68" s="12" t="s">
        <v>224</v>
      </c>
      <c r="N68" s="12" t="s">
        <v>522</v>
      </c>
      <c r="O68" s="12">
        <v>7.8370843348500001</v>
      </c>
      <c r="P68" s="12">
        <v>-64.796310117199994</v>
      </c>
    </row>
    <row r="69" spans="1:16" ht="25.5" x14ac:dyDescent="0.25">
      <c r="A69" s="12"/>
      <c r="B69" s="12"/>
      <c r="C69" s="12"/>
      <c r="D69" s="12" t="s">
        <v>523</v>
      </c>
      <c r="E69" s="12" t="s">
        <v>134</v>
      </c>
      <c r="F69" s="12" t="s">
        <v>135</v>
      </c>
      <c r="G69" s="12" t="s">
        <v>524</v>
      </c>
      <c r="H69" s="12" t="s">
        <v>525</v>
      </c>
      <c r="J69" s="12" t="s">
        <v>526</v>
      </c>
      <c r="K69" s="12" t="s">
        <v>224</v>
      </c>
      <c r="L69" s="12" t="s">
        <v>225</v>
      </c>
      <c r="M69" s="12" t="s">
        <v>527</v>
      </c>
      <c r="N69" s="12" t="s">
        <v>528</v>
      </c>
      <c r="O69" s="12">
        <v>8.1024938905999999</v>
      </c>
      <c r="P69" s="12">
        <v>-64.474701459000002</v>
      </c>
    </row>
    <row r="70" spans="1:16" ht="25.5" x14ac:dyDescent="0.25">
      <c r="A70" s="12"/>
      <c r="B70" s="12"/>
      <c r="C70" s="12"/>
      <c r="D70" s="12" t="s">
        <v>529</v>
      </c>
      <c r="E70" s="12" t="s">
        <v>134</v>
      </c>
      <c r="F70" s="12" t="s">
        <v>135</v>
      </c>
      <c r="G70" s="12" t="s">
        <v>530</v>
      </c>
      <c r="H70" s="12" t="s">
        <v>531</v>
      </c>
      <c r="J70" s="12" t="s">
        <v>532</v>
      </c>
      <c r="K70" s="12" t="s">
        <v>224</v>
      </c>
      <c r="L70" s="12" t="s">
        <v>225</v>
      </c>
      <c r="M70" s="12" t="s">
        <v>533</v>
      </c>
      <c r="N70" s="12" t="s">
        <v>534</v>
      </c>
      <c r="O70" s="12">
        <v>8.5029391085799997</v>
      </c>
      <c r="P70" s="12">
        <v>-64.914494394599998</v>
      </c>
    </row>
    <row r="71" spans="1:16" ht="25.5" x14ac:dyDescent="0.25">
      <c r="A71" s="12"/>
      <c r="B71" s="12"/>
      <c r="C71" s="12"/>
      <c r="D71" s="12" t="s">
        <v>535</v>
      </c>
      <c r="E71" s="12" t="s">
        <v>134</v>
      </c>
      <c r="F71" s="12" t="s">
        <v>135</v>
      </c>
      <c r="G71" s="12" t="s">
        <v>536</v>
      </c>
      <c r="H71" s="12" t="s">
        <v>537</v>
      </c>
      <c r="J71" s="12" t="s">
        <v>538</v>
      </c>
      <c r="K71" s="12" t="s">
        <v>224</v>
      </c>
      <c r="L71" s="12" t="s">
        <v>225</v>
      </c>
      <c r="M71" s="12" t="s">
        <v>539</v>
      </c>
      <c r="N71" s="12" t="s">
        <v>540</v>
      </c>
      <c r="O71" s="12">
        <v>8.3599876886400004</v>
      </c>
      <c r="P71" s="12">
        <v>-64.5547246613</v>
      </c>
    </row>
    <row r="72" spans="1:16" ht="25.5" x14ac:dyDescent="0.25">
      <c r="A72" s="12"/>
      <c r="B72" s="12"/>
      <c r="C72" s="12"/>
      <c r="D72" s="12" t="s">
        <v>541</v>
      </c>
      <c r="E72" s="12" t="s">
        <v>134</v>
      </c>
      <c r="F72" s="12" t="s">
        <v>135</v>
      </c>
      <c r="G72" s="12" t="s">
        <v>542</v>
      </c>
      <c r="H72" s="12" t="s">
        <v>543</v>
      </c>
      <c r="J72" s="12" t="s">
        <v>544</v>
      </c>
      <c r="K72" s="12" t="s">
        <v>224</v>
      </c>
      <c r="L72" s="12" t="s">
        <v>225</v>
      </c>
      <c r="M72" s="12" t="s">
        <v>545</v>
      </c>
      <c r="N72" s="12" t="s">
        <v>546</v>
      </c>
      <c r="O72" s="12">
        <v>8.0887718352300002</v>
      </c>
      <c r="P72" s="12">
        <v>-64.814733288699998</v>
      </c>
    </row>
    <row r="73" spans="1:16" ht="25.5" x14ac:dyDescent="0.25">
      <c r="A73" s="12"/>
      <c r="B73" s="12"/>
      <c r="C73" s="12"/>
      <c r="D73" s="12" t="s">
        <v>547</v>
      </c>
      <c r="E73" s="12" t="s">
        <v>134</v>
      </c>
      <c r="F73" s="12" t="s">
        <v>135</v>
      </c>
      <c r="G73" s="12" t="s">
        <v>527</v>
      </c>
      <c r="H73" s="12" t="s">
        <v>548</v>
      </c>
      <c r="J73" s="12" t="s">
        <v>549</v>
      </c>
      <c r="K73" s="12" t="s">
        <v>224</v>
      </c>
      <c r="L73" s="12" t="s">
        <v>225</v>
      </c>
      <c r="M73" s="12" t="s">
        <v>550</v>
      </c>
      <c r="N73" s="12" t="s">
        <v>551</v>
      </c>
      <c r="O73" s="12">
        <v>8.1051052046399992</v>
      </c>
      <c r="P73" s="12">
        <v>-65.202978883599997</v>
      </c>
    </row>
    <row r="74" spans="1:16" x14ac:dyDescent="0.25">
      <c r="A74" s="12"/>
      <c r="B74" s="12"/>
      <c r="C74" s="12"/>
      <c r="D74" s="12" t="s">
        <v>552</v>
      </c>
      <c r="E74" s="12" t="s">
        <v>134</v>
      </c>
      <c r="F74" s="12" t="s">
        <v>135</v>
      </c>
      <c r="G74" s="12" t="s">
        <v>553</v>
      </c>
      <c r="H74" s="12" t="s">
        <v>554</v>
      </c>
      <c r="J74" s="12" t="s">
        <v>555</v>
      </c>
      <c r="K74" s="12" t="s">
        <v>232</v>
      </c>
      <c r="L74" s="12" t="s">
        <v>233</v>
      </c>
      <c r="M74" s="12" t="s">
        <v>556</v>
      </c>
      <c r="N74" s="12" t="s">
        <v>557</v>
      </c>
      <c r="O74" s="12">
        <v>9.7486721859200003</v>
      </c>
      <c r="P74" s="12">
        <v>-64.531424536200007</v>
      </c>
    </row>
    <row r="75" spans="1:16" x14ac:dyDescent="0.25">
      <c r="A75" s="12"/>
      <c r="B75" s="12"/>
      <c r="C75" s="12"/>
      <c r="D75" s="12" t="s">
        <v>558</v>
      </c>
      <c r="E75" s="12" t="s">
        <v>134</v>
      </c>
      <c r="F75" s="12" t="s">
        <v>135</v>
      </c>
      <c r="G75" s="12" t="s">
        <v>559</v>
      </c>
      <c r="H75" s="12" t="s">
        <v>560</v>
      </c>
      <c r="J75" s="12" t="s">
        <v>561</v>
      </c>
      <c r="K75" s="12" t="s">
        <v>232</v>
      </c>
      <c r="L75" s="12" t="s">
        <v>233</v>
      </c>
      <c r="M75" s="12" t="s">
        <v>562</v>
      </c>
      <c r="N75" s="12" t="s">
        <v>563</v>
      </c>
      <c r="O75" s="12">
        <v>9.7886971657000004</v>
      </c>
      <c r="P75" s="12">
        <v>-64.7663018951</v>
      </c>
    </row>
    <row r="76" spans="1:16" x14ac:dyDescent="0.25">
      <c r="A76" s="12"/>
      <c r="B76" s="12"/>
      <c r="C76" s="12"/>
      <c r="D76" s="12" t="s">
        <v>564</v>
      </c>
      <c r="E76" s="12" t="s">
        <v>134</v>
      </c>
      <c r="F76" s="12" t="s">
        <v>135</v>
      </c>
      <c r="G76" s="12" t="s">
        <v>565</v>
      </c>
      <c r="H76" s="12" t="s">
        <v>566</v>
      </c>
      <c r="J76" s="12" t="s">
        <v>567</v>
      </c>
      <c r="K76" s="12" t="s">
        <v>232</v>
      </c>
      <c r="L76" s="12" t="s">
        <v>233</v>
      </c>
      <c r="M76" s="12" t="s">
        <v>568</v>
      </c>
      <c r="N76" s="12" t="s">
        <v>569</v>
      </c>
      <c r="O76" s="12">
        <v>9.9218998432099994</v>
      </c>
      <c r="P76" s="12">
        <v>-64.288069189799998</v>
      </c>
    </row>
    <row r="77" spans="1:16" ht="25.5" x14ac:dyDescent="0.25">
      <c r="A77" s="12"/>
      <c r="B77" s="12"/>
      <c r="C77" s="12"/>
      <c r="D77" s="12" t="s">
        <v>570</v>
      </c>
      <c r="E77" s="12" t="s">
        <v>134</v>
      </c>
      <c r="F77" s="12" t="s">
        <v>135</v>
      </c>
      <c r="G77" s="12" t="s">
        <v>229</v>
      </c>
      <c r="H77" s="12" t="s">
        <v>571</v>
      </c>
      <c r="J77" s="12" t="s">
        <v>572</v>
      </c>
      <c r="K77" s="12" t="s">
        <v>240</v>
      </c>
      <c r="L77" s="12" t="s">
        <v>241</v>
      </c>
      <c r="M77" s="12" t="s">
        <v>573</v>
      </c>
      <c r="N77" s="12" t="s">
        <v>574</v>
      </c>
      <c r="O77" s="12">
        <v>9.8716498068200007</v>
      </c>
      <c r="P77" s="12">
        <v>-65.235829692400003</v>
      </c>
    </row>
    <row r="78" spans="1:16" ht="25.5" x14ac:dyDescent="0.25">
      <c r="A78" s="12"/>
      <c r="B78" s="12"/>
      <c r="C78" s="12"/>
      <c r="D78" s="12" t="s">
        <v>575</v>
      </c>
      <c r="E78" s="12" t="s">
        <v>134</v>
      </c>
      <c r="F78" s="12" t="s">
        <v>135</v>
      </c>
      <c r="G78" s="12" t="s">
        <v>576</v>
      </c>
      <c r="H78" s="12" t="s">
        <v>577</v>
      </c>
      <c r="J78" s="12" t="s">
        <v>578</v>
      </c>
      <c r="K78" s="12" t="s">
        <v>240</v>
      </c>
      <c r="L78" s="12" t="s">
        <v>241</v>
      </c>
      <c r="M78" s="12" t="s">
        <v>579</v>
      </c>
      <c r="N78" s="12" t="s">
        <v>580</v>
      </c>
      <c r="O78" s="12">
        <v>9.8798939532799999</v>
      </c>
      <c r="P78" s="12">
        <v>-65.459337769200005</v>
      </c>
    </row>
    <row r="79" spans="1:16" ht="25.5" x14ac:dyDescent="0.25">
      <c r="A79" s="12"/>
      <c r="B79" s="12"/>
      <c r="C79" s="12"/>
      <c r="D79" s="12" t="s">
        <v>581</v>
      </c>
      <c r="E79" s="12" t="s">
        <v>142</v>
      </c>
      <c r="F79" s="12" t="s">
        <v>143</v>
      </c>
      <c r="G79" s="12" t="s">
        <v>582</v>
      </c>
      <c r="H79" s="12" t="s">
        <v>583</v>
      </c>
      <c r="J79" s="12" t="s">
        <v>584</v>
      </c>
      <c r="K79" s="12" t="s">
        <v>240</v>
      </c>
      <c r="L79" s="12" t="s">
        <v>241</v>
      </c>
      <c r="M79" s="12" t="s">
        <v>585</v>
      </c>
      <c r="N79" s="12" t="s">
        <v>586</v>
      </c>
      <c r="O79" s="12">
        <v>10.0014573217</v>
      </c>
      <c r="P79" s="12">
        <v>-65.506172570700002</v>
      </c>
    </row>
    <row r="80" spans="1:16" ht="25.5" x14ac:dyDescent="0.25">
      <c r="A80" s="12"/>
      <c r="B80" s="12"/>
      <c r="C80" s="12"/>
      <c r="D80" s="12" t="s">
        <v>587</v>
      </c>
      <c r="E80" s="12" t="s">
        <v>142</v>
      </c>
      <c r="F80" s="12" t="s">
        <v>143</v>
      </c>
      <c r="G80" s="12" t="s">
        <v>588</v>
      </c>
      <c r="H80" s="12" t="s">
        <v>589</v>
      </c>
      <c r="J80" s="12" t="s">
        <v>590</v>
      </c>
      <c r="K80" s="12" t="s">
        <v>248</v>
      </c>
      <c r="L80" s="12" t="s">
        <v>249</v>
      </c>
      <c r="M80" s="12" t="s">
        <v>591</v>
      </c>
      <c r="N80" s="12" t="s">
        <v>592</v>
      </c>
      <c r="O80" s="12">
        <v>9.1201260747700008</v>
      </c>
      <c r="P80" s="12">
        <v>-63.985743454400001</v>
      </c>
    </row>
    <row r="81" spans="1:16" x14ac:dyDescent="0.25">
      <c r="A81" s="12"/>
      <c r="B81" s="12"/>
      <c r="C81" s="12"/>
      <c r="D81" s="12" t="s">
        <v>593</v>
      </c>
      <c r="E81" s="12" t="s">
        <v>142</v>
      </c>
      <c r="F81" s="12" t="s">
        <v>143</v>
      </c>
      <c r="G81" s="12" t="s">
        <v>594</v>
      </c>
      <c r="H81" s="12" t="s">
        <v>595</v>
      </c>
      <c r="J81" s="12" t="s">
        <v>596</v>
      </c>
      <c r="K81" s="12" t="s">
        <v>248</v>
      </c>
      <c r="L81" s="12" t="s">
        <v>249</v>
      </c>
      <c r="M81" s="12" t="s">
        <v>89</v>
      </c>
      <c r="N81" s="12" t="s">
        <v>597</v>
      </c>
      <c r="O81" s="12">
        <v>9.9835211572899993</v>
      </c>
      <c r="P81" s="12">
        <v>-64.077220001800001</v>
      </c>
    </row>
    <row r="82" spans="1:16" x14ac:dyDescent="0.25">
      <c r="A82" s="12"/>
      <c r="B82" s="12"/>
      <c r="C82" s="12"/>
      <c r="D82" s="12" t="s">
        <v>598</v>
      </c>
      <c r="E82" s="12" t="s">
        <v>142</v>
      </c>
      <c r="F82" s="12" t="s">
        <v>143</v>
      </c>
      <c r="G82" s="12" t="s">
        <v>599</v>
      </c>
      <c r="H82" s="12" t="s">
        <v>600</v>
      </c>
      <c r="J82" s="12" t="s">
        <v>601</v>
      </c>
      <c r="K82" s="12" t="s">
        <v>248</v>
      </c>
      <c r="L82" s="12" t="s">
        <v>249</v>
      </c>
      <c r="M82" s="12" t="s">
        <v>602</v>
      </c>
      <c r="N82" s="12" t="s">
        <v>603</v>
      </c>
      <c r="O82" s="12">
        <v>9.6123051421400003</v>
      </c>
      <c r="P82" s="12">
        <v>-64.224652899899993</v>
      </c>
    </row>
    <row r="83" spans="1:16" x14ac:dyDescent="0.25">
      <c r="A83" s="12"/>
      <c r="B83" s="12"/>
      <c r="C83" s="12"/>
      <c r="D83" s="12" t="s">
        <v>604</v>
      </c>
      <c r="E83" s="12" t="s">
        <v>142</v>
      </c>
      <c r="F83" s="12" t="s">
        <v>143</v>
      </c>
      <c r="G83" s="12" t="s">
        <v>605</v>
      </c>
      <c r="H83" s="12" t="s">
        <v>606</v>
      </c>
      <c r="J83" s="12" t="s">
        <v>607</v>
      </c>
      <c r="K83" s="12" t="s">
        <v>248</v>
      </c>
      <c r="L83" s="12" t="s">
        <v>249</v>
      </c>
      <c r="M83" s="12" t="s">
        <v>608</v>
      </c>
      <c r="N83" s="12" t="s">
        <v>609</v>
      </c>
      <c r="O83" s="12">
        <v>9.74920354128</v>
      </c>
      <c r="P83" s="12">
        <v>-64.042752555800007</v>
      </c>
    </row>
    <row r="84" spans="1:16" x14ac:dyDescent="0.25">
      <c r="A84" s="12"/>
      <c r="B84" s="12"/>
      <c r="C84" s="12"/>
      <c r="D84" s="12" t="s">
        <v>610</v>
      </c>
      <c r="E84" s="12" t="s">
        <v>142</v>
      </c>
      <c r="F84" s="12" t="s">
        <v>143</v>
      </c>
      <c r="G84" s="12" t="s">
        <v>89</v>
      </c>
      <c r="H84" s="12" t="s">
        <v>611</v>
      </c>
      <c r="J84" s="12" t="s">
        <v>612</v>
      </c>
      <c r="K84" s="12" t="s">
        <v>613</v>
      </c>
      <c r="L84" s="12" t="s">
        <v>256</v>
      </c>
      <c r="M84" s="12" t="s">
        <v>614</v>
      </c>
      <c r="N84" s="12" t="s">
        <v>615</v>
      </c>
      <c r="O84" s="12">
        <v>9.9736855216499993</v>
      </c>
      <c r="P84" s="12">
        <v>-65.038156369199996</v>
      </c>
    </row>
    <row r="85" spans="1:16" x14ac:dyDescent="0.25">
      <c r="A85" s="12"/>
      <c r="B85" s="12"/>
      <c r="C85" s="12"/>
      <c r="D85" s="12" t="s">
        <v>616</v>
      </c>
      <c r="E85" s="12" t="s">
        <v>142</v>
      </c>
      <c r="F85" s="12" t="s">
        <v>143</v>
      </c>
      <c r="G85" s="12" t="s">
        <v>617</v>
      </c>
      <c r="H85" s="12" t="s">
        <v>618</v>
      </c>
      <c r="J85" s="12" t="s">
        <v>619</v>
      </c>
      <c r="K85" s="12" t="s">
        <v>613</v>
      </c>
      <c r="L85" s="12" t="s">
        <v>256</v>
      </c>
      <c r="M85" s="12" t="s">
        <v>620</v>
      </c>
      <c r="N85" s="12" t="s">
        <v>621</v>
      </c>
      <c r="O85" s="12">
        <v>9.8348323577900008</v>
      </c>
      <c r="P85" s="12">
        <v>-65.060178413100004</v>
      </c>
    </row>
    <row r="86" spans="1:16" ht="25.5" x14ac:dyDescent="0.25">
      <c r="A86" s="12"/>
      <c r="B86" s="12"/>
      <c r="C86" s="12"/>
      <c r="D86" s="12" t="s">
        <v>622</v>
      </c>
      <c r="E86" s="12" t="s">
        <v>142</v>
      </c>
      <c r="F86" s="12" t="s">
        <v>143</v>
      </c>
      <c r="G86" s="12" t="s">
        <v>197</v>
      </c>
      <c r="H86" s="12" t="s">
        <v>623</v>
      </c>
      <c r="J86" s="12" t="s">
        <v>624</v>
      </c>
      <c r="K86" s="12" t="s">
        <v>263</v>
      </c>
      <c r="L86" s="12" t="s">
        <v>264</v>
      </c>
      <c r="M86" s="12" t="s">
        <v>625</v>
      </c>
      <c r="N86" s="12" t="s">
        <v>626</v>
      </c>
      <c r="O86" s="12">
        <v>8.7598803920199995</v>
      </c>
      <c r="P86" s="12">
        <v>-63.911951174899997</v>
      </c>
    </row>
    <row r="87" spans="1:16" ht="25.5" x14ac:dyDescent="0.25">
      <c r="A87" s="12"/>
      <c r="B87" s="12"/>
      <c r="C87" s="12"/>
      <c r="D87" s="12" t="s">
        <v>627</v>
      </c>
      <c r="E87" s="12" t="s">
        <v>142</v>
      </c>
      <c r="F87" s="12" t="s">
        <v>143</v>
      </c>
      <c r="G87" s="12" t="s">
        <v>628</v>
      </c>
      <c r="H87" s="12" t="s">
        <v>629</v>
      </c>
      <c r="J87" s="12" t="s">
        <v>630</v>
      </c>
      <c r="K87" s="12" t="s">
        <v>271</v>
      </c>
      <c r="L87" s="12" t="s">
        <v>272</v>
      </c>
      <c r="M87" s="12" t="s">
        <v>631</v>
      </c>
      <c r="N87" s="12" t="s">
        <v>632</v>
      </c>
      <c r="O87" s="12">
        <v>10.087129151399999</v>
      </c>
      <c r="P87" s="12">
        <v>-65.4383946162</v>
      </c>
    </row>
    <row r="88" spans="1:16" ht="25.5" x14ac:dyDescent="0.25">
      <c r="A88" s="12"/>
      <c r="B88" s="12"/>
      <c r="C88" s="12"/>
      <c r="D88" s="12" t="s">
        <v>633</v>
      </c>
      <c r="E88" s="12" t="s">
        <v>142</v>
      </c>
      <c r="F88" s="12" t="s">
        <v>143</v>
      </c>
      <c r="G88" s="12" t="s">
        <v>634</v>
      </c>
      <c r="H88" s="12" t="s">
        <v>635</v>
      </c>
      <c r="J88" s="12" t="s">
        <v>636</v>
      </c>
      <c r="K88" s="12" t="s">
        <v>271</v>
      </c>
      <c r="L88" s="12" t="s">
        <v>272</v>
      </c>
      <c r="M88" s="12" t="s">
        <v>637</v>
      </c>
      <c r="N88" s="12" t="s">
        <v>638</v>
      </c>
      <c r="O88" s="12">
        <v>10.0827543278</v>
      </c>
      <c r="P88" s="12">
        <v>-65.388199084500002</v>
      </c>
    </row>
    <row r="89" spans="1:16" x14ac:dyDescent="0.25">
      <c r="A89" s="12"/>
      <c r="B89" s="12"/>
      <c r="C89" s="12"/>
      <c r="D89" s="12" t="s">
        <v>639</v>
      </c>
      <c r="E89" s="12" t="s">
        <v>142</v>
      </c>
      <c r="F89" s="12" t="s">
        <v>143</v>
      </c>
      <c r="G89" s="12" t="s">
        <v>640</v>
      </c>
      <c r="H89" s="12" t="s">
        <v>641</v>
      </c>
      <c r="J89" s="12" t="s">
        <v>642</v>
      </c>
      <c r="K89" s="12" t="s">
        <v>277</v>
      </c>
      <c r="L89" s="12" t="s">
        <v>278</v>
      </c>
      <c r="M89" s="12" t="s">
        <v>277</v>
      </c>
      <c r="N89" s="12" t="s">
        <v>643</v>
      </c>
      <c r="O89" s="12">
        <v>9.2714416610699999</v>
      </c>
      <c r="P89" s="12">
        <v>-64.644554179599993</v>
      </c>
    </row>
    <row r="90" spans="1:16" x14ac:dyDescent="0.25">
      <c r="A90" s="12"/>
      <c r="B90" s="12"/>
      <c r="C90" s="12"/>
      <c r="D90" s="12" t="s">
        <v>644</v>
      </c>
      <c r="E90" s="12" t="s">
        <v>142</v>
      </c>
      <c r="F90" s="12" t="s">
        <v>143</v>
      </c>
      <c r="G90" s="12" t="s">
        <v>645</v>
      </c>
      <c r="H90" s="12" t="s">
        <v>646</v>
      </c>
      <c r="J90" s="12" t="s">
        <v>647</v>
      </c>
      <c r="K90" s="12" t="s">
        <v>277</v>
      </c>
      <c r="L90" s="12" t="s">
        <v>278</v>
      </c>
      <c r="M90" s="12" t="s">
        <v>648</v>
      </c>
      <c r="N90" s="12" t="s">
        <v>649</v>
      </c>
      <c r="O90" s="12">
        <v>9.1880280380499997</v>
      </c>
      <c r="P90" s="12">
        <v>-64.536362046899995</v>
      </c>
    </row>
    <row r="91" spans="1:16" x14ac:dyDescent="0.25">
      <c r="A91" s="12"/>
      <c r="B91" s="12"/>
      <c r="C91" s="12"/>
      <c r="D91" s="12" t="s">
        <v>650</v>
      </c>
      <c r="E91" s="12" t="s">
        <v>142</v>
      </c>
      <c r="F91" s="12" t="s">
        <v>143</v>
      </c>
      <c r="G91" s="12" t="s">
        <v>410</v>
      </c>
      <c r="H91" s="12" t="s">
        <v>651</v>
      </c>
      <c r="J91" s="12" t="s">
        <v>652</v>
      </c>
      <c r="K91" s="12" t="s">
        <v>283</v>
      </c>
      <c r="L91" s="12" t="s">
        <v>284</v>
      </c>
      <c r="M91" s="12" t="s">
        <v>653</v>
      </c>
      <c r="N91" s="12" t="s">
        <v>654</v>
      </c>
      <c r="O91" s="12">
        <v>10.132043401000001</v>
      </c>
      <c r="P91" s="12">
        <v>-64.642793455900005</v>
      </c>
    </row>
    <row r="92" spans="1:16" x14ac:dyDescent="0.25">
      <c r="A92" s="12"/>
      <c r="B92" s="12"/>
      <c r="C92" s="12"/>
      <c r="D92" s="12" t="s">
        <v>655</v>
      </c>
      <c r="E92" s="12" t="s">
        <v>142</v>
      </c>
      <c r="F92" s="12" t="s">
        <v>143</v>
      </c>
      <c r="G92" s="12" t="s">
        <v>656</v>
      </c>
      <c r="H92" s="12" t="s">
        <v>657</v>
      </c>
      <c r="J92" s="12" t="s">
        <v>658</v>
      </c>
      <c r="K92" s="12" t="s">
        <v>283</v>
      </c>
      <c r="L92" s="12" t="s">
        <v>284</v>
      </c>
      <c r="M92" s="12" t="s">
        <v>659</v>
      </c>
      <c r="N92" s="12" t="s">
        <v>660</v>
      </c>
      <c r="O92" s="12">
        <v>10.0153598845</v>
      </c>
      <c r="P92" s="12">
        <v>-64.718620031200004</v>
      </c>
    </row>
    <row r="93" spans="1:16" x14ac:dyDescent="0.25">
      <c r="A93" s="12"/>
      <c r="B93" s="12"/>
      <c r="C93" s="12"/>
      <c r="D93" s="12" t="s">
        <v>661</v>
      </c>
      <c r="E93" s="12" t="s">
        <v>150</v>
      </c>
      <c r="F93" s="12" t="s">
        <v>151</v>
      </c>
      <c r="G93" s="12" t="s">
        <v>102</v>
      </c>
      <c r="H93" s="12" t="s">
        <v>662</v>
      </c>
      <c r="J93" s="12" t="s">
        <v>663</v>
      </c>
      <c r="K93" s="12" t="s">
        <v>283</v>
      </c>
      <c r="L93" s="12" t="s">
        <v>284</v>
      </c>
      <c r="M93" s="12" t="s">
        <v>664</v>
      </c>
      <c r="N93" s="12" t="s">
        <v>665</v>
      </c>
      <c r="O93" s="12">
        <v>10.036668778999999</v>
      </c>
      <c r="P93" s="12">
        <v>-64.376369969799995</v>
      </c>
    </row>
    <row r="94" spans="1:16" x14ac:dyDescent="0.25">
      <c r="A94" s="12"/>
      <c r="B94" s="12"/>
      <c r="C94" s="12"/>
      <c r="D94" s="12" t="s">
        <v>666</v>
      </c>
      <c r="E94" s="12" t="s">
        <v>150</v>
      </c>
      <c r="F94" s="12" t="s">
        <v>151</v>
      </c>
      <c r="G94" s="12" t="s">
        <v>667</v>
      </c>
      <c r="H94" s="12" t="s">
        <v>668</v>
      </c>
      <c r="J94" s="12" t="s">
        <v>669</v>
      </c>
      <c r="K94" s="12" t="s">
        <v>283</v>
      </c>
      <c r="L94" s="12" t="s">
        <v>284</v>
      </c>
      <c r="M94" s="12" t="s">
        <v>670</v>
      </c>
      <c r="N94" s="12" t="s">
        <v>671</v>
      </c>
      <c r="O94" s="12">
        <v>9.8571595359500002</v>
      </c>
      <c r="P94" s="12">
        <v>-64.8853987241</v>
      </c>
    </row>
    <row r="95" spans="1:16" x14ac:dyDescent="0.25">
      <c r="A95" s="12"/>
      <c r="B95" s="12"/>
      <c r="C95" s="12"/>
      <c r="D95" s="12" t="s">
        <v>672</v>
      </c>
      <c r="E95" s="12" t="s">
        <v>150</v>
      </c>
      <c r="F95" s="12" t="s">
        <v>151</v>
      </c>
      <c r="G95" s="12" t="s">
        <v>360</v>
      </c>
      <c r="H95" s="12" t="s">
        <v>673</v>
      </c>
      <c r="J95" s="12" t="s">
        <v>674</v>
      </c>
      <c r="K95" s="12" t="s">
        <v>283</v>
      </c>
      <c r="L95" s="12" t="s">
        <v>284</v>
      </c>
      <c r="M95" s="12" t="s">
        <v>675</v>
      </c>
      <c r="N95" s="12" t="s">
        <v>676</v>
      </c>
      <c r="O95" s="12">
        <v>9.9238687683000002</v>
      </c>
      <c r="P95" s="12">
        <v>-64.759150370699999</v>
      </c>
    </row>
    <row r="96" spans="1:16" x14ac:dyDescent="0.25">
      <c r="A96" s="12"/>
      <c r="B96" s="12"/>
      <c r="C96" s="12"/>
      <c r="D96" s="12" t="s">
        <v>677</v>
      </c>
      <c r="E96" s="12" t="s">
        <v>150</v>
      </c>
      <c r="F96" s="12" t="s">
        <v>151</v>
      </c>
      <c r="G96" s="12" t="s">
        <v>678</v>
      </c>
      <c r="H96" s="12" t="s">
        <v>679</v>
      </c>
      <c r="J96" s="12" t="s">
        <v>680</v>
      </c>
      <c r="K96" s="12" t="s">
        <v>283</v>
      </c>
      <c r="L96" s="12" t="s">
        <v>284</v>
      </c>
      <c r="M96" s="12" t="s">
        <v>681</v>
      </c>
      <c r="N96" s="12" t="s">
        <v>682</v>
      </c>
      <c r="O96" s="12">
        <v>10.0289319439</v>
      </c>
      <c r="P96" s="12">
        <v>-64.534719451000001</v>
      </c>
    </row>
    <row r="97" spans="1:16" ht="25.5" x14ac:dyDescent="0.25">
      <c r="A97" s="12"/>
      <c r="B97" s="12"/>
      <c r="C97" s="12"/>
      <c r="D97" s="12" t="s">
        <v>683</v>
      </c>
      <c r="E97" s="12" t="s">
        <v>150</v>
      </c>
      <c r="F97" s="12" t="s">
        <v>151</v>
      </c>
      <c r="G97" s="12" t="s">
        <v>684</v>
      </c>
      <c r="H97" s="12" t="s">
        <v>685</v>
      </c>
      <c r="J97" s="12" t="s">
        <v>686</v>
      </c>
      <c r="K97" s="12" t="s">
        <v>289</v>
      </c>
      <c r="L97" s="12" t="s">
        <v>290</v>
      </c>
      <c r="M97" s="12" t="s">
        <v>687</v>
      </c>
      <c r="N97" s="12" t="s">
        <v>688</v>
      </c>
      <c r="O97" s="12">
        <v>8.9155451670500003</v>
      </c>
      <c r="P97" s="12">
        <v>-64.2361593535</v>
      </c>
    </row>
    <row r="98" spans="1:16" x14ac:dyDescent="0.25">
      <c r="A98" s="12"/>
      <c r="B98" s="12"/>
      <c r="C98" s="12"/>
      <c r="D98" s="12" t="s">
        <v>689</v>
      </c>
      <c r="E98" s="12" t="s">
        <v>150</v>
      </c>
      <c r="F98" s="12" t="s">
        <v>151</v>
      </c>
      <c r="G98" s="12" t="s">
        <v>690</v>
      </c>
      <c r="H98" s="12" t="s">
        <v>691</v>
      </c>
      <c r="J98" s="12" t="s">
        <v>692</v>
      </c>
      <c r="K98" s="12" t="s">
        <v>289</v>
      </c>
      <c r="L98" s="12" t="s">
        <v>290</v>
      </c>
      <c r="M98" s="12" t="s">
        <v>693</v>
      </c>
      <c r="N98" s="12" t="s">
        <v>694</v>
      </c>
      <c r="O98" s="12">
        <v>8.7706732225199993</v>
      </c>
      <c r="P98" s="12">
        <v>-64.176277897600002</v>
      </c>
    </row>
    <row r="99" spans="1:16" ht="25.5" x14ac:dyDescent="0.25">
      <c r="A99" s="12"/>
      <c r="B99" s="12"/>
      <c r="C99" s="12"/>
      <c r="D99" s="12" t="s">
        <v>695</v>
      </c>
      <c r="E99" s="12" t="s">
        <v>150</v>
      </c>
      <c r="F99" s="12" t="s">
        <v>151</v>
      </c>
      <c r="G99" s="12" t="s">
        <v>337</v>
      </c>
      <c r="H99" s="12" t="s">
        <v>696</v>
      </c>
      <c r="J99" s="12" t="s">
        <v>697</v>
      </c>
      <c r="K99" s="12" t="s">
        <v>295</v>
      </c>
      <c r="L99" s="12" t="s">
        <v>296</v>
      </c>
      <c r="M99" s="12" t="s">
        <v>698</v>
      </c>
      <c r="N99" s="12" t="s">
        <v>699</v>
      </c>
      <c r="O99" s="12">
        <v>9.1752054314699993</v>
      </c>
      <c r="P99" s="12">
        <v>-64.998718563099999</v>
      </c>
    </row>
    <row r="100" spans="1:16" ht="25.5" x14ac:dyDescent="0.25">
      <c r="A100" s="12"/>
      <c r="B100" s="12"/>
      <c r="C100" s="12"/>
      <c r="D100" s="12" t="s">
        <v>700</v>
      </c>
      <c r="E100" s="12" t="s">
        <v>150</v>
      </c>
      <c r="F100" s="12" t="s">
        <v>151</v>
      </c>
      <c r="G100" s="12" t="s">
        <v>484</v>
      </c>
      <c r="H100" s="12" t="s">
        <v>701</v>
      </c>
      <c r="J100" s="12" t="s">
        <v>702</v>
      </c>
      <c r="K100" s="12" t="s">
        <v>295</v>
      </c>
      <c r="L100" s="12" t="s">
        <v>296</v>
      </c>
      <c r="M100" s="12" t="s">
        <v>703</v>
      </c>
      <c r="N100" s="12" t="s">
        <v>704</v>
      </c>
      <c r="O100" s="12">
        <v>9.3822854377699993</v>
      </c>
      <c r="P100" s="12">
        <v>-65.183773192000004</v>
      </c>
    </row>
    <row r="101" spans="1:16" ht="25.5" x14ac:dyDescent="0.25">
      <c r="A101" s="12"/>
      <c r="B101" s="12"/>
      <c r="C101" s="12"/>
      <c r="D101" s="12" t="s">
        <v>705</v>
      </c>
      <c r="E101" s="12" t="s">
        <v>150</v>
      </c>
      <c r="F101" s="12" t="s">
        <v>151</v>
      </c>
      <c r="G101" s="12" t="s">
        <v>706</v>
      </c>
      <c r="H101" s="12" t="s">
        <v>707</v>
      </c>
      <c r="J101" s="12" t="s">
        <v>708</v>
      </c>
      <c r="K101" s="12" t="s">
        <v>301</v>
      </c>
      <c r="L101" s="12" t="s">
        <v>302</v>
      </c>
      <c r="M101" s="12" t="s">
        <v>709</v>
      </c>
      <c r="N101" s="12" t="s">
        <v>710</v>
      </c>
      <c r="O101" s="12">
        <v>10.185474643299999</v>
      </c>
      <c r="P101" s="12">
        <v>-64.693619645799998</v>
      </c>
    </row>
    <row r="102" spans="1:16" ht="25.5" x14ac:dyDescent="0.25">
      <c r="A102" s="12"/>
      <c r="B102" s="12"/>
      <c r="C102" s="12"/>
      <c r="D102" s="12" t="s">
        <v>711</v>
      </c>
      <c r="E102" s="12" t="s">
        <v>158</v>
      </c>
      <c r="F102" s="12" t="s">
        <v>159</v>
      </c>
      <c r="G102" s="12" t="s">
        <v>712</v>
      </c>
      <c r="H102" s="12" t="s">
        <v>713</v>
      </c>
      <c r="J102" s="12" t="s">
        <v>714</v>
      </c>
      <c r="K102" s="12" t="s">
        <v>301</v>
      </c>
      <c r="L102" s="12" t="s">
        <v>302</v>
      </c>
      <c r="M102" s="12" t="s">
        <v>715</v>
      </c>
      <c r="N102" s="12" t="s">
        <v>716</v>
      </c>
      <c r="O102" s="12">
        <v>10.2477776045</v>
      </c>
      <c r="P102" s="12">
        <v>-64.715271282800003</v>
      </c>
    </row>
    <row r="103" spans="1:16" x14ac:dyDescent="0.25">
      <c r="A103" s="12"/>
      <c r="B103" s="12"/>
      <c r="C103" s="12"/>
      <c r="D103" s="12" t="s">
        <v>717</v>
      </c>
      <c r="E103" s="12" t="s">
        <v>158</v>
      </c>
      <c r="F103" s="12" t="s">
        <v>159</v>
      </c>
      <c r="G103" s="12" t="s">
        <v>718</v>
      </c>
      <c r="H103" s="12" t="s">
        <v>719</v>
      </c>
      <c r="J103" s="12" t="s">
        <v>720</v>
      </c>
      <c r="K103" s="12" t="s">
        <v>307</v>
      </c>
      <c r="L103" s="12" t="s">
        <v>308</v>
      </c>
      <c r="M103" s="12" t="s">
        <v>721</v>
      </c>
      <c r="N103" s="12" t="s">
        <v>722</v>
      </c>
      <c r="O103" s="12">
        <v>7.6858307028599997</v>
      </c>
      <c r="P103" s="12">
        <v>-68.284553776199999</v>
      </c>
    </row>
    <row r="104" spans="1:16" x14ac:dyDescent="0.25">
      <c r="A104" s="12"/>
      <c r="B104" s="12"/>
      <c r="C104" s="12"/>
      <c r="D104" s="12" t="s">
        <v>723</v>
      </c>
      <c r="E104" s="12" t="s">
        <v>158</v>
      </c>
      <c r="F104" s="12" t="s">
        <v>159</v>
      </c>
      <c r="G104" s="12" t="s">
        <v>724</v>
      </c>
      <c r="H104" s="12" t="s">
        <v>725</v>
      </c>
      <c r="J104" s="12" t="s">
        <v>726</v>
      </c>
      <c r="K104" s="12" t="s">
        <v>307</v>
      </c>
      <c r="L104" s="12" t="s">
        <v>308</v>
      </c>
      <c r="M104" s="12" t="s">
        <v>727</v>
      </c>
      <c r="N104" s="12" t="s">
        <v>728</v>
      </c>
      <c r="O104" s="12">
        <v>7.7982587825499996</v>
      </c>
      <c r="P104" s="12">
        <v>-68.546652068100002</v>
      </c>
    </row>
    <row r="105" spans="1:16" x14ac:dyDescent="0.25">
      <c r="A105" s="12"/>
      <c r="B105" s="12"/>
      <c r="C105" s="12"/>
      <c r="D105" s="12" t="s">
        <v>729</v>
      </c>
      <c r="E105" s="12" t="s">
        <v>158</v>
      </c>
      <c r="F105" s="12" t="s">
        <v>159</v>
      </c>
      <c r="G105" s="12" t="s">
        <v>730</v>
      </c>
      <c r="H105" s="12" t="s">
        <v>731</v>
      </c>
      <c r="J105" s="12" t="s">
        <v>732</v>
      </c>
      <c r="K105" s="12" t="s">
        <v>307</v>
      </c>
      <c r="L105" s="12" t="s">
        <v>308</v>
      </c>
      <c r="M105" s="12" t="s">
        <v>733</v>
      </c>
      <c r="N105" s="12" t="s">
        <v>734</v>
      </c>
      <c r="O105" s="12">
        <v>7.3772415472899997</v>
      </c>
      <c r="P105" s="12">
        <v>-68.549220762999994</v>
      </c>
    </row>
    <row r="106" spans="1:16" x14ac:dyDescent="0.25">
      <c r="A106" s="12"/>
      <c r="B106" s="12"/>
      <c r="C106" s="12"/>
      <c r="D106" s="12" t="s">
        <v>735</v>
      </c>
      <c r="E106" s="12" t="s">
        <v>165</v>
      </c>
      <c r="F106" s="12" t="s">
        <v>166</v>
      </c>
      <c r="G106" s="12" t="s">
        <v>736</v>
      </c>
      <c r="H106" s="12" t="s">
        <v>737</v>
      </c>
      <c r="J106" s="12" t="s">
        <v>738</v>
      </c>
      <c r="K106" s="12" t="s">
        <v>307</v>
      </c>
      <c r="L106" s="12" t="s">
        <v>308</v>
      </c>
      <c r="M106" s="12" t="s">
        <v>739</v>
      </c>
      <c r="N106" s="12" t="s">
        <v>740</v>
      </c>
      <c r="O106" s="12">
        <v>6.9347959890800004</v>
      </c>
      <c r="P106" s="12">
        <v>-68.4303376031</v>
      </c>
    </row>
    <row r="107" spans="1:16" x14ac:dyDescent="0.25">
      <c r="A107" s="12"/>
      <c r="B107" s="12"/>
      <c r="C107" s="12"/>
      <c r="D107" s="12" t="s">
        <v>741</v>
      </c>
      <c r="E107" s="12" t="s">
        <v>165</v>
      </c>
      <c r="F107" s="12" t="s">
        <v>166</v>
      </c>
      <c r="G107" s="12" t="s">
        <v>134</v>
      </c>
      <c r="H107" s="12" t="s">
        <v>742</v>
      </c>
      <c r="J107" s="12" t="s">
        <v>743</v>
      </c>
      <c r="K107" s="12" t="s">
        <v>307</v>
      </c>
      <c r="L107" s="12" t="s">
        <v>308</v>
      </c>
      <c r="M107" s="12" t="s">
        <v>744</v>
      </c>
      <c r="N107" s="12" t="s">
        <v>745</v>
      </c>
      <c r="O107" s="12">
        <v>7.6948758176999998</v>
      </c>
      <c r="P107" s="12">
        <v>-68.765507575100003</v>
      </c>
    </row>
    <row r="108" spans="1:16" x14ac:dyDescent="0.25">
      <c r="A108" s="12"/>
      <c r="B108" s="12"/>
      <c r="C108" s="12"/>
      <c r="D108" s="12" t="s">
        <v>746</v>
      </c>
      <c r="E108" s="12" t="s">
        <v>165</v>
      </c>
      <c r="F108" s="12" t="s">
        <v>166</v>
      </c>
      <c r="G108" s="12" t="s">
        <v>747</v>
      </c>
      <c r="H108" s="12" t="s">
        <v>748</v>
      </c>
      <c r="J108" s="12" t="s">
        <v>749</v>
      </c>
      <c r="K108" s="12" t="s">
        <v>307</v>
      </c>
      <c r="L108" s="12" t="s">
        <v>308</v>
      </c>
      <c r="M108" s="12" t="s">
        <v>750</v>
      </c>
      <c r="N108" s="12" t="s">
        <v>751</v>
      </c>
      <c r="O108" s="12">
        <v>7.6991520491900003</v>
      </c>
      <c r="P108" s="12">
        <v>-67.938330093000005</v>
      </c>
    </row>
    <row r="109" spans="1:16" x14ac:dyDescent="0.25">
      <c r="A109" s="12"/>
      <c r="B109" s="12"/>
      <c r="C109" s="12"/>
      <c r="D109" s="12" t="s">
        <v>752</v>
      </c>
      <c r="E109" s="12" t="s">
        <v>165</v>
      </c>
      <c r="F109" s="12" t="s">
        <v>166</v>
      </c>
      <c r="G109" s="12" t="s">
        <v>753</v>
      </c>
      <c r="H109" s="12" t="s">
        <v>754</v>
      </c>
      <c r="J109" s="12" t="s">
        <v>755</v>
      </c>
      <c r="K109" s="12" t="s">
        <v>313</v>
      </c>
      <c r="L109" s="12" t="s">
        <v>314</v>
      </c>
      <c r="M109" s="12" t="s">
        <v>756</v>
      </c>
      <c r="N109" s="12" t="s">
        <v>757</v>
      </c>
      <c r="O109" s="12">
        <v>7.8222254641799998</v>
      </c>
      <c r="P109" s="12">
        <v>-67.694055617299995</v>
      </c>
    </row>
    <row r="110" spans="1:16" x14ac:dyDescent="0.25">
      <c r="A110" s="12"/>
      <c r="B110" s="12"/>
      <c r="C110" s="12"/>
      <c r="D110" s="12" t="s">
        <v>758</v>
      </c>
      <c r="E110" s="12" t="s">
        <v>165</v>
      </c>
      <c r="F110" s="12" t="s">
        <v>166</v>
      </c>
      <c r="G110" s="12" t="s">
        <v>759</v>
      </c>
      <c r="H110" s="12" t="s">
        <v>760</v>
      </c>
      <c r="J110" s="12" t="s">
        <v>761</v>
      </c>
      <c r="K110" s="12" t="s">
        <v>319</v>
      </c>
      <c r="L110" s="12" t="s">
        <v>320</v>
      </c>
      <c r="M110" s="12" t="s">
        <v>762</v>
      </c>
      <c r="N110" s="12" t="s">
        <v>763</v>
      </c>
      <c r="O110" s="12">
        <v>7.8935668777299997</v>
      </c>
      <c r="P110" s="12">
        <v>-69.229769888999996</v>
      </c>
    </row>
    <row r="111" spans="1:16" x14ac:dyDescent="0.25">
      <c r="A111" s="12"/>
      <c r="B111" s="12"/>
      <c r="C111" s="12"/>
      <c r="D111" s="12" t="s">
        <v>764</v>
      </c>
      <c r="E111" s="12" t="s">
        <v>165</v>
      </c>
      <c r="F111" s="12" t="s">
        <v>166</v>
      </c>
      <c r="G111" s="12" t="s">
        <v>765</v>
      </c>
      <c r="H111" s="12" t="s">
        <v>766</v>
      </c>
      <c r="J111" s="12" t="s">
        <v>767</v>
      </c>
      <c r="K111" s="12" t="s">
        <v>319</v>
      </c>
      <c r="L111" s="12" t="s">
        <v>320</v>
      </c>
      <c r="M111" s="12" t="s">
        <v>768</v>
      </c>
      <c r="N111" s="12" t="s">
        <v>769</v>
      </c>
      <c r="O111" s="12">
        <v>7.5775478325599996</v>
      </c>
      <c r="P111" s="12">
        <v>-69.222251860599997</v>
      </c>
    </row>
    <row r="112" spans="1:16" x14ac:dyDescent="0.25">
      <c r="A112" s="12"/>
      <c r="B112" s="12"/>
      <c r="C112" s="12"/>
      <c r="D112" s="12" t="s">
        <v>770</v>
      </c>
      <c r="E112" s="12" t="s">
        <v>165</v>
      </c>
      <c r="F112" s="12" t="s">
        <v>166</v>
      </c>
      <c r="G112" s="12" t="s">
        <v>771</v>
      </c>
      <c r="H112" s="12" t="s">
        <v>772</v>
      </c>
      <c r="J112" s="12" t="s">
        <v>773</v>
      </c>
      <c r="K112" s="12" t="s">
        <v>319</v>
      </c>
      <c r="L112" s="12" t="s">
        <v>320</v>
      </c>
      <c r="M112" s="12" t="s">
        <v>774</v>
      </c>
      <c r="N112" s="12" t="s">
        <v>775</v>
      </c>
      <c r="O112" s="12">
        <v>7.7297894819700002</v>
      </c>
      <c r="P112" s="12">
        <v>-69.749658271300007</v>
      </c>
    </row>
    <row r="113" spans="1:16" x14ac:dyDescent="0.25">
      <c r="A113" s="12"/>
      <c r="B113" s="12"/>
      <c r="C113" s="12"/>
      <c r="D113" s="12" t="s">
        <v>776</v>
      </c>
      <c r="E113" s="12" t="s">
        <v>165</v>
      </c>
      <c r="F113" s="12" t="s">
        <v>166</v>
      </c>
      <c r="G113" s="12" t="s">
        <v>777</v>
      </c>
      <c r="H113" s="12" t="s">
        <v>778</v>
      </c>
      <c r="J113" s="12" t="s">
        <v>779</v>
      </c>
      <c r="K113" s="12" t="s">
        <v>319</v>
      </c>
      <c r="L113" s="12" t="s">
        <v>320</v>
      </c>
      <c r="M113" s="12" t="s">
        <v>780</v>
      </c>
      <c r="N113" s="12" t="s">
        <v>781</v>
      </c>
      <c r="O113" s="12">
        <v>7.3015319979099997</v>
      </c>
      <c r="P113" s="12">
        <v>-69.206286929000001</v>
      </c>
    </row>
    <row r="114" spans="1:16" x14ac:dyDescent="0.25">
      <c r="A114" s="12"/>
      <c r="B114" s="12"/>
      <c r="C114" s="12"/>
      <c r="D114" s="12" t="s">
        <v>782</v>
      </c>
      <c r="E114" s="12" t="s">
        <v>165</v>
      </c>
      <c r="F114" s="12" t="s">
        <v>166</v>
      </c>
      <c r="G114" s="12" t="s">
        <v>165</v>
      </c>
      <c r="H114" s="12" t="s">
        <v>783</v>
      </c>
      <c r="J114" s="12" t="s">
        <v>784</v>
      </c>
      <c r="K114" s="12" t="s">
        <v>319</v>
      </c>
      <c r="L114" s="12" t="s">
        <v>320</v>
      </c>
      <c r="M114" s="12" t="s">
        <v>785</v>
      </c>
      <c r="N114" s="12" t="s">
        <v>786</v>
      </c>
      <c r="O114" s="12">
        <v>7.7633505783699999</v>
      </c>
      <c r="P114" s="12">
        <v>-69.557191976200002</v>
      </c>
    </row>
    <row r="115" spans="1:16" x14ac:dyDescent="0.25">
      <c r="A115" s="12"/>
      <c r="B115" s="12"/>
      <c r="C115" s="12"/>
      <c r="D115" s="12" t="s">
        <v>787</v>
      </c>
      <c r="E115" s="12" t="s">
        <v>165</v>
      </c>
      <c r="F115" s="12" t="s">
        <v>166</v>
      </c>
      <c r="G115" s="12" t="s">
        <v>788</v>
      </c>
      <c r="H115" s="12" t="s">
        <v>789</v>
      </c>
      <c r="J115" s="12" t="s">
        <v>790</v>
      </c>
      <c r="K115" s="12" t="s">
        <v>325</v>
      </c>
      <c r="L115" s="12" t="s">
        <v>326</v>
      </c>
      <c r="M115" s="12" t="s">
        <v>791</v>
      </c>
      <c r="N115" s="12" t="s">
        <v>792</v>
      </c>
      <c r="O115" s="12">
        <v>7.2773787305199997</v>
      </c>
      <c r="P115" s="12">
        <v>-70.926097311800007</v>
      </c>
    </row>
    <row r="116" spans="1:16" x14ac:dyDescent="0.25">
      <c r="A116" s="12"/>
      <c r="B116" s="12"/>
      <c r="C116" s="12"/>
      <c r="D116" s="12" t="s">
        <v>793</v>
      </c>
      <c r="E116" s="12" t="s">
        <v>165</v>
      </c>
      <c r="F116" s="12" t="s">
        <v>166</v>
      </c>
      <c r="G116" s="12" t="s">
        <v>794</v>
      </c>
      <c r="H116" s="12" t="s">
        <v>795</v>
      </c>
      <c r="J116" s="12" t="s">
        <v>796</v>
      </c>
      <c r="K116" s="12" t="s">
        <v>325</v>
      </c>
      <c r="L116" s="12" t="s">
        <v>326</v>
      </c>
      <c r="M116" s="12" t="s">
        <v>463</v>
      </c>
      <c r="N116" s="12" t="s">
        <v>797</v>
      </c>
      <c r="O116" s="12">
        <v>7.4559429904399996</v>
      </c>
      <c r="P116" s="12">
        <v>-70.015611660999994</v>
      </c>
    </row>
    <row r="117" spans="1:16" x14ac:dyDescent="0.25">
      <c r="A117" s="12"/>
      <c r="B117" s="12"/>
      <c r="C117" s="12"/>
      <c r="D117" s="12" t="s">
        <v>798</v>
      </c>
      <c r="E117" s="12" t="s">
        <v>165</v>
      </c>
      <c r="F117" s="12" t="s">
        <v>166</v>
      </c>
      <c r="G117" s="12" t="s">
        <v>799</v>
      </c>
      <c r="H117" s="12" t="s">
        <v>800</v>
      </c>
      <c r="J117" s="12" t="s">
        <v>801</v>
      </c>
      <c r="K117" s="12" t="s">
        <v>325</v>
      </c>
      <c r="L117" s="12" t="s">
        <v>326</v>
      </c>
      <c r="M117" s="12" t="s">
        <v>802</v>
      </c>
      <c r="N117" s="12" t="s">
        <v>803</v>
      </c>
      <c r="O117" s="12">
        <v>7.0943899443999996</v>
      </c>
      <c r="P117" s="12">
        <v>-70.644299489000005</v>
      </c>
    </row>
    <row r="118" spans="1:16" x14ac:dyDescent="0.25">
      <c r="A118" s="12"/>
      <c r="B118" s="12"/>
      <c r="C118" s="12"/>
      <c r="D118" s="12" t="s">
        <v>804</v>
      </c>
      <c r="E118" s="12" t="s">
        <v>165</v>
      </c>
      <c r="F118" s="12" t="s">
        <v>166</v>
      </c>
      <c r="G118" s="12" t="s">
        <v>805</v>
      </c>
      <c r="H118" s="12" t="s">
        <v>806</v>
      </c>
      <c r="J118" s="12" t="s">
        <v>807</v>
      </c>
      <c r="K118" s="12" t="s">
        <v>325</v>
      </c>
      <c r="L118" s="12" t="s">
        <v>326</v>
      </c>
      <c r="M118" s="12" t="s">
        <v>808</v>
      </c>
      <c r="N118" s="12" t="s">
        <v>809</v>
      </c>
      <c r="O118" s="12">
        <v>7.3154106614499996</v>
      </c>
      <c r="P118" s="12">
        <v>-71.734749415099998</v>
      </c>
    </row>
    <row r="119" spans="1:16" x14ac:dyDescent="0.25">
      <c r="A119" s="12"/>
      <c r="B119" s="12"/>
      <c r="C119" s="12"/>
      <c r="D119" s="12" t="s">
        <v>810</v>
      </c>
      <c r="E119" s="12" t="s">
        <v>165</v>
      </c>
      <c r="F119" s="12" t="s">
        <v>166</v>
      </c>
      <c r="G119" s="12" t="s">
        <v>197</v>
      </c>
      <c r="H119" s="12" t="s">
        <v>811</v>
      </c>
      <c r="J119" s="12" t="s">
        <v>812</v>
      </c>
      <c r="K119" s="12" t="s">
        <v>325</v>
      </c>
      <c r="L119" s="12" t="s">
        <v>326</v>
      </c>
      <c r="M119" s="12" t="s">
        <v>428</v>
      </c>
      <c r="N119" s="12" t="s">
        <v>813</v>
      </c>
      <c r="O119" s="12">
        <v>7.1199599121599997</v>
      </c>
      <c r="P119" s="12">
        <v>-71.708585614900002</v>
      </c>
    </row>
    <row r="120" spans="1:16" ht="25.5" x14ac:dyDescent="0.25">
      <c r="A120" s="12"/>
      <c r="B120" s="12"/>
      <c r="C120" s="12"/>
      <c r="D120" s="12" t="s">
        <v>814</v>
      </c>
      <c r="E120" s="12" t="s">
        <v>165</v>
      </c>
      <c r="F120" s="12" t="s">
        <v>166</v>
      </c>
      <c r="G120" s="12" t="s">
        <v>815</v>
      </c>
      <c r="H120" s="12" t="s">
        <v>816</v>
      </c>
      <c r="J120" s="12" t="s">
        <v>817</v>
      </c>
      <c r="K120" s="12" t="s">
        <v>331</v>
      </c>
      <c r="L120" s="12" t="s">
        <v>332</v>
      </c>
      <c r="M120" s="12" t="s">
        <v>818</v>
      </c>
      <c r="N120" s="12" t="s">
        <v>819</v>
      </c>
      <c r="O120" s="12">
        <v>7.6300057897700002</v>
      </c>
      <c r="P120" s="12">
        <v>-67.588013746100003</v>
      </c>
    </row>
    <row r="121" spans="1:16" x14ac:dyDescent="0.25">
      <c r="A121" s="12"/>
      <c r="B121" s="12"/>
      <c r="C121" s="12"/>
      <c r="D121" s="12" t="s">
        <v>820</v>
      </c>
      <c r="E121" s="12" t="s">
        <v>165</v>
      </c>
      <c r="F121" s="12" t="s">
        <v>166</v>
      </c>
      <c r="G121" s="12" t="s">
        <v>821</v>
      </c>
      <c r="H121" s="12" t="s">
        <v>822</v>
      </c>
      <c r="J121" s="12" t="s">
        <v>823</v>
      </c>
      <c r="K121" s="12" t="s">
        <v>331</v>
      </c>
      <c r="L121" s="12" t="s">
        <v>332</v>
      </c>
      <c r="M121" s="12" t="s">
        <v>824</v>
      </c>
      <c r="N121" s="12" t="s">
        <v>825</v>
      </c>
      <c r="O121" s="12">
        <v>6.3678659819399996</v>
      </c>
      <c r="P121" s="12">
        <v>-68.318224897799993</v>
      </c>
    </row>
    <row r="122" spans="1:16" x14ac:dyDescent="0.25">
      <c r="A122" s="12"/>
      <c r="B122" s="12"/>
      <c r="C122" s="12"/>
      <c r="D122" s="12" t="s">
        <v>826</v>
      </c>
      <c r="E122" s="12" t="s">
        <v>165</v>
      </c>
      <c r="F122" s="12" t="s">
        <v>166</v>
      </c>
      <c r="G122" s="12" t="s">
        <v>827</v>
      </c>
      <c r="H122" s="12" t="s">
        <v>828</v>
      </c>
      <c r="J122" s="12" t="s">
        <v>829</v>
      </c>
      <c r="K122" s="12" t="s">
        <v>331</v>
      </c>
      <c r="L122" s="12" t="s">
        <v>332</v>
      </c>
      <c r="M122" s="12" t="s">
        <v>830</v>
      </c>
      <c r="N122" s="12" t="s">
        <v>831</v>
      </c>
      <c r="O122" s="12">
        <v>7.0463052319899999</v>
      </c>
      <c r="P122" s="12">
        <v>-67.588139519500004</v>
      </c>
    </row>
    <row r="123" spans="1:16" x14ac:dyDescent="0.25">
      <c r="A123" s="12"/>
      <c r="B123" s="12"/>
      <c r="C123" s="12"/>
      <c r="D123" s="12" t="s">
        <v>832</v>
      </c>
      <c r="E123" s="12" t="s">
        <v>165</v>
      </c>
      <c r="F123" s="12" t="s">
        <v>166</v>
      </c>
      <c r="G123" s="12" t="s">
        <v>255</v>
      </c>
      <c r="H123" s="12" t="s">
        <v>833</v>
      </c>
      <c r="J123" s="12" t="s">
        <v>834</v>
      </c>
      <c r="K123" s="12" t="s">
        <v>337</v>
      </c>
      <c r="L123" s="12" t="s">
        <v>338</v>
      </c>
      <c r="M123" s="12" t="s">
        <v>835</v>
      </c>
      <c r="N123" s="12" t="s">
        <v>836</v>
      </c>
      <c r="O123" s="12">
        <v>6.7681326513600002</v>
      </c>
      <c r="P123" s="12">
        <v>-69.358253531800003</v>
      </c>
    </row>
    <row r="124" spans="1:16" x14ac:dyDescent="0.25">
      <c r="A124" s="12"/>
      <c r="B124" s="12"/>
      <c r="C124" s="12"/>
      <c r="D124" s="12" t="s">
        <v>837</v>
      </c>
      <c r="E124" s="12" t="s">
        <v>165</v>
      </c>
      <c r="F124" s="12" t="s">
        <v>166</v>
      </c>
      <c r="G124" s="12" t="s">
        <v>620</v>
      </c>
      <c r="H124" s="12" t="s">
        <v>838</v>
      </c>
      <c r="J124" s="12" t="s">
        <v>839</v>
      </c>
      <c r="K124" s="12" t="s">
        <v>337</v>
      </c>
      <c r="L124" s="12" t="s">
        <v>338</v>
      </c>
      <c r="M124" s="12" t="s">
        <v>840</v>
      </c>
      <c r="N124" s="12" t="s">
        <v>841</v>
      </c>
      <c r="O124" s="12">
        <v>7.15765836978</v>
      </c>
      <c r="P124" s="12">
        <v>-69.855407944000007</v>
      </c>
    </row>
    <row r="125" spans="1:16" ht="25.5" x14ac:dyDescent="0.25">
      <c r="A125" s="12"/>
      <c r="B125" s="12"/>
      <c r="C125" s="12"/>
      <c r="D125" s="12" t="s">
        <v>842</v>
      </c>
      <c r="E125" s="12" t="s">
        <v>165</v>
      </c>
      <c r="F125" s="12" t="s">
        <v>166</v>
      </c>
      <c r="G125" s="12" t="s">
        <v>843</v>
      </c>
      <c r="H125" s="12" t="s">
        <v>844</v>
      </c>
      <c r="J125" s="12" t="s">
        <v>845</v>
      </c>
      <c r="K125" s="12" t="s">
        <v>343</v>
      </c>
      <c r="L125" s="12" t="s">
        <v>344</v>
      </c>
      <c r="M125" s="12" t="s">
        <v>846</v>
      </c>
      <c r="N125" s="12" t="s">
        <v>847</v>
      </c>
      <c r="O125" s="12">
        <v>7.74688271641</v>
      </c>
      <c r="P125" s="12">
        <v>-67.424619116200006</v>
      </c>
    </row>
    <row r="126" spans="1:16" x14ac:dyDescent="0.25">
      <c r="A126" s="12"/>
      <c r="B126" s="12"/>
      <c r="C126" s="12"/>
      <c r="D126" s="12" t="s">
        <v>848</v>
      </c>
      <c r="E126" s="12" t="s">
        <v>165</v>
      </c>
      <c r="F126" s="12" t="s">
        <v>166</v>
      </c>
      <c r="G126" s="12" t="s">
        <v>229</v>
      </c>
      <c r="H126" s="12" t="s">
        <v>849</v>
      </c>
      <c r="J126" s="12" t="s">
        <v>850</v>
      </c>
      <c r="K126" s="12" t="s">
        <v>343</v>
      </c>
      <c r="L126" s="12" t="s">
        <v>344</v>
      </c>
      <c r="M126" s="12" t="s">
        <v>156</v>
      </c>
      <c r="N126" s="12" t="s">
        <v>851</v>
      </c>
      <c r="O126" s="12">
        <v>7.8158780535199996</v>
      </c>
      <c r="P126" s="12">
        <v>-67.345267370100004</v>
      </c>
    </row>
    <row r="127" spans="1:16" x14ac:dyDescent="0.25">
      <c r="A127" s="12"/>
      <c r="B127" s="12"/>
      <c r="C127" s="12"/>
      <c r="D127" s="12" t="s">
        <v>852</v>
      </c>
      <c r="E127" s="12" t="s">
        <v>165</v>
      </c>
      <c r="F127" s="12" t="s">
        <v>166</v>
      </c>
      <c r="G127" s="12" t="s">
        <v>853</v>
      </c>
      <c r="H127" s="12" t="s">
        <v>854</v>
      </c>
      <c r="J127" s="12" t="s">
        <v>855</v>
      </c>
      <c r="K127" s="12" t="s">
        <v>343</v>
      </c>
      <c r="L127" s="12" t="s">
        <v>344</v>
      </c>
      <c r="M127" s="12" t="s">
        <v>856</v>
      </c>
      <c r="N127" s="12" t="s">
        <v>857</v>
      </c>
      <c r="O127" s="12">
        <v>7.62803917955</v>
      </c>
      <c r="P127" s="12">
        <v>-66.8300241572</v>
      </c>
    </row>
    <row r="128" spans="1:16" ht="25.5" x14ac:dyDescent="0.25">
      <c r="A128" s="12"/>
      <c r="B128" s="12"/>
      <c r="C128" s="12"/>
      <c r="D128" s="12" t="s">
        <v>858</v>
      </c>
      <c r="E128" s="12" t="s">
        <v>165</v>
      </c>
      <c r="F128" s="12" t="s">
        <v>166</v>
      </c>
      <c r="G128" s="12" t="s">
        <v>859</v>
      </c>
      <c r="H128" s="12" t="s">
        <v>860</v>
      </c>
      <c r="J128" s="12" t="s">
        <v>861</v>
      </c>
      <c r="K128" s="12" t="s">
        <v>343</v>
      </c>
      <c r="L128" s="12" t="s">
        <v>344</v>
      </c>
      <c r="M128" s="12" t="s">
        <v>862</v>
      </c>
      <c r="N128" s="12" t="s">
        <v>863</v>
      </c>
      <c r="O128" s="12">
        <v>7.4034642501199999</v>
      </c>
      <c r="P128" s="12">
        <v>-66.966601131999994</v>
      </c>
    </row>
    <row r="129" spans="1:16" x14ac:dyDescent="0.25">
      <c r="A129" s="12"/>
      <c r="B129" s="12"/>
      <c r="C129" s="12"/>
      <c r="D129" s="12" t="s">
        <v>864</v>
      </c>
      <c r="E129" s="12" t="s">
        <v>165</v>
      </c>
      <c r="F129" s="12" t="s">
        <v>166</v>
      </c>
      <c r="G129" s="12" t="s">
        <v>865</v>
      </c>
      <c r="H129" s="12" t="s">
        <v>866</v>
      </c>
      <c r="J129" s="12" t="s">
        <v>867</v>
      </c>
      <c r="K129" s="12" t="s">
        <v>134</v>
      </c>
      <c r="L129" s="12" t="s">
        <v>349</v>
      </c>
      <c r="M129" s="12" t="s">
        <v>868</v>
      </c>
      <c r="N129" s="12" t="s">
        <v>869</v>
      </c>
      <c r="O129" s="12">
        <v>10.236945736099999</v>
      </c>
      <c r="P129" s="12">
        <v>-67.413778394900007</v>
      </c>
    </row>
    <row r="130" spans="1:16" x14ac:dyDescent="0.25">
      <c r="A130" s="12"/>
      <c r="B130" s="12"/>
      <c r="C130" s="12"/>
      <c r="D130" s="12" t="s">
        <v>870</v>
      </c>
      <c r="E130" s="12" t="s">
        <v>165</v>
      </c>
      <c r="F130" s="12" t="s">
        <v>166</v>
      </c>
      <c r="G130" s="12" t="s">
        <v>434</v>
      </c>
      <c r="H130" s="12" t="s">
        <v>871</v>
      </c>
      <c r="J130" s="12" t="s">
        <v>872</v>
      </c>
      <c r="K130" s="12" t="s">
        <v>354</v>
      </c>
      <c r="L130" s="12" t="s">
        <v>355</v>
      </c>
      <c r="M130" s="12" t="s">
        <v>354</v>
      </c>
      <c r="N130" s="12" t="s">
        <v>873</v>
      </c>
      <c r="O130" s="12">
        <v>9.8053422986500003</v>
      </c>
      <c r="P130" s="12">
        <v>-66.951503212999995</v>
      </c>
    </row>
    <row r="131" spans="1:16" ht="25.5" x14ac:dyDescent="0.25">
      <c r="A131" s="12"/>
      <c r="B131" s="12"/>
      <c r="C131" s="12"/>
      <c r="D131" s="12" t="s">
        <v>874</v>
      </c>
      <c r="E131" s="12" t="s">
        <v>173</v>
      </c>
      <c r="F131" s="12" t="s">
        <v>174</v>
      </c>
      <c r="G131" s="12" t="s">
        <v>875</v>
      </c>
      <c r="H131" s="12" t="s">
        <v>876</v>
      </c>
      <c r="J131" s="12" t="s">
        <v>877</v>
      </c>
      <c r="K131" s="12" t="s">
        <v>354</v>
      </c>
      <c r="L131" s="12" t="s">
        <v>355</v>
      </c>
      <c r="M131" s="12" t="s">
        <v>878</v>
      </c>
      <c r="N131" s="12" t="s">
        <v>879</v>
      </c>
      <c r="O131" s="12">
        <v>9.8564623877699997</v>
      </c>
      <c r="P131" s="12">
        <v>-66.769998746300004</v>
      </c>
    </row>
    <row r="132" spans="1:16" x14ac:dyDescent="0.25">
      <c r="A132" s="12"/>
      <c r="B132" s="12"/>
      <c r="C132" s="12"/>
      <c r="D132" s="12" t="s">
        <v>880</v>
      </c>
      <c r="E132" s="12" t="s">
        <v>173</v>
      </c>
      <c r="F132" s="12" t="s">
        <v>174</v>
      </c>
      <c r="G132" s="12" t="s">
        <v>881</v>
      </c>
      <c r="H132" s="12" t="s">
        <v>882</v>
      </c>
      <c r="J132" s="12" t="s">
        <v>883</v>
      </c>
      <c r="K132" s="12" t="s">
        <v>360</v>
      </c>
      <c r="L132" s="12" t="s">
        <v>361</v>
      </c>
      <c r="M132" s="12" t="s">
        <v>884</v>
      </c>
      <c r="N132" s="12" t="s">
        <v>885</v>
      </c>
      <c r="O132" s="12">
        <v>10.4380104073</v>
      </c>
      <c r="P132" s="12">
        <v>-67.605163926100005</v>
      </c>
    </row>
    <row r="133" spans="1:16" x14ac:dyDescent="0.25">
      <c r="A133" s="12"/>
      <c r="B133" s="12"/>
      <c r="C133" s="12"/>
      <c r="D133" s="12" t="s">
        <v>886</v>
      </c>
      <c r="E133" s="12" t="s">
        <v>173</v>
      </c>
      <c r="F133" s="12" t="s">
        <v>174</v>
      </c>
      <c r="G133" s="12" t="s">
        <v>887</v>
      </c>
      <c r="H133" s="12" t="s">
        <v>888</v>
      </c>
      <c r="J133" s="12" t="s">
        <v>889</v>
      </c>
      <c r="K133" s="12" t="s">
        <v>360</v>
      </c>
      <c r="L133" s="12" t="s">
        <v>361</v>
      </c>
      <c r="M133" s="12" t="s">
        <v>890</v>
      </c>
      <c r="N133" s="12" t="s">
        <v>891</v>
      </c>
      <c r="O133" s="12">
        <v>10.3086599219</v>
      </c>
      <c r="P133" s="12">
        <v>-67.563001414799999</v>
      </c>
    </row>
    <row r="134" spans="1:16" ht="25.5" x14ac:dyDescent="0.25">
      <c r="A134" s="12"/>
      <c r="B134" s="12"/>
      <c r="C134" s="12"/>
      <c r="D134" s="12" t="s">
        <v>892</v>
      </c>
      <c r="E134" s="12" t="s">
        <v>173</v>
      </c>
      <c r="F134" s="12" t="s">
        <v>174</v>
      </c>
      <c r="G134" s="12" t="s">
        <v>893</v>
      </c>
      <c r="H134" s="12" t="s">
        <v>894</v>
      </c>
      <c r="J134" s="12" t="s">
        <v>895</v>
      </c>
      <c r="K134" s="12" t="s">
        <v>360</v>
      </c>
      <c r="L134" s="12" t="s">
        <v>361</v>
      </c>
      <c r="M134" s="12" t="s">
        <v>896</v>
      </c>
      <c r="N134" s="12" t="s">
        <v>897</v>
      </c>
      <c r="O134" s="12">
        <v>10.256154112400001</v>
      </c>
      <c r="P134" s="12">
        <v>-67.585205327500006</v>
      </c>
    </row>
    <row r="135" spans="1:16" ht="25.5" x14ac:dyDescent="0.25">
      <c r="A135" s="12"/>
      <c r="B135" s="12"/>
      <c r="C135" s="12"/>
      <c r="D135" s="12" t="s">
        <v>898</v>
      </c>
      <c r="E135" s="12" t="s">
        <v>173</v>
      </c>
      <c r="F135" s="12" t="s">
        <v>174</v>
      </c>
      <c r="G135" s="12" t="s">
        <v>899</v>
      </c>
      <c r="H135" s="12" t="s">
        <v>900</v>
      </c>
      <c r="J135" s="12" t="s">
        <v>901</v>
      </c>
      <c r="K135" s="12" t="s">
        <v>360</v>
      </c>
      <c r="L135" s="12" t="s">
        <v>361</v>
      </c>
      <c r="M135" s="12" t="s">
        <v>902</v>
      </c>
      <c r="N135" s="12" t="s">
        <v>903</v>
      </c>
      <c r="O135" s="12">
        <v>10.2319821055</v>
      </c>
      <c r="P135" s="12">
        <v>-67.572321108300002</v>
      </c>
    </row>
    <row r="136" spans="1:16" ht="25.5" x14ac:dyDescent="0.25">
      <c r="A136" s="12"/>
      <c r="B136" s="12"/>
      <c r="C136" s="12"/>
      <c r="D136" s="12" t="s">
        <v>904</v>
      </c>
      <c r="E136" s="12" t="s">
        <v>173</v>
      </c>
      <c r="F136" s="12" t="s">
        <v>174</v>
      </c>
      <c r="G136" s="12" t="s">
        <v>905</v>
      </c>
      <c r="H136" s="12" t="s">
        <v>906</v>
      </c>
      <c r="J136" s="12" t="s">
        <v>907</v>
      </c>
      <c r="K136" s="12" t="s">
        <v>360</v>
      </c>
      <c r="L136" s="12" t="s">
        <v>361</v>
      </c>
      <c r="M136" s="12" t="s">
        <v>908</v>
      </c>
      <c r="N136" s="12" t="s">
        <v>909</v>
      </c>
      <c r="O136" s="12">
        <v>10.2156900622</v>
      </c>
      <c r="P136" s="12">
        <v>-67.581483304599999</v>
      </c>
    </row>
    <row r="137" spans="1:16" ht="25.5" x14ac:dyDescent="0.25">
      <c r="A137" s="12"/>
      <c r="B137" s="12"/>
      <c r="C137" s="12"/>
      <c r="D137" s="12" t="s">
        <v>910</v>
      </c>
      <c r="E137" s="12" t="s">
        <v>173</v>
      </c>
      <c r="F137" s="12" t="s">
        <v>174</v>
      </c>
      <c r="G137" s="12" t="s">
        <v>911</v>
      </c>
      <c r="H137" s="12" t="s">
        <v>912</v>
      </c>
      <c r="J137" s="12" t="s">
        <v>913</v>
      </c>
      <c r="K137" s="12" t="s">
        <v>360</v>
      </c>
      <c r="L137" s="12" t="s">
        <v>361</v>
      </c>
      <c r="M137" s="12" t="s">
        <v>914</v>
      </c>
      <c r="N137" s="12" t="s">
        <v>915</v>
      </c>
      <c r="O137" s="12">
        <v>10.2245558305</v>
      </c>
      <c r="P137" s="12">
        <v>-67.598960286099995</v>
      </c>
    </row>
    <row r="138" spans="1:16" ht="25.5" x14ac:dyDescent="0.25">
      <c r="A138" s="12"/>
      <c r="B138" s="12"/>
      <c r="C138" s="12"/>
      <c r="D138" s="12" t="s">
        <v>916</v>
      </c>
      <c r="E138" s="12" t="s">
        <v>173</v>
      </c>
      <c r="F138" s="12" t="s">
        <v>174</v>
      </c>
      <c r="G138" s="12" t="s">
        <v>184</v>
      </c>
      <c r="H138" s="12" t="s">
        <v>917</v>
      </c>
      <c r="J138" s="12" t="s">
        <v>918</v>
      </c>
      <c r="K138" s="12" t="s">
        <v>360</v>
      </c>
      <c r="L138" s="12" t="s">
        <v>361</v>
      </c>
      <c r="M138" s="12" t="s">
        <v>919</v>
      </c>
      <c r="N138" s="12" t="s">
        <v>920</v>
      </c>
      <c r="O138" s="12">
        <v>10.272756191499999</v>
      </c>
      <c r="P138" s="12">
        <v>-67.6030222001</v>
      </c>
    </row>
    <row r="139" spans="1:16" ht="25.5" x14ac:dyDescent="0.25">
      <c r="A139" s="12"/>
      <c r="B139" s="12"/>
      <c r="C139" s="12"/>
      <c r="D139" s="12" t="s">
        <v>921</v>
      </c>
      <c r="E139" s="12" t="s">
        <v>173</v>
      </c>
      <c r="F139" s="12" t="s">
        <v>174</v>
      </c>
      <c r="G139" s="12" t="s">
        <v>922</v>
      </c>
      <c r="H139" s="12" t="s">
        <v>923</v>
      </c>
      <c r="J139" s="12" t="s">
        <v>924</v>
      </c>
      <c r="K139" s="12" t="s">
        <v>360</v>
      </c>
      <c r="L139" s="12" t="s">
        <v>361</v>
      </c>
      <c r="M139" s="12" t="s">
        <v>925</v>
      </c>
      <c r="N139" s="12" t="s">
        <v>926</v>
      </c>
      <c r="O139" s="12">
        <v>10.262942921300001</v>
      </c>
      <c r="P139" s="12">
        <v>-67.633650176700002</v>
      </c>
    </row>
    <row r="140" spans="1:16" ht="25.5" x14ac:dyDescent="0.25">
      <c r="A140" s="12"/>
      <c r="B140" s="12"/>
      <c r="C140" s="12"/>
      <c r="D140" s="12" t="s">
        <v>927</v>
      </c>
      <c r="E140" s="12" t="s">
        <v>173</v>
      </c>
      <c r="F140" s="12" t="s">
        <v>174</v>
      </c>
      <c r="G140" s="12" t="s">
        <v>928</v>
      </c>
      <c r="H140" s="12" t="s">
        <v>929</v>
      </c>
      <c r="J140" s="12" t="s">
        <v>930</v>
      </c>
      <c r="K140" s="12" t="s">
        <v>931</v>
      </c>
      <c r="L140" s="12" t="s">
        <v>366</v>
      </c>
      <c r="M140" s="12" t="s">
        <v>932</v>
      </c>
      <c r="N140" s="12" t="s">
        <v>933</v>
      </c>
      <c r="O140" s="12">
        <v>10.1612675561</v>
      </c>
      <c r="P140" s="12">
        <v>-67.510457349899994</v>
      </c>
    </row>
    <row r="141" spans="1:16" ht="25.5" x14ac:dyDescent="0.25">
      <c r="A141" s="12"/>
      <c r="B141" s="12"/>
      <c r="C141" s="12"/>
      <c r="D141" s="12" t="s">
        <v>934</v>
      </c>
      <c r="E141" s="12" t="s">
        <v>173</v>
      </c>
      <c r="F141" s="12" t="s">
        <v>174</v>
      </c>
      <c r="G141" s="12" t="s">
        <v>372</v>
      </c>
      <c r="H141" s="12" t="s">
        <v>935</v>
      </c>
      <c r="J141" s="12" t="s">
        <v>936</v>
      </c>
      <c r="K141" s="12" t="s">
        <v>372</v>
      </c>
      <c r="L141" s="12" t="s">
        <v>373</v>
      </c>
      <c r="M141" s="12" t="s">
        <v>937</v>
      </c>
      <c r="N141" s="12" t="s">
        <v>938</v>
      </c>
      <c r="O141" s="12">
        <v>10.2792645901</v>
      </c>
      <c r="P141" s="12">
        <v>-67.343764881400006</v>
      </c>
    </row>
    <row r="142" spans="1:16" ht="25.5" x14ac:dyDescent="0.25">
      <c r="A142" s="12"/>
      <c r="B142" s="12"/>
      <c r="C142" s="12"/>
      <c r="D142" s="12" t="s">
        <v>939</v>
      </c>
      <c r="E142" s="12" t="s">
        <v>173</v>
      </c>
      <c r="F142" s="12" t="s">
        <v>174</v>
      </c>
      <c r="G142" s="12" t="s">
        <v>940</v>
      </c>
      <c r="H142" s="12" t="s">
        <v>941</v>
      </c>
      <c r="J142" s="12" t="s">
        <v>942</v>
      </c>
      <c r="K142" s="12" t="s">
        <v>372</v>
      </c>
      <c r="L142" s="12" t="s">
        <v>373</v>
      </c>
      <c r="M142" s="12" t="s">
        <v>943</v>
      </c>
      <c r="N142" s="12" t="s">
        <v>944</v>
      </c>
      <c r="O142" s="12">
        <v>10.2720620847</v>
      </c>
      <c r="P142" s="12">
        <v>-67.301850942599998</v>
      </c>
    </row>
    <row r="143" spans="1:16" ht="25.5" x14ac:dyDescent="0.25">
      <c r="A143" s="12"/>
      <c r="B143" s="12"/>
      <c r="C143" s="12"/>
      <c r="D143" s="12" t="s">
        <v>945</v>
      </c>
      <c r="E143" s="12" t="s">
        <v>173</v>
      </c>
      <c r="F143" s="12" t="s">
        <v>174</v>
      </c>
      <c r="G143" s="12" t="s">
        <v>946</v>
      </c>
      <c r="H143" s="12" t="s">
        <v>947</v>
      </c>
      <c r="J143" s="12" t="s">
        <v>948</v>
      </c>
      <c r="K143" s="12" t="s">
        <v>372</v>
      </c>
      <c r="L143" s="12" t="s">
        <v>373</v>
      </c>
      <c r="M143" s="12" t="s">
        <v>949</v>
      </c>
      <c r="N143" s="12" t="s">
        <v>950</v>
      </c>
      <c r="O143" s="12">
        <v>10.1936173011</v>
      </c>
      <c r="P143" s="12">
        <v>-67.305570417300004</v>
      </c>
    </row>
    <row r="144" spans="1:16" ht="25.5" x14ac:dyDescent="0.25">
      <c r="A144" s="12"/>
      <c r="B144" s="12"/>
      <c r="C144" s="12"/>
      <c r="D144" s="12" t="s">
        <v>951</v>
      </c>
      <c r="E144" s="12" t="s">
        <v>173</v>
      </c>
      <c r="F144" s="12" t="s">
        <v>174</v>
      </c>
      <c r="G144" s="12" t="s">
        <v>952</v>
      </c>
      <c r="H144" s="12" t="s">
        <v>953</v>
      </c>
      <c r="J144" s="12" t="s">
        <v>954</v>
      </c>
      <c r="K144" s="12" t="s">
        <v>372</v>
      </c>
      <c r="L144" s="12" t="s">
        <v>373</v>
      </c>
      <c r="M144" s="12" t="s">
        <v>955</v>
      </c>
      <c r="N144" s="12" t="s">
        <v>956</v>
      </c>
      <c r="O144" s="12">
        <v>10.132664983</v>
      </c>
      <c r="P144" s="12">
        <v>-67.268623105200007</v>
      </c>
    </row>
    <row r="145" spans="1:16" x14ac:dyDescent="0.25">
      <c r="A145" s="12"/>
      <c r="B145" s="12"/>
      <c r="C145" s="12"/>
      <c r="D145" s="12" t="s">
        <v>957</v>
      </c>
      <c r="E145" s="12" t="s">
        <v>173</v>
      </c>
      <c r="F145" s="12" t="s">
        <v>174</v>
      </c>
      <c r="G145" s="12" t="s">
        <v>958</v>
      </c>
      <c r="H145" s="12" t="s">
        <v>959</v>
      </c>
      <c r="J145" s="12" t="s">
        <v>960</v>
      </c>
      <c r="K145" s="12" t="s">
        <v>372</v>
      </c>
      <c r="L145" s="12" t="s">
        <v>373</v>
      </c>
      <c r="M145" s="12" t="s">
        <v>961</v>
      </c>
      <c r="N145" s="12" t="s">
        <v>962</v>
      </c>
      <c r="O145" s="12">
        <v>10.1719372146</v>
      </c>
      <c r="P145" s="12">
        <v>-67.378384323600002</v>
      </c>
    </row>
    <row r="146" spans="1:16" ht="25.5" x14ac:dyDescent="0.25">
      <c r="A146" s="12"/>
      <c r="B146" s="12"/>
      <c r="C146" s="12"/>
      <c r="D146" s="12" t="s">
        <v>963</v>
      </c>
      <c r="E146" s="12" t="s">
        <v>181</v>
      </c>
      <c r="F146" s="12" t="s">
        <v>182</v>
      </c>
      <c r="G146" s="12" t="s">
        <v>513</v>
      </c>
      <c r="H146" s="12" t="s">
        <v>964</v>
      </c>
      <c r="J146" s="12" t="s">
        <v>965</v>
      </c>
      <c r="K146" s="12" t="s">
        <v>378</v>
      </c>
      <c r="L146" s="12" t="s">
        <v>379</v>
      </c>
      <c r="M146" s="12" t="s">
        <v>966</v>
      </c>
      <c r="N146" s="12" t="s">
        <v>967</v>
      </c>
      <c r="O146" s="12">
        <v>10.2592179277</v>
      </c>
      <c r="P146" s="12">
        <v>-67.242308446400003</v>
      </c>
    </row>
    <row r="147" spans="1:16" x14ac:dyDescent="0.25">
      <c r="A147" s="12"/>
      <c r="B147" s="12"/>
      <c r="C147" s="12"/>
      <c r="D147" s="12" t="s">
        <v>968</v>
      </c>
      <c r="E147" s="12" t="s">
        <v>181</v>
      </c>
      <c r="F147" s="12" t="s">
        <v>182</v>
      </c>
      <c r="G147" s="12" t="s">
        <v>969</v>
      </c>
      <c r="H147" s="12" t="s">
        <v>970</v>
      </c>
      <c r="J147" s="12" t="s">
        <v>971</v>
      </c>
      <c r="K147" s="12" t="s">
        <v>89</v>
      </c>
      <c r="L147" s="12" t="s">
        <v>384</v>
      </c>
      <c r="M147" s="12" t="s">
        <v>89</v>
      </c>
      <c r="N147" s="12" t="s">
        <v>972</v>
      </c>
      <c r="O147" s="12">
        <v>10.182676321100001</v>
      </c>
      <c r="P147" s="12">
        <v>-67.553034446699996</v>
      </c>
    </row>
    <row r="148" spans="1:16" ht="25.5" x14ac:dyDescent="0.25">
      <c r="A148" s="12"/>
      <c r="B148" s="12"/>
      <c r="C148" s="12"/>
      <c r="D148" s="12" t="s">
        <v>973</v>
      </c>
      <c r="E148" s="12" t="s">
        <v>181</v>
      </c>
      <c r="F148" s="12" t="s">
        <v>182</v>
      </c>
      <c r="G148" s="12" t="s">
        <v>974</v>
      </c>
      <c r="H148" s="12" t="s">
        <v>975</v>
      </c>
      <c r="J148" s="12" t="s">
        <v>976</v>
      </c>
      <c r="K148" s="12" t="s">
        <v>89</v>
      </c>
      <c r="L148" s="12" t="s">
        <v>384</v>
      </c>
      <c r="M148" s="12" t="s">
        <v>977</v>
      </c>
      <c r="N148" s="12" t="s">
        <v>978</v>
      </c>
      <c r="O148" s="12">
        <v>10.160816196600001</v>
      </c>
      <c r="P148" s="12">
        <v>-67.576835267000007</v>
      </c>
    </row>
    <row r="149" spans="1:16" ht="25.5" x14ac:dyDescent="0.25">
      <c r="A149" s="12"/>
      <c r="B149" s="12"/>
      <c r="C149" s="12"/>
      <c r="D149" s="12" t="s">
        <v>979</v>
      </c>
      <c r="E149" s="12" t="s">
        <v>181</v>
      </c>
      <c r="F149" s="12" t="s">
        <v>182</v>
      </c>
      <c r="G149" s="12" t="s">
        <v>980</v>
      </c>
      <c r="H149" s="12" t="s">
        <v>981</v>
      </c>
      <c r="J149" s="12" t="s">
        <v>982</v>
      </c>
      <c r="K149" s="12" t="s">
        <v>983</v>
      </c>
      <c r="L149" s="12" t="s">
        <v>391</v>
      </c>
      <c r="M149" s="12" t="s">
        <v>390</v>
      </c>
      <c r="N149" s="12" t="s">
        <v>984</v>
      </c>
      <c r="O149" s="12">
        <v>10.331776527500001</v>
      </c>
      <c r="P149" s="12">
        <v>-67.640503938199998</v>
      </c>
    </row>
    <row r="150" spans="1:16" ht="25.5" x14ac:dyDescent="0.25">
      <c r="A150" s="12"/>
      <c r="B150" s="12"/>
      <c r="C150" s="12"/>
      <c r="D150" s="12" t="s">
        <v>985</v>
      </c>
      <c r="E150" s="12" t="s">
        <v>181</v>
      </c>
      <c r="F150" s="12" t="s">
        <v>182</v>
      </c>
      <c r="G150" s="12" t="s">
        <v>986</v>
      </c>
      <c r="H150" s="12" t="s">
        <v>987</v>
      </c>
      <c r="J150" s="12" t="s">
        <v>988</v>
      </c>
      <c r="K150" s="12" t="s">
        <v>983</v>
      </c>
      <c r="L150" s="12" t="s">
        <v>391</v>
      </c>
      <c r="M150" s="12" t="s">
        <v>989</v>
      </c>
      <c r="N150" s="12" t="s">
        <v>990</v>
      </c>
      <c r="O150" s="12">
        <v>10.277464135500001</v>
      </c>
      <c r="P150" s="12">
        <v>-67.634603580900006</v>
      </c>
    </row>
    <row r="151" spans="1:16" x14ac:dyDescent="0.25">
      <c r="A151" s="12"/>
      <c r="B151" s="12"/>
      <c r="C151" s="12"/>
      <c r="D151" s="12" t="s">
        <v>991</v>
      </c>
      <c r="E151" s="12" t="s">
        <v>181</v>
      </c>
      <c r="F151" s="12" t="s">
        <v>182</v>
      </c>
      <c r="G151" s="12" t="s">
        <v>992</v>
      </c>
      <c r="H151" s="12" t="s">
        <v>993</v>
      </c>
      <c r="J151" s="12" t="s">
        <v>994</v>
      </c>
      <c r="K151" s="12" t="s">
        <v>396</v>
      </c>
      <c r="L151" s="12" t="s">
        <v>397</v>
      </c>
      <c r="M151" s="12" t="s">
        <v>396</v>
      </c>
      <c r="N151" s="12" t="s">
        <v>995</v>
      </c>
      <c r="O151" s="12">
        <v>9.9696363697700008</v>
      </c>
      <c r="P151" s="12">
        <v>-67.017764778699998</v>
      </c>
    </row>
    <row r="152" spans="1:16" x14ac:dyDescent="0.25">
      <c r="A152" s="12"/>
      <c r="B152" s="12"/>
      <c r="C152" s="12"/>
      <c r="D152" s="12" t="s">
        <v>996</v>
      </c>
      <c r="E152" s="12" t="s">
        <v>181</v>
      </c>
      <c r="F152" s="12" t="s">
        <v>182</v>
      </c>
      <c r="G152" s="12" t="s">
        <v>997</v>
      </c>
      <c r="H152" s="12" t="s">
        <v>998</v>
      </c>
      <c r="J152" s="12" t="s">
        <v>999</v>
      </c>
      <c r="K152" s="12" t="s">
        <v>396</v>
      </c>
      <c r="L152" s="12" t="s">
        <v>397</v>
      </c>
      <c r="M152" s="12" t="s">
        <v>1000</v>
      </c>
      <c r="N152" s="12" t="s">
        <v>1001</v>
      </c>
      <c r="O152" s="12">
        <v>10.0390721203</v>
      </c>
      <c r="P152" s="12">
        <v>-67.029223253300003</v>
      </c>
    </row>
    <row r="153" spans="1:16" ht="25.5" x14ac:dyDescent="0.25">
      <c r="A153" s="12"/>
      <c r="B153" s="12"/>
      <c r="C153" s="12"/>
      <c r="D153" s="12" t="s">
        <v>1002</v>
      </c>
      <c r="E153" s="12" t="s">
        <v>181</v>
      </c>
      <c r="F153" s="12" t="s">
        <v>182</v>
      </c>
      <c r="G153" s="12" t="s">
        <v>1003</v>
      </c>
      <c r="H153" s="12" t="s">
        <v>1004</v>
      </c>
      <c r="J153" s="12" t="s">
        <v>1005</v>
      </c>
      <c r="K153" s="12" t="s">
        <v>396</v>
      </c>
      <c r="L153" s="12" t="s">
        <v>397</v>
      </c>
      <c r="M153" s="12" t="s">
        <v>1006</v>
      </c>
      <c r="N153" s="12" t="s">
        <v>1007</v>
      </c>
      <c r="O153" s="12">
        <v>9.9669091330300006</v>
      </c>
      <c r="P153" s="12">
        <v>-66.808494250699994</v>
      </c>
    </row>
    <row r="154" spans="1:16" ht="25.5" x14ac:dyDescent="0.25">
      <c r="A154" s="12"/>
      <c r="B154" s="12"/>
      <c r="C154" s="12"/>
      <c r="D154" s="12" t="s">
        <v>1008</v>
      </c>
      <c r="E154" s="12" t="s">
        <v>181</v>
      </c>
      <c r="F154" s="12" t="s">
        <v>182</v>
      </c>
      <c r="G154" s="12" t="s">
        <v>428</v>
      </c>
      <c r="H154" s="12" t="s">
        <v>1009</v>
      </c>
      <c r="J154" s="12" t="s">
        <v>1010</v>
      </c>
      <c r="K154" s="12" t="s">
        <v>396</v>
      </c>
      <c r="L154" s="12" t="s">
        <v>397</v>
      </c>
      <c r="M154" s="12" t="s">
        <v>1011</v>
      </c>
      <c r="N154" s="12" t="s">
        <v>1012</v>
      </c>
      <c r="O154" s="12">
        <v>9.9557726037799998</v>
      </c>
      <c r="P154" s="12">
        <v>-66.905342974999996</v>
      </c>
    </row>
    <row r="155" spans="1:16" ht="25.5" x14ac:dyDescent="0.25">
      <c r="A155" s="12"/>
      <c r="B155" s="12"/>
      <c r="C155" s="12"/>
      <c r="D155" s="12" t="s">
        <v>1013</v>
      </c>
      <c r="E155" s="12" t="s">
        <v>189</v>
      </c>
      <c r="F155" s="12" t="s">
        <v>190</v>
      </c>
      <c r="G155" s="12" t="s">
        <v>1014</v>
      </c>
      <c r="H155" s="12" t="s">
        <v>1015</v>
      </c>
      <c r="J155" s="12" t="s">
        <v>1016</v>
      </c>
      <c r="K155" s="12" t="s">
        <v>402</v>
      </c>
      <c r="L155" s="12" t="s">
        <v>403</v>
      </c>
      <c r="M155" s="12" t="s">
        <v>1017</v>
      </c>
      <c r="N155" s="12" t="s">
        <v>1018</v>
      </c>
      <c r="O155" s="12">
        <v>9.9949543787199993</v>
      </c>
      <c r="P155" s="12">
        <v>-67.184066941799998</v>
      </c>
    </row>
    <row r="156" spans="1:16" x14ac:dyDescent="0.25">
      <c r="A156" s="12"/>
      <c r="B156" s="12"/>
      <c r="C156" s="12"/>
      <c r="D156" s="12" t="s">
        <v>1019</v>
      </c>
      <c r="E156" s="12" t="s">
        <v>189</v>
      </c>
      <c r="F156" s="12" t="s">
        <v>190</v>
      </c>
      <c r="G156" s="12" t="s">
        <v>1020</v>
      </c>
      <c r="H156" s="12" t="s">
        <v>1021</v>
      </c>
      <c r="J156" s="12" t="s">
        <v>1022</v>
      </c>
      <c r="K156" s="12" t="s">
        <v>407</v>
      </c>
      <c r="L156" s="12" t="s">
        <v>408</v>
      </c>
      <c r="M156" s="12" t="s">
        <v>407</v>
      </c>
      <c r="N156" s="12" t="s">
        <v>1023</v>
      </c>
      <c r="O156" s="12">
        <v>10.2124985596</v>
      </c>
      <c r="P156" s="12">
        <v>-67.475253929900006</v>
      </c>
    </row>
    <row r="157" spans="1:16" ht="25.5" x14ac:dyDescent="0.25">
      <c r="A157" s="12"/>
      <c r="B157" s="12"/>
      <c r="C157" s="12"/>
      <c r="D157" s="12" t="s">
        <v>1024</v>
      </c>
      <c r="E157" s="12" t="s">
        <v>189</v>
      </c>
      <c r="F157" s="12" t="s">
        <v>190</v>
      </c>
      <c r="G157" s="12" t="s">
        <v>1025</v>
      </c>
      <c r="H157" s="12" t="s">
        <v>1026</v>
      </c>
      <c r="J157" s="12" t="s">
        <v>1027</v>
      </c>
      <c r="K157" s="12" t="s">
        <v>407</v>
      </c>
      <c r="L157" s="12" t="s">
        <v>408</v>
      </c>
      <c r="M157" s="12" t="s">
        <v>1028</v>
      </c>
      <c r="N157" s="12" t="s">
        <v>1029</v>
      </c>
      <c r="O157" s="12">
        <v>10.3079326078</v>
      </c>
      <c r="P157" s="12">
        <v>-67.466757832699997</v>
      </c>
    </row>
    <row r="158" spans="1:16" x14ac:dyDescent="0.25">
      <c r="A158" s="12"/>
      <c r="B158" s="12"/>
      <c r="C158" s="12"/>
      <c r="D158" s="12" t="s">
        <v>1030</v>
      </c>
      <c r="E158" s="12" t="s">
        <v>189</v>
      </c>
      <c r="F158" s="12" t="s">
        <v>190</v>
      </c>
      <c r="G158" s="12" t="s">
        <v>1031</v>
      </c>
      <c r="H158" s="12" t="s">
        <v>1032</v>
      </c>
      <c r="J158" s="12" t="s">
        <v>1033</v>
      </c>
      <c r="K158" s="12" t="s">
        <v>407</v>
      </c>
      <c r="L158" s="12" t="s">
        <v>408</v>
      </c>
      <c r="M158" s="12" t="s">
        <v>1034</v>
      </c>
      <c r="N158" s="12" t="s">
        <v>1035</v>
      </c>
      <c r="O158" s="12">
        <v>10.4400669001</v>
      </c>
      <c r="P158" s="12">
        <v>-67.500985018400002</v>
      </c>
    </row>
    <row r="159" spans="1:16" ht="25.5" x14ac:dyDescent="0.25">
      <c r="A159" s="12"/>
      <c r="B159" s="12"/>
      <c r="C159" s="12"/>
      <c r="D159" s="12" t="s">
        <v>1036</v>
      </c>
      <c r="E159" s="12" t="s">
        <v>189</v>
      </c>
      <c r="F159" s="12" t="s">
        <v>190</v>
      </c>
      <c r="G159" s="12" t="s">
        <v>1037</v>
      </c>
      <c r="H159" s="12" t="s">
        <v>1038</v>
      </c>
      <c r="J159" s="12" t="s">
        <v>1039</v>
      </c>
      <c r="K159" s="12" t="s">
        <v>407</v>
      </c>
      <c r="L159" s="12" t="s">
        <v>408</v>
      </c>
      <c r="M159" s="12" t="s">
        <v>1040</v>
      </c>
      <c r="N159" s="12" t="s">
        <v>1041</v>
      </c>
      <c r="O159" s="12">
        <v>10.225062406899999</v>
      </c>
      <c r="P159" s="12">
        <v>-67.519188450200005</v>
      </c>
    </row>
    <row r="160" spans="1:16" ht="25.5" x14ac:dyDescent="0.25">
      <c r="A160" s="12"/>
      <c r="B160" s="12"/>
      <c r="C160" s="12"/>
      <c r="D160" s="12" t="s">
        <v>1042</v>
      </c>
      <c r="E160" s="12" t="s">
        <v>189</v>
      </c>
      <c r="F160" s="12" t="s">
        <v>190</v>
      </c>
      <c r="G160" s="12" t="s">
        <v>1043</v>
      </c>
      <c r="H160" s="12" t="s">
        <v>1044</v>
      </c>
      <c r="J160" s="12" t="s">
        <v>1045</v>
      </c>
      <c r="K160" s="12" t="s">
        <v>407</v>
      </c>
      <c r="L160" s="12" t="s">
        <v>408</v>
      </c>
      <c r="M160" s="12" t="s">
        <v>1046</v>
      </c>
      <c r="N160" s="12" t="s">
        <v>1047</v>
      </c>
      <c r="O160" s="12">
        <v>10.253714387300001</v>
      </c>
      <c r="P160" s="12">
        <v>-67.530622165500006</v>
      </c>
    </row>
    <row r="161" spans="1:16" ht="25.5" x14ac:dyDescent="0.25">
      <c r="A161" s="12"/>
      <c r="B161" s="12"/>
      <c r="C161" s="12"/>
      <c r="D161" s="12" t="s">
        <v>1048</v>
      </c>
      <c r="E161" s="12" t="s">
        <v>189</v>
      </c>
      <c r="F161" s="12" t="s">
        <v>190</v>
      </c>
      <c r="G161" s="12" t="s">
        <v>1049</v>
      </c>
      <c r="H161" s="12" t="s">
        <v>1050</v>
      </c>
      <c r="J161" s="12" t="s">
        <v>1051</v>
      </c>
      <c r="K161" s="12" t="s">
        <v>413</v>
      </c>
      <c r="L161" s="12" t="s">
        <v>414</v>
      </c>
      <c r="M161" s="12" t="s">
        <v>413</v>
      </c>
      <c r="N161" s="12" t="s">
        <v>1052</v>
      </c>
      <c r="O161" s="12">
        <v>10.2427184026</v>
      </c>
      <c r="P161" s="12">
        <v>-67.160282648399999</v>
      </c>
    </row>
    <row r="162" spans="1:16" x14ac:dyDescent="0.25">
      <c r="A162" s="12"/>
      <c r="B162" s="12"/>
      <c r="C162" s="12"/>
      <c r="D162" s="12" t="s">
        <v>1053</v>
      </c>
      <c r="E162" s="12" t="s">
        <v>189</v>
      </c>
      <c r="F162" s="12" t="s">
        <v>190</v>
      </c>
      <c r="G162" s="12" t="s">
        <v>1054</v>
      </c>
      <c r="H162" s="12" t="s">
        <v>1055</v>
      </c>
      <c r="J162" s="12" t="s">
        <v>1056</v>
      </c>
      <c r="K162" s="12" t="s">
        <v>413</v>
      </c>
      <c r="L162" s="12" t="s">
        <v>414</v>
      </c>
      <c r="M162" s="12" t="s">
        <v>1057</v>
      </c>
      <c r="N162" s="12" t="s">
        <v>1058</v>
      </c>
      <c r="O162" s="12">
        <v>10.140021190200001</v>
      </c>
      <c r="P162" s="12">
        <v>-67.160077663999999</v>
      </c>
    </row>
    <row r="163" spans="1:16" x14ac:dyDescent="0.25">
      <c r="A163" s="12"/>
      <c r="B163" s="12"/>
      <c r="C163" s="12"/>
      <c r="D163" s="12" t="s">
        <v>1059</v>
      </c>
      <c r="E163" s="12" t="s">
        <v>189</v>
      </c>
      <c r="F163" s="12" t="s">
        <v>190</v>
      </c>
      <c r="G163" s="12" t="s">
        <v>1060</v>
      </c>
      <c r="H163" s="12" t="s">
        <v>1061</v>
      </c>
      <c r="J163" s="12" t="s">
        <v>1062</v>
      </c>
      <c r="K163" s="12" t="s">
        <v>229</v>
      </c>
      <c r="L163" s="12" t="s">
        <v>418</v>
      </c>
      <c r="M163" s="12" t="s">
        <v>229</v>
      </c>
      <c r="N163" s="12" t="s">
        <v>1063</v>
      </c>
      <c r="O163" s="12">
        <v>10.1662858326</v>
      </c>
      <c r="P163" s="12">
        <v>-67.459086696300005</v>
      </c>
    </row>
    <row r="164" spans="1:16" ht="25.5" x14ac:dyDescent="0.25">
      <c r="A164" s="12"/>
      <c r="B164" s="12"/>
      <c r="C164" s="12"/>
      <c r="D164" s="12" t="s">
        <v>1064</v>
      </c>
      <c r="E164" s="12" t="s">
        <v>189</v>
      </c>
      <c r="F164" s="12" t="s">
        <v>190</v>
      </c>
      <c r="G164" s="12" t="s">
        <v>1065</v>
      </c>
      <c r="H164" s="12" t="s">
        <v>1066</v>
      </c>
      <c r="J164" s="12" t="s">
        <v>1067</v>
      </c>
      <c r="K164" s="12" t="s">
        <v>229</v>
      </c>
      <c r="L164" s="12" t="s">
        <v>418</v>
      </c>
      <c r="M164" s="12" t="s">
        <v>1068</v>
      </c>
      <c r="N164" s="12" t="s">
        <v>1069</v>
      </c>
      <c r="O164" s="12">
        <v>10.1349451871</v>
      </c>
      <c r="P164" s="12">
        <v>-67.428415709999996</v>
      </c>
    </row>
    <row r="165" spans="1:16" x14ac:dyDescent="0.25">
      <c r="A165" s="12"/>
      <c r="B165" s="12"/>
      <c r="C165" s="12"/>
      <c r="D165" s="12" t="s">
        <v>1070</v>
      </c>
      <c r="E165" s="12" t="s">
        <v>189</v>
      </c>
      <c r="F165" s="12" t="s">
        <v>190</v>
      </c>
      <c r="G165" s="12" t="s">
        <v>1071</v>
      </c>
      <c r="H165" s="12" t="s">
        <v>1072</v>
      </c>
      <c r="J165" s="12" t="s">
        <v>1073</v>
      </c>
      <c r="K165" s="12" t="s">
        <v>423</v>
      </c>
      <c r="L165" s="12" t="s">
        <v>424</v>
      </c>
      <c r="M165" s="12" t="s">
        <v>1074</v>
      </c>
      <c r="N165" s="12" t="s">
        <v>1075</v>
      </c>
      <c r="O165" s="12">
        <v>10.4018154837</v>
      </c>
      <c r="P165" s="12">
        <v>-67.335125265200006</v>
      </c>
    </row>
    <row r="166" spans="1:16" x14ac:dyDescent="0.25">
      <c r="A166" s="12"/>
      <c r="B166" s="12"/>
      <c r="C166" s="12"/>
      <c r="D166" s="12" t="s">
        <v>1076</v>
      </c>
      <c r="E166" s="12" t="s">
        <v>189</v>
      </c>
      <c r="F166" s="12" t="s">
        <v>190</v>
      </c>
      <c r="G166" s="12" t="s">
        <v>89</v>
      </c>
      <c r="H166" s="12" t="s">
        <v>1077</v>
      </c>
      <c r="J166" s="12" t="s">
        <v>1078</v>
      </c>
      <c r="K166" s="12" t="s">
        <v>428</v>
      </c>
      <c r="L166" s="12" t="s">
        <v>429</v>
      </c>
      <c r="M166" s="12" t="s">
        <v>428</v>
      </c>
      <c r="N166" s="12" t="s">
        <v>1079</v>
      </c>
      <c r="O166" s="12">
        <v>9.4409367351999993</v>
      </c>
      <c r="P166" s="12">
        <v>-66.829018447400003</v>
      </c>
    </row>
    <row r="167" spans="1:16" ht="25.5" x14ac:dyDescent="0.25">
      <c r="A167" s="12"/>
      <c r="B167" s="12"/>
      <c r="C167" s="12"/>
      <c r="D167" s="12" t="s">
        <v>1080</v>
      </c>
      <c r="E167" s="12" t="s">
        <v>189</v>
      </c>
      <c r="F167" s="12" t="s">
        <v>190</v>
      </c>
      <c r="G167" s="12" t="s">
        <v>197</v>
      </c>
      <c r="H167" s="12" t="s">
        <v>1081</v>
      </c>
      <c r="J167" s="12" t="s">
        <v>1082</v>
      </c>
      <c r="K167" s="12" t="s">
        <v>428</v>
      </c>
      <c r="L167" s="12" t="s">
        <v>429</v>
      </c>
      <c r="M167" s="12" t="s">
        <v>1083</v>
      </c>
      <c r="N167" s="12" t="s">
        <v>1084</v>
      </c>
      <c r="O167" s="12">
        <v>9.5157356448700003</v>
      </c>
      <c r="P167" s="12">
        <v>-66.655517916099996</v>
      </c>
    </row>
    <row r="168" spans="1:16" ht="25.5" x14ac:dyDescent="0.25">
      <c r="A168" s="12"/>
      <c r="B168" s="12"/>
      <c r="C168" s="12"/>
      <c r="D168" s="12" t="s">
        <v>1085</v>
      </c>
      <c r="E168" s="12" t="s">
        <v>189</v>
      </c>
      <c r="F168" s="12" t="s">
        <v>190</v>
      </c>
      <c r="G168" s="12" t="s">
        <v>1086</v>
      </c>
      <c r="H168" s="12" t="s">
        <v>1087</v>
      </c>
      <c r="J168" s="12" t="s">
        <v>1088</v>
      </c>
      <c r="K168" s="12" t="s">
        <v>428</v>
      </c>
      <c r="L168" s="12" t="s">
        <v>429</v>
      </c>
      <c r="M168" s="12" t="s">
        <v>1089</v>
      </c>
      <c r="N168" s="12" t="s">
        <v>1090</v>
      </c>
      <c r="O168" s="12">
        <v>9.6409508519100005</v>
      </c>
      <c r="P168" s="12">
        <v>-66.798741952699999</v>
      </c>
    </row>
    <row r="169" spans="1:16" x14ac:dyDescent="0.25">
      <c r="A169" s="12"/>
      <c r="B169" s="12"/>
      <c r="C169" s="12"/>
      <c r="D169" s="12" t="s">
        <v>1091</v>
      </c>
      <c r="E169" s="12" t="s">
        <v>189</v>
      </c>
      <c r="F169" s="12" t="s">
        <v>190</v>
      </c>
      <c r="G169" s="12" t="s">
        <v>1092</v>
      </c>
      <c r="H169" s="12" t="s">
        <v>1093</v>
      </c>
      <c r="J169" s="12" t="s">
        <v>1094</v>
      </c>
      <c r="K169" s="12" t="s">
        <v>428</v>
      </c>
      <c r="L169" s="12" t="s">
        <v>429</v>
      </c>
      <c r="M169" s="12" t="s">
        <v>1095</v>
      </c>
      <c r="N169" s="12" t="s">
        <v>1096</v>
      </c>
      <c r="O169" s="12">
        <v>9.8042767906900004</v>
      </c>
      <c r="P169" s="12">
        <v>-66.666503434399999</v>
      </c>
    </row>
    <row r="170" spans="1:16" x14ac:dyDescent="0.25">
      <c r="A170" s="12"/>
      <c r="B170" s="12"/>
      <c r="C170" s="12"/>
      <c r="D170" s="12" t="s">
        <v>1097</v>
      </c>
      <c r="E170" s="12" t="s">
        <v>189</v>
      </c>
      <c r="F170" s="12" t="s">
        <v>190</v>
      </c>
      <c r="G170" s="12" t="s">
        <v>1098</v>
      </c>
      <c r="H170" s="12" t="s">
        <v>1099</v>
      </c>
      <c r="J170" s="12" t="s">
        <v>1100</v>
      </c>
      <c r="K170" s="12" t="s">
        <v>484</v>
      </c>
      <c r="L170" s="12" t="s">
        <v>435</v>
      </c>
      <c r="M170" s="12" t="s">
        <v>484</v>
      </c>
      <c r="N170" s="12" t="s">
        <v>1101</v>
      </c>
      <c r="O170" s="12">
        <v>10.019854474600001</v>
      </c>
      <c r="P170" s="12">
        <v>-67.431358617499995</v>
      </c>
    </row>
    <row r="171" spans="1:16" ht="25.5" x14ac:dyDescent="0.25">
      <c r="A171" s="12"/>
      <c r="B171" s="12"/>
      <c r="C171" s="12"/>
      <c r="D171" s="12" t="s">
        <v>1102</v>
      </c>
      <c r="E171" s="12" t="s">
        <v>189</v>
      </c>
      <c r="F171" s="12" t="s">
        <v>190</v>
      </c>
      <c r="G171" s="12" t="s">
        <v>1103</v>
      </c>
      <c r="H171" s="12" t="s">
        <v>1104</v>
      </c>
      <c r="J171" s="12" t="s">
        <v>1105</v>
      </c>
      <c r="K171" s="12" t="s">
        <v>484</v>
      </c>
      <c r="L171" s="12" t="s">
        <v>435</v>
      </c>
      <c r="M171" s="12" t="s">
        <v>1106</v>
      </c>
      <c r="N171" s="12" t="s">
        <v>1107</v>
      </c>
      <c r="O171" s="12">
        <v>10.0900993147</v>
      </c>
      <c r="P171" s="12">
        <v>-67.635964845900006</v>
      </c>
    </row>
    <row r="172" spans="1:16" ht="25.5" x14ac:dyDescent="0.25">
      <c r="A172" s="12"/>
      <c r="B172" s="12"/>
      <c r="C172" s="12"/>
      <c r="D172" s="12" t="s">
        <v>1108</v>
      </c>
      <c r="E172" s="12" t="s">
        <v>189</v>
      </c>
      <c r="F172" s="12" t="s">
        <v>190</v>
      </c>
      <c r="G172" s="12" t="s">
        <v>1109</v>
      </c>
      <c r="H172" s="12" t="s">
        <v>1110</v>
      </c>
      <c r="J172" s="12" t="s">
        <v>1111</v>
      </c>
      <c r="K172" s="12" t="s">
        <v>484</v>
      </c>
      <c r="L172" s="12" t="s">
        <v>435</v>
      </c>
      <c r="M172" s="12" t="s">
        <v>1112</v>
      </c>
      <c r="N172" s="12" t="s">
        <v>1113</v>
      </c>
      <c r="O172" s="12">
        <v>10.0740300536</v>
      </c>
      <c r="P172" s="12">
        <v>-67.552571303600004</v>
      </c>
    </row>
    <row r="173" spans="1:16" ht="25.5" x14ac:dyDescent="0.25">
      <c r="A173" s="12"/>
      <c r="B173" s="12"/>
      <c r="C173" s="12"/>
      <c r="D173" s="12" t="s">
        <v>1114</v>
      </c>
      <c r="E173" s="12" t="s">
        <v>189</v>
      </c>
      <c r="F173" s="12" t="s">
        <v>190</v>
      </c>
      <c r="G173" s="12" t="s">
        <v>1115</v>
      </c>
      <c r="H173" s="12" t="s">
        <v>1116</v>
      </c>
      <c r="J173" s="12" t="s">
        <v>1117</v>
      </c>
      <c r="K173" s="12" t="s">
        <v>484</v>
      </c>
      <c r="L173" s="12" t="s">
        <v>435</v>
      </c>
      <c r="M173" s="12" t="s">
        <v>1118</v>
      </c>
      <c r="N173" s="12" t="s">
        <v>1119</v>
      </c>
      <c r="O173" s="12">
        <v>10.084451509200001</v>
      </c>
      <c r="P173" s="12">
        <v>-67.386309206899995</v>
      </c>
    </row>
    <row r="174" spans="1:16" ht="25.5" x14ac:dyDescent="0.25">
      <c r="A174" s="12"/>
      <c r="B174" s="12"/>
      <c r="C174" s="12"/>
      <c r="D174" s="12" t="s">
        <v>1120</v>
      </c>
      <c r="E174" s="12" t="s">
        <v>189</v>
      </c>
      <c r="F174" s="12" t="s">
        <v>190</v>
      </c>
      <c r="G174" s="12" t="s">
        <v>229</v>
      </c>
      <c r="H174" s="12" t="s">
        <v>1121</v>
      </c>
      <c r="J174" s="12" t="s">
        <v>1122</v>
      </c>
      <c r="K174" s="12" t="s">
        <v>484</v>
      </c>
      <c r="L174" s="12" t="s">
        <v>435</v>
      </c>
      <c r="M174" s="12" t="s">
        <v>1123</v>
      </c>
      <c r="N174" s="12" t="s">
        <v>1124</v>
      </c>
      <c r="O174" s="12">
        <v>10.069439427800001</v>
      </c>
      <c r="P174" s="12">
        <v>-67.609005950699995</v>
      </c>
    </row>
    <row r="175" spans="1:16" ht="25.5" x14ac:dyDescent="0.25">
      <c r="A175" s="12"/>
      <c r="B175" s="12"/>
      <c r="C175" s="12"/>
      <c r="D175" s="12" t="s">
        <v>1125</v>
      </c>
      <c r="E175" s="12" t="s">
        <v>189</v>
      </c>
      <c r="F175" s="12" t="s">
        <v>190</v>
      </c>
      <c r="G175" s="12" t="s">
        <v>423</v>
      </c>
      <c r="H175" s="12" t="s">
        <v>1126</v>
      </c>
      <c r="J175" s="12" t="s">
        <v>1127</v>
      </c>
      <c r="K175" s="12" t="s">
        <v>1128</v>
      </c>
      <c r="L175" s="12" t="s">
        <v>440</v>
      </c>
      <c r="M175" s="12" t="s">
        <v>1128</v>
      </c>
      <c r="N175" s="12" t="s">
        <v>1129</v>
      </c>
      <c r="O175" s="12">
        <v>10.203096813</v>
      </c>
      <c r="P175" s="12">
        <v>-67.528915612099993</v>
      </c>
    </row>
    <row r="176" spans="1:16" ht="38.25" x14ac:dyDescent="0.25">
      <c r="A176" s="12"/>
      <c r="B176" s="12"/>
      <c r="C176" s="12"/>
      <c r="D176" s="12" t="s">
        <v>1130</v>
      </c>
      <c r="E176" s="12" t="s">
        <v>189</v>
      </c>
      <c r="F176" s="12" t="s">
        <v>190</v>
      </c>
      <c r="G176" s="12" t="s">
        <v>1131</v>
      </c>
      <c r="H176" s="12" t="s">
        <v>1132</v>
      </c>
      <c r="J176" s="12" t="s">
        <v>1133</v>
      </c>
      <c r="K176" s="12" t="s">
        <v>1128</v>
      </c>
      <c r="L176" s="12" t="s">
        <v>440</v>
      </c>
      <c r="M176" s="12" t="s">
        <v>1134</v>
      </c>
      <c r="N176" s="12" t="s">
        <v>1135</v>
      </c>
      <c r="O176" s="12">
        <v>10.202494490599999</v>
      </c>
      <c r="P176" s="12">
        <v>-67.575327257200001</v>
      </c>
    </row>
    <row r="177" spans="1:16" ht="38.25" x14ac:dyDescent="0.25">
      <c r="A177" s="12"/>
      <c r="B177" s="12"/>
      <c r="C177" s="12"/>
      <c r="D177" s="12" t="s">
        <v>1136</v>
      </c>
      <c r="E177" s="12" t="s">
        <v>189</v>
      </c>
      <c r="F177" s="12" t="s">
        <v>190</v>
      </c>
      <c r="G177" s="12" t="s">
        <v>1137</v>
      </c>
      <c r="H177" s="12" t="s">
        <v>1138</v>
      </c>
      <c r="J177" s="12" t="s">
        <v>1139</v>
      </c>
      <c r="K177" s="12" t="s">
        <v>1128</v>
      </c>
      <c r="L177" s="12" t="s">
        <v>440</v>
      </c>
      <c r="M177" s="12" t="s">
        <v>1140</v>
      </c>
      <c r="N177" s="12" t="s">
        <v>1141</v>
      </c>
      <c r="O177" s="12">
        <v>10.201860945</v>
      </c>
      <c r="P177" s="12">
        <v>-67.589047423799997</v>
      </c>
    </row>
    <row r="178" spans="1:16" ht="25.5" x14ac:dyDescent="0.25">
      <c r="A178" s="12"/>
      <c r="B178" s="12"/>
      <c r="C178" s="12"/>
      <c r="D178" s="12" t="s">
        <v>1142</v>
      </c>
      <c r="E178" s="12" t="s">
        <v>197</v>
      </c>
      <c r="F178" s="12" t="s">
        <v>198</v>
      </c>
      <c r="G178" s="12" t="s">
        <v>1143</v>
      </c>
      <c r="H178" s="12" t="s">
        <v>1144</v>
      </c>
      <c r="J178" s="12" t="s">
        <v>1145</v>
      </c>
      <c r="K178" s="12" t="s">
        <v>446</v>
      </c>
      <c r="L178" s="12" t="s">
        <v>447</v>
      </c>
      <c r="M178" s="12" t="s">
        <v>446</v>
      </c>
      <c r="N178" s="12" t="s">
        <v>1146</v>
      </c>
      <c r="O178" s="12">
        <v>10.4161322224</v>
      </c>
      <c r="P178" s="12">
        <v>-67.754503143700006</v>
      </c>
    </row>
    <row r="179" spans="1:16" ht="25.5" x14ac:dyDescent="0.25">
      <c r="A179" s="12"/>
      <c r="B179" s="12"/>
      <c r="C179" s="12"/>
      <c r="D179" s="12" t="s">
        <v>1147</v>
      </c>
      <c r="E179" s="12" t="s">
        <v>197</v>
      </c>
      <c r="F179" s="12" t="s">
        <v>198</v>
      </c>
      <c r="G179" s="12" t="s">
        <v>1020</v>
      </c>
      <c r="H179" s="12" t="s">
        <v>1148</v>
      </c>
      <c r="J179" s="12" t="s">
        <v>1149</v>
      </c>
      <c r="K179" s="12" t="s">
        <v>452</v>
      </c>
      <c r="L179" s="12" t="s">
        <v>453</v>
      </c>
      <c r="M179" s="12" t="s">
        <v>1150</v>
      </c>
      <c r="N179" s="12" t="s">
        <v>1151</v>
      </c>
      <c r="O179" s="12">
        <v>8.7093730974699994</v>
      </c>
      <c r="P179" s="12">
        <v>-69.910582987599994</v>
      </c>
    </row>
    <row r="180" spans="1:16" ht="25.5" x14ac:dyDescent="0.25">
      <c r="A180" s="12"/>
      <c r="B180" s="12"/>
      <c r="C180" s="12"/>
      <c r="D180" s="12" t="s">
        <v>1152</v>
      </c>
      <c r="E180" s="12" t="s">
        <v>197</v>
      </c>
      <c r="F180" s="12" t="s">
        <v>198</v>
      </c>
      <c r="G180" s="12" t="s">
        <v>1153</v>
      </c>
      <c r="H180" s="12" t="s">
        <v>1154</v>
      </c>
      <c r="J180" s="12" t="s">
        <v>1155</v>
      </c>
      <c r="K180" s="12" t="s">
        <v>452</v>
      </c>
      <c r="L180" s="12" t="s">
        <v>453</v>
      </c>
      <c r="M180" s="12" t="s">
        <v>1156</v>
      </c>
      <c r="N180" s="12" t="s">
        <v>1157</v>
      </c>
      <c r="O180" s="12">
        <v>8.8989837210000005</v>
      </c>
      <c r="P180" s="12">
        <v>-70.118972538400001</v>
      </c>
    </row>
    <row r="181" spans="1:16" ht="25.5" x14ac:dyDescent="0.25">
      <c r="A181" s="12"/>
      <c r="B181" s="12"/>
      <c r="C181" s="12"/>
      <c r="D181" s="12" t="s">
        <v>1158</v>
      </c>
      <c r="E181" s="12" t="s">
        <v>197</v>
      </c>
      <c r="F181" s="12" t="s">
        <v>198</v>
      </c>
      <c r="G181" s="12" t="s">
        <v>1159</v>
      </c>
      <c r="H181" s="12" t="s">
        <v>1160</v>
      </c>
      <c r="J181" s="12" t="s">
        <v>1161</v>
      </c>
      <c r="K181" s="12" t="s">
        <v>457</v>
      </c>
      <c r="L181" s="12" t="s">
        <v>458</v>
      </c>
      <c r="M181" s="12" t="s">
        <v>1162</v>
      </c>
      <c r="N181" s="12" t="s">
        <v>1163</v>
      </c>
      <c r="O181" s="12">
        <v>8.0482309082499999</v>
      </c>
      <c r="P181" s="12">
        <v>-70.622508800199995</v>
      </c>
    </row>
    <row r="182" spans="1:16" ht="25.5" x14ac:dyDescent="0.25">
      <c r="A182" s="12"/>
      <c r="B182" s="12"/>
      <c r="C182" s="12"/>
      <c r="D182" s="12" t="s">
        <v>1164</v>
      </c>
      <c r="E182" s="12" t="s">
        <v>197</v>
      </c>
      <c r="F182" s="12" t="s">
        <v>198</v>
      </c>
      <c r="G182" s="12" t="s">
        <v>1165</v>
      </c>
      <c r="H182" s="12" t="s">
        <v>1166</v>
      </c>
      <c r="J182" s="12" t="s">
        <v>1167</v>
      </c>
      <c r="K182" s="12" t="s">
        <v>457</v>
      </c>
      <c r="L182" s="12" t="s">
        <v>458</v>
      </c>
      <c r="M182" s="12" t="s">
        <v>1020</v>
      </c>
      <c r="N182" s="12" t="s">
        <v>1168</v>
      </c>
      <c r="O182" s="12">
        <v>8.3551729523699994</v>
      </c>
      <c r="P182" s="12">
        <v>-70.722350156199994</v>
      </c>
    </row>
    <row r="183" spans="1:16" ht="25.5" x14ac:dyDescent="0.25">
      <c r="A183" s="12"/>
      <c r="B183" s="12"/>
      <c r="C183" s="12"/>
      <c r="D183" s="12" t="s">
        <v>1169</v>
      </c>
      <c r="E183" s="12" t="s">
        <v>197</v>
      </c>
      <c r="F183" s="12" t="s">
        <v>198</v>
      </c>
      <c r="G183" s="12" t="s">
        <v>1170</v>
      </c>
      <c r="H183" s="12" t="s">
        <v>1171</v>
      </c>
      <c r="J183" s="12" t="s">
        <v>1172</v>
      </c>
      <c r="K183" s="12" t="s">
        <v>457</v>
      </c>
      <c r="L183" s="12" t="s">
        <v>458</v>
      </c>
      <c r="M183" s="12" t="s">
        <v>1173</v>
      </c>
      <c r="N183" s="12" t="s">
        <v>1174</v>
      </c>
      <c r="O183" s="12">
        <v>8.0453487724099997</v>
      </c>
      <c r="P183" s="12">
        <v>-70.835801302700006</v>
      </c>
    </row>
    <row r="184" spans="1:16" x14ac:dyDescent="0.25">
      <c r="A184" s="12"/>
      <c r="B184" s="12"/>
      <c r="C184" s="12"/>
      <c r="D184" s="12" t="s">
        <v>1175</v>
      </c>
      <c r="E184" s="12" t="s">
        <v>197</v>
      </c>
      <c r="F184" s="12" t="s">
        <v>198</v>
      </c>
      <c r="G184" s="12" t="s">
        <v>1176</v>
      </c>
      <c r="H184" s="12" t="s">
        <v>1177</v>
      </c>
      <c r="J184" s="12" t="s">
        <v>1178</v>
      </c>
      <c r="K184" s="12" t="s">
        <v>463</v>
      </c>
      <c r="L184" s="12" t="s">
        <v>464</v>
      </c>
      <c r="M184" s="12" t="s">
        <v>463</v>
      </c>
      <c r="N184" s="12" t="s">
        <v>1179</v>
      </c>
      <c r="O184" s="12">
        <v>8.3687352084699995</v>
      </c>
      <c r="P184" s="12">
        <v>-68.478832418600007</v>
      </c>
    </row>
    <row r="185" spans="1:16" x14ac:dyDescent="0.25">
      <c r="A185" s="12"/>
      <c r="B185" s="12"/>
      <c r="C185" s="12"/>
      <c r="D185" s="12" t="s">
        <v>1180</v>
      </c>
      <c r="E185" s="12" t="s">
        <v>197</v>
      </c>
      <c r="F185" s="12" t="s">
        <v>198</v>
      </c>
      <c r="G185" s="12" t="s">
        <v>1181</v>
      </c>
      <c r="H185" s="12" t="s">
        <v>1182</v>
      </c>
      <c r="J185" s="12" t="s">
        <v>1183</v>
      </c>
      <c r="K185" s="12" t="s">
        <v>463</v>
      </c>
      <c r="L185" s="12" t="s">
        <v>464</v>
      </c>
      <c r="M185" s="12" t="s">
        <v>1184</v>
      </c>
      <c r="N185" s="12" t="s">
        <v>1185</v>
      </c>
      <c r="O185" s="12">
        <v>8.4484060292999992</v>
      </c>
      <c r="P185" s="12">
        <v>-68.092255741800003</v>
      </c>
    </row>
    <row r="186" spans="1:16" x14ac:dyDescent="0.25">
      <c r="A186" s="12"/>
      <c r="B186" s="12"/>
      <c r="C186" s="12"/>
      <c r="D186" s="12" t="s">
        <v>1186</v>
      </c>
      <c r="E186" s="12" t="s">
        <v>197</v>
      </c>
      <c r="F186" s="12" t="s">
        <v>198</v>
      </c>
      <c r="G186" s="12" t="s">
        <v>1187</v>
      </c>
      <c r="H186" s="12" t="s">
        <v>1188</v>
      </c>
      <c r="J186" s="12" t="s">
        <v>1189</v>
      </c>
      <c r="K186" s="12" t="s">
        <v>463</v>
      </c>
      <c r="L186" s="12" t="s">
        <v>464</v>
      </c>
      <c r="M186" s="12" t="s">
        <v>1190</v>
      </c>
      <c r="N186" s="12" t="s">
        <v>1191</v>
      </c>
      <c r="O186" s="12">
        <v>8.0790036493299997</v>
      </c>
      <c r="P186" s="12">
        <v>-67.867427584400005</v>
      </c>
    </row>
    <row r="187" spans="1:16" x14ac:dyDescent="0.25">
      <c r="A187" s="12"/>
      <c r="B187" s="12"/>
      <c r="C187" s="12"/>
      <c r="D187" s="12" t="s">
        <v>1192</v>
      </c>
      <c r="E187" s="12" t="s">
        <v>197</v>
      </c>
      <c r="F187" s="12" t="s">
        <v>198</v>
      </c>
      <c r="G187" s="12" t="s">
        <v>1193</v>
      </c>
      <c r="H187" s="12" t="s">
        <v>1194</v>
      </c>
      <c r="J187" s="12" t="s">
        <v>1195</v>
      </c>
      <c r="K187" s="12" t="s">
        <v>463</v>
      </c>
      <c r="L187" s="12" t="s">
        <v>464</v>
      </c>
      <c r="M187" s="12" t="s">
        <v>1196</v>
      </c>
      <c r="N187" s="12" t="s">
        <v>1197</v>
      </c>
      <c r="O187" s="12">
        <v>8.0959116931900006</v>
      </c>
      <c r="P187" s="12">
        <v>-68.351771498600002</v>
      </c>
    </row>
    <row r="188" spans="1:16" x14ac:dyDescent="0.25">
      <c r="A188" s="12"/>
      <c r="B188" s="12"/>
      <c r="C188" s="12"/>
      <c r="D188" s="12" t="s">
        <v>1198</v>
      </c>
      <c r="E188" s="12" t="s">
        <v>197</v>
      </c>
      <c r="F188" s="12" t="s">
        <v>198</v>
      </c>
      <c r="G188" s="12" t="s">
        <v>200</v>
      </c>
      <c r="H188" s="12" t="s">
        <v>1199</v>
      </c>
      <c r="J188" s="12" t="s">
        <v>1200</v>
      </c>
      <c r="K188" s="12" t="s">
        <v>126</v>
      </c>
      <c r="L188" s="12" t="s">
        <v>469</v>
      </c>
      <c r="M188" s="12" t="s">
        <v>126</v>
      </c>
      <c r="N188" s="12" t="s">
        <v>1201</v>
      </c>
      <c r="O188" s="12">
        <v>8.6338809648700003</v>
      </c>
      <c r="P188" s="12">
        <v>-70.211045488699995</v>
      </c>
    </row>
    <row r="189" spans="1:16" ht="25.5" x14ac:dyDescent="0.25">
      <c r="A189" s="12"/>
      <c r="B189" s="12"/>
      <c r="C189" s="12"/>
      <c r="D189" s="12" t="s">
        <v>1202</v>
      </c>
      <c r="E189" s="12" t="s">
        <v>197</v>
      </c>
      <c r="F189" s="12" t="s">
        <v>198</v>
      </c>
      <c r="G189" s="12" t="s">
        <v>1203</v>
      </c>
      <c r="H189" s="12" t="s">
        <v>1204</v>
      </c>
      <c r="J189" s="12" t="s">
        <v>1205</v>
      </c>
      <c r="K189" s="12" t="s">
        <v>126</v>
      </c>
      <c r="L189" s="12" t="s">
        <v>469</v>
      </c>
      <c r="M189" s="12" t="s">
        <v>1206</v>
      </c>
      <c r="N189" s="12" t="s">
        <v>1207</v>
      </c>
      <c r="O189" s="12">
        <v>8.6972046671799994</v>
      </c>
      <c r="P189" s="12">
        <v>-70.329227362200001</v>
      </c>
    </row>
    <row r="190" spans="1:16" x14ac:dyDescent="0.25">
      <c r="A190" s="12"/>
      <c r="B190" s="12"/>
      <c r="C190" s="12"/>
      <c r="D190" s="12" t="s">
        <v>1208</v>
      </c>
      <c r="E190" s="12" t="s">
        <v>197</v>
      </c>
      <c r="F190" s="12" t="s">
        <v>198</v>
      </c>
      <c r="G190" s="12" t="s">
        <v>1209</v>
      </c>
      <c r="H190" s="12" t="s">
        <v>1210</v>
      </c>
      <c r="J190" s="12" t="s">
        <v>1211</v>
      </c>
      <c r="K190" s="12" t="s">
        <v>126</v>
      </c>
      <c r="L190" s="12" t="s">
        <v>469</v>
      </c>
      <c r="M190" s="12" t="s">
        <v>1212</v>
      </c>
      <c r="N190" s="12" t="s">
        <v>1213</v>
      </c>
      <c r="O190" s="12">
        <v>8.1755125886000002</v>
      </c>
      <c r="P190" s="12">
        <v>-70.065917452500003</v>
      </c>
    </row>
    <row r="191" spans="1:16" x14ac:dyDescent="0.25">
      <c r="A191" s="12"/>
      <c r="B191" s="12"/>
      <c r="C191" s="12"/>
      <c r="D191" s="12" t="s">
        <v>1214</v>
      </c>
      <c r="E191" s="12" t="s">
        <v>197</v>
      </c>
      <c r="F191" s="12" t="s">
        <v>198</v>
      </c>
      <c r="G191" s="12" t="s">
        <v>325</v>
      </c>
      <c r="H191" s="12" t="s">
        <v>1215</v>
      </c>
      <c r="J191" s="12" t="s">
        <v>1216</v>
      </c>
      <c r="K191" s="12" t="s">
        <v>126</v>
      </c>
      <c r="L191" s="12" t="s">
        <v>469</v>
      </c>
      <c r="M191" s="12" t="s">
        <v>568</v>
      </c>
      <c r="N191" s="12" t="s">
        <v>1217</v>
      </c>
      <c r="O191" s="12">
        <v>8.2373630589999998</v>
      </c>
      <c r="P191" s="12">
        <v>-69.940416372399994</v>
      </c>
    </row>
    <row r="192" spans="1:16" x14ac:dyDescent="0.25">
      <c r="A192" s="12"/>
      <c r="B192" s="12"/>
      <c r="C192" s="12"/>
      <c r="D192" s="12" t="s">
        <v>1218</v>
      </c>
      <c r="E192" s="12" t="s">
        <v>197</v>
      </c>
      <c r="F192" s="12" t="s">
        <v>198</v>
      </c>
      <c r="G192" s="12" t="s">
        <v>1219</v>
      </c>
      <c r="H192" s="12" t="s">
        <v>1220</v>
      </c>
      <c r="J192" s="12" t="s">
        <v>1221</v>
      </c>
      <c r="K192" s="12" t="s">
        <v>126</v>
      </c>
      <c r="L192" s="12" t="s">
        <v>469</v>
      </c>
      <c r="M192" s="12" t="s">
        <v>1222</v>
      </c>
      <c r="N192" s="12" t="s">
        <v>1223</v>
      </c>
      <c r="O192" s="12">
        <v>8.0636968626699996</v>
      </c>
      <c r="P192" s="12">
        <v>-69.708838973300004</v>
      </c>
    </row>
    <row r="193" spans="1:16" x14ac:dyDescent="0.25">
      <c r="A193" s="12"/>
      <c r="B193" s="12"/>
      <c r="C193" s="12"/>
      <c r="D193" s="12" t="s">
        <v>1224</v>
      </c>
      <c r="E193" s="12" t="s">
        <v>197</v>
      </c>
      <c r="F193" s="12" t="s">
        <v>198</v>
      </c>
      <c r="G193" s="12" t="s">
        <v>1225</v>
      </c>
      <c r="H193" s="12" t="s">
        <v>1226</v>
      </c>
      <c r="J193" s="12" t="s">
        <v>1227</v>
      </c>
      <c r="K193" s="12" t="s">
        <v>126</v>
      </c>
      <c r="L193" s="12" t="s">
        <v>469</v>
      </c>
      <c r="M193" s="12" t="s">
        <v>1228</v>
      </c>
      <c r="N193" s="12" t="s">
        <v>1229</v>
      </c>
      <c r="O193" s="12">
        <v>8.4078742115199994</v>
      </c>
      <c r="P193" s="12">
        <v>-70.093789471299999</v>
      </c>
    </row>
    <row r="194" spans="1:16" x14ac:dyDescent="0.25">
      <c r="A194" s="12"/>
      <c r="B194" s="12"/>
      <c r="C194" s="12"/>
      <c r="D194" s="12" t="s">
        <v>1230</v>
      </c>
      <c r="E194" s="12" t="s">
        <v>197</v>
      </c>
      <c r="F194" s="12" t="s">
        <v>198</v>
      </c>
      <c r="G194" s="12" t="s">
        <v>1231</v>
      </c>
      <c r="H194" s="12" t="s">
        <v>1232</v>
      </c>
      <c r="J194" s="12" t="s">
        <v>1233</v>
      </c>
      <c r="K194" s="12" t="s">
        <v>126</v>
      </c>
      <c r="L194" s="12" t="s">
        <v>469</v>
      </c>
      <c r="M194" s="12" t="s">
        <v>653</v>
      </c>
      <c r="N194" s="12" t="s">
        <v>1234</v>
      </c>
      <c r="O194" s="12">
        <v>8.6265803809499992</v>
      </c>
      <c r="P194" s="12">
        <v>-70.2302261894</v>
      </c>
    </row>
    <row r="195" spans="1:16" ht="25.5" x14ac:dyDescent="0.25">
      <c r="A195" s="12"/>
      <c r="B195" s="12"/>
      <c r="C195" s="12"/>
      <c r="D195" s="12" t="s">
        <v>1235</v>
      </c>
      <c r="E195" s="12" t="s">
        <v>197</v>
      </c>
      <c r="F195" s="12" t="s">
        <v>198</v>
      </c>
      <c r="G195" s="12" t="s">
        <v>283</v>
      </c>
      <c r="H195" s="12" t="s">
        <v>1236</v>
      </c>
      <c r="J195" s="12" t="s">
        <v>1237</v>
      </c>
      <c r="K195" s="12" t="s">
        <v>126</v>
      </c>
      <c r="L195" s="12" t="s">
        <v>469</v>
      </c>
      <c r="M195" s="12" t="s">
        <v>1238</v>
      </c>
      <c r="N195" s="12" t="s">
        <v>1239</v>
      </c>
      <c r="O195" s="12">
        <v>8.6547492275</v>
      </c>
      <c r="P195" s="12">
        <v>-70.247984016299995</v>
      </c>
    </row>
    <row r="196" spans="1:16" x14ac:dyDescent="0.25">
      <c r="A196" s="12"/>
      <c r="B196" s="12"/>
      <c r="C196" s="12"/>
      <c r="D196" s="12" t="s">
        <v>1240</v>
      </c>
      <c r="E196" s="12" t="s">
        <v>197</v>
      </c>
      <c r="F196" s="12" t="s">
        <v>198</v>
      </c>
      <c r="G196" s="12" t="s">
        <v>229</v>
      </c>
      <c r="H196" s="12" t="s">
        <v>1241</v>
      </c>
      <c r="J196" s="12" t="s">
        <v>1242</v>
      </c>
      <c r="K196" s="12" t="s">
        <v>126</v>
      </c>
      <c r="L196" s="12" t="s">
        <v>469</v>
      </c>
      <c r="M196" s="12" t="s">
        <v>1243</v>
      </c>
      <c r="N196" s="12" t="s">
        <v>1244</v>
      </c>
      <c r="O196" s="12">
        <v>8.5864430599600006</v>
      </c>
      <c r="P196" s="12">
        <v>-70.162642311499994</v>
      </c>
    </row>
    <row r="197" spans="1:16" ht="25.5" x14ac:dyDescent="0.25">
      <c r="A197" s="12"/>
      <c r="B197" s="12"/>
      <c r="C197" s="12"/>
      <c r="D197" s="12" t="s">
        <v>1245</v>
      </c>
      <c r="E197" s="12" t="s">
        <v>197</v>
      </c>
      <c r="F197" s="12" t="s">
        <v>198</v>
      </c>
      <c r="G197" s="12" t="s">
        <v>428</v>
      </c>
      <c r="H197" s="12" t="s">
        <v>1246</v>
      </c>
      <c r="J197" s="12" t="s">
        <v>1247</v>
      </c>
      <c r="K197" s="12" t="s">
        <v>126</v>
      </c>
      <c r="L197" s="12" t="s">
        <v>469</v>
      </c>
      <c r="M197" s="12" t="s">
        <v>1248</v>
      </c>
      <c r="N197" s="12" t="s">
        <v>1249</v>
      </c>
      <c r="O197" s="12">
        <v>8.5776743678400003</v>
      </c>
      <c r="P197" s="12">
        <v>-70.186295720700002</v>
      </c>
    </row>
    <row r="198" spans="1:16" x14ac:dyDescent="0.25">
      <c r="A198" s="12"/>
      <c r="B198" s="12"/>
      <c r="C198" s="12"/>
      <c r="D198" s="12" t="s">
        <v>1250</v>
      </c>
      <c r="E198" s="12" t="s">
        <v>197</v>
      </c>
      <c r="F198" s="12" t="s">
        <v>198</v>
      </c>
      <c r="G198" s="12" t="s">
        <v>434</v>
      </c>
      <c r="H198" s="12" t="s">
        <v>1251</v>
      </c>
      <c r="J198" s="12" t="s">
        <v>1252</v>
      </c>
      <c r="K198" s="12" t="s">
        <v>126</v>
      </c>
      <c r="L198" s="12" t="s">
        <v>469</v>
      </c>
      <c r="M198" s="12" t="s">
        <v>1253</v>
      </c>
      <c r="N198" s="12" t="s">
        <v>1254</v>
      </c>
      <c r="O198" s="12">
        <v>8.5237126602399993</v>
      </c>
      <c r="P198" s="12">
        <v>-70.249110674199997</v>
      </c>
    </row>
    <row r="199" spans="1:16" ht="25.5" x14ac:dyDescent="0.25">
      <c r="A199" s="12"/>
      <c r="B199" s="12"/>
      <c r="C199" s="12"/>
      <c r="D199" s="12" t="s">
        <v>1255</v>
      </c>
      <c r="E199" s="12" t="s">
        <v>205</v>
      </c>
      <c r="F199" s="12" t="s">
        <v>206</v>
      </c>
      <c r="G199" s="12" t="s">
        <v>736</v>
      </c>
      <c r="H199" s="12" t="s">
        <v>1256</v>
      </c>
      <c r="J199" s="12" t="s">
        <v>1257</v>
      </c>
      <c r="K199" s="12" t="s">
        <v>126</v>
      </c>
      <c r="L199" s="12" t="s">
        <v>469</v>
      </c>
      <c r="M199" s="12" t="s">
        <v>1258</v>
      </c>
      <c r="N199" s="12" t="s">
        <v>1259</v>
      </c>
      <c r="O199" s="12">
        <v>8.5947656503799994</v>
      </c>
      <c r="P199" s="12">
        <v>-70.351379063300001</v>
      </c>
    </row>
    <row r="200" spans="1:16" ht="38.25" x14ac:dyDescent="0.25">
      <c r="A200" s="12"/>
      <c r="B200" s="12"/>
      <c r="C200" s="12"/>
      <c r="D200" s="12" t="s">
        <v>1260</v>
      </c>
      <c r="E200" s="12" t="s">
        <v>205</v>
      </c>
      <c r="F200" s="12" t="s">
        <v>206</v>
      </c>
      <c r="G200" s="12" t="s">
        <v>1261</v>
      </c>
      <c r="H200" s="12" t="s">
        <v>1262</v>
      </c>
      <c r="J200" s="12" t="s">
        <v>1263</v>
      </c>
      <c r="K200" s="12" t="s">
        <v>126</v>
      </c>
      <c r="L200" s="12" t="s">
        <v>469</v>
      </c>
      <c r="M200" s="12" t="s">
        <v>1264</v>
      </c>
      <c r="N200" s="12" t="s">
        <v>1265</v>
      </c>
      <c r="O200" s="12">
        <v>8.4980636619999999</v>
      </c>
      <c r="P200" s="12">
        <v>-70.361670871699999</v>
      </c>
    </row>
    <row r="201" spans="1:16" ht="25.5" x14ac:dyDescent="0.25">
      <c r="A201" s="12"/>
      <c r="B201" s="12"/>
      <c r="C201" s="12"/>
      <c r="D201" s="12" t="s">
        <v>1266</v>
      </c>
      <c r="E201" s="12" t="s">
        <v>205</v>
      </c>
      <c r="F201" s="12" t="s">
        <v>206</v>
      </c>
      <c r="G201" s="12" t="s">
        <v>134</v>
      </c>
      <c r="H201" s="12" t="s">
        <v>1267</v>
      </c>
      <c r="J201" s="12" t="s">
        <v>1268</v>
      </c>
      <c r="K201" s="12" t="s">
        <v>126</v>
      </c>
      <c r="L201" s="12" t="s">
        <v>469</v>
      </c>
      <c r="M201" s="12" t="s">
        <v>1269</v>
      </c>
      <c r="N201" s="12" t="s">
        <v>1270</v>
      </c>
      <c r="O201" s="12">
        <v>8.5714410945299999</v>
      </c>
      <c r="P201" s="12">
        <v>-70.435030365299994</v>
      </c>
    </row>
    <row r="202" spans="1:16" x14ac:dyDescent="0.25">
      <c r="A202" s="12"/>
      <c r="B202" s="12"/>
      <c r="C202" s="12"/>
      <c r="D202" s="12" t="s">
        <v>1271</v>
      </c>
      <c r="E202" s="12" t="s">
        <v>205</v>
      </c>
      <c r="F202" s="12" t="s">
        <v>206</v>
      </c>
      <c r="G202" s="12" t="s">
        <v>1272</v>
      </c>
      <c r="H202" s="12" t="s">
        <v>1273</v>
      </c>
      <c r="J202" s="12" t="s">
        <v>1274</v>
      </c>
      <c r="K202" s="12" t="s">
        <v>134</v>
      </c>
      <c r="L202" s="12" t="s">
        <v>474</v>
      </c>
      <c r="M202" s="12" t="s">
        <v>1275</v>
      </c>
      <c r="N202" s="12" t="s">
        <v>1276</v>
      </c>
      <c r="O202" s="12">
        <v>8.7156545956800002</v>
      </c>
      <c r="P202" s="12">
        <v>-70.522721123699995</v>
      </c>
    </row>
    <row r="203" spans="1:16" x14ac:dyDescent="0.25">
      <c r="A203" s="12"/>
      <c r="B203" s="12"/>
      <c r="C203" s="12"/>
      <c r="D203" s="12" t="s">
        <v>1277</v>
      </c>
      <c r="E203" s="12" t="s">
        <v>205</v>
      </c>
      <c r="F203" s="12" t="s">
        <v>206</v>
      </c>
      <c r="G203" s="12" t="s">
        <v>524</v>
      </c>
      <c r="H203" s="12" t="s">
        <v>1278</v>
      </c>
      <c r="J203" s="12" t="s">
        <v>1279</v>
      </c>
      <c r="K203" s="12" t="s">
        <v>134</v>
      </c>
      <c r="L203" s="12" t="s">
        <v>474</v>
      </c>
      <c r="M203" s="12" t="s">
        <v>1280</v>
      </c>
      <c r="N203" s="12" t="s">
        <v>1281</v>
      </c>
      <c r="O203" s="12">
        <v>8.8133473482000007</v>
      </c>
      <c r="P203" s="12">
        <v>-70.5654730607</v>
      </c>
    </row>
    <row r="204" spans="1:16" x14ac:dyDescent="0.25">
      <c r="A204" s="12"/>
      <c r="B204" s="12"/>
      <c r="C204" s="12"/>
      <c r="D204" s="12" t="s">
        <v>1282</v>
      </c>
      <c r="E204" s="12" t="s">
        <v>205</v>
      </c>
      <c r="F204" s="12" t="s">
        <v>206</v>
      </c>
      <c r="G204" s="12" t="s">
        <v>484</v>
      </c>
      <c r="H204" s="12" t="s">
        <v>1283</v>
      </c>
      <c r="J204" s="12" t="s">
        <v>1284</v>
      </c>
      <c r="K204" s="12" t="s">
        <v>134</v>
      </c>
      <c r="L204" s="12" t="s">
        <v>474</v>
      </c>
      <c r="M204" s="12" t="s">
        <v>1285</v>
      </c>
      <c r="N204" s="12" t="s">
        <v>1286</v>
      </c>
      <c r="O204" s="12">
        <v>8.9155296568899995</v>
      </c>
      <c r="P204" s="12">
        <v>-70.441919065099995</v>
      </c>
    </row>
    <row r="205" spans="1:16" x14ac:dyDescent="0.25">
      <c r="A205" s="12"/>
      <c r="B205" s="12"/>
      <c r="C205" s="12"/>
      <c r="D205" s="12" t="s">
        <v>1287</v>
      </c>
      <c r="E205" s="12" t="s">
        <v>205</v>
      </c>
      <c r="F205" s="12" t="s">
        <v>206</v>
      </c>
      <c r="G205" s="12" t="s">
        <v>89</v>
      </c>
      <c r="H205" s="12" t="s">
        <v>1288</v>
      </c>
      <c r="J205" s="12" t="s">
        <v>1289</v>
      </c>
      <c r="K205" s="12" t="s">
        <v>478</v>
      </c>
      <c r="L205" s="12" t="s">
        <v>479</v>
      </c>
      <c r="M205" s="12" t="s">
        <v>1290</v>
      </c>
      <c r="N205" s="12" t="s">
        <v>1291</v>
      </c>
      <c r="O205" s="12">
        <v>8.8175536899800004</v>
      </c>
      <c r="P205" s="12">
        <v>-70.155340783499994</v>
      </c>
    </row>
    <row r="206" spans="1:16" x14ac:dyDescent="0.25">
      <c r="A206" s="12"/>
      <c r="B206" s="12"/>
      <c r="C206" s="12"/>
      <c r="D206" s="12" t="s">
        <v>1292</v>
      </c>
      <c r="E206" s="12" t="s">
        <v>205</v>
      </c>
      <c r="F206" s="12" t="s">
        <v>206</v>
      </c>
      <c r="G206" s="12" t="s">
        <v>1293</v>
      </c>
      <c r="H206" s="12" t="s">
        <v>1294</v>
      </c>
      <c r="J206" s="12" t="s">
        <v>1295</v>
      </c>
      <c r="K206" s="12" t="s">
        <v>478</v>
      </c>
      <c r="L206" s="12" t="s">
        <v>479</v>
      </c>
      <c r="M206" s="12" t="s">
        <v>887</v>
      </c>
      <c r="N206" s="12" t="s">
        <v>1296</v>
      </c>
      <c r="O206" s="12">
        <v>8.8154669779799999</v>
      </c>
      <c r="P206" s="12">
        <v>-70.284363723699997</v>
      </c>
    </row>
    <row r="207" spans="1:16" x14ac:dyDescent="0.25">
      <c r="A207" s="12"/>
      <c r="B207" s="12"/>
      <c r="C207" s="12"/>
      <c r="D207" s="12" t="s">
        <v>1297</v>
      </c>
      <c r="E207" s="12" t="s">
        <v>205</v>
      </c>
      <c r="F207" s="12" t="s">
        <v>206</v>
      </c>
      <c r="G207" s="12" t="s">
        <v>527</v>
      </c>
      <c r="H207" s="12" t="s">
        <v>1298</v>
      </c>
      <c r="J207" s="12" t="s">
        <v>1299</v>
      </c>
      <c r="K207" s="12" t="s">
        <v>478</v>
      </c>
      <c r="L207" s="12" t="s">
        <v>479</v>
      </c>
      <c r="M207" s="12" t="s">
        <v>1300</v>
      </c>
      <c r="N207" s="12" t="s">
        <v>1301</v>
      </c>
      <c r="O207" s="12">
        <v>8.9912865236700004</v>
      </c>
      <c r="P207" s="12">
        <v>-70.3257541248</v>
      </c>
    </row>
    <row r="208" spans="1:16" x14ac:dyDescent="0.25">
      <c r="A208" s="12"/>
      <c r="B208" s="12"/>
      <c r="C208" s="12"/>
      <c r="D208" s="12" t="s">
        <v>1302</v>
      </c>
      <c r="E208" s="12" t="s">
        <v>205</v>
      </c>
      <c r="F208" s="12" t="s">
        <v>206</v>
      </c>
      <c r="G208" s="12" t="s">
        <v>1303</v>
      </c>
      <c r="H208" s="12" t="s">
        <v>1304</v>
      </c>
      <c r="J208" s="12" t="s">
        <v>1305</v>
      </c>
      <c r="K208" s="12" t="s">
        <v>484</v>
      </c>
      <c r="L208" s="12" t="s">
        <v>485</v>
      </c>
      <c r="M208" s="12" t="s">
        <v>1306</v>
      </c>
      <c r="N208" s="12" t="s">
        <v>1307</v>
      </c>
      <c r="O208" s="12">
        <v>7.7066989671100004</v>
      </c>
      <c r="P208" s="12">
        <v>-71.079335045700006</v>
      </c>
    </row>
    <row r="209" spans="1:16" ht="25.5" x14ac:dyDescent="0.25">
      <c r="A209" s="12"/>
      <c r="B209" s="12"/>
      <c r="C209" s="12"/>
      <c r="D209" s="12" t="s">
        <v>1308</v>
      </c>
      <c r="E209" s="12" t="s">
        <v>205</v>
      </c>
      <c r="F209" s="12" t="s">
        <v>206</v>
      </c>
      <c r="G209" s="12" t="s">
        <v>449</v>
      </c>
      <c r="H209" s="12" t="s">
        <v>1309</v>
      </c>
      <c r="J209" s="12" t="s">
        <v>1310</v>
      </c>
      <c r="K209" s="12" t="s">
        <v>484</v>
      </c>
      <c r="L209" s="12" t="s">
        <v>485</v>
      </c>
      <c r="M209" s="12" t="s">
        <v>1311</v>
      </c>
      <c r="N209" s="12" t="s">
        <v>1312</v>
      </c>
      <c r="O209" s="12">
        <v>7.8853848435899998</v>
      </c>
      <c r="P209" s="12">
        <v>-70.973022653599998</v>
      </c>
    </row>
    <row r="210" spans="1:16" ht="25.5" x14ac:dyDescent="0.25">
      <c r="A210" s="12"/>
      <c r="B210" s="12"/>
      <c r="C210" s="12"/>
      <c r="D210" s="12" t="s">
        <v>1313</v>
      </c>
      <c r="E210" s="12" t="s">
        <v>205</v>
      </c>
      <c r="F210" s="12" t="s">
        <v>206</v>
      </c>
      <c r="G210" s="12" t="s">
        <v>1314</v>
      </c>
      <c r="H210" s="12" t="s">
        <v>1315</v>
      </c>
      <c r="J210" s="12" t="s">
        <v>1316</v>
      </c>
      <c r="K210" s="12" t="s">
        <v>484</v>
      </c>
      <c r="L210" s="12" t="s">
        <v>485</v>
      </c>
      <c r="M210" s="12" t="s">
        <v>1317</v>
      </c>
      <c r="N210" s="12" t="s">
        <v>1318</v>
      </c>
      <c r="O210" s="12">
        <v>7.9872295171000003</v>
      </c>
      <c r="P210" s="12">
        <v>-70.935666050500004</v>
      </c>
    </row>
    <row r="211" spans="1:16" ht="25.5" x14ac:dyDescent="0.25">
      <c r="A211" s="12"/>
      <c r="B211" s="12"/>
      <c r="C211" s="12"/>
      <c r="D211" s="12" t="s">
        <v>1319</v>
      </c>
      <c r="E211" s="12" t="s">
        <v>205</v>
      </c>
      <c r="F211" s="12" t="s">
        <v>206</v>
      </c>
      <c r="G211" s="12" t="s">
        <v>1320</v>
      </c>
      <c r="H211" s="12" t="s">
        <v>1321</v>
      </c>
      <c r="J211" s="12" t="s">
        <v>1322</v>
      </c>
      <c r="K211" s="12" t="s">
        <v>484</v>
      </c>
      <c r="L211" s="12" t="s">
        <v>485</v>
      </c>
      <c r="M211" s="12" t="s">
        <v>1248</v>
      </c>
      <c r="N211" s="12" t="s">
        <v>1323</v>
      </c>
      <c r="O211" s="12">
        <v>7.6775379033400002</v>
      </c>
      <c r="P211" s="12">
        <v>-71.395431388999995</v>
      </c>
    </row>
    <row r="212" spans="1:16" x14ac:dyDescent="0.25">
      <c r="A212" s="12"/>
      <c r="B212" s="12"/>
      <c r="C212" s="12"/>
      <c r="D212" s="12" t="s">
        <v>1324</v>
      </c>
      <c r="E212" s="12" t="s">
        <v>213</v>
      </c>
      <c r="F212" s="12" t="s">
        <v>214</v>
      </c>
      <c r="G212" s="12" t="s">
        <v>1325</v>
      </c>
      <c r="H212" s="12" t="s">
        <v>1326</v>
      </c>
      <c r="J212" s="12" t="s">
        <v>1327</v>
      </c>
      <c r="K212" s="12" t="s">
        <v>489</v>
      </c>
      <c r="L212" s="12" t="s">
        <v>490</v>
      </c>
      <c r="M212" s="12" t="s">
        <v>489</v>
      </c>
      <c r="N212" s="12" t="s">
        <v>1328</v>
      </c>
      <c r="O212" s="12">
        <v>8.5879366287599996</v>
      </c>
      <c r="P212" s="12">
        <v>-70.020382860200002</v>
      </c>
    </row>
    <row r="213" spans="1:16" x14ac:dyDescent="0.25">
      <c r="A213" s="12"/>
      <c r="B213" s="12"/>
      <c r="C213" s="12"/>
      <c r="D213" s="12" t="s">
        <v>1329</v>
      </c>
      <c r="E213" s="12" t="s">
        <v>213</v>
      </c>
      <c r="F213" s="12" t="s">
        <v>214</v>
      </c>
      <c r="G213" s="12" t="s">
        <v>463</v>
      </c>
      <c r="H213" s="12" t="s">
        <v>1330</v>
      </c>
      <c r="J213" s="12" t="s">
        <v>1331</v>
      </c>
      <c r="K213" s="12" t="s">
        <v>489</v>
      </c>
      <c r="L213" s="12" t="s">
        <v>490</v>
      </c>
      <c r="M213" s="12" t="s">
        <v>1332</v>
      </c>
      <c r="N213" s="12" t="s">
        <v>1333</v>
      </c>
      <c r="O213" s="12">
        <v>8.2815875890699999</v>
      </c>
      <c r="P213" s="12">
        <v>-69.741539145199994</v>
      </c>
    </row>
    <row r="214" spans="1:16" x14ac:dyDescent="0.25">
      <c r="A214" s="12"/>
      <c r="B214" s="12"/>
      <c r="C214" s="12"/>
      <c r="D214" s="12" t="s">
        <v>1334</v>
      </c>
      <c r="E214" s="12" t="s">
        <v>213</v>
      </c>
      <c r="F214" s="12" t="s">
        <v>214</v>
      </c>
      <c r="G214" s="12" t="s">
        <v>1335</v>
      </c>
      <c r="H214" s="12" t="s">
        <v>1336</v>
      </c>
      <c r="J214" s="12" t="s">
        <v>1337</v>
      </c>
      <c r="K214" s="12" t="s">
        <v>489</v>
      </c>
      <c r="L214" s="12" t="s">
        <v>490</v>
      </c>
      <c r="M214" s="12" t="s">
        <v>1338</v>
      </c>
      <c r="N214" s="12" t="s">
        <v>1339</v>
      </c>
      <c r="O214" s="12">
        <v>8.4577543491</v>
      </c>
      <c r="P214" s="12">
        <v>-69.989351874099995</v>
      </c>
    </row>
    <row r="215" spans="1:16" x14ac:dyDescent="0.25">
      <c r="A215" s="12"/>
      <c r="B215" s="12"/>
      <c r="C215" s="12"/>
      <c r="D215" s="12" t="s">
        <v>1340</v>
      </c>
      <c r="E215" s="12" t="s">
        <v>213</v>
      </c>
      <c r="F215" s="12" t="s">
        <v>214</v>
      </c>
      <c r="G215" s="12" t="s">
        <v>1341</v>
      </c>
      <c r="H215" s="12" t="s">
        <v>1342</v>
      </c>
      <c r="J215" s="12" t="s">
        <v>1343</v>
      </c>
      <c r="K215" s="12" t="s">
        <v>489</v>
      </c>
      <c r="L215" s="12" t="s">
        <v>490</v>
      </c>
      <c r="M215" s="12" t="s">
        <v>1344</v>
      </c>
      <c r="N215" s="12" t="s">
        <v>1345</v>
      </c>
      <c r="O215" s="12">
        <v>8.7020305741400001</v>
      </c>
      <c r="P215" s="12">
        <v>-70.224795521900006</v>
      </c>
    </row>
    <row r="216" spans="1:16" x14ac:dyDescent="0.25">
      <c r="A216" s="12"/>
      <c r="B216" s="12"/>
      <c r="C216" s="12"/>
      <c r="D216" s="12" t="s">
        <v>1346</v>
      </c>
      <c r="E216" s="12" t="s">
        <v>213</v>
      </c>
      <c r="F216" s="12" t="s">
        <v>214</v>
      </c>
      <c r="G216" s="12" t="s">
        <v>1347</v>
      </c>
      <c r="H216" s="12" t="s">
        <v>1348</v>
      </c>
      <c r="J216" s="12" t="s">
        <v>1349</v>
      </c>
      <c r="K216" s="12" t="s">
        <v>495</v>
      </c>
      <c r="L216" s="12" t="s">
        <v>496</v>
      </c>
      <c r="M216" s="12" t="s">
        <v>1350</v>
      </c>
      <c r="N216" s="12" t="s">
        <v>1351</v>
      </c>
      <c r="O216" s="12">
        <v>8.1406832730000005</v>
      </c>
      <c r="P216" s="12">
        <v>-70.379622317300004</v>
      </c>
    </row>
    <row r="217" spans="1:16" x14ac:dyDescent="0.25">
      <c r="A217" s="12"/>
      <c r="B217" s="12"/>
      <c r="C217" s="12"/>
      <c r="D217" s="12" t="s">
        <v>1352</v>
      </c>
      <c r="E217" s="12" t="s">
        <v>213</v>
      </c>
      <c r="F217" s="12" t="s">
        <v>214</v>
      </c>
      <c r="G217" s="12" t="s">
        <v>1353</v>
      </c>
      <c r="H217" s="12" t="s">
        <v>1354</v>
      </c>
      <c r="J217" s="12" t="s">
        <v>1355</v>
      </c>
      <c r="K217" s="12" t="s">
        <v>495</v>
      </c>
      <c r="L217" s="12" t="s">
        <v>496</v>
      </c>
      <c r="M217" s="12" t="s">
        <v>1356</v>
      </c>
      <c r="N217" s="12" t="s">
        <v>1357</v>
      </c>
      <c r="O217" s="12">
        <v>7.6371201937200004</v>
      </c>
      <c r="P217" s="12">
        <v>-70.459309641399997</v>
      </c>
    </row>
    <row r="218" spans="1:16" x14ac:dyDescent="0.25">
      <c r="A218" s="12"/>
      <c r="B218" s="12"/>
      <c r="C218" s="12"/>
      <c r="D218" s="12" t="s">
        <v>1358</v>
      </c>
      <c r="E218" s="12" t="s">
        <v>213</v>
      </c>
      <c r="F218" s="12" t="s">
        <v>214</v>
      </c>
      <c r="G218" s="12" t="s">
        <v>1359</v>
      </c>
      <c r="H218" s="12" t="s">
        <v>1360</v>
      </c>
      <c r="J218" s="12" t="s">
        <v>1361</v>
      </c>
      <c r="K218" s="12" t="s">
        <v>495</v>
      </c>
      <c r="L218" s="12" t="s">
        <v>496</v>
      </c>
      <c r="M218" s="12" t="s">
        <v>372</v>
      </c>
      <c r="N218" s="12" t="s">
        <v>1362</v>
      </c>
      <c r="O218" s="12">
        <v>8.4575586814899992</v>
      </c>
      <c r="P218" s="12">
        <v>-70.490054637399993</v>
      </c>
    </row>
    <row r="219" spans="1:16" x14ac:dyDescent="0.25">
      <c r="A219" s="12"/>
      <c r="B219" s="12"/>
      <c r="C219" s="12"/>
      <c r="D219" s="12" t="s">
        <v>1363</v>
      </c>
      <c r="E219" s="12" t="s">
        <v>213</v>
      </c>
      <c r="F219" s="12" t="s">
        <v>214</v>
      </c>
      <c r="G219" s="12" t="s">
        <v>1364</v>
      </c>
      <c r="H219" s="12" t="s">
        <v>1365</v>
      </c>
      <c r="J219" s="12" t="s">
        <v>1366</v>
      </c>
      <c r="K219" s="12" t="s">
        <v>495</v>
      </c>
      <c r="L219" s="12" t="s">
        <v>496</v>
      </c>
      <c r="M219" s="12" t="s">
        <v>325</v>
      </c>
      <c r="N219" s="12" t="s">
        <v>1367</v>
      </c>
      <c r="O219" s="12">
        <v>7.9025599284499997</v>
      </c>
      <c r="P219" s="12">
        <v>-69.927381956199994</v>
      </c>
    </row>
    <row r="220" spans="1:16" x14ac:dyDescent="0.25">
      <c r="A220" s="12"/>
      <c r="B220" s="12"/>
      <c r="C220" s="12"/>
      <c r="D220" s="12" t="s">
        <v>1368</v>
      </c>
      <c r="E220" s="12" t="s">
        <v>213</v>
      </c>
      <c r="F220" s="12" t="s">
        <v>214</v>
      </c>
      <c r="G220" s="12" t="s">
        <v>1369</v>
      </c>
      <c r="H220" s="12" t="s">
        <v>1370</v>
      </c>
      <c r="J220" s="12" t="s">
        <v>1371</v>
      </c>
      <c r="K220" s="12" t="s">
        <v>501</v>
      </c>
      <c r="L220" s="12" t="s">
        <v>502</v>
      </c>
      <c r="M220" s="12" t="s">
        <v>232</v>
      </c>
      <c r="N220" s="12" t="s">
        <v>1372</v>
      </c>
      <c r="O220" s="12">
        <v>8.3854024580900006</v>
      </c>
      <c r="P220" s="12">
        <v>-69.593824804700006</v>
      </c>
    </row>
    <row r="221" spans="1:16" x14ac:dyDescent="0.25">
      <c r="A221" s="12"/>
      <c r="B221" s="12"/>
      <c r="C221" s="12"/>
      <c r="D221" s="12" t="s">
        <v>1373</v>
      </c>
      <c r="E221" s="12" t="s">
        <v>213</v>
      </c>
      <c r="F221" s="12" t="s">
        <v>214</v>
      </c>
      <c r="G221" s="12" t="s">
        <v>1374</v>
      </c>
      <c r="H221" s="12" t="s">
        <v>1375</v>
      </c>
      <c r="J221" s="12" t="s">
        <v>1376</v>
      </c>
      <c r="K221" s="12" t="s">
        <v>501</v>
      </c>
      <c r="L221" s="12" t="s">
        <v>502</v>
      </c>
      <c r="M221" s="12" t="s">
        <v>1377</v>
      </c>
      <c r="N221" s="12" t="s">
        <v>1378</v>
      </c>
      <c r="O221" s="12">
        <v>8.3058442617200008</v>
      </c>
      <c r="P221" s="12">
        <v>-69.530229273399996</v>
      </c>
    </row>
    <row r="222" spans="1:16" x14ac:dyDescent="0.25">
      <c r="A222" s="12"/>
      <c r="B222" s="12"/>
      <c r="C222" s="12"/>
      <c r="D222" s="12" t="s">
        <v>1379</v>
      </c>
      <c r="E222" s="12" t="s">
        <v>213</v>
      </c>
      <c r="F222" s="12" t="s">
        <v>214</v>
      </c>
      <c r="G222" s="12" t="s">
        <v>1380</v>
      </c>
      <c r="H222" s="12" t="s">
        <v>1381</v>
      </c>
      <c r="J222" s="12" t="s">
        <v>1382</v>
      </c>
      <c r="K222" s="12" t="s">
        <v>501</v>
      </c>
      <c r="L222" s="12" t="s">
        <v>502</v>
      </c>
      <c r="M222" s="12" t="s">
        <v>1383</v>
      </c>
      <c r="N222" s="12" t="s">
        <v>1384</v>
      </c>
      <c r="O222" s="12">
        <v>8.6097534080100004</v>
      </c>
      <c r="P222" s="12">
        <v>-69.759618920099996</v>
      </c>
    </row>
    <row r="223" spans="1:16" x14ac:dyDescent="0.25">
      <c r="A223" s="12"/>
      <c r="B223" s="12"/>
      <c r="C223" s="12"/>
      <c r="D223" s="12" t="s">
        <v>1385</v>
      </c>
      <c r="E223" s="12" t="s">
        <v>221</v>
      </c>
      <c r="F223" s="12" t="s">
        <v>222</v>
      </c>
      <c r="G223" s="12" t="s">
        <v>1386</v>
      </c>
      <c r="H223" s="12" t="s">
        <v>1387</v>
      </c>
      <c r="J223" s="12" t="s">
        <v>1388</v>
      </c>
      <c r="K223" s="12" t="s">
        <v>501</v>
      </c>
      <c r="L223" s="12" t="s">
        <v>502</v>
      </c>
      <c r="M223" s="12" t="s">
        <v>602</v>
      </c>
      <c r="N223" s="12" t="s">
        <v>1389</v>
      </c>
      <c r="O223" s="12">
        <v>8.4756121869700003</v>
      </c>
      <c r="P223" s="12">
        <v>-69.665761198200002</v>
      </c>
    </row>
    <row r="224" spans="1:16" x14ac:dyDescent="0.25">
      <c r="A224" s="12"/>
      <c r="B224" s="12"/>
      <c r="C224" s="12"/>
      <c r="D224" s="12" t="s">
        <v>1390</v>
      </c>
      <c r="E224" s="12" t="s">
        <v>221</v>
      </c>
      <c r="F224" s="12" t="s">
        <v>222</v>
      </c>
      <c r="G224" s="12" t="s">
        <v>1391</v>
      </c>
      <c r="H224" s="12" t="s">
        <v>1392</v>
      </c>
      <c r="J224" s="12" t="s">
        <v>1393</v>
      </c>
      <c r="K224" s="12" t="s">
        <v>501</v>
      </c>
      <c r="L224" s="12" t="s">
        <v>502</v>
      </c>
      <c r="M224" s="12" t="s">
        <v>289</v>
      </c>
      <c r="N224" s="12" t="s">
        <v>1394</v>
      </c>
      <c r="O224" s="12">
        <v>8.6315198059499991</v>
      </c>
      <c r="P224" s="12">
        <v>-69.5847293028</v>
      </c>
    </row>
    <row r="225" spans="1:16" x14ac:dyDescent="0.25">
      <c r="A225" s="12"/>
      <c r="B225" s="12"/>
      <c r="C225" s="12"/>
      <c r="D225" s="12" t="s">
        <v>1395</v>
      </c>
      <c r="E225" s="12" t="s">
        <v>221</v>
      </c>
      <c r="F225" s="12" t="s">
        <v>222</v>
      </c>
      <c r="G225" s="12" t="s">
        <v>1396</v>
      </c>
      <c r="H225" s="12" t="s">
        <v>1397</v>
      </c>
      <c r="J225" s="12" t="s">
        <v>1398</v>
      </c>
      <c r="K225" s="12" t="s">
        <v>507</v>
      </c>
      <c r="L225" s="12" t="s">
        <v>508</v>
      </c>
      <c r="M225" s="12" t="s">
        <v>1399</v>
      </c>
      <c r="N225" s="12" t="s">
        <v>1400</v>
      </c>
      <c r="O225" s="12">
        <v>8.1548201961500002</v>
      </c>
      <c r="P225" s="12">
        <v>-69.237534080299994</v>
      </c>
    </row>
    <row r="226" spans="1:16" x14ac:dyDescent="0.25">
      <c r="A226" s="12"/>
      <c r="B226" s="12"/>
      <c r="C226" s="12"/>
      <c r="D226" s="12" t="s">
        <v>1401</v>
      </c>
      <c r="E226" s="12" t="s">
        <v>221</v>
      </c>
      <c r="F226" s="12" t="s">
        <v>222</v>
      </c>
      <c r="G226" s="12" t="s">
        <v>1402</v>
      </c>
      <c r="H226" s="12" t="s">
        <v>1403</v>
      </c>
      <c r="J226" s="12" t="s">
        <v>1404</v>
      </c>
      <c r="K226" s="12" t="s">
        <v>507</v>
      </c>
      <c r="L226" s="12" t="s">
        <v>508</v>
      </c>
      <c r="M226" s="12" t="s">
        <v>1405</v>
      </c>
      <c r="N226" s="12" t="s">
        <v>1406</v>
      </c>
      <c r="O226" s="12">
        <v>8.3237467376499996</v>
      </c>
      <c r="P226" s="12">
        <v>-69.143968971600003</v>
      </c>
    </row>
    <row r="227" spans="1:16" x14ac:dyDescent="0.25">
      <c r="A227" s="12"/>
      <c r="B227" s="12"/>
      <c r="C227" s="12"/>
      <c r="D227" s="12" t="s">
        <v>1407</v>
      </c>
      <c r="E227" s="12" t="s">
        <v>221</v>
      </c>
      <c r="F227" s="12" t="s">
        <v>222</v>
      </c>
      <c r="G227" s="12" t="s">
        <v>1408</v>
      </c>
      <c r="H227" s="12" t="s">
        <v>1409</v>
      </c>
      <c r="J227" s="12" t="s">
        <v>1410</v>
      </c>
      <c r="K227" s="12" t="s">
        <v>507</v>
      </c>
      <c r="L227" s="12" t="s">
        <v>508</v>
      </c>
      <c r="M227" s="12" t="s">
        <v>1411</v>
      </c>
      <c r="N227" s="12" t="s">
        <v>1412</v>
      </c>
      <c r="O227" s="12">
        <v>8.0551508519800006</v>
      </c>
      <c r="P227" s="12">
        <v>-69.149242826299997</v>
      </c>
    </row>
    <row r="228" spans="1:16" ht="25.5" x14ac:dyDescent="0.25">
      <c r="A228" s="12"/>
      <c r="B228" s="12"/>
      <c r="C228" s="12"/>
      <c r="D228" s="12" t="s">
        <v>1413</v>
      </c>
      <c r="E228" s="12" t="s">
        <v>221</v>
      </c>
      <c r="F228" s="12" t="s">
        <v>222</v>
      </c>
      <c r="G228" s="12" t="s">
        <v>1414</v>
      </c>
      <c r="H228" s="12" t="s">
        <v>1415</v>
      </c>
      <c r="J228" s="12" t="s">
        <v>1416</v>
      </c>
      <c r="K228" s="12" t="s">
        <v>507</v>
      </c>
      <c r="L228" s="12" t="s">
        <v>508</v>
      </c>
      <c r="M228" s="12" t="s">
        <v>1417</v>
      </c>
      <c r="N228" s="12" t="s">
        <v>1418</v>
      </c>
      <c r="O228" s="12">
        <v>8.0196918572999998</v>
      </c>
      <c r="P228" s="12">
        <v>-68.837502810100005</v>
      </c>
    </row>
    <row r="229" spans="1:16" x14ac:dyDescent="0.25">
      <c r="A229" s="12"/>
      <c r="B229" s="12"/>
      <c r="C229" s="12"/>
      <c r="D229" s="12" t="s">
        <v>1419</v>
      </c>
      <c r="E229" s="12" t="s">
        <v>221</v>
      </c>
      <c r="F229" s="12" t="s">
        <v>222</v>
      </c>
      <c r="G229" s="12" t="s">
        <v>1420</v>
      </c>
      <c r="H229" s="12" t="s">
        <v>1421</v>
      </c>
      <c r="J229" s="12" t="s">
        <v>1422</v>
      </c>
      <c r="K229" s="12" t="s">
        <v>507</v>
      </c>
      <c r="L229" s="12" t="s">
        <v>508</v>
      </c>
      <c r="M229" s="12" t="s">
        <v>283</v>
      </c>
      <c r="N229" s="12" t="s">
        <v>1423</v>
      </c>
      <c r="O229" s="12">
        <v>8.4241954217600004</v>
      </c>
      <c r="P229" s="12">
        <v>-69.379193666099994</v>
      </c>
    </row>
    <row r="230" spans="1:16" x14ac:dyDescent="0.25">
      <c r="A230" s="12"/>
      <c r="B230" s="12"/>
      <c r="C230" s="12"/>
      <c r="D230" s="12" t="s">
        <v>1424</v>
      </c>
      <c r="E230" s="12" t="s">
        <v>221</v>
      </c>
      <c r="F230" s="12" t="s">
        <v>222</v>
      </c>
      <c r="G230" s="12" t="s">
        <v>325</v>
      </c>
      <c r="H230" s="12" t="s">
        <v>1425</v>
      </c>
      <c r="J230" s="12" t="s">
        <v>1426</v>
      </c>
      <c r="K230" s="12" t="s">
        <v>513</v>
      </c>
      <c r="L230" s="12" t="s">
        <v>514</v>
      </c>
      <c r="M230" s="12" t="s">
        <v>1427</v>
      </c>
      <c r="N230" s="12" t="s">
        <v>1428</v>
      </c>
      <c r="O230" s="12">
        <v>7.4927198149200001</v>
      </c>
      <c r="P230" s="12">
        <v>-70.911700440800004</v>
      </c>
    </row>
    <row r="231" spans="1:16" ht="25.5" x14ac:dyDescent="0.25">
      <c r="A231" s="12"/>
      <c r="B231" s="12"/>
      <c r="C231" s="12"/>
      <c r="D231" s="12" t="s">
        <v>1429</v>
      </c>
      <c r="E231" s="12" t="s">
        <v>221</v>
      </c>
      <c r="F231" s="12" t="s">
        <v>222</v>
      </c>
      <c r="G231" s="12" t="s">
        <v>1430</v>
      </c>
      <c r="H231" s="12" t="s">
        <v>1431</v>
      </c>
      <c r="J231" s="12" t="s">
        <v>1432</v>
      </c>
      <c r="K231" s="12" t="s">
        <v>513</v>
      </c>
      <c r="L231" s="12" t="s">
        <v>514</v>
      </c>
      <c r="M231" s="12" t="s">
        <v>1433</v>
      </c>
      <c r="N231" s="12" t="s">
        <v>1434</v>
      </c>
      <c r="O231" s="12">
        <v>7.3874519306500002</v>
      </c>
      <c r="P231" s="12">
        <v>-70.933233645599998</v>
      </c>
    </row>
    <row r="232" spans="1:16" ht="25.5" x14ac:dyDescent="0.25">
      <c r="A232" s="12"/>
      <c r="B232" s="12"/>
      <c r="C232" s="12"/>
      <c r="D232" s="12" t="s">
        <v>1435</v>
      </c>
      <c r="E232" s="12" t="s">
        <v>221</v>
      </c>
      <c r="F232" s="12" t="s">
        <v>222</v>
      </c>
      <c r="G232" s="12" t="s">
        <v>1436</v>
      </c>
      <c r="H232" s="12" t="s">
        <v>1437</v>
      </c>
      <c r="J232" s="12" t="s">
        <v>1438</v>
      </c>
      <c r="K232" s="12" t="s">
        <v>513</v>
      </c>
      <c r="L232" s="12" t="s">
        <v>514</v>
      </c>
      <c r="M232" s="12" t="s">
        <v>1439</v>
      </c>
      <c r="N232" s="12" t="s">
        <v>1440</v>
      </c>
      <c r="O232" s="12">
        <v>7.4821785107899998</v>
      </c>
      <c r="P232" s="12">
        <v>-71.651599777399994</v>
      </c>
    </row>
    <row r="233" spans="1:16" x14ac:dyDescent="0.25">
      <c r="A233" s="12"/>
      <c r="B233" s="12"/>
      <c r="C233" s="12"/>
      <c r="D233" s="12" t="s">
        <v>1441</v>
      </c>
      <c r="E233" s="12" t="s">
        <v>221</v>
      </c>
      <c r="F233" s="12" t="s">
        <v>222</v>
      </c>
      <c r="G233" s="12" t="s">
        <v>1442</v>
      </c>
      <c r="H233" s="12" t="s">
        <v>1443</v>
      </c>
      <c r="J233" s="12" t="s">
        <v>1444</v>
      </c>
      <c r="K233" s="12" t="s">
        <v>519</v>
      </c>
      <c r="L233" s="12" t="s">
        <v>520</v>
      </c>
      <c r="M233" s="12" t="s">
        <v>1445</v>
      </c>
      <c r="N233" s="12" t="s">
        <v>1446</v>
      </c>
      <c r="O233" s="12">
        <v>8.3412910632300008</v>
      </c>
      <c r="P233" s="12">
        <v>-62.734660837900002</v>
      </c>
    </row>
    <row r="234" spans="1:16" x14ac:dyDescent="0.25">
      <c r="A234" s="12"/>
      <c r="B234" s="12"/>
      <c r="C234" s="12"/>
      <c r="D234" s="12" t="s">
        <v>1447</v>
      </c>
      <c r="E234" s="12" t="s">
        <v>221</v>
      </c>
      <c r="F234" s="12" t="s">
        <v>222</v>
      </c>
      <c r="G234" s="12" t="s">
        <v>235</v>
      </c>
      <c r="H234" s="12" t="s">
        <v>1448</v>
      </c>
      <c r="J234" s="12" t="s">
        <v>1449</v>
      </c>
      <c r="K234" s="12" t="s">
        <v>519</v>
      </c>
      <c r="L234" s="12" t="s">
        <v>520</v>
      </c>
      <c r="M234" s="12" t="s">
        <v>1450</v>
      </c>
      <c r="N234" s="12" t="s">
        <v>1451</v>
      </c>
      <c r="O234" s="12">
        <v>8.30403727715</v>
      </c>
      <c r="P234" s="12">
        <v>-62.621325597599999</v>
      </c>
    </row>
    <row r="235" spans="1:16" x14ac:dyDescent="0.25">
      <c r="A235" s="12"/>
      <c r="B235" s="12"/>
      <c r="C235" s="12"/>
      <c r="D235" s="12" t="s">
        <v>1452</v>
      </c>
      <c r="E235" s="12" t="s">
        <v>221</v>
      </c>
      <c r="F235" s="12" t="s">
        <v>222</v>
      </c>
      <c r="G235" s="12" t="s">
        <v>229</v>
      </c>
      <c r="H235" s="12" t="s">
        <v>1453</v>
      </c>
      <c r="J235" s="12" t="s">
        <v>1454</v>
      </c>
      <c r="K235" s="12" t="s">
        <v>519</v>
      </c>
      <c r="L235" s="12" t="s">
        <v>520</v>
      </c>
      <c r="M235" s="12" t="s">
        <v>1455</v>
      </c>
      <c r="N235" s="12" t="s">
        <v>1456</v>
      </c>
      <c r="O235" s="12">
        <v>8.3136945792100008</v>
      </c>
      <c r="P235" s="12">
        <v>-62.6675965027</v>
      </c>
    </row>
    <row r="236" spans="1:16" x14ac:dyDescent="0.25">
      <c r="A236" s="12"/>
      <c r="B236" s="12"/>
      <c r="C236" s="12"/>
      <c r="D236" s="12" t="s">
        <v>1457</v>
      </c>
      <c r="E236" s="12" t="s">
        <v>221</v>
      </c>
      <c r="F236" s="12" t="s">
        <v>222</v>
      </c>
      <c r="G236" s="12" t="s">
        <v>1458</v>
      </c>
      <c r="H236" s="12" t="s">
        <v>1459</v>
      </c>
      <c r="J236" s="12" t="s">
        <v>1460</v>
      </c>
      <c r="K236" s="12" t="s">
        <v>519</v>
      </c>
      <c r="L236" s="12" t="s">
        <v>520</v>
      </c>
      <c r="M236" s="12" t="s">
        <v>1461</v>
      </c>
      <c r="N236" s="12" t="s">
        <v>1462</v>
      </c>
      <c r="O236" s="12">
        <v>8.3990088685300002</v>
      </c>
      <c r="P236" s="12">
        <v>-62.614200882200002</v>
      </c>
    </row>
    <row r="237" spans="1:16" x14ac:dyDescent="0.25">
      <c r="A237" s="12"/>
      <c r="B237" s="12"/>
      <c r="C237" s="12"/>
      <c r="D237" s="12" t="s">
        <v>1463</v>
      </c>
      <c r="E237" s="12" t="s">
        <v>229</v>
      </c>
      <c r="F237" s="12" t="s">
        <v>230</v>
      </c>
      <c r="G237" s="12" t="s">
        <v>513</v>
      </c>
      <c r="H237" s="12" t="s">
        <v>1464</v>
      </c>
      <c r="J237" s="12" t="s">
        <v>1465</v>
      </c>
      <c r="K237" s="12" t="s">
        <v>519</v>
      </c>
      <c r="L237" s="12" t="s">
        <v>520</v>
      </c>
      <c r="M237" s="12" t="s">
        <v>283</v>
      </c>
      <c r="N237" s="12" t="s">
        <v>1466</v>
      </c>
      <c r="O237" s="12">
        <v>8.3637366696399997</v>
      </c>
      <c r="P237" s="12">
        <v>-62.684539839300001</v>
      </c>
    </row>
    <row r="238" spans="1:16" x14ac:dyDescent="0.25">
      <c r="A238" s="12"/>
      <c r="B238" s="12"/>
      <c r="C238" s="12"/>
      <c r="D238" s="12" t="s">
        <v>1467</v>
      </c>
      <c r="E238" s="12" t="s">
        <v>229</v>
      </c>
      <c r="F238" s="12" t="s">
        <v>230</v>
      </c>
      <c r="G238" s="12" t="s">
        <v>1468</v>
      </c>
      <c r="H238" s="12" t="s">
        <v>1469</v>
      </c>
      <c r="J238" s="12" t="s">
        <v>1470</v>
      </c>
      <c r="K238" s="12" t="s">
        <v>519</v>
      </c>
      <c r="L238" s="12" t="s">
        <v>520</v>
      </c>
      <c r="M238" s="12" t="s">
        <v>1471</v>
      </c>
      <c r="N238" s="12" t="s">
        <v>1472</v>
      </c>
      <c r="O238" s="12">
        <v>8.2047597630600002</v>
      </c>
      <c r="P238" s="12">
        <v>-62.885917669900003</v>
      </c>
    </row>
    <row r="239" spans="1:16" x14ac:dyDescent="0.25">
      <c r="A239" s="12"/>
      <c r="B239" s="12"/>
      <c r="C239" s="12"/>
      <c r="D239" s="12" t="s">
        <v>1473</v>
      </c>
      <c r="E239" s="12" t="s">
        <v>229</v>
      </c>
      <c r="F239" s="12" t="s">
        <v>230</v>
      </c>
      <c r="G239" s="12" t="s">
        <v>463</v>
      </c>
      <c r="H239" s="12" t="s">
        <v>1474</v>
      </c>
      <c r="J239" s="12" t="s">
        <v>1475</v>
      </c>
      <c r="K239" s="12" t="s">
        <v>519</v>
      </c>
      <c r="L239" s="12" t="s">
        <v>520</v>
      </c>
      <c r="M239" s="12" t="s">
        <v>1476</v>
      </c>
      <c r="N239" s="12" t="s">
        <v>1477</v>
      </c>
      <c r="O239" s="12">
        <v>8.2844415315499997</v>
      </c>
      <c r="P239" s="12">
        <v>-62.709814831800003</v>
      </c>
    </row>
    <row r="240" spans="1:16" x14ac:dyDescent="0.25">
      <c r="A240" s="12"/>
      <c r="B240" s="12"/>
      <c r="C240" s="12"/>
      <c r="D240" s="12" t="s">
        <v>1478</v>
      </c>
      <c r="E240" s="12" t="s">
        <v>229</v>
      </c>
      <c r="F240" s="12" t="s">
        <v>230</v>
      </c>
      <c r="G240" s="12" t="s">
        <v>1479</v>
      </c>
      <c r="H240" s="12" t="s">
        <v>1480</v>
      </c>
      <c r="J240" s="12" t="s">
        <v>1481</v>
      </c>
      <c r="K240" s="12" t="s">
        <v>519</v>
      </c>
      <c r="L240" s="12" t="s">
        <v>520</v>
      </c>
      <c r="M240" s="12" t="s">
        <v>1482</v>
      </c>
      <c r="N240" s="12" t="s">
        <v>1483</v>
      </c>
      <c r="O240" s="12">
        <v>8.3406331489099994</v>
      </c>
      <c r="P240" s="12">
        <v>-62.602146130900003</v>
      </c>
    </row>
    <row r="241" spans="1:16" x14ac:dyDescent="0.25">
      <c r="A241" s="12"/>
      <c r="B241" s="12"/>
      <c r="C241" s="12"/>
      <c r="D241" s="12" t="s">
        <v>1484</v>
      </c>
      <c r="E241" s="12" t="s">
        <v>229</v>
      </c>
      <c r="F241" s="12" t="s">
        <v>230</v>
      </c>
      <c r="G241" s="12" t="s">
        <v>1485</v>
      </c>
      <c r="H241" s="12" t="s">
        <v>1486</v>
      </c>
      <c r="J241" s="12" t="s">
        <v>1487</v>
      </c>
      <c r="K241" s="12" t="s">
        <v>519</v>
      </c>
      <c r="L241" s="12" t="s">
        <v>520</v>
      </c>
      <c r="M241" s="12" t="s">
        <v>1488</v>
      </c>
      <c r="N241" s="12" t="s">
        <v>1489</v>
      </c>
      <c r="O241" s="12">
        <v>8.1637529534500004</v>
      </c>
      <c r="P241" s="12">
        <v>-62.685391902699998</v>
      </c>
    </row>
    <row r="242" spans="1:16" x14ac:dyDescent="0.25">
      <c r="A242" s="12"/>
      <c r="B242" s="12"/>
      <c r="C242" s="12"/>
      <c r="D242" s="12" t="s">
        <v>1490</v>
      </c>
      <c r="E242" s="12" t="s">
        <v>229</v>
      </c>
      <c r="F242" s="12" t="s">
        <v>230</v>
      </c>
      <c r="G242" s="12" t="s">
        <v>134</v>
      </c>
      <c r="H242" s="12" t="s">
        <v>1491</v>
      </c>
      <c r="J242" s="12" t="s">
        <v>1492</v>
      </c>
      <c r="K242" s="12" t="s">
        <v>519</v>
      </c>
      <c r="L242" s="12" t="s">
        <v>520</v>
      </c>
      <c r="M242" s="12" t="s">
        <v>1493</v>
      </c>
      <c r="N242" s="12" t="s">
        <v>1494</v>
      </c>
      <c r="O242" s="12">
        <v>8.3224378285899991</v>
      </c>
      <c r="P242" s="12">
        <v>-62.554052641699997</v>
      </c>
    </row>
    <row r="243" spans="1:16" x14ac:dyDescent="0.25">
      <c r="A243" s="12"/>
      <c r="B243" s="12"/>
      <c r="C243" s="12"/>
      <c r="D243" s="12" t="s">
        <v>1495</v>
      </c>
      <c r="E243" s="12" t="s">
        <v>229</v>
      </c>
      <c r="F243" s="12" t="s">
        <v>230</v>
      </c>
      <c r="G243" s="12" t="s">
        <v>1496</v>
      </c>
      <c r="H243" s="12" t="s">
        <v>1497</v>
      </c>
      <c r="J243" s="12" t="s">
        <v>1498</v>
      </c>
      <c r="K243" s="12" t="s">
        <v>519</v>
      </c>
      <c r="L243" s="12" t="s">
        <v>520</v>
      </c>
      <c r="M243" s="12" t="s">
        <v>1499</v>
      </c>
      <c r="N243" s="12" t="s">
        <v>1500</v>
      </c>
      <c r="O243" s="12">
        <v>8.3841300168800004</v>
      </c>
      <c r="P243" s="12">
        <v>-62.540559486500001</v>
      </c>
    </row>
    <row r="244" spans="1:16" ht="25.5" x14ac:dyDescent="0.25">
      <c r="A244" s="12"/>
      <c r="B244" s="12"/>
      <c r="C244" s="12"/>
      <c r="D244" s="12" t="s">
        <v>1501</v>
      </c>
      <c r="E244" s="12" t="s">
        <v>229</v>
      </c>
      <c r="F244" s="12" t="s">
        <v>230</v>
      </c>
      <c r="G244" s="12" t="s">
        <v>1502</v>
      </c>
      <c r="H244" s="12" t="s">
        <v>1503</v>
      </c>
      <c r="J244" s="12" t="s">
        <v>1504</v>
      </c>
      <c r="K244" s="12" t="s">
        <v>524</v>
      </c>
      <c r="L244" s="12" t="s">
        <v>525</v>
      </c>
      <c r="M244" s="12" t="s">
        <v>1505</v>
      </c>
      <c r="N244" s="12" t="s">
        <v>1506</v>
      </c>
      <c r="O244" s="12">
        <v>7.08132989973</v>
      </c>
      <c r="P244" s="12">
        <v>-66.178066451299998</v>
      </c>
    </row>
    <row r="245" spans="1:16" x14ac:dyDescent="0.25">
      <c r="A245" s="12"/>
      <c r="B245" s="12"/>
      <c r="C245" s="12"/>
      <c r="D245" s="12" t="s">
        <v>1507</v>
      </c>
      <c r="E245" s="12" t="s">
        <v>229</v>
      </c>
      <c r="F245" s="12" t="s">
        <v>230</v>
      </c>
      <c r="G245" s="12" t="s">
        <v>89</v>
      </c>
      <c r="H245" s="12" t="s">
        <v>1508</v>
      </c>
      <c r="J245" s="12" t="s">
        <v>1509</v>
      </c>
      <c r="K245" s="12" t="s">
        <v>524</v>
      </c>
      <c r="L245" s="12" t="s">
        <v>525</v>
      </c>
      <c r="M245" s="12" t="s">
        <v>92</v>
      </c>
      <c r="N245" s="12" t="s">
        <v>1510</v>
      </c>
      <c r="O245" s="12">
        <v>7.7338022004300004</v>
      </c>
      <c r="P245" s="12">
        <v>-65.650035735000003</v>
      </c>
    </row>
    <row r="246" spans="1:16" x14ac:dyDescent="0.25">
      <c r="A246" s="12"/>
      <c r="B246" s="12"/>
      <c r="C246" s="12"/>
      <c r="D246" s="12" t="s">
        <v>1511</v>
      </c>
      <c r="E246" s="12" t="s">
        <v>229</v>
      </c>
      <c r="F246" s="12" t="s">
        <v>230</v>
      </c>
      <c r="G246" s="12" t="s">
        <v>1364</v>
      </c>
      <c r="H246" s="12" t="s">
        <v>1512</v>
      </c>
      <c r="J246" s="12" t="s">
        <v>1513</v>
      </c>
      <c r="K246" s="12" t="s">
        <v>524</v>
      </c>
      <c r="L246" s="12" t="s">
        <v>525</v>
      </c>
      <c r="M246" s="12" t="s">
        <v>1514</v>
      </c>
      <c r="N246" s="12" t="s">
        <v>1515</v>
      </c>
      <c r="O246" s="12">
        <v>6.82230761839</v>
      </c>
      <c r="P246" s="12">
        <v>-65.313743240400001</v>
      </c>
    </row>
    <row r="247" spans="1:16" x14ac:dyDescent="0.25">
      <c r="A247" s="12"/>
      <c r="B247" s="12"/>
      <c r="C247" s="12"/>
      <c r="D247" s="12" t="s">
        <v>1516</v>
      </c>
      <c r="E247" s="12" t="s">
        <v>229</v>
      </c>
      <c r="F247" s="12" t="s">
        <v>230</v>
      </c>
      <c r="G247" s="12" t="s">
        <v>1517</v>
      </c>
      <c r="H247" s="12" t="s">
        <v>1518</v>
      </c>
      <c r="J247" s="12" t="s">
        <v>1519</v>
      </c>
      <c r="K247" s="12" t="s">
        <v>524</v>
      </c>
      <c r="L247" s="12" t="s">
        <v>525</v>
      </c>
      <c r="M247" s="12" t="s">
        <v>1520</v>
      </c>
      <c r="N247" s="12" t="s">
        <v>1521</v>
      </c>
      <c r="O247" s="12">
        <v>6.4707669772800003</v>
      </c>
      <c r="P247" s="12">
        <v>-65.780424113600006</v>
      </c>
    </row>
    <row r="248" spans="1:16" x14ac:dyDescent="0.25">
      <c r="A248" s="12"/>
      <c r="B248" s="12"/>
      <c r="C248" s="12"/>
      <c r="D248" s="12" t="s">
        <v>1522</v>
      </c>
      <c r="E248" s="12" t="s">
        <v>229</v>
      </c>
      <c r="F248" s="12" t="s">
        <v>230</v>
      </c>
      <c r="G248" s="12" t="s">
        <v>1523</v>
      </c>
      <c r="H248" s="12" t="s">
        <v>1524</v>
      </c>
      <c r="J248" s="12" t="s">
        <v>1525</v>
      </c>
      <c r="K248" s="12" t="s">
        <v>524</v>
      </c>
      <c r="L248" s="12" t="s">
        <v>525</v>
      </c>
      <c r="M248" s="12" t="s">
        <v>1526</v>
      </c>
      <c r="N248" s="12" t="s">
        <v>1527</v>
      </c>
      <c r="O248" s="12">
        <v>6.5984314262800003</v>
      </c>
      <c r="P248" s="12">
        <v>-66.506149324899994</v>
      </c>
    </row>
    <row r="249" spans="1:16" x14ac:dyDescent="0.25">
      <c r="A249" s="12"/>
      <c r="B249" s="12"/>
      <c r="C249" s="12"/>
      <c r="D249" s="12" t="s">
        <v>1528</v>
      </c>
      <c r="E249" s="12" t="s">
        <v>229</v>
      </c>
      <c r="F249" s="12" t="s">
        <v>230</v>
      </c>
      <c r="G249" s="12" t="s">
        <v>1529</v>
      </c>
      <c r="H249" s="12" t="s">
        <v>1530</v>
      </c>
      <c r="J249" s="12" t="s">
        <v>1531</v>
      </c>
      <c r="K249" s="12" t="s">
        <v>524</v>
      </c>
      <c r="L249" s="12" t="s">
        <v>525</v>
      </c>
      <c r="M249" s="12" t="s">
        <v>1532</v>
      </c>
      <c r="N249" s="12" t="s">
        <v>1533</v>
      </c>
      <c r="O249" s="12">
        <v>6.1540196398300004</v>
      </c>
      <c r="P249" s="12">
        <v>-66.821490414500005</v>
      </c>
    </row>
    <row r="250" spans="1:16" ht="25.5" x14ac:dyDescent="0.25">
      <c r="A250" s="12"/>
      <c r="B250" s="12"/>
      <c r="C250" s="12"/>
      <c r="D250" s="12" t="s">
        <v>1534</v>
      </c>
      <c r="E250" s="12" t="s">
        <v>229</v>
      </c>
      <c r="F250" s="12" t="s">
        <v>230</v>
      </c>
      <c r="G250" s="12" t="s">
        <v>229</v>
      </c>
      <c r="H250" s="12" t="s">
        <v>1535</v>
      </c>
      <c r="J250" s="12" t="s">
        <v>1536</v>
      </c>
      <c r="K250" s="12" t="s">
        <v>530</v>
      </c>
      <c r="L250" s="12" t="s">
        <v>531</v>
      </c>
      <c r="M250" s="12" t="s">
        <v>1537</v>
      </c>
      <c r="N250" s="12" t="s">
        <v>1538</v>
      </c>
      <c r="O250" s="12">
        <v>7.2119638762399996</v>
      </c>
      <c r="P250" s="12">
        <v>-61.773027853999999</v>
      </c>
    </row>
    <row r="251" spans="1:16" ht="25.5" x14ac:dyDescent="0.25">
      <c r="A251" s="12"/>
      <c r="B251" s="12"/>
      <c r="C251" s="12"/>
      <c r="D251" s="12" t="s">
        <v>1539</v>
      </c>
      <c r="E251" s="12" t="s">
        <v>229</v>
      </c>
      <c r="F251" s="12" t="s">
        <v>230</v>
      </c>
      <c r="G251" s="12" t="s">
        <v>1540</v>
      </c>
      <c r="H251" s="12" t="s">
        <v>1541</v>
      </c>
      <c r="J251" s="12" t="s">
        <v>1542</v>
      </c>
      <c r="K251" s="12" t="s">
        <v>536</v>
      </c>
      <c r="L251" s="12" t="s">
        <v>537</v>
      </c>
      <c r="M251" s="12" t="s">
        <v>1543</v>
      </c>
      <c r="N251" s="12" t="s">
        <v>1544</v>
      </c>
      <c r="O251" s="12">
        <v>5.3346008173200001</v>
      </c>
      <c r="P251" s="12">
        <v>-61.795167155100003</v>
      </c>
    </row>
    <row r="252" spans="1:16" x14ac:dyDescent="0.25">
      <c r="A252" s="12"/>
      <c r="B252" s="12"/>
      <c r="C252" s="12"/>
      <c r="D252" s="12" t="s">
        <v>1545</v>
      </c>
      <c r="E252" s="12" t="s">
        <v>237</v>
      </c>
      <c r="F252" s="12" t="s">
        <v>238</v>
      </c>
      <c r="G252" s="12" t="s">
        <v>1020</v>
      </c>
      <c r="H252" s="12" t="s">
        <v>1546</v>
      </c>
      <c r="J252" s="12" t="s">
        <v>1547</v>
      </c>
      <c r="K252" s="12" t="s">
        <v>536</v>
      </c>
      <c r="L252" s="12" t="s">
        <v>537</v>
      </c>
      <c r="M252" s="12" t="s">
        <v>1548</v>
      </c>
      <c r="N252" s="12" t="s">
        <v>1549</v>
      </c>
      <c r="O252" s="12">
        <v>4.4987949630799999</v>
      </c>
      <c r="P252" s="12">
        <v>-61.833389082799997</v>
      </c>
    </row>
    <row r="253" spans="1:16" ht="25.5" x14ac:dyDescent="0.25">
      <c r="A253" s="12"/>
      <c r="B253" s="12"/>
      <c r="C253" s="12"/>
      <c r="D253" s="12" t="s">
        <v>1550</v>
      </c>
      <c r="E253" s="12" t="s">
        <v>237</v>
      </c>
      <c r="F253" s="12" t="s">
        <v>238</v>
      </c>
      <c r="G253" s="12" t="s">
        <v>1551</v>
      </c>
      <c r="H253" s="12" t="s">
        <v>1552</v>
      </c>
      <c r="J253" s="12" t="s">
        <v>1553</v>
      </c>
      <c r="K253" s="12" t="s">
        <v>542</v>
      </c>
      <c r="L253" s="12" t="s">
        <v>543</v>
      </c>
      <c r="M253" s="12" t="s">
        <v>1554</v>
      </c>
      <c r="N253" s="12" t="s">
        <v>1555</v>
      </c>
      <c r="O253" s="12">
        <v>8.1098382536199995</v>
      </c>
      <c r="P253" s="12">
        <v>-63.618367245500004</v>
      </c>
    </row>
    <row r="254" spans="1:16" ht="25.5" x14ac:dyDescent="0.25">
      <c r="A254" s="12"/>
      <c r="B254" s="12"/>
      <c r="C254" s="12"/>
      <c r="D254" s="12" t="s">
        <v>1556</v>
      </c>
      <c r="E254" s="12" t="s">
        <v>237</v>
      </c>
      <c r="F254" s="12" t="s">
        <v>238</v>
      </c>
      <c r="G254" s="12" t="s">
        <v>1557</v>
      </c>
      <c r="H254" s="12" t="s">
        <v>1558</v>
      </c>
      <c r="J254" s="12" t="s">
        <v>1559</v>
      </c>
      <c r="K254" s="12" t="s">
        <v>542</v>
      </c>
      <c r="L254" s="12" t="s">
        <v>543</v>
      </c>
      <c r="M254" s="12" t="s">
        <v>124</v>
      </c>
      <c r="N254" s="12" t="s">
        <v>1560</v>
      </c>
      <c r="O254" s="12">
        <v>8.1415311817799996</v>
      </c>
      <c r="P254" s="12">
        <v>-63.533184143900002</v>
      </c>
    </row>
    <row r="255" spans="1:16" ht="25.5" x14ac:dyDescent="0.25">
      <c r="A255" s="12"/>
      <c r="B255" s="12"/>
      <c r="C255" s="12"/>
      <c r="D255" s="12" t="s">
        <v>1561</v>
      </c>
      <c r="E255" s="12" t="s">
        <v>237</v>
      </c>
      <c r="F255" s="12" t="s">
        <v>238</v>
      </c>
      <c r="G255" s="12" t="s">
        <v>134</v>
      </c>
      <c r="H255" s="12" t="s">
        <v>1562</v>
      </c>
      <c r="J255" s="12" t="s">
        <v>1563</v>
      </c>
      <c r="K255" s="12" t="s">
        <v>542</v>
      </c>
      <c r="L255" s="12" t="s">
        <v>543</v>
      </c>
      <c r="M255" s="12" t="s">
        <v>1564</v>
      </c>
      <c r="N255" s="12" t="s">
        <v>1565</v>
      </c>
      <c r="O255" s="12">
        <v>7.8261575317299998</v>
      </c>
      <c r="P255" s="12">
        <v>-63.532056163900002</v>
      </c>
    </row>
    <row r="256" spans="1:16" ht="25.5" x14ac:dyDescent="0.25">
      <c r="A256" s="12"/>
      <c r="B256" s="12"/>
      <c r="C256" s="12"/>
      <c r="D256" s="12" t="s">
        <v>1566</v>
      </c>
      <c r="E256" s="12" t="s">
        <v>237</v>
      </c>
      <c r="F256" s="12" t="s">
        <v>238</v>
      </c>
      <c r="G256" s="12" t="s">
        <v>1567</v>
      </c>
      <c r="H256" s="12" t="s">
        <v>1568</v>
      </c>
      <c r="J256" s="12" t="s">
        <v>1569</v>
      </c>
      <c r="K256" s="12" t="s">
        <v>542</v>
      </c>
      <c r="L256" s="12" t="s">
        <v>543</v>
      </c>
      <c r="M256" s="12" t="s">
        <v>1570</v>
      </c>
      <c r="N256" s="12" t="s">
        <v>1571</v>
      </c>
      <c r="O256" s="12">
        <v>8.0882023331900008</v>
      </c>
      <c r="P256" s="12">
        <v>-63.554583643199997</v>
      </c>
    </row>
    <row r="257" spans="1:16" ht="25.5" x14ac:dyDescent="0.25">
      <c r="A257" s="12"/>
      <c r="B257" s="12"/>
      <c r="C257" s="12"/>
      <c r="D257" s="12" t="s">
        <v>1572</v>
      </c>
      <c r="E257" s="12" t="s">
        <v>237</v>
      </c>
      <c r="F257" s="12" t="s">
        <v>238</v>
      </c>
      <c r="G257" s="12" t="s">
        <v>1573</v>
      </c>
      <c r="H257" s="12" t="s">
        <v>1574</v>
      </c>
      <c r="J257" s="12" t="s">
        <v>1575</v>
      </c>
      <c r="K257" s="12" t="s">
        <v>542</v>
      </c>
      <c r="L257" s="12" t="s">
        <v>543</v>
      </c>
      <c r="M257" s="12" t="s">
        <v>1576</v>
      </c>
      <c r="N257" s="12" t="s">
        <v>1577</v>
      </c>
      <c r="O257" s="12">
        <v>8.0841533200400004</v>
      </c>
      <c r="P257" s="12">
        <v>-63.4433990888</v>
      </c>
    </row>
    <row r="258" spans="1:16" ht="25.5" x14ac:dyDescent="0.25">
      <c r="A258" s="12"/>
      <c r="B258" s="12"/>
      <c r="C258" s="12"/>
      <c r="D258" s="12" t="s">
        <v>1578</v>
      </c>
      <c r="E258" s="12" t="s">
        <v>237</v>
      </c>
      <c r="F258" s="12" t="s">
        <v>238</v>
      </c>
      <c r="G258" s="12" t="s">
        <v>1579</v>
      </c>
      <c r="H258" s="12" t="s">
        <v>1580</v>
      </c>
      <c r="J258" s="12" t="s">
        <v>1581</v>
      </c>
      <c r="K258" s="12" t="s">
        <v>542</v>
      </c>
      <c r="L258" s="12" t="s">
        <v>543</v>
      </c>
      <c r="M258" s="12" t="s">
        <v>1582</v>
      </c>
      <c r="N258" s="12" t="s">
        <v>1583</v>
      </c>
      <c r="O258" s="12">
        <v>8.0968603463100006</v>
      </c>
      <c r="P258" s="12">
        <v>-63.526900474999998</v>
      </c>
    </row>
    <row r="259" spans="1:16" ht="25.5" x14ac:dyDescent="0.25">
      <c r="A259" s="12"/>
      <c r="B259" s="12"/>
      <c r="C259" s="12"/>
      <c r="D259" s="12" t="s">
        <v>1584</v>
      </c>
      <c r="E259" s="12" t="s">
        <v>237</v>
      </c>
      <c r="F259" s="12" t="s">
        <v>238</v>
      </c>
      <c r="G259" s="12" t="s">
        <v>184</v>
      </c>
      <c r="H259" s="12" t="s">
        <v>1585</v>
      </c>
      <c r="J259" s="12" t="s">
        <v>1586</v>
      </c>
      <c r="K259" s="12" t="s">
        <v>542</v>
      </c>
      <c r="L259" s="12" t="s">
        <v>543</v>
      </c>
      <c r="M259" s="12" t="s">
        <v>1587</v>
      </c>
      <c r="N259" s="12" t="s">
        <v>1588</v>
      </c>
      <c r="O259" s="12">
        <v>7.8676246142700004</v>
      </c>
      <c r="P259" s="12">
        <v>-63.765070896700003</v>
      </c>
    </row>
    <row r="260" spans="1:16" ht="25.5" x14ac:dyDescent="0.25">
      <c r="A260" s="12"/>
      <c r="B260" s="12"/>
      <c r="C260" s="12"/>
      <c r="D260" s="12" t="s">
        <v>1589</v>
      </c>
      <c r="E260" s="12" t="s">
        <v>237</v>
      </c>
      <c r="F260" s="12" t="s">
        <v>238</v>
      </c>
      <c r="G260" s="12" t="s">
        <v>1590</v>
      </c>
      <c r="H260" s="12" t="s">
        <v>1591</v>
      </c>
      <c r="J260" s="12" t="s">
        <v>1592</v>
      </c>
      <c r="K260" s="12" t="s">
        <v>542</v>
      </c>
      <c r="L260" s="12" t="s">
        <v>543</v>
      </c>
      <c r="M260" s="12" t="s">
        <v>1593</v>
      </c>
      <c r="N260" s="12" t="s">
        <v>1594</v>
      </c>
      <c r="O260" s="12">
        <v>8.1113621017300002</v>
      </c>
      <c r="P260" s="12">
        <v>-63.207733289700002</v>
      </c>
    </row>
    <row r="261" spans="1:16" ht="25.5" x14ac:dyDescent="0.25">
      <c r="A261" s="12"/>
      <c r="B261" s="12"/>
      <c r="C261" s="12"/>
      <c r="D261" s="12" t="s">
        <v>1595</v>
      </c>
      <c r="E261" s="12" t="s">
        <v>237</v>
      </c>
      <c r="F261" s="12" t="s">
        <v>238</v>
      </c>
      <c r="G261" s="12" t="s">
        <v>1596</v>
      </c>
      <c r="H261" s="12" t="s">
        <v>1597</v>
      </c>
      <c r="J261" s="12" t="s">
        <v>1598</v>
      </c>
      <c r="K261" s="12" t="s">
        <v>542</v>
      </c>
      <c r="L261" s="12" t="s">
        <v>543</v>
      </c>
      <c r="M261" s="12" t="s">
        <v>1137</v>
      </c>
      <c r="N261" s="12" t="s">
        <v>1599</v>
      </c>
      <c r="O261" s="12">
        <v>7.7260168083399998</v>
      </c>
      <c r="P261" s="12">
        <v>-64.021401533800002</v>
      </c>
    </row>
    <row r="262" spans="1:16" x14ac:dyDescent="0.25">
      <c r="A262" s="12"/>
      <c r="B262" s="12"/>
      <c r="C262" s="12"/>
      <c r="D262" s="12" t="s">
        <v>1600</v>
      </c>
      <c r="E262" s="12" t="s">
        <v>237</v>
      </c>
      <c r="F262" s="12" t="s">
        <v>238</v>
      </c>
      <c r="G262" s="12" t="s">
        <v>200</v>
      </c>
      <c r="H262" s="12" t="s">
        <v>1601</v>
      </c>
      <c r="J262" s="12" t="s">
        <v>1602</v>
      </c>
      <c r="K262" s="12" t="s">
        <v>527</v>
      </c>
      <c r="L262" s="12" t="s">
        <v>548</v>
      </c>
      <c r="M262" s="12" t="s">
        <v>1603</v>
      </c>
      <c r="N262" s="12" t="s">
        <v>1604</v>
      </c>
      <c r="O262" s="12">
        <v>7.9417951393699999</v>
      </c>
      <c r="P262" s="12">
        <v>-62.513329973700003</v>
      </c>
    </row>
    <row r="263" spans="1:16" x14ac:dyDescent="0.25">
      <c r="A263" s="12"/>
      <c r="B263" s="12"/>
      <c r="C263" s="12"/>
      <c r="D263" s="12" t="s">
        <v>1605</v>
      </c>
      <c r="E263" s="12" t="s">
        <v>237</v>
      </c>
      <c r="F263" s="12" t="s">
        <v>238</v>
      </c>
      <c r="G263" s="12" t="s">
        <v>1606</v>
      </c>
      <c r="H263" s="12" t="s">
        <v>1607</v>
      </c>
      <c r="J263" s="12" t="s">
        <v>1608</v>
      </c>
      <c r="K263" s="12" t="s">
        <v>527</v>
      </c>
      <c r="L263" s="12" t="s">
        <v>548</v>
      </c>
      <c r="M263" s="12" t="s">
        <v>513</v>
      </c>
      <c r="N263" s="12" t="s">
        <v>1609</v>
      </c>
      <c r="O263" s="12">
        <v>8.0359651579100007</v>
      </c>
      <c r="P263" s="12">
        <v>-62.774479989500001</v>
      </c>
    </row>
    <row r="264" spans="1:16" x14ac:dyDescent="0.25">
      <c r="A264" s="12"/>
      <c r="B264" s="12"/>
      <c r="C264" s="12"/>
      <c r="D264" s="12" t="s">
        <v>1610</v>
      </c>
      <c r="E264" s="12" t="s">
        <v>237</v>
      </c>
      <c r="F264" s="12" t="s">
        <v>238</v>
      </c>
      <c r="G264" s="12" t="s">
        <v>1611</v>
      </c>
      <c r="H264" s="12" t="s">
        <v>1612</v>
      </c>
      <c r="J264" s="12" t="s">
        <v>1613</v>
      </c>
      <c r="K264" s="12" t="s">
        <v>527</v>
      </c>
      <c r="L264" s="12" t="s">
        <v>548</v>
      </c>
      <c r="M264" s="12" t="s">
        <v>1614</v>
      </c>
      <c r="N264" s="12" t="s">
        <v>1615</v>
      </c>
      <c r="O264" s="12">
        <v>7.0301278379400003</v>
      </c>
      <c r="P264" s="12">
        <v>-62.5852164617</v>
      </c>
    </row>
    <row r="265" spans="1:16" ht="25.5" x14ac:dyDescent="0.25">
      <c r="A265" s="12"/>
      <c r="B265" s="12"/>
      <c r="C265" s="12"/>
      <c r="D265" s="12" t="s">
        <v>1616</v>
      </c>
      <c r="E265" s="12" t="s">
        <v>237</v>
      </c>
      <c r="F265" s="12" t="s">
        <v>238</v>
      </c>
      <c r="G265" s="12" t="s">
        <v>1617</v>
      </c>
      <c r="H265" s="12" t="s">
        <v>1618</v>
      </c>
      <c r="J265" s="12" t="s">
        <v>1619</v>
      </c>
      <c r="K265" s="12" t="s">
        <v>553</v>
      </c>
      <c r="L265" s="12" t="s">
        <v>554</v>
      </c>
      <c r="M265" s="12" t="s">
        <v>1620</v>
      </c>
      <c r="N265" s="12" t="s">
        <v>1621</v>
      </c>
      <c r="O265" s="12">
        <v>7.6548289254200004</v>
      </c>
      <c r="P265" s="12">
        <v>-63.298201064600001</v>
      </c>
    </row>
    <row r="266" spans="1:16" ht="25.5" x14ac:dyDescent="0.25">
      <c r="A266" s="12"/>
      <c r="B266" s="12"/>
      <c r="C266" s="12"/>
      <c r="D266" s="12" t="s">
        <v>1622</v>
      </c>
      <c r="E266" s="12" t="s">
        <v>237</v>
      </c>
      <c r="F266" s="12" t="s">
        <v>238</v>
      </c>
      <c r="G266" s="12" t="s">
        <v>232</v>
      </c>
      <c r="H266" s="12" t="s">
        <v>1623</v>
      </c>
      <c r="J266" s="12" t="s">
        <v>1624</v>
      </c>
      <c r="K266" s="12" t="s">
        <v>553</v>
      </c>
      <c r="L266" s="12" t="s">
        <v>554</v>
      </c>
      <c r="M266" s="12" t="s">
        <v>1625</v>
      </c>
      <c r="N266" s="12" t="s">
        <v>1626</v>
      </c>
      <c r="O266" s="12">
        <v>5.3071047161799996</v>
      </c>
      <c r="P266" s="12">
        <v>-63.226664818800003</v>
      </c>
    </row>
    <row r="267" spans="1:16" ht="25.5" x14ac:dyDescent="0.25">
      <c r="A267" s="12"/>
      <c r="B267" s="12"/>
      <c r="C267" s="12"/>
      <c r="D267" s="12" t="s">
        <v>1627</v>
      </c>
      <c r="E267" s="12" t="s">
        <v>237</v>
      </c>
      <c r="F267" s="12" t="s">
        <v>238</v>
      </c>
      <c r="G267" s="12" t="s">
        <v>89</v>
      </c>
      <c r="H267" s="12" t="s">
        <v>1628</v>
      </c>
      <c r="J267" s="12" t="s">
        <v>1629</v>
      </c>
      <c r="K267" s="12" t="s">
        <v>553</v>
      </c>
      <c r="L267" s="12" t="s">
        <v>554</v>
      </c>
      <c r="M267" s="12" t="s">
        <v>620</v>
      </c>
      <c r="N267" s="12" t="s">
        <v>1630</v>
      </c>
      <c r="O267" s="12">
        <v>6.9131016184899998</v>
      </c>
      <c r="P267" s="12">
        <v>-63.6687351904</v>
      </c>
    </row>
    <row r="268" spans="1:16" ht="25.5" x14ac:dyDescent="0.25">
      <c r="A268" s="12"/>
      <c r="B268" s="12"/>
      <c r="C268" s="12"/>
      <c r="D268" s="12" t="s">
        <v>1631</v>
      </c>
      <c r="E268" s="12" t="s">
        <v>237</v>
      </c>
      <c r="F268" s="12" t="s">
        <v>238</v>
      </c>
      <c r="G268" s="12" t="s">
        <v>1632</v>
      </c>
      <c r="H268" s="12" t="s">
        <v>1633</v>
      </c>
      <c r="J268" s="12" t="s">
        <v>1634</v>
      </c>
      <c r="K268" s="12" t="s">
        <v>553</v>
      </c>
      <c r="L268" s="12" t="s">
        <v>554</v>
      </c>
      <c r="M268" s="12" t="s">
        <v>449</v>
      </c>
      <c r="N268" s="12" t="s">
        <v>1635</v>
      </c>
      <c r="O268" s="12">
        <v>7.3111464755400002</v>
      </c>
      <c r="P268" s="12">
        <v>-63.252953192699998</v>
      </c>
    </row>
    <row r="269" spans="1:16" ht="25.5" x14ac:dyDescent="0.25">
      <c r="A269" s="12"/>
      <c r="B269" s="12"/>
      <c r="C269" s="12"/>
      <c r="D269" s="12" t="s">
        <v>1636</v>
      </c>
      <c r="E269" s="12" t="s">
        <v>237</v>
      </c>
      <c r="F269" s="12" t="s">
        <v>238</v>
      </c>
      <c r="G269" s="12" t="s">
        <v>1637</v>
      </c>
      <c r="H269" s="12" t="s">
        <v>1638</v>
      </c>
      <c r="J269" s="12" t="s">
        <v>1639</v>
      </c>
      <c r="K269" s="12" t="s">
        <v>559</v>
      </c>
      <c r="L269" s="12" t="s">
        <v>560</v>
      </c>
      <c r="M269" s="12" t="s">
        <v>1640</v>
      </c>
      <c r="N269" s="12" t="s">
        <v>1641</v>
      </c>
      <c r="O269" s="12">
        <v>7.1219069206799999</v>
      </c>
      <c r="P269" s="12">
        <v>-62.114711904099998</v>
      </c>
    </row>
    <row r="270" spans="1:16" x14ac:dyDescent="0.25">
      <c r="A270" s="12"/>
      <c r="B270" s="12"/>
      <c r="C270" s="12"/>
      <c r="D270" s="12" t="s">
        <v>1642</v>
      </c>
      <c r="E270" s="12" t="s">
        <v>237</v>
      </c>
      <c r="F270" s="12" t="s">
        <v>238</v>
      </c>
      <c r="G270" s="12" t="s">
        <v>1643</v>
      </c>
      <c r="H270" s="12" t="s">
        <v>1644</v>
      </c>
      <c r="J270" s="12" t="s">
        <v>1645</v>
      </c>
      <c r="K270" s="12" t="s">
        <v>559</v>
      </c>
      <c r="L270" s="12" t="s">
        <v>560</v>
      </c>
      <c r="M270" s="12" t="s">
        <v>1646</v>
      </c>
      <c r="N270" s="12" t="s">
        <v>1647</v>
      </c>
      <c r="O270" s="12">
        <v>7.7793224392000004</v>
      </c>
      <c r="P270" s="12">
        <v>-61.706025689299999</v>
      </c>
    </row>
    <row r="271" spans="1:16" ht="25.5" x14ac:dyDescent="0.25">
      <c r="A271" s="12"/>
      <c r="B271" s="12"/>
      <c r="C271" s="12"/>
      <c r="D271" s="12" t="s">
        <v>1648</v>
      </c>
      <c r="E271" s="12" t="s">
        <v>237</v>
      </c>
      <c r="F271" s="12" t="s">
        <v>238</v>
      </c>
      <c r="G271" s="12" t="s">
        <v>1649</v>
      </c>
      <c r="H271" s="12" t="s">
        <v>1650</v>
      </c>
      <c r="J271" s="12" t="s">
        <v>1651</v>
      </c>
      <c r="K271" s="12" t="s">
        <v>565</v>
      </c>
      <c r="L271" s="12" t="s">
        <v>566</v>
      </c>
      <c r="M271" s="12" t="s">
        <v>1652</v>
      </c>
      <c r="N271" s="12" t="s">
        <v>1653</v>
      </c>
      <c r="O271" s="12">
        <v>7.3717832085700001</v>
      </c>
      <c r="P271" s="12">
        <v>-61.0295390709</v>
      </c>
    </row>
    <row r="272" spans="1:16" x14ac:dyDescent="0.25">
      <c r="A272" s="12"/>
      <c r="B272" s="12"/>
      <c r="C272" s="12"/>
      <c r="D272" s="12" t="s">
        <v>1654</v>
      </c>
      <c r="E272" s="12" t="s">
        <v>237</v>
      </c>
      <c r="F272" s="12" t="s">
        <v>238</v>
      </c>
      <c r="G272" s="12" t="s">
        <v>1655</v>
      </c>
      <c r="H272" s="12" t="s">
        <v>1656</v>
      </c>
      <c r="J272" s="12" t="s">
        <v>1657</v>
      </c>
      <c r="K272" s="12" t="s">
        <v>565</v>
      </c>
      <c r="L272" s="12" t="s">
        <v>566</v>
      </c>
      <c r="M272" s="12" t="s">
        <v>1455</v>
      </c>
      <c r="N272" s="12" t="s">
        <v>1658</v>
      </c>
      <c r="O272" s="12">
        <v>6.6649370488699997</v>
      </c>
      <c r="P272" s="12">
        <v>-61.620221110300001</v>
      </c>
    </row>
    <row r="273" spans="1:16" ht="25.5" x14ac:dyDescent="0.25">
      <c r="A273" s="12"/>
      <c r="B273" s="12"/>
      <c r="C273" s="12"/>
      <c r="D273" s="12" t="s">
        <v>1659</v>
      </c>
      <c r="E273" s="12" t="s">
        <v>237</v>
      </c>
      <c r="F273" s="12" t="s">
        <v>238</v>
      </c>
      <c r="G273" s="12" t="s">
        <v>1660</v>
      </c>
      <c r="H273" s="12" t="s">
        <v>1661</v>
      </c>
      <c r="J273" s="12" t="s">
        <v>1662</v>
      </c>
      <c r="K273" s="12" t="s">
        <v>565</v>
      </c>
      <c r="L273" s="12" t="s">
        <v>566</v>
      </c>
      <c r="M273" s="12" t="s">
        <v>1663</v>
      </c>
      <c r="N273" s="12" t="s">
        <v>1664</v>
      </c>
      <c r="O273" s="12">
        <v>6.1902619514200001</v>
      </c>
      <c r="P273" s="12">
        <v>-61.8010470794</v>
      </c>
    </row>
    <row r="274" spans="1:16" ht="25.5" x14ac:dyDescent="0.25">
      <c r="A274" s="12"/>
      <c r="B274" s="12"/>
      <c r="C274" s="12"/>
      <c r="D274" s="12" t="s">
        <v>1665</v>
      </c>
      <c r="E274" s="12" t="s">
        <v>237</v>
      </c>
      <c r="F274" s="12" t="s">
        <v>238</v>
      </c>
      <c r="G274" s="12" t="s">
        <v>659</v>
      </c>
      <c r="H274" s="12" t="s">
        <v>1666</v>
      </c>
      <c r="J274" s="12" t="s">
        <v>1667</v>
      </c>
      <c r="K274" s="12" t="s">
        <v>229</v>
      </c>
      <c r="L274" s="12" t="s">
        <v>571</v>
      </c>
      <c r="M274" s="12" t="s">
        <v>1668</v>
      </c>
      <c r="N274" s="12" t="s">
        <v>1669</v>
      </c>
      <c r="O274" s="12">
        <v>7.3836458160899996</v>
      </c>
      <c r="P274" s="12">
        <v>-65.00997563</v>
      </c>
    </row>
    <row r="275" spans="1:16" x14ac:dyDescent="0.25">
      <c r="A275" s="12"/>
      <c r="B275" s="12"/>
      <c r="C275" s="12"/>
      <c r="D275" s="12" t="s">
        <v>1670</v>
      </c>
      <c r="E275" s="12" t="s">
        <v>237</v>
      </c>
      <c r="F275" s="12" t="s">
        <v>238</v>
      </c>
      <c r="G275" s="12" t="s">
        <v>1671</v>
      </c>
      <c r="H275" s="12" t="s">
        <v>1672</v>
      </c>
      <c r="J275" s="12" t="s">
        <v>1673</v>
      </c>
      <c r="K275" s="12" t="s">
        <v>229</v>
      </c>
      <c r="L275" s="12" t="s">
        <v>571</v>
      </c>
      <c r="M275" s="12" t="s">
        <v>1674</v>
      </c>
      <c r="N275" s="12" t="s">
        <v>1675</v>
      </c>
      <c r="O275" s="12">
        <v>5.4016254796999998</v>
      </c>
      <c r="P275" s="12">
        <v>-64.452279901500006</v>
      </c>
    </row>
    <row r="276" spans="1:16" x14ac:dyDescent="0.25">
      <c r="A276" s="12"/>
      <c r="B276" s="12"/>
      <c r="C276" s="12"/>
      <c r="D276" s="12" t="s">
        <v>1676</v>
      </c>
      <c r="E276" s="12" t="s">
        <v>237</v>
      </c>
      <c r="F276" s="12" t="s">
        <v>238</v>
      </c>
      <c r="G276" s="12" t="s">
        <v>289</v>
      </c>
      <c r="H276" s="12" t="s">
        <v>1677</v>
      </c>
      <c r="J276" s="12" t="s">
        <v>1678</v>
      </c>
      <c r="K276" s="12" t="s">
        <v>229</v>
      </c>
      <c r="L276" s="12" t="s">
        <v>571</v>
      </c>
      <c r="M276" s="12" t="s">
        <v>1679</v>
      </c>
      <c r="N276" s="12" t="s">
        <v>1680</v>
      </c>
      <c r="O276" s="12">
        <v>7.3975052378399999</v>
      </c>
      <c r="P276" s="12">
        <v>-64.783854457000004</v>
      </c>
    </row>
    <row r="277" spans="1:16" x14ac:dyDescent="0.25">
      <c r="A277" s="12"/>
      <c r="B277" s="12"/>
      <c r="C277" s="12"/>
      <c r="D277" s="12" t="s">
        <v>1681</v>
      </c>
      <c r="E277" s="12" t="s">
        <v>237</v>
      </c>
      <c r="F277" s="12" t="s">
        <v>238</v>
      </c>
      <c r="G277" s="12" t="s">
        <v>229</v>
      </c>
      <c r="H277" s="12" t="s">
        <v>1682</v>
      </c>
      <c r="J277" s="12" t="s">
        <v>1683</v>
      </c>
      <c r="K277" s="12" t="s">
        <v>229</v>
      </c>
      <c r="L277" s="12" t="s">
        <v>571</v>
      </c>
      <c r="M277" s="12" t="s">
        <v>1684</v>
      </c>
      <c r="N277" s="12" t="s">
        <v>1685</v>
      </c>
      <c r="O277" s="12">
        <v>7.5067049082499997</v>
      </c>
      <c r="P277" s="12">
        <v>-64.673956103099997</v>
      </c>
    </row>
    <row r="278" spans="1:16" x14ac:dyDescent="0.25">
      <c r="A278" s="12"/>
      <c r="B278" s="12"/>
      <c r="C278" s="12"/>
      <c r="D278" s="12" t="s">
        <v>1686</v>
      </c>
      <c r="E278" s="12" t="s">
        <v>237</v>
      </c>
      <c r="F278" s="12" t="s">
        <v>238</v>
      </c>
      <c r="G278" s="12" t="s">
        <v>1687</v>
      </c>
      <c r="H278" s="12" t="s">
        <v>1688</v>
      </c>
      <c r="J278" s="12" t="s">
        <v>1689</v>
      </c>
      <c r="K278" s="12" t="s">
        <v>229</v>
      </c>
      <c r="L278" s="12" t="s">
        <v>571</v>
      </c>
      <c r="M278" s="12" t="s">
        <v>1690</v>
      </c>
      <c r="N278" s="12" t="s">
        <v>1691</v>
      </c>
      <c r="O278" s="12">
        <v>7.2348126210499997</v>
      </c>
      <c r="P278" s="12">
        <v>-64.243504192399996</v>
      </c>
    </row>
    <row r="279" spans="1:16" ht="25.5" x14ac:dyDescent="0.25">
      <c r="A279" s="12"/>
      <c r="B279" s="12"/>
      <c r="C279" s="12"/>
      <c r="D279" s="12" t="s">
        <v>1692</v>
      </c>
      <c r="E279" s="12" t="s">
        <v>237</v>
      </c>
      <c r="F279" s="12" t="s">
        <v>238</v>
      </c>
      <c r="G279" s="12" t="s">
        <v>1693</v>
      </c>
      <c r="H279" s="12" t="s">
        <v>1694</v>
      </c>
      <c r="J279" s="12" t="s">
        <v>1695</v>
      </c>
      <c r="K279" s="12" t="s">
        <v>576</v>
      </c>
      <c r="L279" s="12" t="s">
        <v>577</v>
      </c>
      <c r="M279" s="12" t="s">
        <v>1696</v>
      </c>
      <c r="N279" s="12" t="s">
        <v>1697</v>
      </c>
      <c r="O279" s="12">
        <v>8.0630598990400006</v>
      </c>
      <c r="P279" s="12">
        <v>-61.946718026299997</v>
      </c>
    </row>
    <row r="280" spans="1:16" x14ac:dyDescent="0.25">
      <c r="A280" s="12"/>
      <c r="B280" s="12"/>
      <c r="C280" s="12"/>
      <c r="D280" s="12" t="s">
        <v>1698</v>
      </c>
      <c r="E280" s="12" t="s">
        <v>237</v>
      </c>
      <c r="F280" s="12" t="s">
        <v>238</v>
      </c>
      <c r="G280" s="12" t="s">
        <v>1699</v>
      </c>
      <c r="H280" s="12" t="s">
        <v>1700</v>
      </c>
      <c r="J280" s="12" t="s">
        <v>1701</v>
      </c>
      <c r="K280" s="12" t="s">
        <v>582</v>
      </c>
      <c r="L280" s="12" t="s">
        <v>583</v>
      </c>
      <c r="M280" s="12" t="s">
        <v>1702</v>
      </c>
      <c r="N280" s="12" t="s">
        <v>1703</v>
      </c>
      <c r="O280" s="12">
        <v>10.133973994</v>
      </c>
      <c r="P280" s="12">
        <v>-68.256818051500005</v>
      </c>
    </row>
    <row r="281" spans="1:16" ht="25.5" x14ac:dyDescent="0.25">
      <c r="A281" s="12"/>
      <c r="B281" s="12"/>
      <c r="C281" s="12"/>
      <c r="D281" s="12" t="s">
        <v>1704</v>
      </c>
      <c r="E281" s="12" t="s">
        <v>245</v>
      </c>
      <c r="F281" s="12" t="s">
        <v>246</v>
      </c>
      <c r="G281" s="12" t="s">
        <v>1020</v>
      </c>
      <c r="H281" s="12" t="s">
        <v>1705</v>
      </c>
      <c r="J281" s="12" t="s">
        <v>1706</v>
      </c>
      <c r="K281" s="12" t="s">
        <v>582</v>
      </c>
      <c r="L281" s="12" t="s">
        <v>583</v>
      </c>
      <c r="M281" s="12" t="s">
        <v>1707</v>
      </c>
      <c r="N281" s="12" t="s">
        <v>1708</v>
      </c>
      <c r="O281" s="12">
        <v>10.327162041099999</v>
      </c>
      <c r="P281" s="12">
        <v>-68.311138968199998</v>
      </c>
    </row>
    <row r="282" spans="1:16" ht="25.5" x14ac:dyDescent="0.25">
      <c r="A282" s="12"/>
      <c r="B282" s="12"/>
      <c r="C282" s="12"/>
      <c r="D282" s="12" t="s">
        <v>1709</v>
      </c>
      <c r="E282" s="12" t="s">
        <v>245</v>
      </c>
      <c r="F282" s="12" t="s">
        <v>246</v>
      </c>
      <c r="G282" s="12" t="s">
        <v>1710</v>
      </c>
      <c r="H282" s="12" t="s">
        <v>1711</v>
      </c>
      <c r="J282" s="12" t="s">
        <v>1712</v>
      </c>
      <c r="K282" s="12" t="s">
        <v>582</v>
      </c>
      <c r="L282" s="12" t="s">
        <v>583</v>
      </c>
      <c r="M282" s="12" t="s">
        <v>1713</v>
      </c>
      <c r="N282" s="12" t="s">
        <v>1714</v>
      </c>
      <c r="O282" s="12">
        <v>10.229440221999999</v>
      </c>
      <c r="P282" s="12">
        <v>-68.183368799600004</v>
      </c>
    </row>
    <row r="283" spans="1:16" x14ac:dyDescent="0.25">
      <c r="A283" s="12"/>
      <c r="B283" s="12"/>
      <c r="C283" s="12"/>
      <c r="D283" s="12" t="s">
        <v>1715</v>
      </c>
      <c r="E283" s="12" t="s">
        <v>245</v>
      </c>
      <c r="F283" s="12" t="s">
        <v>246</v>
      </c>
      <c r="G283" s="12" t="s">
        <v>134</v>
      </c>
      <c r="H283" s="12" t="s">
        <v>1716</v>
      </c>
      <c r="J283" s="12" t="s">
        <v>1717</v>
      </c>
      <c r="K283" s="12" t="s">
        <v>588</v>
      </c>
      <c r="L283" s="12" t="s">
        <v>589</v>
      </c>
      <c r="M283" s="12" t="s">
        <v>1718</v>
      </c>
      <c r="N283" s="12" t="s">
        <v>1719</v>
      </c>
      <c r="O283" s="12">
        <v>10.063255506300001</v>
      </c>
      <c r="P283" s="12">
        <v>-67.7568828263</v>
      </c>
    </row>
    <row r="284" spans="1:16" x14ac:dyDescent="0.25">
      <c r="A284" s="12"/>
      <c r="B284" s="12"/>
      <c r="C284" s="12"/>
      <c r="D284" s="12" t="s">
        <v>1720</v>
      </c>
      <c r="E284" s="12" t="s">
        <v>245</v>
      </c>
      <c r="F284" s="12" t="s">
        <v>246</v>
      </c>
      <c r="G284" s="12" t="s">
        <v>108</v>
      </c>
      <c r="H284" s="12" t="s">
        <v>1721</v>
      </c>
      <c r="J284" s="12" t="s">
        <v>1722</v>
      </c>
      <c r="K284" s="12" t="s">
        <v>588</v>
      </c>
      <c r="L284" s="12" t="s">
        <v>589</v>
      </c>
      <c r="M284" s="12" t="s">
        <v>1723</v>
      </c>
      <c r="N284" s="12" t="s">
        <v>1724</v>
      </c>
      <c r="O284" s="12">
        <v>9.9383658981899998</v>
      </c>
      <c r="P284" s="12">
        <v>-67.672561473900004</v>
      </c>
    </row>
    <row r="285" spans="1:16" ht="25.5" x14ac:dyDescent="0.25">
      <c r="A285" s="12"/>
      <c r="B285" s="12"/>
      <c r="C285" s="12"/>
      <c r="D285" s="12" t="s">
        <v>1725</v>
      </c>
      <c r="E285" s="12" t="s">
        <v>245</v>
      </c>
      <c r="F285" s="12" t="s">
        <v>246</v>
      </c>
      <c r="G285" s="12" t="s">
        <v>1726</v>
      </c>
      <c r="H285" s="12" t="s">
        <v>1727</v>
      </c>
      <c r="J285" s="12" t="s">
        <v>1728</v>
      </c>
      <c r="K285" s="12" t="s">
        <v>588</v>
      </c>
      <c r="L285" s="12" t="s">
        <v>589</v>
      </c>
      <c r="M285" s="12" t="s">
        <v>1729</v>
      </c>
      <c r="N285" s="12" t="s">
        <v>1730</v>
      </c>
      <c r="O285" s="12">
        <v>10.045091191599999</v>
      </c>
      <c r="P285" s="12">
        <v>-67.896682789699994</v>
      </c>
    </row>
    <row r="286" spans="1:16" ht="25.5" x14ac:dyDescent="0.25">
      <c r="A286" s="12"/>
      <c r="B286" s="12"/>
      <c r="C286" s="12"/>
      <c r="D286" s="12" t="s">
        <v>1731</v>
      </c>
      <c r="E286" s="12" t="s">
        <v>245</v>
      </c>
      <c r="F286" s="12" t="s">
        <v>246</v>
      </c>
      <c r="G286" s="12" t="s">
        <v>1732</v>
      </c>
      <c r="H286" s="12" t="s">
        <v>1733</v>
      </c>
      <c r="J286" s="12" t="s">
        <v>1734</v>
      </c>
      <c r="K286" s="12" t="s">
        <v>594</v>
      </c>
      <c r="L286" s="12" t="s">
        <v>595</v>
      </c>
      <c r="M286" s="12" t="s">
        <v>1735</v>
      </c>
      <c r="N286" s="12" t="s">
        <v>1736</v>
      </c>
      <c r="O286" s="12">
        <v>10.294124634699999</v>
      </c>
      <c r="P286" s="12">
        <v>-67.679273406600004</v>
      </c>
    </row>
    <row r="287" spans="1:16" ht="25.5" x14ac:dyDescent="0.25">
      <c r="A287" s="12"/>
      <c r="B287" s="12"/>
      <c r="C287" s="12"/>
      <c r="D287" s="12" t="s">
        <v>1737</v>
      </c>
      <c r="E287" s="12" t="s">
        <v>245</v>
      </c>
      <c r="F287" s="12" t="s">
        <v>246</v>
      </c>
      <c r="G287" s="12" t="s">
        <v>1738</v>
      </c>
      <c r="H287" s="12" t="s">
        <v>1739</v>
      </c>
      <c r="J287" s="12" t="s">
        <v>1740</v>
      </c>
      <c r="K287" s="12" t="s">
        <v>594</v>
      </c>
      <c r="L287" s="12" t="s">
        <v>595</v>
      </c>
      <c r="M287" s="12" t="s">
        <v>1741</v>
      </c>
      <c r="N287" s="12" t="s">
        <v>1742</v>
      </c>
      <c r="O287" s="12">
        <v>10.2983995113</v>
      </c>
      <c r="P287" s="12">
        <v>-67.718635523800003</v>
      </c>
    </row>
    <row r="288" spans="1:16" ht="25.5" x14ac:dyDescent="0.25">
      <c r="A288" s="12"/>
      <c r="B288" s="12"/>
      <c r="C288" s="12"/>
      <c r="D288" s="12" t="s">
        <v>1743</v>
      </c>
      <c r="E288" s="12" t="s">
        <v>245</v>
      </c>
      <c r="F288" s="12" t="s">
        <v>246</v>
      </c>
      <c r="G288" s="12" t="s">
        <v>1744</v>
      </c>
      <c r="H288" s="12" t="s">
        <v>1745</v>
      </c>
      <c r="J288" s="12" t="s">
        <v>1746</v>
      </c>
      <c r="K288" s="12" t="s">
        <v>599</v>
      </c>
      <c r="L288" s="12" t="s">
        <v>600</v>
      </c>
      <c r="M288" s="12" t="s">
        <v>1747</v>
      </c>
      <c r="N288" s="12" t="s">
        <v>1748</v>
      </c>
      <c r="O288" s="12">
        <v>10.189774163799999</v>
      </c>
      <c r="P288" s="12">
        <v>-67.892057129299999</v>
      </c>
    </row>
    <row r="289" spans="1:16" x14ac:dyDescent="0.25">
      <c r="A289" s="12"/>
      <c r="B289" s="12"/>
      <c r="C289" s="12"/>
      <c r="D289" s="12" t="s">
        <v>1749</v>
      </c>
      <c r="E289" s="12" t="s">
        <v>245</v>
      </c>
      <c r="F289" s="12" t="s">
        <v>246</v>
      </c>
      <c r="G289" s="12" t="s">
        <v>1750</v>
      </c>
      <c r="H289" s="12" t="s">
        <v>1751</v>
      </c>
      <c r="J289" s="12" t="s">
        <v>1752</v>
      </c>
      <c r="K289" s="12" t="s">
        <v>599</v>
      </c>
      <c r="L289" s="12" t="s">
        <v>600</v>
      </c>
      <c r="M289" s="12" t="s">
        <v>1753</v>
      </c>
      <c r="N289" s="12" t="s">
        <v>1754</v>
      </c>
      <c r="O289" s="12">
        <v>10.2786356098</v>
      </c>
      <c r="P289" s="12">
        <v>-67.873596673099996</v>
      </c>
    </row>
    <row r="290" spans="1:16" x14ac:dyDescent="0.25">
      <c r="A290" s="12"/>
      <c r="B290" s="12"/>
      <c r="C290" s="12"/>
      <c r="D290" s="12" t="s">
        <v>1755</v>
      </c>
      <c r="E290" s="12" t="s">
        <v>245</v>
      </c>
      <c r="F290" s="12" t="s">
        <v>246</v>
      </c>
      <c r="G290" s="12" t="s">
        <v>197</v>
      </c>
      <c r="H290" s="12" t="s">
        <v>1756</v>
      </c>
      <c r="J290" s="12" t="s">
        <v>1757</v>
      </c>
      <c r="K290" s="12" t="s">
        <v>599</v>
      </c>
      <c r="L290" s="12" t="s">
        <v>600</v>
      </c>
      <c r="M290" s="12" t="s">
        <v>1758</v>
      </c>
      <c r="N290" s="12" t="s">
        <v>1759</v>
      </c>
      <c r="O290" s="12">
        <v>10.2682594873</v>
      </c>
      <c r="P290" s="12">
        <v>-67.910980898299997</v>
      </c>
    </row>
    <row r="291" spans="1:16" x14ac:dyDescent="0.25">
      <c r="A291" s="12"/>
      <c r="B291" s="12"/>
      <c r="C291" s="12"/>
      <c r="D291" s="12" t="s">
        <v>1760</v>
      </c>
      <c r="E291" s="12" t="s">
        <v>245</v>
      </c>
      <c r="F291" s="12" t="s">
        <v>246</v>
      </c>
      <c r="G291" s="12" t="s">
        <v>1761</v>
      </c>
      <c r="H291" s="12" t="s">
        <v>1762</v>
      </c>
      <c r="J291" s="12" t="s">
        <v>1763</v>
      </c>
      <c r="K291" s="12" t="s">
        <v>605</v>
      </c>
      <c r="L291" s="12" t="s">
        <v>606</v>
      </c>
      <c r="M291" s="12" t="s">
        <v>1764</v>
      </c>
      <c r="N291" s="12" t="s">
        <v>1765</v>
      </c>
      <c r="O291" s="12">
        <v>10.4338626017</v>
      </c>
      <c r="P291" s="12">
        <v>-68.219341898899998</v>
      </c>
    </row>
    <row r="292" spans="1:16" x14ac:dyDescent="0.25">
      <c r="A292" s="12"/>
      <c r="B292" s="12"/>
      <c r="C292" s="12"/>
      <c r="D292" s="12" t="s">
        <v>1766</v>
      </c>
      <c r="E292" s="12" t="s">
        <v>245</v>
      </c>
      <c r="F292" s="12" t="s">
        <v>246</v>
      </c>
      <c r="G292" s="12" t="s">
        <v>1767</v>
      </c>
      <c r="H292" s="12" t="s">
        <v>1768</v>
      </c>
      <c r="J292" s="12" t="s">
        <v>1769</v>
      </c>
      <c r="K292" s="12" t="s">
        <v>605</v>
      </c>
      <c r="L292" s="12" t="s">
        <v>606</v>
      </c>
      <c r="M292" s="12" t="s">
        <v>1770</v>
      </c>
      <c r="N292" s="12" t="s">
        <v>1771</v>
      </c>
      <c r="O292" s="12">
        <v>10.4756165961</v>
      </c>
      <c r="P292" s="12">
        <v>-68.335063228500005</v>
      </c>
    </row>
    <row r="293" spans="1:16" x14ac:dyDescent="0.25">
      <c r="A293" s="12"/>
      <c r="B293" s="12"/>
      <c r="C293" s="12"/>
      <c r="D293" s="12" t="s">
        <v>1772</v>
      </c>
      <c r="E293" s="12" t="s">
        <v>245</v>
      </c>
      <c r="F293" s="12" t="s">
        <v>246</v>
      </c>
      <c r="G293" s="12" t="s">
        <v>1773</v>
      </c>
      <c r="H293" s="12" t="s">
        <v>1774</v>
      </c>
      <c r="J293" s="12" t="s">
        <v>1775</v>
      </c>
      <c r="K293" s="12" t="s">
        <v>89</v>
      </c>
      <c r="L293" s="12" t="s">
        <v>611</v>
      </c>
      <c r="M293" s="12" t="s">
        <v>1776</v>
      </c>
      <c r="N293" s="12" t="s">
        <v>1777</v>
      </c>
      <c r="O293" s="12">
        <v>10.116850836699999</v>
      </c>
      <c r="P293" s="12">
        <v>-68.122086451100003</v>
      </c>
    </row>
    <row r="294" spans="1:16" ht="25.5" x14ac:dyDescent="0.25">
      <c r="A294" s="12"/>
      <c r="B294" s="12"/>
      <c r="C294" s="12"/>
      <c r="D294" s="12" t="s">
        <v>1778</v>
      </c>
      <c r="E294" s="12" t="s">
        <v>245</v>
      </c>
      <c r="F294" s="12" t="s">
        <v>246</v>
      </c>
      <c r="G294" s="12" t="s">
        <v>1779</v>
      </c>
      <c r="H294" s="12" t="s">
        <v>1780</v>
      </c>
      <c r="J294" s="12" t="s">
        <v>1781</v>
      </c>
      <c r="K294" s="12" t="s">
        <v>89</v>
      </c>
      <c r="L294" s="12" t="s">
        <v>611</v>
      </c>
      <c r="M294" s="12" t="s">
        <v>1782</v>
      </c>
      <c r="N294" s="12" t="s">
        <v>1783</v>
      </c>
      <c r="O294" s="12">
        <v>9.9801845185100007</v>
      </c>
      <c r="P294" s="12">
        <v>-68.131646814000007</v>
      </c>
    </row>
    <row r="295" spans="1:16" x14ac:dyDescent="0.25">
      <c r="A295" s="12"/>
      <c r="B295" s="12"/>
      <c r="C295" s="12"/>
      <c r="D295" s="12" t="s">
        <v>1784</v>
      </c>
      <c r="E295" s="12" t="s">
        <v>245</v>
      </c>
      <c r="F295" s="12" t="s">
        <v>246</v>
      </c>
      <c r="G295" s="12" t="s">
        <v>1785</v>
      </c>
      <c r="H295" s="12" t="s">
        <v>1786</v>
      </c>
      <c r="J295" s="12" t="s">
        <v>1787</v>
      </c>
      <c r="K295" s="12" t="s">
        <v>617</v>
      </c>
      <c r="L295" s="12" t="s">
        <v>618</v>
      </c>
      <c r="M295" s="12" t="s">
        <v>1788</v>
      </c>
      <c r="N295" s="12" t="s">
        <v>1789</v>
      </c>
      <c r="O295" s="12">
        <v>10.145162276100001</v>
      </c>
      <c r="P295" s="12">
        <v>-67.903728407000003</v>
      </c>
    </row>
    <row r="296" spans="1:16" x14ac:dyDescent="0.25">
      <c r="A296" s="12"/>
      <c r="B296" s="12"/>
      <c r="C296" s="12"/>
      <c r="D296" s="12" t="s">
        <v>1790</v>
      </c>
      <c r="E296" s="12" t="s">
        <v>245</v>
      </c>
      <c r="F296" s="12" t="s">
        <v>246</v>
      </c>
      <c r="G296" s="12" t="s">
        <v>1791</v>
      </c>
      <c r="H296" s="12" t="s">
        <v>1792</v>
      </c>
      <c r="J296" s="12" t="s">
        <v>1793</v>
      </c>
      <c r="K296" s="12" t="s">
        <v>197</v>
      </c>
      <c r="L296" s="12" t="s">
        <v>623</v>
      </c>
      <c r="M296" s="12" t="s">
        <v>1794</v>
      </c>
      <c r="N296" s="12" t="s">
        <v>1795</v>
      </c>
      <c r="O296" s="12">
        <v>10.110075182099999</v>
      </c>
      <c r="P296" s="12">
        <v>-68.366263357799994</v>
      </c>
    </row>
    <row r="297" spans="1:16" x14ac:dyDescent="0.25">
      <c r="A297" s="12"/>
      <c r="B297" s="12"/>
      <c r="C297" s="12"/>
      <c r="D297" s="12" t="s">
        <v>1796</v>
      </c>
      <c r="E297" s="12" t="s">
        <v>245</v>
      </c>
      <c r="F297" s="12" t="s">
        <v>246</v>
      </c>
      <c r="G297" s="12" t="s">
        <v>229</v>
      </c>
      <c r="H297" s="12" t="s">
        <v>1797</v>
      </c>
      <c r="J297" s="12" t="s">
        <v>1798</v>
      </c>
      <c r="K297" s="12" t="s">
        <v>628</v>
      </c>
      <c r="L297" s="12" t="s">
        <v>629</v>
      </c>
      <c r="M297" s="12" t="s">
        <v>1799</v>
      </c>
      <c r="N297" s="12" t="s">
        <v>1800</v>
      </c>
      <c r="O297" s="12">
        <v>10.215458866300001</v>
      </c>
      <c r="P297" s="12">
        <v>-68.313396751100001</v>
      </c>
    </row>
    <row r="298" spans="1:16" ht="25.5" x14ac:dyDescent="0.25">
      <c r="A298" s="12"/>
      <c r="B298" s="12"/>
      <c r="C298" s="12"/>
      <c r="D298" s="12" t="s">
        <v>1801</v>
      </c>
      <c r="E298" s="12" t="s">
        <v>245</v>
      </c>
      <c r="F298" s="12" t="s">
        <v>246</v>
      </c>
      <c r="G298" s="12" t="s">
        <v>245</v>
      </c>
      <c r="H298" s="12" t="s">
        <v>1802</v>
      </c>
      <c r="J298" s="12" t="s">
        <v>1803</v>
      </c>
      <c r="K298" s="12" t="s">
        <v>634</v>
      </c>
      <c r="L298" s="12" t="s">
        <v>635</v>
      </c>
      <c r="M298" s="12" t="s">
        <v>1804</v>
      </c>
      <c r="N298" s="12" t="s">
        <v>1805</v>
      </c>
      <c r="O298" s="12">
        <v>10.2826787874</v>
      </c>
      <c r="P298" s="12">
        <v>-68.064284561999997</v>
      </c>
    </row>
    <row r="299" spans="1:16" ht="25.5" x14ac:dyDescent="0.25">
      <c r="A299" s="12"/>
      <c r="B299" s="12"/>
      <c r="C299" s="12"/>
      <c r="D299" s="12" t="s">
        <v>1806</v>
      </c>
      <c r="E299" s="12" t="s">
        <v>245</v>
      </c>
      <c r="F299" s="12" t="s">
        <v>246</v>
      </c>
      <c r="G299" s="12" t="s">
        <v>428</v>
      </c>
      <c r="H299" s="12" t="s">
        <v>1807</v>
      </c>
      <c r="J299" s="12" t="s">
        <v>1808</v>
      </c>
      <c r="K299" s="12" t="s">
        <v>640</v>
      </c>
      <c r="L299" s="12" t="s">
        <v>641</v>
      </c>
      <c r="M299" s="12" t="s">
        <v>1809</v>
      </c>
      <c r="N299" s="12" t="s">
        <v>1810</v>
      </c>
      <c r="O299" s="12">
        <v>10.4029055278</v>
      </c>
      <c r="P299" s="12">
        <v>-68.002058928099999</v>
      </c>
    </row>
    <row r="300" spans="1:16" x14ac:dyDescent="0.25">
      <c r="A300" s="12"/>
      <c r="B300" s="12"/>
      <c r="C300" s="12"/>
      <c r="D300" s="12" t="s">
        <v>1811</v>
      </c>
      <c r="E300" s="12" t="s">
        <v>245</v>
      </c>
      <c r="F300" s="12" t="s">
        <v>246</v>
      </c>
      <c r="G300" s="12" t="s">
        <v>1812</v>
      </c>
      <c r="H300" s="12" t="s">
        <v>1813</v>
      </c>
      <c r="J300" s="12" t="s">
        <v>1814</v>
      </c>
      <c r="K300" s="12" t="s">
        <v>640</v>
      </c>
      <c r="L300" s="12" t="s">
        <v>641</v>
      </c>
      <c r="M300" s="12" t="s">
        <v>1815</v>
      </c>
      <c r="N300" s="12" t="s">
        <v>1816</v>
      </c>
      <c r="O300" s="12">
        <v>10.392221492599999</v>
      </c>
      <c r="P300" s="12">
        <v>-68.115331209199994</v>
      </c>
    </row>
    <row r="301" spans="1:16" x14ac:dyDescent="0.25">
      <c r="A301" s="12"/>
      <c r="B301" s="12"/>
      <c r="C301" s="12"/>
      <c r="D301" s="12" t="s">
        <v>1817</v>
      </c>
      <c r="E301" s="12" t="s">
        <v>252</v>
      </c>
      <c r="F301" s="12" t="s">
        <v>253</v>
      </c>
      <c r="G301" s="12" t="s">
        <v>1818</v>
      </c>
      <c r="H301" s="12" t="s">
        <v>1819</v>
      </c>
      <c r="J301" s="12" t="s">
        <v>1820</v>
      </c>
      <c r="K301" s="12" t="s">
        <v>640</v>
      </c>
      <c r="L301" s="12" t="s">
        <v>641</v>
      </c>
      <c r="M301" s="12" t="s">
        <v>1821</v>
      </c>
      <c r="N301" s="12" t="s">
        <v>1822</v>
      </c>
      <c r="O301" s="12">
        <v>10.474208470000001</v>
      </c>
      <c r="P301" s="12">
        <v>-67.997653654100006</v>
      </c>
    </row>
    <row r="302" spans="1:16" x14ac:dyDescent="0.25">
      <c r="A302" s="12"/>
      <c r="B302" s="12"/>
      <c r="C302" s="12"/>
      <c r="D302" s="12" t="s">
        <v>1823</v>
      </c>
      <c r="E302" s="12" t="s">
        <v>252</v>
      </c>
      <c r="F302" s="12" t="s">
        <v>253</v>
      </c>
      <c r="G302" s="12" t="s">
        <v>134</v>
      </c>
      <c r="H302" s="12" t="s">
        <v>1824</v>
      </c>
      <c r="J302" s="12" t="s">
        <v>1825</v>
      </c>
      <c r="K302" s="12" t="s">
        <v>640</v>
      </c>
      <c r="L302" s="12" t="s">
        <v>641</v>
      </c>
      <c r="M302" s="12" t="s">
        <v>1826</v>
      </c>
      <c r="N302" s="12" t="s">
        <v>1827</v>
      </c>
      <c r="O302" s="12">
        <v>10.398200256200001</v>
      </c>
      <c r="P302" s="12">
        <v>-68.046920600999997</v>
      </c>
    </row>
    <row r="303" spans="1:16" ht="25.5" x14ac:dyDescent="0.25">
      <c r="A303" s="12"/>
      <c r="B303" s="12"/>
      <c r="C303" s="12"/>
      <c r="D303" s="12" t="s">
        <v>1828</v>
      </c>
      <c r="E303" s="12" t="s">
        <v>252</v>
      </c>
      <c r="F303" s="12" t="s">
        <v>253</v>
      </c>
      <c r="G303" s="12" t="s">
        <v>1829</v>
      </c>
      <c r="H303" s="12" t="s">
        <v>1830</v>
      </c>
      <c r="J303" s="12" t="s">
        <v>1831</v>
      </c>
      <c r="K303" s="12" t="s">
        <v>640</v>
      </c>
      <c r="L303" s="12" t="s">
        <v>641</v>
      </c>
      <c r="M303" s="12" t="s">
        <v>1832</v>
      </c>
      <c r="N303" s="12" t="s">
        <v>1833</v>
      </c>
      <c r="O303" s="12">
        <v>10.4783047767</v>
      </c>
      <c r="P303" s="12">
        <v>-68.080103731700007</v>
      </c>
    </row>
    <row r="304" spans="1:16" x14ac:dyDescent="0.25">
      <c r="A304" s="12"/>
      <c r="B304" s="12"/>
      <c r="C304" s="12"/>
      <c r="D304" s="12" t="s">
        <v>1834</v>
      </c>
      <c r="E304" s="12" t="s">
        <v>252</v>
      </c>
      <c r="F304" s="12" t="s">
        <v>253</v>
      </c>
      <c r="G304" s="12" t="s">
        <v>1835</v>
      </c>
      <c r="H304" s="12" t="s">
        <v>1836</v>
      </c>
      <c r="J304" s="12" t="s">
        <v>1837</v>
      </c>
      <c r="K304" s="12" t="s">
        <v>640</v>
      </c>
      <c r="L304" s="12" t="s">
        <v>641</v>
      </c>
      <c r="M304" s="12" t="s">
        <v>1838</v>
      </c>
      <c r="N304" s="12" t="s">
        <v>1839</v>
      </c>
      <c r="O304" s="12">
        <v>10.4772147354</v>
      </c>
      <c r="P304" s="12">
        <v>-68.007127102400005</v>
      </c>
    </row>
    <row r="305" spans="1:16" ht="25.5" x14ac:dyDescent="0.25">
      <c r="A305" s="12"/>
      <c r="B305" s="12"/>
      <c r="C305" s="12"/>
      <c r="D305" s="12" t="s">
        <v>1840</v>
      </c>
      <c r="E305" s="12" t="s">
        <v>252</v>
      </c>
      <c r="F305" s="12" t="s">
        <v>253</v>
      </c>
      <c r="G305" s="12" t="s">
        <v>200</v>
      </c>
      <c r="H305" s="12" t="s">
        <v>1841</v>
      </c>
      <c r="J305" s="12" t="s">
        <v>1842</v>
      </c>
      <c r="K305" s="12" t="s">
        <v>640</v>
      </c>
      <c r="L305" s="12" t="s">
        <v>641</v>
      </c>
      <c r="M305" s="12" t="s">
        <v>1843</v>
      </c>
      <c r="N305" s="12" t="s">
        <v>1844</v>
      </c>
      <c r="O305" s="12">
        <v>10.407475869500001</v>
      </c>
      <c r="P305" s="12">
        <v>-67.962279073199994</v>
      </c>
    </row>
    <row r="306" spans="1:16" ht="25.5" x14ac:dyDescent="0.25">
      <c r="A306" s="12"/>
      <c r="B306" s="12"/>
      <c r="C306" s="12"/>
      <c r="D306" s="12" t="s">
        <v>1845</v>
      </c>
      <c r="E306" s="12" t="s">
        <v>252</v>
      </c>
      <c r="F306" s="12" t="s">
        <v>253</v>
      </c>
      <c r="G306" s="12" t="s">
        <v>1564</v>
      </c>
      <c r="H306" s="12" t="s">
        <v>1846</v>
      </c>
      <c r="J306" s="12" t="s">
        <v>1847</v>
      </c>
      <c r="K306" s="12" t="s">
        <v>640</v>
      </c>
      <c r="L306" s="12" t="s">
        <v>641</v>
      </c>
      <c r="M306" s="12" t="s">
        <v>1848</v>
      </c>
      <c r="N306" s="12" t="s">
        <v>1849</v>
      </c>
      <c r="O306" s="12">
        <v>10.418349151199999</v>
      </c>
      <c r="P306" s="12">
        <v>-67.910089999999997</v>
      </c>
    </row>
    <row r="307" spans="1:16" x14ac:dyDescent="0.25">
      <c r="A307" s="12"/>
      <c r="B307" s="12"/>
      <c r="C307" s="12"/>
      <c r="D307" s="12" t="s">
        <v>1850</v>
      </c>
      <c r="E307" s="12" t="s">
        <v>252</v>
      </c>
      <c r="F307" s="12" t="s">
        <v>253</v>
      </c>
      <c r="G307" s="12" t="s">
        <v>840</v>
      </c>
      <c r="H307" s="12" t="s">
        <v>1851</v>
      </c>
      <c r="J307" s="12" t="s">
        <v>1852</v>
      </c>
      <c r="K307" s="12" t="s">
        <v>645</v>
      </c>
      <c r="L307" s="12" t="s">
        <v>646</v>
      </c>
      <c r="M307" s="12" t="s">
        <v>1853</v>
      </c>
      <c r="N307" s="12" t="s">
        <v>1854</v>
      </c>
      <c r="O307" s="12">
        <v>10.2645214648</v>
      </c>
      <c r="P307" s="12">
        <v>-67.952384234799993</v>
      </c>
    </row>
    <row r="308" spans="1:16" x14ac:dyDescent="0.25">
      <c r="A308" s="12"/>
      <c r="B308" s="12"/>
      <c r="C308" s="12"/>
      <c r="D308" s="12" t="s">
        <v>1855</v>
      </c>
      <c r="E308" s="12" t="s">
        <v>252</v>
      </c>
      <c r="F308" s="12" t="s">
        <v>253</v>
      </c>
      <c r="G308" s="12" t="s">
        <v>1856</v>
      </c>
      <c r="H308" s="12" t="s">
        <v>1857</v>
      </c>
      <c r="J308" s="12" t="s">
        <v>1858</v>
      </c>
      <c r="K308" s="12" t="s">
        <v>410</v>
      </c>
      <c r="L308" s="12" t="s">
        <v>651</v>
      </c>
      <c r="M308" s="12" t="s">
        <v>1859</v>
      </c>
      <c r="N308" s="12" t="s">
        <v>1860</v>
      </c>
      <c r="O308" s="12">
        <v>10.283101713700001</v>
      </c>
      <c r="P308" s="12">
        <v>-67.795864598199998</v>
      </c>
    </row>
    <row r="309" spans="1:16" x14ac:dyDescent="0.25">
      <c r="A309" s="12"/>
      <c r="B309" s="12"/>
      <c r="C309" s="12"/>
      <c r="D309" s="12" t="s">
        <v>1861</v>
      </c>
      <c r="E309" s="12" t="s">
        <v>252</v>
      </c>
      <c r="F309" s="12" t="s">
        <v>253</v>
      </c>
      <c r="G309" s="12" t="s">
        <v>1862</v>
      </c>
      <c r="H309" s="12" t="s">
        <v>1863</v>
      </c>
      <c r="J309" s="12" t="s">
        <v>1864</v>
      </c>
      <c r="K309" s="12" t="s">
        <v>656</v>
      </c>
      <c r="L309" s="12" t="s">
        <v>657</v>
      </c>
      <c r="M309" s="12" t="s">
        <v>1865</v>
      </c>
      <c r="N309" s="12" t="s">
        <v>1866</v>
      </c>
      <c r="O309" s="12">
        <v>10.175922362</v>
      </c>
      <c r="P309" s="12">
        <v>-68.016520705999994</v>
      </c>
    </row>
    <row r="310" spans="1:16" x14ac:dyDescent="0.25">
      <c r="A310" s="12"/>
      <c r="B310" s="12"/>
      <c r="C310" s="12"/>
      <c r="D310" s="12" t="s">
        <v>1867</v>
      </c>
      <c r="E310" s="12" t="s">
        <v>252</v>
      </c>
      <c r="F310" s="12" t="s">
        <v>253</v>
      </c>
      <c r="G310" s="12" t="s">
        <v>1868</v>
      </c>
      <c r="H310" s="12" t="s">
        <v>1869</v>
      </c>
      <c r="J310" s="12" t="s">
        <v>1870</v>
      </c>
      <c r="K310" s="12" t="s">
        <v>656</v>
      </c>
      <c r="L310" s="12" t="s">
        <v>657</v>
      </c>
      <c r="M310" s="12" t="s">
        <v>1871</v>
      </c>
      <c r="N310" s="12" t="s">
        <v>1872</v>
      </c>
      <c r="O310" s="12">
        <v>10.184819278499999</v>
      </c>
      <c r="P310" s="12">
        <v>-68.001118620599996</v>
      </c>
    </row>
    <row r="311" spans="1:16" x14ac:dyDescent="0.25">
      <c r="A311" s="12"/>
      <c r="B311" s="12"/>
      <c r="C311" s="12"/>
      <c r="D311" s="12" t="s">
        <v>1873</v>
      </c>
      <c r="E311" s="12" t="s">
        <v>252</v>
      </c>
      <c r="F311" s="12" t="s">
        <v>253</v>
      </c>
      <c r="G311" s="12" t="s">
        <v>1874</v>
      </c>
      <c r="H311" s="12" t="s">
        <v>1875</v>
      </c>
      <c r="J311" s="12" t="s">
        <v>1876</v>
      </c>
      <c r="K311" s="12" t="s">
        <v>656</v>
      </c>
      <c r="L311" s="12" t="s">
        <v>657</v>
      </c>
      <c r="M311" s="12" t="s">
        <v>1877</v>
      </c>
      <c r="N311" s="12" t="s">
        <v>1878</v>
      </c>
      <c r="O311" s="12">
        <v>10.183815922200001</v>
      </c>
      <c r="P311" s="12">
        <v>-68.0090276305</v>
      </c>
    </row>
    <row r="312" spans="1:16" x14ac:dyDescent="0.25">
      <c r="A312" s="12"/>
      <c r="B312" s="12"/>
      <c r="C312" s="12"/>
      <c r="D312" s="12" t="s">
        <v>1879</v>
      </c>
      <c r="E312" s="12" t="s">
        <v>252</v>
      </c>
      <c r="F312" s="12" t="s">
        <v>253</v>
      </c>
      <c r="G312" s="12" t="s">
        <v>229</v>
      </c>
      <c r="H312" s="12" t="s">
        <v>1880</v>
      </c>
      <c r="J312" s="12" t="s">
        <v>1881</v>
      </c>
      <c r="K312" s="12" t="s">
        <v>656</v>
      </c>
      <c r="L312" s="12" t="s">
        <v>657</v>
      </c>
      <c r="M312" s="12" t="s">
        <v>1882</v>
      </c>
      <c r="N312" s="12" t="s">
        <v>1883</v>
      </c>
      <c r="O312" s="12">
        <v>10.066610047299999</v>
      </c>
      <c r="P312" s="12">
        <v>-68.018636926499994</v>
      </c>
    </row>
    <row r="313" spans="1:16" ht="25.5" x14ac:dyDescent="0.25">
      <c r="A313" s="12"/>
      <c r="B313" s="12"/>
      <c r="C313" s="12"/>
      <c r="D313" s="12" t="s">
        <v>1884</v>
      </c>
      <c r="E313" s="12" t="s">
        <v>252</v>
      </c>
      <c r="F313" s="12" t="s">
        <v>253</v>
      </c>
      <c r="G313" s="12" t="s">
        <v>1885</v>
      </c>
      <c r="H313" s="12" t="s">
        <v>1886</v>
      </c>
      <c r="J313" s="12" t="s">
        <v>1887</v>
      </c>
      <c r="K313" s="12" t="s">
        <v>656</v>
      </c>
      <c r="L313" s="12" t="s">
        <v>657</v>
      </c>
      <c r="M313" s="12" t="s">
        <v>1888</v>
      </c>
      <c r="N313" s="12" t="s">
        <v>1889</v>
      </c>
      <c r="O313" s="12">
        <v>10.1424800958</v>
      </c>
      <c r="P313" s="12">
        <v>-67.952027928000007</v>
      </c>
    </row>
    <row r="314" spans="1:16" x14ac:dyDescent="0.25">
      <c r="A314" s="12"/>
      <c r="B314" s="12"/>
      <c r="C314" s="12"/>
      <c r="D314" s="12" t="s">
        <v>1890</v>
      </c>
      <c r="E314" s="12" t="s">
        <v>252</v>
      </c>
      <c r="F314" s="12" t="s">
        <v>253</v>
      </c>
      <c r="G314" s="12" t="s">
        <v>1891</v>
      </c>
      <c r="H314" s="12" t="s">
        <v>1892</v>
      </c>
      <c r="J314" s="12" t="s">
        <v>1893</v>
      </c>
      <c r="K314" s="12" t="s">
        <v>656</v>
      </c>
      <c r="L314" s="12" t="s">
        <v>657</v>
      </c>
      <c r="M314" s="12" t="s">
        <v>1894</v>
      </c>
      <c r="N314" s="12" t="s">
        <v>1895</v>
      </c>
      <c r="O314" s="12">
        <v>10.1806403549</v>
      </c>
      <c r="P314" s="12">
        <v>-67.992433610000006</v>
      </c>
    </row>
    <row r="315" spans="1:16" x14ac:dyDescent="0.25">
      <c r="A315" s="12"/>
      <c r="B315" s="12"/>
      <c r="C315" s="12"/>
      <c r="D315" s="12" t="s">
        <v>1896</v>
      </c>
      <c r="E315" s="12" t="s">
        <v>260</v>
      </c>
      <c r="F315" s="12" t="s">
        <v>261</v>
      </c>
      <c r="G315" s="12" t="s">
        <v>1897</v>
      </c>
      <c r="H315" s="12" t="s">
        <v>1898</v>
      </c>
      <c r="J315" s="12" t="s">
        <v>1899</v>
      </c>
      <c r="K315" s="12" t="s">
        <v>656</v>
      </c>
      <c r="L315" s="12" t="s">
        <v>657</v>
      </c>
      <c r="M315" s="12" t="s">
        <v>1900</v>
      </c>
      <c r="N315" s="12" t="s">
        <v>1901</v>
      </c>
      <c r="O315" s="12">
        <v>10.204521892300001</v>
      </c>
      <c r="P315" s="12">
        <v>-68.052647535999995</v>
      </c>
    </row>
    <row r="316" spans="1:16" x14ac:dyDescent="0.25">
      <c r="A316" s="12"/>
      <c r="B316" s="12"/>
      <c r="C316" s="12"/>
      <c r="D316" s="12" t="s">
        <v>1902</v>
      </c>
      <c r="E316" s="12" t="s">
        <v>260</v>
      </c>
      <c r="F316" s="12" t="s">
        <v>261</v>
      </c>
      <c r="G316" s="12" t="s">
        <v>1903</v>
      </c>
      <c r="H316" s="12" t="s">
        <v>1904</v>
      </c>
      <c r="J316" s="12" t="s">
        <v>1905</v>
      </c>
      <c r="K316" s="12" t="s">
        <v>656</v>
      </c>
      <c r="L316" s="12" t="s">
        <v>657</v>
      </c>
      <c r="M316" s="12" t="s">
        <v>1906</v>
      </c>
      <c r="N316" s="12" t="s">
        <v>1907</v>
      </c>
      <c r="O316" s="12">
        <v>10.1155350474</v>
      </c>
      <c r="P316" s="12">
        <v>-67.987540557700001</v>
      </c>
    </row>
    <row r="317" spans="1:16" ht="25.5" x14ac:dyDescent="0.25">
      <c r="A317" s="12"/>
      <c r="B317" s="12"/>
      <c r="C317" s="12"/>
      <c r="D317" s="12" t="s">
        <v>1908</v>
      </c>
      <c r="E317" s="12" t="s">
        <v>260</v>
      </c>
      <c r="F317" s="12" t="s">
        <v>261</v>
      </c>
      <c r="G317" s="12" t="s">
        <v>1909</v>
      </c>
      <c r="H317" s="12" t="s">
        <v>1910</v>
      </c>
      <c r="J317" s="12" t="s">
        <v>1911</v>
      </c>
      <c r="K317" s="12" t="s">
        <v>656</v>
      </c>
      <c r="L317" s="12" t="s">
        <v>657</v>
      </c>
      <c r="M317" s="12" t="s">
        <v>1912</v>
      </c>
      <c r="N317" s="12" t="s">
        <v>1913</v>
      </c>
      <c r="O317" s="12">
        <v>9.9000500007899994</v>
      </c>
      <c r="P317" s="12">
        <v>-67.942831935499996</v>
      </c>
    </row>
    <row r="318" spans="1:16" x14ac:dyDescent="0.25">
      <c r="A318" s="12"/>
      <c r="B318" s="12"/>
      <c r="C318" s="12"/>
      <c r="D318" s="12" t="s">
        <v>1914</v>
      </c>
      <c r="E318" s="12" t="s">
        <v>260</v>
      </c>
      <c r="F318" s="12" t="s">
        <v>261</v>
      </c>
      <c r="G318" s="12" t="s">
        <v>1915</v>
      </c>
      <c r="H318" s="12" t="s">
        <v>1916</v>
      </c>
      <c r="J318" s="12" t="s">
        <v>1917</v>
      </c>
      <c r="K318" s="12" t="s">
        <v>102</v>
      </c>
      <c r="L318" s="12" t="s">
        <v>662</v>
      </c>
      <c r="M318" s="12" t="s">
        <v>150</v>
      </c>
      <c r="N318" s="12" t="s">
        <v>1918</v>
      </c>
      <c r="O318" s="12">
        <v>9.5306343373800004</v>
      </c>
      <c r="P318" s="12">
        <v>-68.832386008399993</v>
      </c>
    </row>
    <row r="319" spans="1:16" ht="25.5" x14ac:dyDescent="0.25">
      <c r="A319" s="12"/>
      <c r="B319" s="12"/>
      <c r="C319" s="12"/>
      <c r="D319" s="12" t="s">
        <v>1919</v>
      </c>
      <c r="E319" s="12" t="s">
        <v>260</v>
      </c>
      <c r="F319" s="12" t="s">
        <v>261</v>
      </c>
      <c r="G319" s="12" t="s">
        <v>1920</v>
      </c>
      <c r="H319" s="12" t="s">
        <v>1921</v>
      </c>
      <c r="J319" s="12" t="s">
        <v>1922</v>
      </c>
      <c r="K319" s="12" t="s">
        <v>102</v>
      </c>
      <c r="L319" s="12" t="s">
        <v>662</v>
      </c>
      <c r="M319" s="12" t="s">
        <v>1923</v>
      </c>
      <c r="N319" s="12" t="s">
        <v>1924</v>
      </c>
      <c r="O319" s="12">
        <v>9.7584745056200006</v>
      </c>
      <c r="P319" s="12">
        <v>-68.889947223600004</v>
      </c>
    </row>
    <row r="320" spans="1:16" x14ac:dyDescent="0.25">
      <c r="A320" s="12"/>
      <c r="B320" s="12"/>
      <c r="C320" s="12"/>
      <c r="D320" s="12" t="s">
        <v>1925</v>
      </c>
      <c r="E320" s="12" t="s">
        <v>260</v>
      </c>
      <c r="F320" s="12" t="s">
        <v>261</v>
      </c>
      <c r="G320" s="12" t="s">
        <v>1926</v>
      </c>
      <c r="H320" s="12" t="s">
        <v>1927</v>
      </c>
      <c r="J320" s="12" t="s">
        <v>1928</v>
      </c>
      <c r="K320" s="12" t="s">
        <v>667</v>
      </c>
      <c r="L320" s="12" t="s">
        <v>668</v>
      </c>
      <c r="M320" s="12" t="s">
        <v>667</v>
      </c>
      <c r="N320" s="12" t="s">
        <v>1929</v>
      </c>
      <c r="O320" s="12">
        <v>9.9110574581299993</v>
      </c>
      <c r="P320" s="12">
        <v>-68.2912146651</v>
      </c>
    </row>
    <row r="321" spans="1:16" x14ac:dyDescent="0.25">
      <c r="A321" s="12"/>
      <c r="B321" s="12"/>
      <c r="C321" s="12"/>
      <c r="D321" s="12" t="s">
        <v>1930</v>
      </c>
      <c r="E321" s="12" t="s">
        <v>260</v>
      </c>
      <c r="F321" s="12" t="s">
        <v>261</v>
      </c>
      <c r="G321" s="12" t="s">
        <v>1931</v>
      </c>
      <c r="H321" s="12" t="s">
        <v>1932</v>
      </c>
      <c r="J321" s="12" t="s">
        <v>1933</v>
      </c>
      <c r="K321" s="12" t="s">
        <v>360</v>
      </c>
      <c r="L321" s="12" t="s">
        <v>673</v>
      </c>
      <c r="M321" s="12" t="s">
        <v>1934</v>
      </c>
      <c r="N321" s="12" t="s">
        <v>1935</v>
      </c>
      <c r="O321" s="12">
        <v>8.7696514162699994</v>
      </c>
      <c r="P321" s="12">
        <v>-68.315137769700002</v>
      </c>
    </row>
    <row r="322" spans="1:16" x14ac:dyDescent="0.25">
      <c r="A322" s="12"/>
      <c r="B322" s="12"/>
      <c r="C322" s="12"/>
      <c r="D322" s="12" t="s">
        <v>1936</v>
      </c>
      <c r="E322" s="12" t="s">
        <v>260</v>
      </c>
      <c r="F322" s="12" t="s">
        <v>261</v>
      </c>
      <c r="G322" s="12" t="s">
        <v>1937</v>
      </c>
      <c r="H322" s="12" t="s">
        <v>1938</v>
      </c>
      <c r="J322" s="12" t="s">
        <v>1939</v>
      </c>
      <c r="K322" s="12" t="s">
        <v>360</v>
      </c>
      <c r="L322" s="12" t="s">
        <v>673</v>
      </c>
      <c r="M322" s="12" t="s">
        <v>229</v>
      </c>
      <c r="N322" s="12" t="s">
        <v>1940</v>
      </c>
      <c r="O322" s="12">
        <v>8.99009590995</v>
      </c>
      <c r="P322" s="12">
        <v>-68.523889479199994</v>
      </c>
    </row>
    <row r="323" spans="1:16" x14ac:dyDescent="0.25">
      <c r="A323" s="12"/>
      <c r="B323" s="12"/>
      <c r="C323" s="12"/>
      <c r="D323" s="12" t="s">
        <v>1941</v>
      </c>
      <c r="E323" s="12" t="s">
        <v>260</v>
      </c>
      <c r="F323" s="12" t="s">
        <v>261</v>
      </c>
      <c r="G323" s="12" t="s">
        <v>1942</v>
      </c>
      <c r="H323" s="12" t="s">
        <v>1943</v>
      </c>
      <c r="J323" s="12" t="s">
        <v>1944</v>
      </c>
      <c r="K323" s="12" t="s">
        <v>678</v>
      </c>
      <c r="L323" s="12" t="s">
        <v>679</v>
      </c>
      <c r="M323" s="12" t="s">
        <v>1945</v>
      </c>
      <c r="N323" s="12" t="s">
        <v>1946</v>
      </c>
      <c r="O323" s="12">
        <v>9.8327001689499998</v>
      </c>
      <c r="P323" s="12">
        <v>-68.450187385000007</v>
      </c>
    </row>
    <row r="324" spans="1:16" x14ac:dyDescent="0.25">
      <c r="A324" s="12"/>
      <c r="B324" s="12"/>
      <c r="C324" s="12"/>
      <c r="D324" s="12" t="s">
        <v>1947</v>
      </c>
      <c r="E324" s="12" t="s">
        <v>260</v>
      </c>
      <c r="F324" s="12" t="s">
        <v>261</v>
      </c>
      <c r="G324" s="12" t="s">
        <v>1948</v>
      </c>
      <c r="H324" s="12" t="s">
        <v>1949</v>
      </c>
      <c r="J324" s="12" t="s">
        <v>1950</v>
      </c>
      <c r="K324" s="12" t="s">
        <v>678</v>
      </c>
      <c r="L324" s="12" t="s">
        <v>679</v>
      </c>
      <c r="M324" s="12" t="s">
        <v>1951</v>
      </c>
      <c r="N324" s="12" t="s">
        <v>1952</v>
      </c>
      <c r="O324" s="12">
        <v>9.7944216252099991</v>
      </c>
      <c r="P324" s="12">
        <v>-68.363770352100005</v>
      </c>
    </row>
    <row r="325" spans="1:16" ht="25.5" x14ac:dyDescent="0.25">
      <c r="A325" s="12"/>
      <c r="B325" s="12"/>
      <c r="C325" s="12"/>
      <c r="D325" s="12" t="s">
        <v>1953</v>
      </c>
      <c r="E325" s="12" t="s">
        <v>260</v>
      </c>
      <c r="F325" s="12" t="s">
        <v>261</v>
      </c>
      <c r="G325" s="12" t="s">
        <v>1954</v>
      </c>
      <c r="H325" s="12" t="s">
        <v>1955</v>
      </c>
      <c r="J325" s="12" t="s">
        <v>1956</v>
      </c>
      <c r="K325" s="12" t="s">
        <v>684</v>
      </c>
      <c r="L325" s="12" t="s">
        <v>685</v>
      </c>
      <c r="M325" s="12" t="s">
        <v>471</v>
      </c>
      <c r="N325" s="12" t="s">
        <v>1957</v>
      </c>
      <c r="O325" s="12">
        <v>9.3705414166600001</v>
      </c>
      <c r="P325" s="12">
        <v>-68.078480429999999</v>
      </c>
    </row>
    <row r="326" spans="1:16" x14ac:dyDescent="0.25">
      <c r="A326" s="12"/>
      <c r="B326" s="12"/>
      <c r="C326" s="12"/>
      <c r="D326" s="12" t="s">
        <v>1958</v>
      </c>
      <c r="E326" s="12" t="s">
        <v>260</v>
      </c>
      <c r="F326" s="12" t="s">
        <v>261</v>
      </c>
      <c r="G326" s="12" t="s">
        <v>1959</v>
      </c>
      <c r="H326" s="12" t="s">
        <v>1960</v>
      </c>
      <c r="J326" s="12" t="s">
        <v>1961</v>
      </c>
      <c r="K326" s="12" t="s">
        <v>690</v>
      </c>
      <c r="L326" s="12" t="s">
        <v>691</v>
      </c>
      <c r="M326" s="12" t="s">
        <v>1962</v>
      </c>
      <c r="N326" s="12" t="s">
        <v>1963</v>
      </c>
      <c r="O326" s="12">
        <v>9.2899265422199999</v>
      </c>
      <c r="P326" s="12">
        <v>-68.598254940399997</v>
      </c>
    </row>
    <row r="327" spans="1:16" x14ac:dyDescent="0.25">
      <c r="A327" s="12"/>
      <c r="B327" s="12"/>
      <c r="C327" s="12"/>
      <c r="D327" s="12" t="s">
        <v>1964</v>
      </c>
      <c r="E327" s="12" t="s">
        <v>260</v>
      </c>
      <c r="F327" s="12" t="s">
        <v>261</v>
      </c>
      <c r="G327" s="12" t="s">
        <v>1965</v>
      </c>
      <c r="H327" s="12" t="s">
        <v>1966</v>
      </c>
      <c r="J327" s="12" t="s">
        <v>1967</v>
      </c>
      <c r="K327" s="12" t="s">
        <v>690</v>
      </c>
      <c r="L327" s="12" t="s">
        <v>691</v>
      </c>
      <c r="M327" s="12" t="s">
        <v>802</v>
      </c>
      <c r="N327" s="12" t="s">
        <v>1968</v>
      </c>
      <c r="O327" s="12">
        <v>9.3390953750300003</v>
      </c>
      <c r="P327" s="12">
        <v>-68.760638048399997</v>
      </c>
    </row>
    <row r="328" spans="1:16" x14ac:dyDescent="0.25">
      <c r="A328" s="12"/>
      <c r="B328" s="12"/>
      <c r="C328" s="12"/>
      <c r="D328" s="12" t="s">
        <v>1969</v>
      </c>
      <c r="E328" s="12" t="s">
        <v>260</v>
      </c>
      <c r="F328" s="12" t="s">
        <v>261</v>
      </c>
      <c r="G328" s="12" t="s">
        <v>197</v>
      </c>
      <c r="H328" s="12" t="s">
        <v>1970</v>
      </c>
      <c r="J328" s="12" t="s">
        <v>1971</v>
      </c>
      <c r="K328" s="12" t="s">
        <v>337</v>
      </c>
      <c r="L328" s="12" t="s">
        <v>696</v>
      </c>
      <c r="M328" s="12" t="s">
        <v>337</v>
      </c>
      <c r="N328" s="12" t="s">
        <v>1972</v>
      </c>
      <c r="O328" s="12">
        <v>9.3906641651000005</v>
      </c>
      <c r="P328" s="12">
        <v>-68.497680773799999</v>
      </c>
    </row>
    <row r="329" spans="1:16" ht="25.5" x14ac:dyDescent="0.25">
      <c r="A329" s="12"/>
      <c r="B329" s="12"/>
      <c r="C329" s="12"/>
      <c r="D329" s="12" t="s">
        <v>1973</v>
      </c>
      <c r="E329" s="12" t="s">
        <v>260</v>
      </c>
      <c r="F329" s="12" t="s">
        <v>261</v>
      </c>
      <c r="G329" s="12" t="s">
        <v>1974</v>
      </c>
      <c r="H329" s="12" t="s">
        <v>1975</v>
      </c>
      <c r="J329" s="12" t="s">
        <v>1976</v>
      </c>
      <c r="K329" s="12" t="s">
        <v>484</v>
      </c>
      <c r="L329" s="12" t="s">
        <v>701</v>
      </c>
      <c r="M329" s="12" t="s">
        <v>1977</v>
      </c>
      <c r="N329" s="12" t="s">
        <v>1978</v>
      </c>
      <c r="O329" s="12">
        <v>9.6757745756499993</v>
      </c>
      <c r="P329" s="12">
        <v>-68.658642519099999</v>
      </c>
    </row>
    <row r="330" spans="1:16" x14ac:dyDescent="0.25">
      <c r="A330" s="12"/>
      <c r="B330" s="12"/>
      <c r="C330" s="12"/>
      <c r="D330" s="12" t="s">
        <v>1979</v>
      </c>
      <c r="E330" s="12" t="s">
        <v>260</v>
      </c>
      <c r="F330" s="12" t="s">
        <v>261</v>
      </c>
      <c r="G330" s="12" t="s">
        <v>1980</v>
      </c>
      <c r="H330" s="12" t="s">
        <v>1981</v>
      </c>
      <c r="J330" s="12" t="s">
        <v>1982</v>
      </c>
      <c r="K330" s="12" t="s">
        <v>484</v>
      </c>
      <c r="L330" s="12" t="s">
        <v>701</v>
      </c>
      <c r="M330" s="12" t="s">
        <v>1983</v>
      </c>
      <c r="N330" s="12" t="s">
        <v>1984</v>
      </c>
      <c r="O330" s="12">
        <v>9.8841786349300005</v>
      </c>
      <c r="P330" s="12">
        <v>-68.648003811300001</v>
      </c>
    </row>
    <row r="331" spans="1:16" x14ac:dyDescent="0.25">
      <c r="A331" s="12"/>
      <c r="B331" s="12"/>
      <c r="C331" s="12"/>
      <c r="D331" s="12" t="s">
        <v>1985</v>
      </c>
      <c r="E331" s="12" t="s">
        <v>260</v>
      </c>
      <c r="F331" s="12" t="s">
        <v>261</v>
      </c>
      <c r="G331" s="12" t="s">
        <v>620</v>
      </c>
      <c r="H331" s="12" t="s">
        <v>1986</v>
      </c>
      <c r="J331" s="12" t="s">
        <v>1987</v>
      </c>
      <c r="K331" s="12" t="s">
        <v>484</v>
      </c>
      <c r="L331" s="12" t="s">
        <v>701</v>
      </c>
      <c r="M331" s="12" t="s">
        <v>1988</v>
      </c>
      <c r="N331" s="12" t="s">
        <v>1989</v>
      </c>
      <c r="O331" s="12">
        <v>9.81547698426</v>
      </c>
      <c r="P331" s="12">
        <v>-68.528954351099998</v>
      </c>
    </row>
    <row r="332" spans="1:16" ht="25.5" x14ac:dyDescent="0.25">
      <c r="A332" s="12"/>
      <c r="B332" s="12"/>
      <c r="C332" s="12"/>
      <c r="D332" s="12" t="s">
        <v>1990</v>
      </c>
      <c r="E332" s="12" t="s">
        <v>260</v>
      </c>
      <c r="F332" s="12" t="s">
        <v>261</v>
      </c>
      <c r="G332" s="12" t="s">
        <v>1991</v>
      </c>
      <c r="H332" s="12" t="s">
        <v>1992</v>
      </c>
      <c r="J332" s="12" t="s">
        <v>1993</v>
      </c>
      <c r="K332" s="12" t="s">
        <v>706</v>
      </c>
      <c r="L332" s="12" t="s">
        <v>707</v>
      </c>
      <c r="M332" s="12" t="s">
        <v>1994</v>
      </c>
      <c r="N332" s="12" t="s">
        <v>1995</v>
      </c>
      <c r="O332" s="12">
        <v>9.5338618551100005</v>
      </c>
      <c r="P332" s="12">
        <v>-68.364568183900005</v>
      </c>
    </row>
    <row r="333" spans="1:16" x14ac:dyDescent="0.25">
      <c r="A333" s="12"/>
      <c r="B333" s="12"/>
      <c r="C333" s="12"/>
      <c r="D333" s="12" t="s">
        <v>1996</v>
      </c>
      <c r="E333" s="12" t="s">
        <v>260</v>
      </c>
      <c r="F333" s="12" t="s">
        <v>261</v>
      </c>
      <c r="G333" s="12" t="s">
        <v>283</v>
      </c>
      <c r="H333" s="12" t="s">
        <v>1997</v>
      </c>
      <c r="J333" s="12" t="s">
        <v>1998</v>
      </c>
      <c r="K333" s="12" t="s">
        <v>712</v>
      </c>
      <c r="L333" s="12" t="s">
        <v>713</v>
      </c>
      <c r="M333" s="12" t="s">
        <v>1999</v>
      </c>
      <c r="N333" s="12" t="s">
        <v>2000</v>
      </c>
      <c r="O333" s="12">
        <v>8.25667441533</v>
      </c>
      <c r="P333" s="12">
        <v>-61.022620788700003</v>
      </c>
    </row>
    <row r="334" spans="1:16" x14ac:dyDescent="0.25">
      <c r="A334" s="12"/>
      <c r="B334" s="12"/>
      <c r="C334" s="12"/>
      <c r="D334" s="12" t="s">
        <v>2001</v>
      </c>
      <c r="E334" s="12" t="s">
        <v>260</v>
      </c>
      <c r="F334" s="12" t="s">
        <v>261</v>
      </c>
      <c r="G334" s="12" t="s">
        <v>229</v>
      </c>
      <c r="H334" s="12" t="s">
        <v>2002</v>
      </c>
      <c r="J334" s="12" t="s">
        <v>2003</v>
      </c>
      <c r="K334" s="12" t="s">
        <v>712</v>
      </c>
      <c r="L334" s="12" t="s">
        <v>713</v>
      </c>
      <c r="M334" s="12" t="s">
        <v>2004</v>
      </c>
      <c r="N334" s="12" t="s">
        <v>2005</v>
      </c>
      <c r="O334" s="12">
        <v>8.2448790275399997</v>
      </c>
      <c r="P334" s="12">
        <v>-61.491682834099997</v>
      </c>
    </row>
    <row r="335" spans="1:16" ht="25.5" x14ac:dyDescent="0.25">
      <c r="A335" s="12"/>
      <c r="B335" s="12"/>
      <c r="C335" s="12"/>
      <c r="D335" s="12" t="s">
        <v>2006</v>
      </c>
      <c r="E335" s="12" t="s">
        <v>260</v>
      </c>
      <c r="F335" s="12" t="s">
        <v>261</v>
      </c>
      <c r="G335" s="12" t="s">
        <v>2007</v>
      </c>
      <c r="H335" s="12" t="s">
        <v>2008</v>
      </c>
      <c r="J335" s="12" t="s">
        <v>2009</v>
      </c>
      <c r="K335" s="12" t="s">
        <v>712</v>
      </c>
      <c r="L335" s="12" t="s">
        <v>713</v>
      </c>
      <c r="M335" s="12" t="s">
        <v>2010</v>
      </c>
      <c r="N335" s="12" t="s">
        <v>2011</v>
      </c>
      <c r="O335" s="12">
        <v>8.2574929025900001</v>
      </c>
      <c r="P335" s="12">
        <v>-60.412753736100001</v>
      </c>
    </row>
    <row r="336" spans="1:16" x14ac:dyDescent="0.25">
      <c r="A336" s="12"/>
      <c r="B336" s="12"/>
      <c r="C336" s="12"/>
      <c r="D336" s="12" t="s">
        <v>2012</v>
      </c>
      <c r="E336" s="12" t="s">
        <v>268</v>
      </c>
      <c r="F336" s="12" t="s">
        <v>269</v>
      </c>
      <c r="G336" s="12" t="s">
        <v>2013</v>
      </c>
      <c r="H336" s="12" t="s">
        <v>2014</v>
      </c>
      <c r="J336" s="12" t="s">
        <v>2015</v>
      </c>
      <c r="K336" s="12" t="s">
        <v>712</v>
      </c>
      <c r="L336" s="12" t="s">
        <v>713</v>
      </c>
      <c r="M336" s="12" t="s">
        <v>2016</v>
      </c>
      <c r="N336" s="12" t="s">
        <v>2017</v>
      </c>
      <c r="O336" s="12">
        <v>9.1668031624299999</v>
      </c>
      <c r="P336" s="12">
        <v>-61.028785047200003</v>
      </c>
    </row>
    <row r="337" spans="1:16" x14ac:dyDescent="0.25">
      <c r="A337" s="12"/>
      <c r="B337" s="12"/>
      <c r="C337" s="12"/>
      <c r="D337" s="12"/>
      <c r="E337" s="12"/>
      <c r="F337" s="12"/>
      <c r="G337" s="12"/>
      <c r="H337" s="12"/>
      <c r="J337" s="12" t="s">
        <v>2018</v>
      </c>
      <c r="K337" s="12" t="s">
        <v>712</v>
      </c>
      <c r="L337" s="12" t="s">
        <v>713</v>
      </c>
      <c r="M337" s="12" t="s">
        <v>2019</v>
      </c>
      <c r="N337" s="12" t="s">
        <v>2020</v>
      </c>
      <c r="O337" s="12">
        <v>8.8737833427399995</v>
      </c>
      <c r="P337" s="12">
        <v>-60.938274752300003</v>
      </c>
    </row>
    <row r="338" spans="1:16" x14ac:dyDescent="0.25">
      <c r="A338" s="12"/>
      <c r="B338" s="12"/>
      <c r="C338" s="12"/>
      <c r="D338" s="12"/>
      <c r="E338" s="12"/>
      <c r="F338" s="12"/>
      <c r="G338" s="12"/>
      <c r="H338" s="12"/>
      <c r="J338" s="12" t="s">
        <v>2021</v>
      </c>
      <c r="K338" s="12" t="s">
        <v>712</v>
      </c>
      <c r="L338" s="12" t="s">
        <v>713</v>
      </c>
      <c r="M338" s="12" t="s">
        <v>2022</v>
      </c>
      <c r="N338" s="12" t="s">
        <v>2023</v>
      </c>
      <c r="O338" s="12">
        <v>8.7594791655000002</v>
      </c>
      <c r="P338" s="12">
        <v>-61.370048178600001</v>
      </c>
    </row>
    <row r="339" spans="1:16" x14ac:dyDescent="0.25">
      <c r="A339" s="12"/>
      <c r="B339" s="12"/>
      <c r="C339" s="12"/>
      <c r="D339" s="12"/>
      <c r="E339" s="12"/>
      <c r="F339" s="12"/>
      <c r="G339" s="12"/>
      <c r="H339" s="12"/>
      <c r="J339" s="12" t="s">
        <v>2024</v>
      </c>
      <c r="K339" s="12" t="s">
        <v>718</v>
      </c>
      <c r="L339" s="12" t="s">
        <v>719</v>
      </c>
      <c r="M339" s="12" t="s">
        <v>2025</v>
      </c>
      <c r="N339" s="12" t="s">
        <v>2026</v>
      </c>
      <c r="O339" s="12">
        <v>8.4006895089799993</v>
      </c>
      <c r="P339" s="12">
        <v>-62.182554220299998</v>
      </c>
    </row>
    <row r="340" spans="1:16" x14ac:dyDescent="0.25">
      <c r="A340" s="12"/>
      <c r="B340" s="12"/>
      <c r="C340" s="12"/>
      <c r="D340" s="12"/>
      <c r="E340" s="12"/>
      <c r="F340" s="12"/>
      <c r="G340" s="12"/>
      <c r="H340" s="12"/>
      <c r="J340" s="12" t="s">
        <v>2027</v>
      </c>
      <c r="K340" s="12" t="s">
        <v>718</v>
      </c>
      <c r="L340" s="12" t="s">
        <v>719</v>
      </c>
      <c r="M340" s="12" t="s">
        <v>1499</v>
      </c>
      <c r="N340" s="12" t="s">
        <v>2028</v>
      </c>
      <c r="O340" s="12">
        <v>8.4354840510599995</v>
      </c>
      <c r="P340" s="12">
        <v>-62.562109659900003</v>
      </c>
    </row>
    <row r="341" spans="1:16" ht="25.5" x14ac:dyDescent="0.25">
      <c r="A341" s="12"/>
      <c r="B341" s="12"/>
      <c r="C341" s="12"/>
      <c r="D341" s="12"/>
      <c r="E341" s="12"/>
      <c r="F341" s="12"/>
      <c r="G341" s="12"/>
      <c r="H341" s="12"/>
      <c r="J341" s="12" t="s">
        <v>2029</v>
      </c>
      <c r="K341" s="12" t="s">
        <v>718</v>
      </c>
      <c r="L341" s="12" t="s">
        <v>719</v>
      </c>
      <c r="M341" s="12" t="s">
        <v>2030</v>
      </c>
      <c r="N341" s="12" t="s">
        <v>2031</v>
      </c>
      <c r="O341" s="12">
        <v>8.5203061684100003</v>
      </c>
      <c r="P341" s="12">
        <v>-62.159677315300002</v>
      </c>
    </row>
    <row r="342" spans="1:16" x14ac:dyDescent="0.25">
      <c r="A342" s="12"/>
      <c r="B342" s="12"/>
      <c r="C342" s="12"/>
      <c r="D342" s="12"/>
      <c r="E342" s="12"/>
      <c r="F342" s="12"/>
      <c r="G342" s="12"/>
      <c r="H342" s="12"/>
      <c r="J342" s="12" t="s">
        <v>2032</v>
      </c>
      <c r="K342" s="12" t="s">
        <v>718</v>
      </c>
      <c r="L342" s="12" t="s">
        <v>719</v>
      </c>
      <c r="M342" s="12" t="s">
        <v>2033</v>
      </c>
      <c r="N342" s="12" t="s">
        <v>2034</v>
      </c>
      <c r="O342" s="12">
        <v>8.4480908139099995</v>
      </c>
      <c r="P342" s="12">
        <v>-62.478832697400001</v>
      </c>
    </row>
    <row r="343" spans="1:16" x14ac:dyDescent="0.25">
      <c r="A343" s="12"/>
      <c r="B343" s="12"/>
      <c r="C343" s="12"/>
      <c r="D343" s="12"/>
      <c r="E343" s="12"/>
      <c r="F343" s="12"/>
      <c r="G343" s="12"/>
      <c r="H343" s="12"/>
      <c r="J343" s="12" t="s">
        <v>2035</v>
      </c>
      <c r="K343" s="12" t="s">
        <v>718</v>
      </c>
      <c r="L343" s="12" t="s">
        <v>719</v>
      </c>
      <c r="M343" s="12" t="s">
        <v>337</v>
      </c>
      <c r="N343" s="12" t="s">
        <v>2036</v>
      </c>
      <c r="O343" s="12">
        <v>8.5695893317599996</v>
      </c>
      <c r="P343" s="12">
        <v>-61.901816080000003</v>
      </c>
    </row>
    <row r="344" spans="1:16" x14ac:dyDescent="0.25">
      <c r="A344" s="12"/>
      <c r="B344" s="12"/>
      <c r="C344" s="12"/>
      <c r="D344" s="12"/>
      <c r="E344" s="12"/>
      <c r="F344" s="12"/>
      <c r="G344" s="12"/>
      <c r="H344" s="12"/>
      <c r="J344" s="12" t="s">
        <v>2037</v>
      </c>
      <c r="K344" s="12" t="s">
        <v>724</v>
      </c>
      <c r="L344" s="12" t="s">
        <v>725</v>
      </c>
      <c r="M344" s="12" t="s">
        <v>724</v>
      </c>
      <c r="N344" s="12" t="s">
        <v>2038</v>
      </c>
      <c r="O344" s="12">
        <v>9.6633698807199995</v>
      </c>
      <c r="P344" s="12">
        <v>-62.287179866599999</v>
      </c>
    </row>
    <row r="345" spans="1:16" ht="25.5" x14ac:dyDescent="0.25">
      <c r="A345" s="12"/>
      <c r="B345" s="12"/>
      <c r="C345" s="12"/>
      <c r="D345" s="12"/>
      <c r="E345" s="12"/>
      <c r="F345" s="12"/>
      <c r="G345" s="12"/>
      <c r="H345" s="12"/>
      <c r="J345" s="12" t="s">
        <v>2039</v>
      </c>
      <c r="K345" s="12" t="s">
        <v>724</v>
      </c>
      <c r="L345" s="12" t="s">
        <v>725</v>
      </c>
      <c r="M345" s="12" t="s">
        <v>2040</v>
      </c>
      <c r="N345" s="12" t="s">
        <v>2041</v>
      </c>
      <c r="O345" s="12">
        <v>9.7851312008600004</v>
      </c>
      <c r="P345" s="12">
        <v>-62.070841660100001</v>
      </c>
    </row>
    <row r="346" spans="1:16" x14ac:dyDescent="0.25">
      <c r="A346" s="12"/>
      <c r="B346" s="12"/>
      <c r="C346" s="12"/>
      <c r="D346" s="12"/>
      <c r="E346" s="12"/>
      <c r="F346" s="12"/>
      <c r="G346" s="12"/>
      <c r="H346" s="12"/>
      <c r="J346" s="12" t="s">
        <v>2042</v>
      </c>
      <c r="K346" s="12" t="s">
        <v>730</v>
      </c>
      <c r="L346" s="12" t="s">
        <v>731</v>
      </c>
      <c r="M346" s="12" t="s">
        <v>211</v>
      </c>
      <c r="N346" s="12" t="s">
        <v>2043</v>
      </c>
      <c r="O346" s="12">
        <v>9.0590496374500002</v>
      </c>
      <c r="P346" s="12">
        <v>-62.049780416700003</v>
      </c>
    </row>
    <row r="347" spans="1:16" x14ac:dyDescent="0.25">
      <c r="A347" s="12"/>
      <c r="B347" s="12"/>
      <c r="C347" s="12"/>
      <c r="D347" s="12"/>
      <c r="E347" s="12"/>
      <c r="F347" s="12"/>
      <c r="G347" s="12"/>
      <c r="H347" s="12"/>
      <c r="J347" s="12" t="s">
        <v>2044</v>
      </c>
      <c r="K347" s="12" t="s">
        <v>730</v>
      </c>
      <c r="L347" s="12" t="s">
        <v>731</v>
      </c>
      <c r="M347" s="12" t="s">
        <v>2045</v>
      </c>
      <c r="N347" s="12" t="s">
        <v>2046</v>
      </c>
      <c r="O347" s="12">
        <v>9.5144207808800001</v>
      </c>
      <c r="P347" s="12">
        <v>-61.734068130799997</v>
      </c>
    </row>
    <row r="348" spans="1:16" x14ac:dyDescent="0.25">
      <c r="A348" s="12"/>
      <c r="B348" s="12"/>
      <c r="C348" s="12"/>
      <c r="D348" s="12"/>
      <c r="E348" s="12"/>
      <c r="F348" s="12"/>
      <c r="G348" s="12"/>
      <c r="H348" s="12"/>
      <c r="J348" s="12" t="s">
        <v>2047</v>
      </c>
      <c r="K348" s="12" t="s">
        <v>730</v>
      </c>
      <c r="L348" s="12" t="s">
        <v>731</v>
      </c>
      <c r="M348" s="12" t="s">
        <v>2048</v>
      </c>
      <c r="N348" s="12" t="s">
        <v>2049</v>
      </c>
      <c r="O348" s="12">
        <v>9.1644157959299992</v>
      </c>
      <c r="P348" s="12">
        <v>-61.548754780499998</v>
      </c>
    </row>
    <row r="349" spans="1:16" ht="25.5" x14ac:dyDescent="0.25">
      <c r="A349" s="12"/>
      <c r="B349" s="12"/>
      <c r="C349" s="12"/>
      <c r="D349" s="12"/>
      <c r="E349" s="12"/>
      <c r="F349" s="12"/>
      <c r="G349" s="12"/>
      <c r="H349" s="12"/>
      <c r="J349" s="12" t="s">
        <v>2050</v>
      </c>
      <c r="K349" s="12" t="s">
        <v>730</v>
      </c>
      <c r="L349" s="12" t="s">
        <v>731</v>
      </c>
      <c r="M349" s="12" t="s">
        <v>2051</v>
      </c>
      <c r="N349" s="12" t="s">
        <v>2052</v>
      </c>
      <c r="O349" s="12">
        <v>9.2614596318900002</v>
      </c>
      <c r="P349" s="12">
        <v>-61.815178748599998</v>
      </c>
    </row>
    <row r="350" spans="1:16" ht="25.5" x14ac:dyDescent="0.25">
      <c r="A350" s="12"/>
      <c r="B350" s="12"/>
      <c r="C350" s="12"/>
      <c r="D350" s="12"/>
      <c r="E350" s="12"/>
      <c r="F350" s="12"/>
      <c r="G350" s="12"/>
      <c r="H350" s="12"/>
      <c r="J350" s="12" t="s">
        <v>2053</v>
      </c>
      <c r="K350" s="12" t="s">
        <v>730</v>
      </c>
      <c r="L350" s="12" t="s">
        <v>731</v>
      </c>
      <c r="M350" s="12" t="s">
        <v>2054</v>
      </c>
      <c r="N350" s="12" t="s">
        <v>2055</v>
      </c>
      <c r="O350" s="12">
        <v>8.9893571869500004</v>
      </c>
      <c r="P350" s="12">
        <v>-62.025386169699999</v>
      </c>
    </row>
    <row r="351" spans="1:16" ht="25.5" x14ac:dyDescent="0.25">
      <c r="A351" s="12"/>
      <c r="B351" s="12"/>
      <c r="C351" s="12"/>
      <c r="D351" s="12"/>
      <c r="E351" s="12"/>
      <c r="F351" s="12"/>
      <c r="G351" s="12"/>
      <c r="H351" s="12"/>
      <c r="J351" s="12" t="s">
        <v>2056</v>
      </c>
      <c r="K351" s="12" t="s">
        <v>730</v>
      </c>
      <c r="L351" s="12" t="s">
        <v>731</v>
      </c>
      <c r="M351" s="12" t="s">
        <v>2057</v>
      </c>
      <c r="N351" s="12" t="s">
        <v>2058</v>
      </c>
      <c r="O351" s="12">
        <v>9.1058180771499995</v>
      </c>
      <c r="P351" s="12">
        <v>-61.915582308700003</v>
      </c>
    </row>
    <row r="352" spans="1:16" x14ac:dyDescent="0.25">
      <c r="A352" s="12"/>
      <c r="B352" s="12"/>
      <c r="C352" s="12"/>
      <c r="D352" s="12"/>
      <c r="E352" s="12"/>
      <c r="F352" s="12"/>
      <c r="G352" s="12"/>
      <c r="H352" s="12"/>
      <c r="J352" s="12" t="s">
        <v>2059</v>
      </c>
      <c r="K352" s="12" t="s">
        <v>730</v>
      </c>
      <c r="L352" s="12" t="s">
        <v>731</v>
      </c>
      <c r="M352" s="12" t="s">
        <v>2060</v>
      </c>
      <c r="N352" s="12" t="s">
        <v>2061</v>
      </c>
      <c r="O352" s="12">
        <v>9.2005974544899995</v>
      </c>
      <c r="P352" s="12">
        <v>-62.223398738900002</v>
      </c>
    </row>
    <row r="353" spans="1:16" x14ac:dyDescent="0.25">
      <c r="A353" s="12"/>
      <c r="B353" s="12"/>
      <c r="C353" s="12"/>
      <c r="D353" s="12"/>
      <c r="E353" s="12"/>
      <c r="F353" s="12"/>
      <c r="G353" s="12"/>
      <c r="H353" s="12"/>
      <c r="J353" s="12" t="s">
        <v>2062</v>
      </c>
      <c r="K353" s="12" t="s">
        <v>730</v>
      </c>
      <c r="L353" s="12" t="s">
        <v>731</v>
      </c>
      <c r="M353" s="12" t="s">
        <v>2063</v>
      </c>
      <c r="N353" s="12" t="s">
        <v>2064</v>
      </c>
      <c r="O353" s="12">
        <v>9.4550206481900005</v>
      </c>
      <c r="P353" s="12">
        <v>-61.995538189299999</v>
      </c>
    </row>
    <row r="354" spans="1:16" ht="25.5" x14ac:dyDescent="0.25">
      <c r="A354" s="12"/>
      <c r="B354" s="12"/>
      <c r="C354" s="12"/>
      <c r="D354" s="12"/>
      <c r="E354" s="12"/>
      <c r="F354" s="12"/>
      <c r="G354" s="12"/>
      <c r="H354" s="12"/>
      <c r="J354" s="12" t="s">
        <v>2065</v>
      </c>
      <c r="K354" s="12" t="s">
        <v>736</v>
      </c>
      <c r="L354" s="12" t="s">
        <v>737</v>
      </c>
      <c r="M354" s="12" t="s">
        <v>2066</v>
      </c>
      <c r="N354" s="12" t="s">
        <v>2067</v>
      </c>
      <c r="O354" s="12">
        <v>11.1195817884</v>
      </c>
      <c r="P354" s="12">
        <v>-68.437769041300001</v>
      </c>
    </row>
    <row r="355" spans="1:16" x14ac:dyDescent="0.25">
      <c r="A355" s="12"/>
      <c r="B355" s="12"/>
      <c r="C355" s="12"/>
      <c r="D355" s="12"/>
      <c r="E355" s="12"/>
      <c r="F355" s="12"/>
      <c r="G355" s="12"/>
      <c r="H355" s="12"/>
      <c r="J355" s="12" t="s">
        <v>2068</v>
      </c>
      <c r="K355" s="12" t="s">
        <v>736</v>
      </c>
      <c r="L355" s="12" t="s">
        <v>737</v>
      </c>
      <c r="M355" s="12" t="s">
        <v>2069</v>
      </c>
      <c r="N355" s="12" t="s">
        <v>2070</v>
      </c>
      <c r="O355" s="12">
        <v>11.1283969412</v>
      </c>
      <c r="P355" s="12">
        <v>-68.566890903300006</v>
      </c>
    </row>
    <row r="356" spans="1:16" x14ac:dyDescent="0.25">
      <c r="A356" s="12"/>
      <c r="B356" s="12"/>
      <c r="C356" s="12"/>
      <c r="D356" s="12"/>
      <c r="E356" s="12"/>
      <c r="F356" s="12"/>
      <c r="G356" s="12"/>
      <c r="H356" s="12"/>
      <c r="J356" s="12" t="s">
        <v>2071</v>
      </c>
      <c r="K356" s="12" t="s">
        <v>736</v>
      </c>
      <c r="L356" s="12" t="s">
        <v>737</v>
      </c>
      <c r="M356" s="12" t="s">
        <v>171</v>
      </c>
      <c r="N356" s="12" t="s">
        <v>2072</v>
      </c>
      <c r="O356" s="12">
        <v>11.2537324816</v>
      </c>
      <c r="P356" s="12">
        <v>-68.647695351400003</v>
      </c>
    </row>
    <row r="357" spans="1:16" x14ac:dyDescent="0.25">
      <c r="A357" s="12"/>
      <c r="B357" s="12"/>
      <c r="C357" s="12"/>
      <c r="D357" s="12"/>
      <c r="E357" s="12"/>
      <c r="F357" s="12"/>
      <c r="G357" s="12"/>
      <c r="H357" s="12"/>
      <c r="J357" s="12" t="s">
        <v>2073</v>
      </c>
      <c r="K357" s="12" t="s">
        <v>736</v>
      </c>
      <c r="L357" s="12" t="s">
        <v>737</v>
      </c>
      <c r="M357" s="12" t="s">
        <v>89</v>
      </c>
      <c r="N357" s="12" t="s">
        <v>2074</v>
      </c>
      <c r="O357" s="12">
        <v>11.0343901722</v>
      </c>
      <c r="P357" s="12">
        <v>-68.461021804799998</v>
      </c>
    </row>
    <row r="358" spans="1:16" x14ac:dyDescent="0.25">
      <c r="A358" s="12"/>
      <c r="B358" s="12"/>
      <c r="C358" s="12"/>
      <c r="D358" s="12"/>
      <c r="E358" s="12"/>
      <c r="F358" s="12"/>
      <c r="G358" s="12"/>
      <c r="H358" s="12"/>
      <c r="J358" s="12" t="s">
        <v>2075</v>
      </c>
      <c r="K358" s="12" t="s">
        <v>134</v>
      </c>
      <c r="L358" s="12" t="s">
        <v>742</v>
      </c>
      <c r="M358" s="12" t="s">
        <v>2076</v>
      </c>
      <c r="N358" s="12" t="s">
        <v>2077</v>
      </c>
      <c r="O358" s="12">
        <v>11.1047709213</v>
      </c>
      <c r="P358" s="12">
        <v>-69.666373220500006</v>
      </c>
    </row>
    <row r="359" spans="1:16" x14ac:dyDescent="0.25">
      <c r="A359" s="12"/>
      <c r="B359" s="12"/>
      <c r="C359" s="12"/>
      <c r="D359" s="12"/>
      <c r="E359" s="12"/>
      <c r="F359" s="12"/>
      <c r="G359" s="12"/>
      <c r="H359" s="12"/>
      <c r="J359" s="12" t="s">
        <v>2078</v>
      </c>
      <c r="K359" s="12" t="s">
        <v>134</v>
      </c>
      <c r="L359" s="12" t="s">
        <v>742</v>
      </c>
      <c r="M359" s="12" t="s">
        <v>2079</v>
      </c>
      <c r="N359" s="12" t="s">
        <v>2080</v>
      </c>
      <c r="O359" s="12">
        <v>10.9847084552</v>
      </c>
      <c r="P359" s="12">
        <v>-69.652146417899999</v>
      </c>
    </row>
    <row r="360" spans="1:16" x14ac:dyDescent="0.25">
      <c r="A360" s="12"/>
      <c r="B360" s="12"/>
      <c r="C360" s="12"/>
      <c r="D360" s="12"/>
      <c r="E360" s="12"/>
      <c r="F360" s="12"/>
      <c r="G360" s="12"/>
      <c r="H360" s="12"/>
      <c r="J360" s="12" t="s">
        <v>2081</v>
      </c>
      <c r="K360" s="12" t="s">
        <v>134</v>
      </c>
      <c r="L360" s="12" t="s">
        <v>742</v>
      </c>
      <c r="M360" s="12" t="s">
        <v>2082</v>
      </c>
      <c r="N360" s="12" t="s">
        <v>2083</v>
      </c>
      <c r="O360" s="12">
        <v>11.1519848702</v>
      </c>
      <c r="P360" s="12">
        <v>-69.771067324200004</v>
      </c>
    </row>
    <row r="361" spans="1:16" x14ac:dyDescent="0.25">
      <c r="A361" s="12"/>
      <c r="B361" s="12"/>
      <c r="C361" s="12"/>
      <c r="D361" s="12"/>
      <c r="E361" s="12"/>
      <c r="F361" s="12"/>
      <c r="G361" s="12"/>
      <c r="H361" s="12"/>
      <c r="J361" s="12" t="s">
        <v>2084</v>
      </c>
      <c r="K361" s="12" t="s">
        <v>747</v>
      </c>
      <c r="L361" s="12" t="s">
        <v>748</v>
      </c>
      <c r="M361" s="12" t="s">
        <v>2085</v>
      </c>
      <c r="N361" s="12" t="s">
        <v>2086</v>
      </c>
      <c r="O361" s="12">
        <v>10.8809038965</v>
      </c>
      <c r="P361" s="12">
        <v>-70.546371328500001</v>
      </c>
    </row>
    <row r="362" spans="1:16" x14ac:dyDescent="0.25">
      <c r="A362" s="12"/>
      <c r="B362" s="12"/>
      <c r="C362" s="12"/>
      <c r="D362" s="12"/>
      <c r="E362" s="12"/>
      <c r="F362" s="12"/>
      <c r="G362" s="12"/>
      <c r="H362" s="12"/>
      <c r="J362" s="12" t="s">
        <v>2087</v>
      </c>
      <c r="K362" s="12" t="s">
        <v>747</v>
      </c>
      <c r="L362" s="12" t="s">
        <v>748</v>
      </c>
      <c r="M362" s="12" t="s">
        <v>2088</v>
      </c>
      <c r="N362" s="12" t="s">
        <v>2089</v>
      </c>
      <c r="O362" s="12">
        <v>10.727678303699999</v>
      </c>
      <c r="P362" s="12">
        <v>-70.753933808300005</v>
      </c>
    </row>
    <row r="363" spans="1:16" x14ac:dyDescent="0.25">
      <c r="A363" s="12"/>
      <c r="B363" s="12"/>
      <c r="C363" s="12"/>
      <c r="D363" s="12"/>
      <c r="E363" s="12"/>
      <c r="F363" s="12"/>
      <c r="G363" s="12"/>
      <c r="H363" s="12"/>
      <c r="J363" s="12" t="s">
        <v>2090</v>
      </c>
      <c r="K363" s="12" t="s">
        <v>747</v>
      </c>
      <c r="L363" s="12" t="s">
        <v>748</v>
      </c>
      <c r="M363" s="12" t="s">
        <v>2091</v>
      </c>
      <c r="N363" s="12" t="s">
        <v>2092</v>
      </c>
      <c r="O363" s="12">
        <v>11.0566331571</v>
      </c>
      <c r="P363" s="12">
        <v>-70.809091573200007</v>
      </c>
    </row>
    <row r="364" spans="1:16" x14ac:dyDescent="0.25">
      <c r="A364" s="12"/>
      <c r="B364" s="12"/>
      <c r="C364" s="12"/>
      <c r="D364" s="12"/>
      <c r="E364" s="12"/>
      <c r="F364" s="12"/>
      <c r="G364" s="12"/>
      <c r="H364" s="12"/>
      <c r="J364" s="12" t="s">
        <v>2093</v>
      </c>
      <c r="K364" s="12" t="s">
        <v>747</v>
      </c>
      <c r="L364" s="12" t="s">
        <v>748</v>
      </c>
      <c r="M364" s="12" t="s">
        <v>2094</v>
      </c>
      <c r="N364" s="12" t="s">
        <v>2095</v>
      </c>
      <c r="O364" s="12">
        <v>10.4959392831</v>
      </c>
      <c r="P364" s="12">
        <v>-70.730416180299997</v>
      </c>
    </row>
    <row r="365" spans="1:16" x14ac:dyDescent="0.25">
      <c r="A365" s="12"/>
      <c r="B365" s="12"/>
      <c r="C365" s="12"/>
      <c r="D365" s="12"/>
      <c r="E365" s="12"/>
      <c r="F365" s="12"/>
      <c r="G365" s="12"/>
      <c r="H365" s="12"/>
      <c r="J365" s="12" t="s">
        <v>2096</v>
      </c>
      <c r="K365" s="12" t="s">
        <v>747</v>
      </c>
      <c r="L365" s="12" t="s">
        <v>748</v>
      </c>
      <c r="M365" s="12" t="s">
        <v>2097</v>
      </c>
      <c r="N365" s="12" t="s">
        <v>2098</v>
      </c>
      <c r="O365" s="12">
        <v>10.920042350599999</v>
      </c>
      <c r="P365" s="12">
        <v>-70.824276798599996</v>
      </c>
    </row>
    <row r="366" spans="1:16" x14ac:dyDescent="0.25">
      <c r="A366" s="12"/>
      <c r="B366" s="12"/>
      <c r="C366" s="12"/>
      <c r="D366" s="12"/>
      <c r="E366" s="12"/>
      <c r="F366" s="12"/>
      <c r="G366" s="12"/>
      <c r="H366" s="12"/>
      <c r="J366" s="12" t="s">
        <v>2099</v>
      </c>
      <c r="K366" s="12" t="s">
        <v>747</v>
      </c>
      <c r="L366" s="12" t="s">
        <v>748</v>
      </c>
      <c r="M366" s="12" t="s">
        <v>2100</v>
      </c>
      <c r="N366" s="12" t="s">
        <v>2101</v>
      </c>
      <c r="O366" s="12">
        <v>11.1456273267</v>
      </c>
      <c r="P366" s="12">
        <v>-70.436682069900002</v>
      </c>
    </row>
    <row r="367" spans="1:16" x14ac:dyDescent="0.25">
      <c r="A367" s="12"/>
      <c r="B367" s="12"/>
      <c r="C367" s="12"/>
      <c r="D367" s="12"/>
      <c r="E367" s="12"/>
      <c r="F367" s="12"/>
      <c r="G367" s="12"/>
      <c r="H367" s="12"/>
      <c r="J367" s="12" t="s">
        <v>2102</v>
      </c>
      <c r="K367" s="12" t="s">
        <v>753</v>
      </c>
      <c r="L367" s="12" t="s">
        <v>754</v>
      </c>
      <c r="M367" s="12" t="s">
        <v>753</v>
      </c>
      <c r="N367" s="12" t="s">
        <v>2103</v>
      </c>
      <c r="O367" s="12">
        <v>10.983244260399999</v>
      </c>
      <c r="P367" s="12">
        <v>-68.549218600900005</v>
      </c>
    </row>
    <row r="368" spans="1:16" x14ac:dyDescent="0.25">
      <c r="A368" s="12"/>
      <c r="B368" s="12"/>
      <c r="C368" s="12"/>
      <c r="D368" s="12"/>
      <c r="E368" s="12"/>
      <c r="F368" s="12"/>
      <c r="G368" s="12"/>
      <c r="H368" s="12"/>
      <c r="J368" s="12" t="s">
        <v>2104</v>
      </c>
      <c r="K368" s="12" t="s">
        <v>759</v>
      </c>
      <c r="L368" s="12" t="s">
        <v>760</v>
      </c>
      <c r="M368" s="12" t="s">
        <v>759</v>
      </c>
      <c r="N368" s="12" t="s">
        <v>2105</v>
      </c>
      <c r="O368" s="12">
        <v>11.708002137299999</v>
      </c>
      <c r="P368" s="12">
        <v>-70.177047808200001</v>
      </c>
    </row>
    <row r="369" spans="1:16" x14ac:dyDescent="0.25">
      <c r="A369" s="12"/>
      <c r="B369" s="12"/>
      <c r="C369" s="12"/>
      <c r="D369" s="12"/>
      <c r="E369" s="12"/>
      <c r="F369" s="12"/>
      <c r="G369" s="12"/>
      <c r="H369" s="12"/>
      <c r="J369" s="12" t="s">
        <v>2106</v>
      </c>
      <c r="K369" s="12" t="s">
        <v>759</v>
      </c>
      <c r="L369" s="12" t="s">
        <v>760</v>
      </c>
      <c r="M369" s="12" t="s">
        <v>2107</v>
      </c>
      <c r="N369" s="12" t="s">
        <v>2108</v>
      </c>
      <c r="O369" s="12">
        <v>11.723006720100001</v>
      </c>
      <c r="P369" s="12">
        <v>-70.184868303399995</v>
      </c>
    </row>
    <row r="370" spans="1:16" x14ac:dyDescent="0.25">
      <c r="A370" s="12"/>
      <c r="B370" s="12"/>
      <c r="C370" s="12"/>
      <c r="D370" s="12"/>
      <c r="E370" s="12"/>
      <c r="F370" s="12"/>
      <c r="G370" s="12"/>
      <c r="H370" s="12"/>
      <c r="J370" s="12" t="s">
        <v>2109</v>
      </c>
      <c r="K370" s="12" t="s">
        <v>759</v>
      </c>
      <c r="L370" s="12" t="s">
        <v>760</v>
      </c>
      <c r="M370" s="12" t="s">
        <v>2110</v>
      </c>
      <c r="N370" s="12" t="s">
        <v>2111</v>
      </c>
      <c r="O370" s="12">
        <v>11.6827399663</v>
      </c>
      <c r="P370" s="12">
        <v>-70.109116223100003</v>
      </c>
    </row>
    <row r="371" spans="1:16" x14ac:dyDescent="0.25">
      <c r="A371" s="12"/>
      <c r="B371" s="12"/>
      <c r="C371" s="12"/>
      <c r="D371" s="12"/>
      <c r="E371" s="12"/>
      <c r="F371" s="12"/>
      <c r="G371" s="12"/>
      <c r="H371" s="12"/>
      <c r="J371" s="12" t="s">
        <v>2112</v>
      </c>
      <c r="K371" s="12" t="s">
        <v>759</v>
      </c>
      <c r="L371" s="12" t="s">
        <v>760</v>
      </c>
      <c r="M371" s="12" t="s">
        <v>277</v>
      </c>
      <c r="N371" s="12" t="s">
        <v>2113</v>
      </c>
      <c r="O371" s="12">
        <v>11.741738398700001</v>
      </c>
      <c r="P371" s="12">
        <v>-69.926578216899998</v>
      </c>
    </row>
    <row r="372" spans="1:16" x14ac:dyDescent="0.25">
      <c r="A372" s="12"/>
      <c r="B372" s="12"/>
      <c r="C372" s="12"/>
      <c r="D372" s="12"/>
      <c r="E372" s="12"/>
      <c r="F372" s="12"/>
      <c r="G372" s="12"/>
      <c r="H372" s="12"/>
      <c r="J372" s="12" t="s">
        <v>2114</v>
      </c>
      <c r="K372" s="12" t="s">
        <v>765</v>
      </c>
      <c r="L372" s="12" t="s">
        <v>766</v>
      </c>
      <c r="M372" s="12" t="s">
        <v>2115</v>
      </c>
      <c r="N372" s="12" t="s">
        <v>2116</v>
      </c>
      <c r="O372" s="12">
        <v>11.4500541973</v>
      </c>
      <c r="P372" s="12">
        <v>-69.523978471600003</v>
      </c>
    </row>
    <row r="373" spans="1:16" x14ac:dyDescent="0.25">
      <c r="A373" s="12"/>
      <c r="B373" s="12"/>
      <c r="C373" s="12"/>
      <c r="D373" s="12"/>
      <c r="E373" s="12"/>
      <c r="F373" s="12"/>
      <c r="G373" s="12"/>
      <c r="H373" s="12"/>
      <c r="J373" s="12" t="s">
        <v>2117</v>
      </c>
      <c r="K373" s="12" t="s">
        <v>765</v>
      </c>
      <c r="L373" s="12" t="s">
        <v>766</v>
      </c>
      <c r="M373" s="12" t="s">
        <v>2118</v>
      </c>
      <c r="N373" s="12" t="s">
        <v>2119</v>
      </c>
      <c r="O373" s="12">
        <v>11.2883130827</v>
      </c>
      <c r="P373" s="12">
        <v>-69.490532528200006</v>
      </c>
    </row>
    <row r="374" spans="1:16" x14ac:dyDescent="0.25">
      <c r="A374" s="12"/>
      <c r="B374" s="12"/>
      <c r="C374" s="12"/>
      <c r="D374" s="12"/>
      <c r="E374" s="12"/>
      <c r="F374" s="12"/>
      <c r="G374" s="12"/>
      <c r="H374" s="12"/>
      <c r="J374" s="12" t="s">
        <v>2120</v>
      </c>
      <c r="K374" s="12" t="s">
        <v>765</v>
      </c>
      <c r="L374" s="12" t="s">
        <v>766</v>
      </c>
      <c r="M374" s="12" t="s">
        <v>2121</v>
      </c>
      <c r="N374" s="12" t="s">
        <v>2122</v>
      </c>
      <c r="O374" s="12">
        <v>11.3998949954</v>
      </c>
      <c r="P374" s="12">
        <v>-69.457881243800003</v>
      </c>
    </row>
    <row r="375" spans="1:16" x14ac:dyDescent="0.25">
      <c r="A375" s="12"/>
      <c r="B375" s="12"/>
      <c r="C375" s="12"/>
      <c r="D375" s="12"/>
      <c r="E375" s="12"/>
      <c r="F375" s="12"/>
      <c r="G375" s="12"/>
      <c r="H375" s="12"/>
      <c r="J375" s="12" t="s">
        <v>2123</v>
      </c>
      <c r="K375" s="12" t="s">
        <v>765</v>
      </c>
      <c r="L375" s="12" t="s">
        <v>766</v>
      </c>
      <c r="M375" s="12" t="s">
        <v>2124</v>
      </c>
      <c r="N375" s="12" t="s">
        <v>2125</v>
      </c>
      <c r="O375" s="12">
        <v>11.401044426</v>
      </c>
      <c r="P375" s="12">
        <v>-69.594396010200001</v>
      </c>
    </row>
    <row r="376" spans="1:16" x14ac:dyDescent="0.25">
      <c r="A376" s="12"/>
      <c r="B376" s="12"/>
      <c r="C376" s="12"/>
      <c r="D376" s="12"/>
      <c r="E376" s="12"/>
      <c r="F376" s="12"/>
      <c r="G376" s="12"/>
      <c r="H376" s="12"/>
      <c r="J376" s="12" t="s">
        <v>2126</v>
      </c>
      <c r="K376" s="12" t="s">
        <v>765</v>
      </c>
      <c r="L376" s="12" t="s">
        <v>766</v>
      </c>
      <c r="M376" s="12" t="s">
        <v>2127</v>
      </c>
      <c r="N376" s="12" t="s">
        <v>2128</v>
      </c>
      <c r="O376" s="12">
        <v>11.2180653543</v>
      </c>
      <c r="P376" s="12">
        <v>-69.437448166699994</v>
      </c>
    </row>
    <row r="377" spans="1:16" x14ac:dyDescent="0.25">
      <c r="A377" s="12"/>
      <c r="B377" s="12"/>
      <c r="C377" s="12"/>
      <c r="D377" s="12"/>
      <c r="E377" s="12"/>
      <c r="F377" s="12"/>
      <c r="G377" s="12"/>
      <c r="H377" s="12"/>
      <c r="J377" s="12" t="s">
        <v>2129</v>
      </c>
      <c r="K377" s="12" t="s">
        <v>771</v>
      </c>
      <c r="L377" s="12" t="s">
        <v>772</v>
      </c>
      <c r="M377" s="12" t="s">
        <v>771</v>
      </c>
      <c r="N377" s="12" t="s">
        <v>2130</v>
      </c>
      <c r="O377" s="12">
        <v>10.714716381100001</v>
      </c>
      <c r="P377" s="12">
        <v>-70.627369983899996</v>
      </c>
    </row>
    <row r="378" spans="1:16" x14ac:dyDescent="0.25">
      <c r="A378" s="12"/>
      <c r="B378" s="12"/>
      <c r="C378" s="12"/>
      <c r="D378" s="12"/>
      <c r="E378" s="12"/>
      <c r="F378" s="12"/>
      <c r="G378" s="12"/>
      <c r="H378" s="12"/>
      <c r="J378" s="12" t="s">
        <v>2131</v>
      </c>
      <c r="K378" s="12" t="s">
        <v>777</v>
      </c>
      <c r="L378" s="12" t="s">
        <v>778</v>
      </c>
      <c r="M378" s="12" t="s">
        <v>2132</v>
      </c>
      <c r="N378" s="12" t="s">
        <v>2133</v>
      </c>
      <c r="O378" s="12">
        <v>10.9700058272</v>
      </c>
      <c r="P378" s="12">
        <v>-70.170157033999999</v>
      </c>
    </row>
    <row r="379" spans="1:16" x14ac:dyDescent="0.25">
      <c r="A379" s="12"/>
      <c r="B379" s="12"/>
      <c r="C379" s="12"/>
      <c r="D379" s="12"/>
      <c r="E379" s="12"/>
      <c r="F379" s="12"/>
      <c r="G379" s="12"/>
      <c r="H379" s="12"/>
      <c r="J379" s="12" t="s">
        <v>2134</v>
      </c>
      <c r="K379" s="12" t="s">
        <v>777</v>
      </c>
      <c r="L379" s="12" t="s">
        <v>778</v>
      </c>
      <c r="M379" s="12" t="s">
        <v>2135</v>
      </c>
      <c r="N379" s="12" t="s">
        <v>2136</v>
      </c>
      <c r="O379" s="12">
        <v>11.1490998795</v>
      </c>
      <c r="P379" s="12">
        <v>-69.973305622500007</v>
      </c>
    </row>
    <row r="380" spans="1:16" x14ac:dyDescent="0.25">
      <c r="A380" s="12"/>
      <c r="B380" s="12"/>
      <c r="C380" s="12"/>
      <c r="D380" s="12"/>
      <c r="E380" s="12"/>
      <c r="F380" s="12"/>
      <c r="G380" s="12"/>
      <c r="H380" s="12"/>
      <c r="J380" s="12" t="s">
        <v>2137</v>
      </c>
      <c r="K380" s="12" t="s">
        <v>777</v>
      </c>
      <c r="L380" s="12" t="s">
        <v>778</v>
      </c>
      <c r="M380" s="12" t="s">
        <v>2138</v>
      </c>
      <c r="N380" s="12" t="s">
        <v>2139</v>
      </c>
      <c r="O380" s="12">
        <v>10.7074332317</v>
      </c>
      <c r="P380" s="12">
        <v>-70.373902648200001</v>
      </c>
    </row>
    <row r="381" spans="1:16" x14ac:dyDescent="0.25">
      <c r="A381" s="12"/>
      <c r="B381" s="12"/>
      <c r="C381" s="12"/>
      <c r="D381" s="12"/>
      <c r="E381" s="12"/>
      <c r="F381" s="12"/>
      <c r="G381" s="12"/>
      <c r="H381" s="12"/>
      <c r="J381" s="12" t="s">
        <v>2140</v>
      </c>
      <c r="K381" s="12" t="s">
        <v>777</v>
      </c>
      <c r="L381" s="12" t="s">
        <v>778</v>
      </c>
      <c r="M381" s="12" t="s">
        <v>2141</v>
      </c>
      <c r="N381" s="12" t="s">
        <v>2142</v>
      </c>
      <c r="O381" s="12">
        <v>10.796590417899999</v>
      </c>
      <c r="P381" s="12">
        <v>-69.939797630399994</v>
      </c>
    </row>
    <row r="382" spans="1:16" x14ac:dyDescent="0.25">
      <c r="A382" s="12"/>
      <c r="B382" s="12"/>
      <c r="C382" s="12"/>
      <c r="D382" s="12"/>
      <c r="E382" s="12"/>
      <c r="F382" s="12"/>
      <c r="G382" s="12"/>
      <c r="H382" s="12"/>
      <c r="J382" s="12" t="s">
        <v>2143</v>
      </c>
      <c r="K382" s="12" t="s">
        <v>777</v>
      </c>
      <c r="L382" s="12" t="s">
        <v>778</v>
      </c>
      <c r="M382" s="12" t="s">
        <v>2144</v>
      </c>
      <c r="N382" s="12" t="s">
        <v>2145</v>
      </c>
      <c r="O382" s="12">
        <v>10.745978962900001</v>
      </c>
      <c r="P382" s="12">
        <v>-70.150411566700001</v>
      </c>
    </row>
    <row r="383" spans="1:16" x14ac:dyDescent="0.25">
      <c r="A383" s="12"/>
      <c r="B383" s="12"/>
      <c r="C383" s="12"/>
      <c r="D383" s="12"/>
      <c r="E383" s="12"/>
      <c r="F383" s="12"/>
      <c r="G383" s="12"/>
      <c r="H383" s="12"/>
      <c r="J383" s="12" t="s">
        <v>2146</v>
      </c>
      <c r="K383" s="12" t="s">
        <v>165</v>
      </c>
      <c r="L383" s="12" t="s">
        <v>783</v>
      </c>
      <c r="M383" s="12" t="s">
        <v>648</v>
      </c>
      <c r="N383" s="12" t="s">
        <v>2147</v>
      </c>
      <c r="O383" s="12">
        <v>11.976132097700001</v>
      </c>
      <c r="P383" s="12">
        <v>-69.947266743499995</v>
      </c>
    </row>
    <row r="384" spans="1:16" x14ac:dyDescent="0.25">
      <c r="A384" s="12"/>
      <c r="B384" s="12"/>
      <c r="C384" s="12"/>
      <c r="D384" s="12"/>
      <c r="E384" s="12"/>
      <c r="F384" s="12"/>
      <c r="G384" s="12"/>
      <c r="H384" s="12"/>
      <c r="J384" s="12" t="s">
        <v>2148</v>
      </c>
      <c r="K384" s="12" t="s">
        <v>165</v>
      </c>
      <c r="L384" s="12" t="s">
        <v>783</v>
      </c>
      <c r="M384" s="12" t="s">
        <v>2149</v>
      </c>
      <c r="N384" s="12" t="s">
        <v>2150</v>
      </c>
      <c r="O384" s="12">
        <v>12.007784153599999</v>
      </c>
      <c r="P384" s="12">
        <v>-69.854001890800006</v>
      </c>
    </row>
    <row r="385" spans="1:16" x14ac:dyDescent="0.25">
      <c r="A385" s="12"/>
      <c r="B385" s="12"/>
      <c r="C385" s="12"/>
      <c r="D385" s="12"/>
      <c r="E385" s="12"/>
      <c r="F385" s="12"/>
      <c r="G385" s="12"/>
      <c r="H385" s="12"/>
      <c r="J385" s="12" t="s">
        <v>2151</v>
      </c>
      <c r="K385" s="12" t="s">
        <v>165</v>
      </c>
      <c r="L385" s="12" t="s">
        <v>783</v>
      </c>
      <c r="M385" s="12" t="s">
        <v>2152</v>
      </c>
      <c r="N385" s="12" t="s">
        <v>2153</v>
      </c>
      <c r="O385" s="12">
        <v>11.735648916500001</v>
      </c>
      <c r="P385" s="12">
        <v>-69.797590807899994</v>
      </c>
    </row>
    <row r="386" spans="1:16" x14ac:dyDescent="0.25">
      <c r="A386" s="12"/>
      <c r="B386" s="12"/>
      <c r="C386" s="12"/>
      <c r="D386" s="12"/>
      <c r="E386" s="12"/>
      <c r="F386" s="12"/>
      <c r="G386" s="12"/>
      <c r="H386" s="12"/>
      <c r="J386" s="12" t="s">
        <v>2154</v>
      </c>
      <c r="K386" s="12" t="s">
        <v>165</v>
      </c>
      <c r="L386" s="12" t="s">
        <v>783</v>
      </c>
      <c r="M386" s="12" t="s">
        <v>2155</v>
      </c>
      <c r="N386" s="12" t="s">
        <v>2156</v>
      </c>
      <c r="O386" s="12">
        <v>11.8795109927</v>
      </c>
      <c r="P386" s="12">
        <v>-69.923927112200005</v>
      </c>
    </row>
    <row r="387" spans="1:16" x14ac:dyDescent="0.25">
      <c r="A387" s="12"/>
      <c r="B387" s="12"/>
      <c r="C387" s="12"/>
      <c r="D387" s="12"/>
      <c r="E387" s="12"/>
      <c r="F387" s="12"/>
      <c r="G387" s="12"/>
      <c r="H387" s="12"/>
      <c r="J387" s="12" t="s">
        <v>2157</v>
      </c>
      <c r="K387" s="12" t="s">
        <v>165</v>
      </c>
      <c r="L387" s="12" t="s">
        <v>783</v>
      </c>
      <c r="M387" s="12" t="s">
        <v>2158</v>
      </c>
      <c r="N387" s="12" t="s">
        <v>2159</v>
      </c>
      <c r="O387" s="12">
        <v>11.974327208</v>
      </c>
      <c r="P387" s="12">
        <v>-70.126876918999997</v>
      </c>
    </row>
    <row r="388" spans="1:16" x14ac:dyDescent="0.25">
      <c r="A388" s="12"/>
      <c r="B388" s="12"/>
      <c r="C388" s="12"/>
      <c r="D388" s="12"/>
      <c r="E388" s="12"/>
      <c r="F388" s="12"/>
      <c r="G388" s="12"/>
      <c r="H388" s="12"/>
      <c r="J388" s="12" t="s">
        <v>2160</v>
      </c>
      <c r="K388" s="12" t="s">
        <v>165</v>
      </c>
      <c r="L388" s="12" t="s">
        <v>783</v>
      </c>
      <c r="M388" s="12" t="s">
        <v>2161</v>
      </c>
      <c r="N388" s="12" t="s">
        <v>2162</v>
      </c>
      <c r="O388" s="12">
        <v>11.8159098396</v>
      </c>
      <c r="P388" s="12">
        <v>-70.036447528300002</v>
      </c>
    </row>
    <row r="389" spans="1:16" x14ac:dyDescent="0.25">
      <c r="A389" s="12"/>
      <c r="B389" s="12"/>
      <c r="C389" s="12"/>
      <c r="D389" s="12"/>
      <c r="E389" s="12"/>
      <c r="F389" s="12"/>
      <c r="G389" s="12"/>
      <c r="H389" s="12"/>
      <c r="J389" s="12" t="s">
        <v>2163</v>
      </c>
      <c r="K389" s="12" t="s">
        <v>165</v>
      </c>
      <c r="L389" s="12" t="s">
        <v>783</v>
      </c>
      <c r="M389" s="12" t="s">
        <v>2164</v>
      </c>
      <c r="N389" s="12" t="s">
        <v>2165</v>
      </c>
      <c r="O389" s="12">
        <v>11.8932398264</v>
      </c>
      <c r="P389" s="12">
        <v>-69.992238912199994</v>
      </c>
    </row>
    <row r="390" spans="1:16" x14ac:dyDescent="0.25">
      <c r="A390" s="12"/>
      <c r="B390" s="12"/>
      <c r="C390" s="12"/>
      <c r="D390" s="12"/>
      <c r="E390" s="12"/>
      <c r="F390" s="12"/>
      <c r="G390" s="12"/>
      <c r="H390" s="12"/>
      <c r="J390" s="12" t="s">
        <v>2166</v>
      </c>
      <c r="K390" s="12" t="s">
        <v>165</v>
      </c>
      <c r="L390" s="12" t="s">
        <v>783</v>
      </c>
      <c r="M390" s="12" t="s">
        <v>2167</v>
      </c>
      <c r="N390" s="12" t="s">
        <v>2168</v>
      </c>
      <c r="O390" s="12">
        <v>11.9467516815</v>
      </c>
      <c r="P390" s="12">
        <v>-69.853448849000003</v>
      </c>
    </row>
    <row r="391" spans="1:16" x14ac:dyDescent="0.25">
      <c r="A391" s="12"/>
      <c r="B391" s="12"/>
      <c r="C391" s="12"/>
      <c r="D391" s="12"/>
      <c r="E391" s="12"/>
      <c r="F391" s="12"/>
      <c r="G391" s="12"/>
      <c r="H391" s="12"/>
      <c r="J391" s="12" t="s">
        <v>2169</v>
      </c>
      <c r="K391" s="12" t="s">
        <v>165</v>
      </c>
      <c r="L391" s="12" t="s">
        <v>783</v>
      </c>
      <c r="M391" s="12" t="s">
        <v>2170</v>
      </c>
      <c r="N391" s="12" t="s">
        <v>2171</v>
      </c>
      <c r="O391" s="12">
        <v>12.1039817132</v>
      </c>
      <c r="P391" s="12">
        <v>-69.978378648700001</v>
      </c>
    </row>
    <row r="392" spans="1:16" x14ac:dyDescent="0.25">
      <c r="A392" s="12"/>
      <c r="B392" s="12"/>
      <c r="C392" s="12"/>
      <c r="D392" s="12"/>
      <c r="E392" s="12"/>
      <c r="F392" s="12"/>
      <c r="G392" s="12"/>
      <c r="H392" s="12"/>
      <c r="J392" s="12" t="s">
        <v>2172</v>
      </c>
      <c r="K392" s="12" t="s">
        <v>788</v>
      </c>
      <c r="L392" s="12" t="s">
        <v>789</v>
      </c>
      <c r="M392" s="12" t="s">
        <v>2173</v>
      </c>
      <c r="N392" s="12" t="s">
        <v>2174</v>
      </c>
      <c r="O392" s="12">
        <v>10.833591549599999</v>
      </c>
      <c r="P392" s="12">
        <v>-69.532561385600005</v>
      </c>
    </row>
    <row r="393" spans="1:16" x14ac:dyDescent="0.25">
      <c r="A393" s="12"/>
      <c r="B393" s="12"/>
      <c r="C393" s="12"/>
      <c r="D393" s="12"/>
      <c r="E393" s="12"/>
      <c r="F393" s="12"/>
      <c r="G393" s="12"/>
      <c r="H393" s="12"/>
      <c r="J393" s="12" t="s">
        <v>2175</v>
      </c>
      <c r="K393" s="12" t="s">
        <v>788</v>
      </c>
      <c r="L393" s="12" t="s">
        <v>789</v>
      </c>
      <c r="M393" s="12" t="s">
        <v>2176</v>
      </c>
      <c r="N393" s="12" t="s">
        <v>2177</v>
      </c>
      <c r="O393" s="12">
        <v>10.8753706445</v>
      </c>
      <c r="P393" s="12">
        <v>-69.745049840199997</v>
      </c>
    </row>
    <row r="394" spans="1:16" x14ac:dyDescent="0.25">
      <c r="A394" s="12"/>
      <c r="B394" s="12"/>
      <c r="C394" s="12"/>
      <c r="D394" s="12"/>
      <c r="E394" s="12"/>
      <c r="F394" s="12"/>
      <c r="G394" s="12"/>
      <c r="H394" s="12"/>
      <c r="J394" s="12" t="s">
        <v>2178</v>
      </c>
      <c r="K394" s="12" t="s">
        <v>788</v>
      </c>
      <c r="L394" s="12" t="s">
        <v>789</v>
      </c>
      <c r="M394" s="12" t="s">
        <v>2179</v>
      </c>
      <c r="N394" s="12" t="s">
        <v>2180</v>
      </c>
      <c r="O394" s="12">
        <v>10.7877713515</v>
      </c>
      <c r="P394" s="12">
        <v>-69.658967539900004</v>
      </c>
    </row>
    <row r="395" spans="1:16" x14ac:dyDescent="0.25">
      <c r="A395" s="12"/>
      <c r="B395" s="12"/>
      <c r="C395" s="12"/>
      <c r="D395" s="12"/>
      <c r="E395" s="12"/>
      <c r="F395" s="12"/>
      <c r="G395" s="12"/>
      <c r="H395" s="12"/>
      <c r="J395" s="12" t="s">
        <v>2181</v>
      </c>
      <c r="K395" s="12" t="s">
        <v>788</v>
      </c>
      <c r="L395" s="12" t="s">
        <v>789</v>
      </c>
      <c r="M395" s="12" t="s">
        <v>200</v>
      </c>
      <c r="N395" s="12" t="s">
        <v>2182</v>
      </c>
      <c r="O395" s="12">
        <v>10.756189665000001</v>
      </c>
      <c r="P395" s="12">
        <v>-69.765702075799993</v>
      </c>
    </row>
    <row r="396" spans="1:16" x14ac:dyDescent="0.25">
      <c r="A396" s="12"/>
      <c r="B396" s="12"/>
      <c r="C396" s="12"/>
      <c r="D396" s="12"/>
      <c r="E396" s="12"/>
      <c r="F396" s="12"/>
      <c r="G396" s="12"/>
      <c r="H396" s="12"/>
      <c r="J396" s="12" t="s">
        <v>2183</v>
      </c>
      <c r="K396" s="12" t="s">
        <v>788</v>
      </c>
      <c r="L396" s="12" t="s">
        <v>789</v>
      </c>
      <c r="M396" s="12" t="s">
        <v>2184</v>
      </c>
      <c r="N396" s="12" t="s">
        <v>2185</v>
      </c>
      <c r="O396" s="12">
        <v>10.789405825299999</v>
      </c>
      <c r="P396" s="12">
        <v>-69.398986560200001</v>
      </c>
    </row>
    <row r="397" spans="1:16" x14ac:dyDescent="0.25">
      <c r="A397" s="12"/>
      <c r="B397" s="12"/>
      <c r="C397" s="12"/>
      <c r="D397" s="12"/>
      <c r="E397" s="12"/>
      <c r="F397" s="12"/>
      <c r="G397" s="12"/>
      <c r="H397" s="12"/>
      <c r="J397" s="12" t="s">
        <v>2186</v>
      </c>
      <c r="K397" s="12" t="s">
        <v>794</v>
      </c>
      <c r="L397" s="12" t="s">
        <v>795</v>
      </c>
      <c r="M397" s="12" t="s">
        <v>794</v>
      </c>
      <c r="N397" s="12" t="s">
        <v>2187</v>
      </c>
      <c r="O397" s="12">
        <v>11.072519230099999</v>
      </c>
      <c r="P397" s="12">
        <v>-68.8704914323</v>
      </c>
    </row>
    <row r="398" spans="1:16" x14ac:dyDescent="0.25">
      <c r="A398" s="12"/>
      <c r="B398" s="12"/>
      <c r="C398" s="12"/>
      <c r="D398" s="12"/>
      <c r="E398" s="12"/>
      <c r="F398" s="12"/>
      <c r="G398" s="12"/>
      <c r="H398" s="12"/>
      <c r="J398" s="12" t="s">
        <v>2188</v>
      </c>
      <c r="K398" s="12" t="s">
        <v>794</v>
      </c>
      <c r="L398" s="12" t="s">
        <v>795</v>
      </c>
      <c r="M398" s="12" t="s">
        <v>2189</v>
      </c>
      <c r="N398" s="12" t="s">
        <v>2190</v>
      </c>
      <c r="O398" s="12">
        <v>11.004898842399999</v>
      </c>
      <c r="P398" s="12">
        <v>-69.065093287799996</v>
      </c>
    </row>
    <row r="399" spans="1:16" x14ac:dyDescent="0.25">
      <c r="A399" s="12"/>
      <c r="B399" s="12"/>
      <c r="C399" s="12"/>
      <c r="D399" s="12"/>
      <c r="E399" s="12"/>
      <c r="F399" s="12"/>
      <c r="G399" s="12"/>
      <c r="H399" s="12"/>
      <c r="J399" s="12" t="s">
        <v>2191</v>
      </c>
      <c r="K399" s="12" t="s">
        <v>794</v>
      </c>
      <c r="L399" s="12" t="s">
        <v>795</v>
      </c>
      <c r="M399" s="12" t="s">
        <v>2192</v>
      </c>
      <c r="N399" s="12" t="s">
        <v>2193</v>
      </c>
      <c r="O399" s="12">
        <v>10.9135242463</v>
      </c>
      <c r="P399" s="12">
        <v>-68.758807556999997</v>
      </c>
    </row>
    <row r="400" spans="1:16" x14ac:dyDescent="0.25">
      <c r="A400" s="12"/>
      <c r="B400" s="12"/>
      <c r="C400" s="12"/>
      <c r="D400" s="12"/>
      <c r="E400" s="12"/>
      <c r="F400" s="12"/>
      <c r="G400" s="12"/>
      <c r="H400" s="12"/>
      <c r="J400" s="12" t="s">
        <v>2194</v>
      </c>
      <c r="K400" s="12" t="s">
        <v>799</v>
      </c>
      <c r="L400" s="12" t="s">
        <v>800</v>
      </c>
      <c r="M400" s="12" t="s">
        <v>799</v>
      </c>
      <c r="N400" s="12" t="s">
        <v>2195</v>
      </c>
      <c r="O400" s="12">
        <v>11.845493640300001</v>
      </c>
      <c r="P400" s="12">
        <v>-70.229997733199994</v>
      </c>
    </row>
    <row r="401" spans="1:16" x14ac:dyDescent="0.25">
      <c r="A401" s="12"/>
      <c r="B401" s="12"/>
      <c r="C401" s="12"/>
      <c r="D401" s="12"/>
      <c r="E401" s="12"/>
      <c r="F401" s="12"/>
      <c r="G401" s="12"/>
      <c r="H401" s="12"/>
      <c r="J401" s="12" t="s">
        <v>2196</v>
      </c>
      <c r="K401" s="12" t="s">
        <v>799</v>
      </c>
      <c r="L401" s="12" t="s">
        <v>800</v>
      </c>
      <c r="M401" s="12" t="s">
        <v>2197</v>
      </c>
      <c r="N401" s="12" t="s">
        <v>2198</v>
      </c>
      <c r="O401" s="12">
        <v>11.7796558401</v>
      </c>
      <c r="P401" s="12">
        <v>-70.152247185799993</v>
      </c>
    </row>
    <row r="402" spans="1:16" x14ac:dyDescent="0.25">
      <c r="A402" s="12"/>
      <c r="B402" s="12"/>
      <c r="C402" s="12"/>
      <c r="D402" s="12"/>
      <c r="E402" s="12"/>
      <c r="F402" s="12"/>
      <c r="G402" s="12"/>
      <c r="H402" s="12"/>
      <c r="J402" s="12" t="s">
        <v>2199</v>
      </c>
      <c r="K402" s="12" t="s">
        <v>805</v>
      </c>
      <c r="L402" s="12" t="s">
        <v>806</v>
      </c>
      <c r="M402" s="12" t="s">
        <v>2200</v>
      </c>
      <c r="N402" s="12" t="s">
        <v>2201</v>
      </c>
      <c r="O402" s="12">
        <v>10.586163684300001</v>
      </c>
      <c r="P402" s="12">
        <v>-70.939089860600006</v>
      </c>
    </row>
    <row r="403" spans="1:16" x14ac:dyDescent="0.25">
      <c r="A403" s="12"/>
      <c r="B403" s="12"/>
      <c r="C403" s="12"/>
      <c r="D403" s="12"/>
      <c r="E403" s="12"/>
      <c r="F403" s="12"/>
      <c r="G403" s="12"/>
      <c r="H403" s="12"/>
      <c r="J403" s="12" t="s">
        <v>2202</v>
      </c>
      <c r="K403" s="12" t="s">
        <v>805</v>
      </c>
      <c r="L403" s="12" t="s">
        <v>806</v>
      </c>
      <c r="M403" s="12" t="s">
        <v>2203</v>
      </c>
      <c r="N403" s="12" t="s">
        <v>2204</v>
      </c>
      <c r="O403" s="12">
        <v>10.881374018500001</v>
      </c>
      <c r="P403" s="12">
        <v>-70.973426655799997</v>
      </c>
    </row>
    <row r="404" spans="1:16" x14ac:dyDescent="0.25">
      <c r="A404" s="12"/>
      <c r="B404" s="12"/>
      <c r="C404" s="12"/>
      <c r="D404" s="12"/>
      <c r="E404" s="12"/>
      <c r="F404" s="12"/>
      <c r="G404" s="12"/>
      <c r="H404" s="12"/>
      <c r="J404" s="12" t="s">
        <v>2205</v>
      </c>
      <c r="K404" s="12" t="s">
        <v>805</v>
      </c>
      <c r="L404" s="12" t="s">
        <v>806</v>
      </c>
      <c r="M404" s="12" t="s">
        <v>2206</v>
      </c>
      <c r="N404" s="12" t="s">
        <v>2207</v>
      </c>
      <c r="O404" s="12">
        <v>10.87293513</v>
      </c>
      <c r="P404" s="12">
        <v>-71.141772635600006</v>
      </c>
    </row>
    <row r="405" spans="1:16" x14ac:dyDescent="0.25">
      <c r="A405" s="12"/>
      <c r="B405" s="12"/>
      <c r="C405" s="12"/>
      <c r="D405" s="12"/>
      <c r="E405" s="12"/>
      <c r="F405" s="12"/>
      <c r="G405" s="12"/>
      <c r="H405" s="12"/>
      <c r="J405" s="12" t="s">
        <v>2208</v>
      </c>
      <c r="K405" s="12" t="s">
        <v>197</v>
      </c>
      <c r="L405" s="12" t="s">
        <v>811</v>
      </c>
      <c r="M405" s="12" t="s">
        <v>1196</v>
      </c>
      <c r="N405" s="12" t="s">
        <v>2209</v>
      </c>
      <c r="O405" s="12">
        <v>11.328761972600001</v>
      </c>
      <c r="P405" s="12">
        <v>-69.771663256099998</v>
      </c>
    </row>
    <row r="406" spans="1:16" x14ac:dyDescent="0.25">
      <c r="A406" s="12"/>
      <c r="B406" s="12"/>
      <c r="C406" s="12"/>
      <c r="D406" s="12"/>
      <c r="E406" s="12"/>
      <c r="F406" s="12"/>
      <c r="G406" s="12"/>
      <c r="H406" s="12"/>
      <c r="J406" s="12" t="s">
        <v>2210</v>
      </c>
      <c r="K406" s="12" t="s">
        <v>197</v>
      </c>
      <c r="L406" s="12" t="s">
        <v>811</v>
      </c>
      <c r="M406" s="12" t="s">
        <v>2211</v>
      </c>
      <c r="N406" s="12" t="s">
        <v>2212</v>
      </c>
      <c r="O406" s="12">
        <v>11.469308073000001</v>
      </c>
      <c r="P406" s="12">
        <v>-69.671135154799998</v>
      </c>
    </row>
    <row r="407" spans="1:16" x14ac:dyDescent="0.25">
      <c r="A407" s="12"/>
      <c r="B407" s="12"/>
      <c r="C407" s="12"/>
      <c r="D407" s="12"/>
      <c r="E407" s="12"/>
      <c r="F407" s="12"/>
      <c r="G407" s="12"/>
      <c r="H407" s="12"/>
      <c r="J407" s="12" t="s">
        <v>2213</v>
      </c>
      <c r="K407" s="12" t="s">
        <v>197</v>
      </c>
      <c r="L407" s="12" t="s">
        <v>811</v>
      </c>
      <c r="M407" s="12" t="s">
        <v>277</v>
      </c>
      <c r="N407" s="12" t="s">
        <v>2214</v>
      </c>
      <c r="O407" s="12">
        <v>11.4019796396</v>
      </c>
      <c r="P407" s="12">
        <v>-69.785580822100002</v>
      </c>
    </row>
    <row r="408" spans="1:16" x14ac:dyDescent="0.25">
      <c r="A408" s="12"/>
      <c r="B408" s="12"/>
      <c r="C408" s="12"/>
      <c r="D408" s="12"/>
      <c r="E408" s="12"/>
      <c r="F408" s="12"/>
      <c r="G408" s="12"/>
      <c r="H408" s="12"/>
      <c r="J408" s="12" t="s">
        <v>2215</v>
      </c>
      <c r="K408" s="12" t="s">
        <v>197</v>
      </c>
      <c r="L408" s="12" t="s">
        <v>811</v>
      </c>
      <c r="M408" s="12" t="s">
        <v>2216</v>
      </c>
      <c r="N408" s="12" t="s">
        <v>2217</v>
      </c>
      <c r="O408" s="12">
        <v>11.2827229957</v>
      </c>
      <c r="P408" s="12">
        <v>-69.659771783799997</v>
      </c>
    </row>
    <row r="409" spans="1:16" x14ac:dyDescent="0.25">
      <c r="A409" s="12"/>
      <c r="B409" s="12"/>
      <c r="C409" s="12"/>
      <c r="D409" s="12"/>
      <c r="E409" s="12"/>
      <c r="F409" s="12"/>
      <c r="G409" s="12"/>
      <c r="H409" s="12"/>
      <c r="J409" s="12" t="s">
        <v>2218</v>
      </c>
      <c r="K409" s="12" t="s">
        <v>197</v>
      </c>
      <c r="L409" s="12" t="s">
        <v>811</v>
      </c>
      <c r="M409" s="12" t="s">
        <v>2219</v>
      </c>
      <c r="N409" s="12" t="s">
        <v>2220</v>
      </c>
      <c r="O409" s="12">
        <v>11.3916656929</v>
      </c>
      <c r="P409" s="12">
        <v>-70.028518407199996</v>
      </c>
    </row>
    <row r="410" spans="1:16" x14ac:dyDescent="0.25">
      <c r="A410" s="12"/>
      <c r="B410" s="12"/>
      <c r="C410" s="12"/>
      <c r="D410" s="12"/>
      <c r="E410" s="12"/>
      <c r="F410" s="12"/>
      <c r="G410" s="12"/>
      <c r="H410" s="12"/>
      <c r="J410" s="12" t="s">
        <v>2221</v>
      </c>
      <c r="K410" s="12" t="s">
        <v>197</v>
      </c>
      <c r="L410" s="12" t="s">
        <v>811</v>
      </c>
      <c r="M410" s="12" t="s">
        <v>2222</v>
      </c>
      <c r="N410" s="12" t="s">
        <v>2223</v>
      </c>
      <c r="O410" s="12">
        <v>11.2989690853</v>
      </c>
      <c r="P410" s="12">
        <v>-70.187680987199997</v>
      </c>
    </row>
    <row r="411" spans="1:16" x14ac:dyDescent="0.25">
      <c r="A411" s="12"/>
      <c r="B411" s="12"/>
      <c r="C411" s="12"/>
      <c r="D411" s="12"/>
      <c r="E411" s="12"/>
      <c r="F411" s="12"/>
      <c r="G411" s="12"/>
      <c r="H411" s="12"/>
      <c r="J411" s="12" t="s">
        <v>2224</v>
      </c>
      <c r="K411" s="12" t="s">
        <v>197</v>
      </c>
      <c r="L411" s="12" t="s">
        <v>811</v>
      </c>
      <c r="M411" s="12" t="s">
        <v>1150</v>
      </c>
      <c r="N411" s="12" t="s">
        <v>2225</v>
      </c>
      <c r="O411" s="12">
        <v>11.2318104784</v>
      </c>
      <c r="P411" s="12">
        <v>-70.004722206400004</v>
      </c>
    </row>
    <row r="412" spans="1:16" x14ac:dyDescent="0.25">
      <c r="A412" s="12"/>
      <c r="B412" s="12"/>
      <c r="C412" s="12"/>
      <c r="D412" s="12"/>
      <c r="E412" s="12"/>
      <c r="F412" s="12"/>
      <c r="G412" s="12"/>
      <c r="H412" s="12"/>
      <c r="J412" s="12" t="s">
        <v>2226</v>
      </c>
      <c r="K412" s="12" t="s">
        <v>815</v>
      </c>
      <c r="L412" s="12" t="s">
        <v>816</v>
      </c>
      <c r="M412" s="12" t="s">
        <v>2227</v>
      </c>
      <c r="N412" s="12" t="s">
        <v>2228</v>
      </c>
      <c r="O412" s="12">
        <v>10.9233977763</v>
      </c>
      <c r="P412" s="12">
        <v>-68.3198479072</v>
      </c>
    </row>
    <row r="413" spans="1:16" x14ac:dyDescent="0.25">
      <c r="A413" s="12"/>
      <c r="B413" s="12"/>
      <c r="C413" s="12"/>
      <c r="D413" s="12"/>
      <c r="E413" s="12"/>
      <c r="F413" s="12"/>
      <c r="G413" s="12"/>
      <c r="H413" s="12"/>
      <c r="J413" s="12" t="s">
        <v>2229</v>
      </c>
      <c r="K413" s="12" t="s">
        <v>815</v>
      </c>
      <c r="L413" s="12" t="s">
        <v>816</v>
      </c>
      <c r="M413" s="12" t="s">
        <v>2230</v>
      </c>
      <c r="N413" s="12" t="s">
        <v>2231</v>
      </c>
      <c r="O413" s="12">
        <v>11.0307638772</v>
      </c>
      <c r="P413" s="12">
        <v>-68.341551238600005</v>
      </c>
    </row>
    <row r="414" spans="1:16" x14ac:dyDescent="0.25">
      <c r="A414" s="12"/>
      <c r="B414" s="12"/>
      <c r="C414" s="12"/>
      <c r="D414" s="12"/>
      <c r="E414" s="12"/>
      <c r="F414" s="12"/>
      <c r="G414" s="12"/>
      <c r="H414" s="12"/>
      <c r="J414" s="12" t="s">
        <v>2232</v>
      </c>
      <c r="K414" s="12" t="s">
        <v>815</v>
      </c>
      <c r="L414" s="12" t="s">
        <v>816</v>
      </c>
      <c r="M414" s="12" t="s">
        <v>2233</v>
      </c>
      <c r="N414" s="12" t="s">
        <v>2234</v>
      </c>
      <c r="O414" s="12">
        <v>10.8318917009</v>
      </c>
      <c r="P414" s="12">
        <v>-68.655256805999997</v>
      </c>
    </row>
    <row r="415" spans="1:16" x14ac:dyDescent="0.25">
      <c r="A415" s="12"/>
      <c r="B415" s="12"/>
      <c r="C415" s="12"/>
      <c r="D415" s="12"/>
      <c r="E415" s="12"/>
      <c r="F415" s="12"/>
      <c r="G415" s="12"/>
      <c r="H415" s="12"/>
      <c r="J415" s="12" t="s">
        <v>2235</v>
      </c>
      <c r="K415" s="12" t="s">
        <v>821</v>
      </c>
      <c r="L415" s="12" t="s">
        <v>822</v>
      </c>
      <c r="M415" s="12" t="s">
        <v>821</v>
      </c>
      <c r="N415" s="12" t="s">
        <v>2236</v>
      </c>
      <c r="O415" s="12">
        <v>10.6768222823</v>
      </c>
      <c r="P415" s="12">
        <v>-68.563655609099996</v>
      </c>
    </row>
    <row r="416" spans="1:16" x14ac:dyDescent="0.25">
      <c r="A416" s="12"/>
      <c r="B416" s="12"/>
      <c r="C416" s="12"/>
      <c r="D416" s="12"/>
      <c r="E416" s="12"/>
      <c r="F416" s="12"/>
      <c r="G416" s="12"/>
      <c r="H416" s="12"/>
      <c r="J416" s="12" t="s">
        <v>2237</v>
      </c>
      <c r="K416" s="12" t="s">
        <v>827</v>
      </c>
      <c r="L416" s="12" t="s">
        <v>828</v>
      </c>
      <c r="M416" s="12" t="s">
        <v>2238</v>
      </c>
      <c r="N416" s="12" t="s">
        <v>2239</v>
      </c>
      <c r="O416" s="12">
        <v>11.041007626000001</v>
      </c>
      <c r="P416" s="12">
        <v>-69.444204919200004</v>
      </c>
    </row>
    <row r="417" spans="1:16" x14ac:dyDescent="0.25">
      <c r="A417" s="12"/>
      <c r="B417" s="12"/>
      <c r="C417" s="12"/>
      <c r="D417" s="12"/>
      <c r="E417" s="12"/>
      <c r="F417" s="12"/>
      <c r="G417" s="12"/>
      <c r="H417" s="12"/>
      <c r="J417" s="12" t="s">
        <v>2240</v>
      </c>
      <c r="K417" s="12" t="s">
        <v>827</v>
      </c>
      <c r="L417" s="12" t="s">
        <v>828</v>
      </c>
      <c r="M417" s="12" t="s">
        <v>765</v>
      </c>
      <c r="N417" s="12" t="s">
        <v>2241</v>
      </c>
      <c r="O417" s="12">
        <v>11.1324347994</v>
      </c>
      <c r="P417" s="12">
        <v>-69.400339383000002</v>
      </c>
    </row>
    <row r="418" spans="1:16" x14ac:dyDescent="0.25">
      <c r="A418" s="12"/>
      <c r="B418" s="12"/>
      <c r="C418" s="12"/>
      <c r="D418" s="12"/>
      <c r="E418" s="12"/>
      <c r="F418" s="12"/>
      <c r="G418" s="12"/>
      <c r="H418" s="12"/>
      <c r="J418" s="12" t="s">
        <v>2242</v>
      </c>
      <c r="K418" s="12" t="s">
        <v>827</v>
      </c>
      <c r="L418" s="12" t="s">
        <v>828</v>
      </c>
      <c r="M418" s="12" t="s">
        <v>2243</v>
      </c>
      <c r="N418" s="12" t="s">
        <v>2244</v>
      </c>
      <c r="O418" s="12">
        <v>11.181871534900001</v>
      </c>
      <c r="P418" s="12">
        <v>-69.664169267700004</v>
      </c>
    </row>
    <row r="419" spans="1:16" x14ac:dyDescent="0.25">
      <c r="A419" s="12"/>
      <c r="B419" s="12"/>
      <c r="C419" s="12"/>
      <c r="D419" s="12"/>
      <c r="E419" s="12"/>
      <c r="F419" s="12"/>
      <c r="G419" s="12"/>
      <c r="H419" s="12"/>
      <c r="J419" s="12" t="s">
        <v>2245</v>
      </c>
      <c r="K419" s="12" t="s">
        <v>613</v>
      </c>
      <c r="L419" s="12" t="s">
        <v>833</v>
      </c>
      <c r="M419" s="12" t="s">
        <v>613</v>
      </c>
      <c r="N419" s="12" t="s">
        <v>2246</v>
      </c>
      <c r="O419" s="12">
        <v>11.3215113931</v>
      </c>
      <c r="P419" s="12">
        <v>-69.095189992399995</v>
      </c>
    </row>
    <row r="420" spans="1:16" ht="25.5" x14ac:dyDescent="0.25">
      <c r="A420" s="12"/>
      <c r="B420" s="12"/>
      <c r="C420" s="12"/>
      <c r="D420" s="12"/>
      <c r="E420" s="12"/>
      <c r="F420" s="12"/>
      <c r="G420" s="12"/>
      <c r="H420" s="12"/>
      <c r="J420" s="12" t="s">
        <v>2247</v>
      </c>
      <c r="K420" s="12" t="s">
        <v>613</v>
      </c>
      <c r="L420" s="12" t="s">
        <v>833</v>
      </c>
      <c r="M420" s="12" t="s">
        <v>2248</v>
      </c>
      <c r="N420" s="12" t="s">
        <v>2249</v>
      </c>
      <c r="O420" s="12">
        <v>11.3482799034</v>
      </c>
      <c r="P420" s="12">
        <v>-68.874883526900007</v>
      </c>
    </row>
    <row r="421" spans="1:16" x14ac:dyDescent="0.25">
      <c r="A421" s="12"/>
      <c r="B421" s="12"/>
      <c r="C421" s="12"/>
      <c r="D421" s="12"/>
      <c r="E421" s="12"/>
      <c r="F421" s="12"/>
      <c r="G421" s="12"/>
      <c r="H421" s="12"/>
      <c r="J421" s="12" t="s">
        <v>2250</v>
      </c>
      <c r="K421" s="12" t="s">
        <v>620</v>
      </c>
      <c r="L421" s="12" t="s">
        <v>838</v>
      </c>
      <c r="M421" s="12" t="s">
        <v>620</v>
      </c>
      <c r="N421" s="12" t="s">
        <v>2251</v>
      </c>
      <c r="O421" s="12">
        <v>11.136004513</v>
      </c>
      <c r="P421" s="12">
        <v>-68.712787966600004</v>
      </c>
    </row>
    <row r="422" spans="1:16" x14ac:dyDescent="0.25">
      <c r="A422" s="12"/>
      <c r="B422" s="12"/>
      <c r="C422" s="12"/>
      <c r="D422" s="12"/>
      <c r="E422" s="12"/>
      <c r="F422" s="12"/>
      <c r="G422" s="12"/>
      <c r="H422" s="12"/>
      <c r="J422" s="12" t="s">
        <v>2252</v>
      </c>
      <c r="K422" s="12" t="s">
        <v>843</v>
      </c>
      <c r="L422" s="12" t="s">
        <v>844</v>
      </c>
      <c r="M422" s="12" t="s">
        <v>2253</v>
      </c>
      <c r="N422" s="12" t="s">
        <v>2254</v>
      </c>
      <c r="O422" s="12">
        <v>10.8012311078</v>
      </c>
      <c r="P422" s="12">
        <v>-68.451410893599999</v>
      </c>
    </row>
    <row r="423" spans="1:16" x14ac:dyDescent="0.25">
      <c r="A423" s="12"/>
      <c r="B423" s="12"/>
      <c r="C423" s="12"/>
      <c r="D423" s="12"/>
      <c r="E423" s="12"/>
      <c r="F423" s="12"/>
      <c r="G423" s="12"/>
      <c r="H423" s="12"/>
      <c r="J423" s="12" t="s">
        <v>2255</v>
      </c>
      <c r="K423" s="12" t="s">
        <v>843</v>
      </c>
      <c r="L423" s="12" t="s">
        <v>844</v>
      </c>
      <c r="M423" s="12" t="s">
        <v>2256</v>
      </c>
      <c r="N423" s="12" t="s">
        <v>2257</v>
      </c>
      <c r="O423" s="12">
        <v>10.6494065296</v>
      </c>
      <c r="P423" s="12">
        <v>-68.379009293699994</v>
      </c>
    </row>
    <row r="424" spans="1:16" x14ac:dyDescent="0.25">
      <c r="A424" s="12"/>
      <c r="B424" s="12"/>
      <c r="C424" s="12"/>
      <c r="D424" s="12"/>
      <c r="E424" s="12"/>
      <c r="F424" s="12"/>
      <c r="G424" s="12"/>
      <c r="H424" s="12"/>
      <c r="J424" s="12" t="s">
        <v>2258</v>
      </c>
      <c r="K424" s="12" t="s">
        <v>229</v>
      </c>
      <c r="L424" s="12" t="s">
        <v>849</v>
      </c>
      <c r="M424" s="12" t="s">
        <v>229</v>
      </c>
      <c r="N424" s="12" t="s">
        <v>2259</v>
      </c>
      <c r="O424" s="12">
        <v>11.042026829699999</v>
      </c>
      <c r="P424" s="12">
        <v>-69.743860896800001</v>
      </c>
    </row>
    <row r="425" spans="1:16" x14ac:dyDescent="0.25">
      <c r="A425" s="12"/>
      <c r="B425" s="12"/>
      <c r="C425" s="12"/>
      <c r="D425" s="12"/>
      <c r="E425" s="12"/>
      <c r="F425" s="12"/>
      <c r="G425" s="12"/>
      <c r="H425" s="12"/>
      <c r="J425" s="12" t="s">
        <v>2260</v>
      </c>
      <c r="K425" s="12" t="s">
        <v>229</v>
      </c>
      <c r="L425" s="12" t="s">
        <v>849</v>
      </c>
      <c r="M425" s="12" t="s">
        <v>2261</v>
      </c>
      <c r="N425" s="12" t="s">
        <v>2262</v>
      </c>
      <c r="O425" s="12">
        <v>11.0033005917</v>
      </c>
      <c r="P425" s="12">
        <v>-69.924907022300005</v>
      </c>
    </row>
    <row r="426" spans="1:16" x14ac:dyDescent="0.25">
      <c r="A426" s="12"/>
      <c r="B426" s="12"/>
      <c r="C426" s="12"/>
      <c r="D426" s="12"/>
      <c r="E426" s="12"/>
      <c r="F426" s="12"/>
      <c r="G426" s="12"/>
      <c r="H426" s="12"/>
      <c r="J426" s="12" t="s">
        <v>2263</v>
      </c>
      <c r="K426" s="12" t="s">
        <v>2264</v>
      </c>
      <c r="L426" s="12" t="s">
        <v>854</v>
      </c>
      <c r="M426" s="12" t="s">
        <v>2264</v>
      </c>
      <c r="N426" s="12" t="s">
        <v>2265</v>
      </c>
      <c r="O426" s="12">
        <v>11.4889420858</v>
      </c>
      <c r="P426" s="12">
        <v>-69.233147003799999</v>
      </c>
    </row>
    <row r="427" spans="1:16" ht="25.5" x14ac:dyDescent="0.25">
      <c r="A427" s="12"/>
      <c r="B427" s="12"/>
      <c r="C427" s="12"/>
      <c r="D427" s="12"/>
      <c r="E427" s="12"/>
      <c r="F427" s="12"/>
      <c r="G427" s="12"/>
      <c r="H427" s="12"/>
      <c r="J427" s="12" t="s">
        <v>2266</v>
      </c>
      <c r="K427" s="12" t="s">
        <v>859</v>
      </c>
      <c r="L427" s="12" t="s">
        <v>860</v>
      </c>
      <c r="M427" s="12" t="s">
        <v>2267</v>
      </c>
      <c r="N427" s="12" t="s">
        <v>2268</v>
      </c>
      <c r="O427" s="12">
        <v>10.8332293955</v>
      </c>
      <c r="P427" s="12">
        <v>-69.271585132300004</v>
      </c>
    </row>
    <row r="428" spans="1:16" x14ac:dyDescent="0.25">
      <c r="A428" s="12"/>
      <c r="B428" s="12"/>
      <c r="C428" s="12"/>
      <c r="D428" s="12"/>
      <c r="E428" s="12"/>
      <c r="F428" s="12"/>
      <c r="G428" s="12"/>
      <c r="H428" s="12"/>
      <c r="J428" s="12" t="s">
        <v>2269</v>
      </c>
      <c r="K428" s="12" t="s">
        <v>859</v>
      </c>
      <c r="L428" s="12" t="s">
        <v>860</v>
      </c>
      <c r="M428" s="12" t="s">
        <v>2270</v>
      </c>
      <c r="N428" s="12" t="s">
        <v>2271</v>
      </c>
      <c r="O428" s="12">
        <v>10.9092947992</v>
      </c>
      <c r="P428" s="12">
        <v>-69.199823628800004</v>
      </c>
    </row>
    <row r="429" spans="1:16" x14ac:dyDescent="0.25">
      <c r="A429" s="12"/>
      <c r="B429" s="12"/>
      <c r="C429" s="12"/>
      <c r="D429" s="12"/>
      <c r="E429" s="12"/>
      <c r="F429" s="12"/>
      <c r="G429" s="12"/>
      <c r="H429" s="12"/>
      <c r="J429" s="12" t="s">
        <v>2272</v>
      </c>
      <c r="K429" s="12" t="s">
        <v>859</v>
      </c>
      <c r="L429" s="12" t="s">
        <v>860</v>
      </c>
      <c r="M429" s="12" t="s">
        <v>2273</v>
      </c>
      <c r="N429" s="12" t="s">
        <v>2274</v>
      </c>
      <c r="O429" s="12">
        <v>10.7535983569</v>
      </c>
      <c r="P429" s="12">
        <v>-69.069492377499998</v>
      </c>
    </row>
    <row r="430" spans="1:16" x14ac:dyDescent="0.25">
      <c r="A430" s="12"/>
      <c r="B430" s="12"/>
      <c r="C430" s="12"/>
      <c r="D430" s="12"/>
      <c r="E430" s="12"/>
      <c r="F430" s="12"/>
      <c r="G430" s="12"/>
      <c r="H430" s="12"/>
      <c r="J430" s="12" t="s">
        <v>2275</v>
      </c>
      <c r="K430" s="12" t="s">
        <v>865</v>
      </c>
      <c r="L430" s="12" t="s">
        <v>866</v>
      </c>
      <c r="M430" s="12" t="s">
        <v>865</v>
      </c>
      <c r="N430" s="12" t="s">
        <v>2276</v>
      </c>
      <c r="O430" s="12">
        <v>11.2029681225</v>
      </c>
      <c r="P430" s="12">
        <v>-70.244169808999999</v>
      </c>
    </row>
    <row r="431" spans="1:16" x14ac:dyDescent="0.25">
      <c r="A431" s="12"/>
      <c r="B431" s="12"/>
      <c r="C431" s="12"/>
      <c r="D431" s="12"/>
      <c r="E431" s="12"/>
      <c r="F431" s="12"/>
      <c r="G431" s="12"/>
      <c r="H431" s="12"/>
      <c r="J431" s="12" t="s">
        <v>2277</v>
      </c>
      <c r="K431" s="12" t="s">
        <v>865</v>
      </c>
      <c r="L431" s="12" t="s">
        <v>866</v>
      </c>
      <c r="M431" s="12" t="s">
        <v>1829</v>
      </c>
      <c r="N431" s="12" t="s">
        <v>2278</v>
      </c>
      <c r="O431" s="12">
        <v>11.009722718400001</v>
      </c>
      <c r="P431" s="12">
        <v>-70.331669939799994</v>
      </c>
    </row>
    <row r="432" spans="1:16" x14ac:dyDescent="0.25">
      <c r="A432" s="12"/>
      <c r="B432" s="12"/>
      <c r="C432" s="12"/>
      <c r="D432" s="12"/>
      <c r="E432" s="12"/>
      <c r="F432" s="12"/>
      <c r="G432" s="12"/>
      <c r="H432" s="12"/>
      <c r="J432" s="12" t="s">
        <v>2279</v>
      </c>
      <c r="K432" s="12" t="s">
        <v>434</v>
      </c>
      <c r="L432" s="12" t="s">
        <v>871</v>
      </c>
      <c r="M432" s="12" t="s">
        <v>2280</v>
      </c>
      <c r="N432" s="12" t="s">
        <v>2281</v>
      </c>
      <c r="O432" s="12">
        <v>11.4015088022</v>
      </c>
      <c r="P432" s="12">
        <v>-69.372122411600003</v>
      </c>
    </row>
    <row r="433" spans="1:16" x14ac:dyDescent="0.25">
      <c r="A433" s="12"/>
      <c r="B433" s="12"/>
      <c r="C433" s="12"/>
      <c r="D433" s="12"/>
      <c r="E433" s="12"/>
      <c r="F433" s="12"/>
      <c r="G433" s="12"/>
      <c r="H433" s="12"/>
      <c r="J433" s="12" t="s">
        <v>2282</v>
      </c>
      <c r="K433" s="12" t="s">
        <v>434</v>
      </c>
      <c r="L433" s="12" t="s">
        <v>871</v>
      </c>
      <c r="M433" s="12" t="s">
        <v>2283</v>
      </c>
      <c r="N433" s="12" t="s">
        <v>2284</v>
      </c>
      <c r="O433" s="12">
        <v>11.4565224608</v>
      </c>
      <c r="P433" s="12">
        <v>-69.355524708000004</v>
      </c>
    </row>
    <row r="434" spans="1:16" x14ac:dyDescent="0.25">
      <c r="A434" s="12"/>
      <c r="B434" s="12"/>
      <c r="C434" s="12"/>
      <c r="D434" s="12"/>
      <c r="E434" s="12"/>
      <c r="F434" s="12"/>
      <c r="G434" s="12"/>
      <c r="H434" s="12"/>
      <c r="J434" s="12" t="s">
        <v>2285</v>
      </c>
      <c r="K434" s="12" t="s">
        <v>434</v>
      </c>
      <c r="L434" s="12" t="s">
        <v>871</v>
      </c>
      <c r="M434" s="12" t="s">
        <v>2286</v>
      </c>
      <c r="N434" s="12" t="s">
        <v>2287</v>
      </c>
      <c r="O434" s="12">
        <v>11.417308548299999</v>
      </c>
      <c r="P434" s="12">
        <v>-69.391290293500006</v>
      </c>
    </row>
    <row r="435" spans="1:16" x14ac:dyDescent="0.25">
      <c r="A435" s="12"/>
      <c r="B435" s="12"/>
      <c r="C435" s="12"/>
      <c r="D435" s="12"/>
      <c r="E435" s="12"/>
      <c r="F435" s="12"/>
      <c r="G435" s="12"/>
      <c r="H435" s="12"/>
      <c r="J435" s="12" t="s">
        <v>2288</v>
      </c>
      <c r="K435" s="12" t="s">
        <v>434</v>
      </c>
      <c r="L435" s="12" t="s">
        <v>871</v>
      </c>
      <c r="M435" s="12" t="s">
        <v>2289</v>
      </c>
      <c r="N435" s="12" t="s">
        <v>2290</v>
      </c>
      <c r="O435" s="12">
        <v>11.420269366699999</v>
      </c>
      <c r="P435" s="12">
        <v>-69.273184171500006</v>
      </c>
    </row>
    <row r="436" spans="1:16" x14ac:dyDescent="0.25">
      <c r="A436" s="12"/>
      <c r="B436" s="12"/>
      <c r="C436" s="12"/>
      <c r="D436" s="12"/>
      <c r="E436" s="12"/>
      <c r="F436" s="12"/>
      <c r="G436" s="12"/>
      <c r="H436" s="12"/>
      <c r="J436" s="12" t="s">
        <v>2291</v>
      </c>
      <c r="K436" s="12" t="s">
        <v>434</v>
      </c>
      <c r="L436" s="12" t="s">
        <v>871</v>
      </c>
      <c r="M436" s="12" t="s">
        <v>2100</v>
      </c>
      <c r="N436" s="12" t="s">
        <v>2292</v>
      </c>
      <c r="O436" s="12">
        <v>11.2427866538</v>
      </c>
      <c r="P436" s="12">
        <v>-69.308677609300005</v>
      </c>
    </row>
    <row r="437" spans="1:16" x14ac:dyDescent="0.25">
      <c r="A437" s="12"/>
      <c r="B437" s="12"/>
      <c r="C437" s="12"/>
      <c r="D437" s="12"/>
      <c r="E437" s="12"/>
      <c r="F437" s="12"/>
      <c r="G437" s="12"/>
      <c r="H437" s="12"/>
      <c r="J437" s="12" t="s">
        <v>2293</v>
      </c>
      <c r="K437" s="12" t="s">
        <v>2294</v>
      </c>
      <c r="L437" s="12" t="s">
        <v>876</v>
      </c>
      <c r="M437" s="12" t="s">
        <v>2294</v>
      </c>
      <c r="N437" s="12" t="s">
        <v>2295</v>
      </c>
      <c r="O437" s="12">
        <v>8.2588012303700005</v>
      </c>
      <c r="P437" s="12">
        <v>-67.592643380400006</v>
      </c>
    </row>
    <row r="438" spans="1:16" x14ac:dyDescent="0.25">
      <c r="A438" s="12"/>
      <c r="B438" s="12"/>
      <c r="C438" s="12"/>
      <c r="D438" s="12"/>
      <c r="E438" s="12"/>
      <c r="F438" s="12"/>
      <c r="G438" s="12"/>
      <c r="H438" s="12"/>
      <c r="J438" s="12" t="s">
        <v>2296</v>
      </c>
      <c r="K438" s="12" t="s">
        <v>2294</v>
      </c>
      <c r="L438" s="12" t="s">
        <v>876</v>
      </c>
      <c r="M438" s="12" t="s">
        <v>2297</v>
      </c>
      <c r="N438" s="12" t="s">
        <v>2298</v>
      </c>
      <c r="O438" s="12">
        <v>7.95489664693</v>
      </c>
      <c r="P438" s="12">
        <v>-67.4570581678</v>
      </c>
    </row>
    <row r="439" spans="1:16" x14ac:dyDescent="0.25">
      <c r="A439" s="12"/>
      <c r="B439" s="12"/>
      <c r="C439" s="12"/>
      <c r="D439" s="12"/>
      <c r="E439" s="12"/>
      <c r="F439" s="12"/>
      <c r="G439" s="12"/>
      <c r="H439" s="12"/>
      <c r="J439" s="12" t="s">
        <v>2299</v>
      </c>
      <c r="K439" s="12" t="s">
        <v>2294</v>
      </c>
      <c r="L439" s="12" t="s">
        <v>876</v>
      </c>
      <c r="M439" s="12" t="s">
        <v>545</v>
      </c>
      <c r="N439" s="12" t="s">
        <v>2300</v>
      </c>
      <c r="O439" s="12">
        <v>8.1104899565000004</v>
      </c>
      <c r="P439" s="12">
        <v>-67.472753190399999</v>
      </c>
    </row>
    <row r="440" spans="1:16" x14ac:dyDescent="0.25">
      <c r="A440" s="12"/>
      <c r="B440" s="12"/>
      <c r="C440" s="12"/>
      <c r="D440" s="12"/>
      <c r="E440" s="12"/>
      <c r="F440" s="12"/>
      <c r="G440" s="12"/>
      <c r="H440" s="12"/>
      <c r="J440" s="12" t="s">
        <v>2301</v>
      </c>
      <c r="K440" s="12" t="s">
        <v>881</v>
      </c>
      <c r="L440" s="12" t="s">
        <v>882</v>
      </c>
      <c r="M440" s="12" t="s">
        <v>881</v>
      </c>
      <c r="N440" s="12" t="s">
        <v>2302</v>
      </c>
      <c r="O440" s="12">
        <v>9.3471934728299999</v>
      </c>
      <c r="P440" s="12">
        <v>-66.293347264199994</v>
      </c>
    </row>
    <row r="441" spans="1:16" x14ac:dyDescent="0.25">
      <c r="A441" s="12"/>
      <c r="B441" s="12"/>
      <c r="C441" s="12"/>
      <c r="D441" s="12"/>
      <c r="E441" s="12"/>
      <c r="F441" s="12"/>
      <c r="G441" s="12"/>
      <c r="H441" s="12"/>
      <c r="J441" s="12" t="s">
        <v>2303</v>
      </c>
      <c r="K441" s="12" t="s">
        <v>887</v>
      </c>
      <c r="L441" s="12" t="s">
        <v>888</v>
      </c>
      <c r="M441" s="12" t="s">
        <v>887</v>
      </c>
      <c r="N441" s="12" t="s">
        <v>2304</v>
      </c>
      <c r="O441" s="12">
        <v>8.6187980070200005</v>
      </c>
      <c r="P441" s="12">
        <v>-65.6429265055</v>
      </c>
    </row>
    <row r="442" spans="1:16" ht="38.25" x14ac:dyDescent="0.25">
      <c r="A442" s="12"/>
      <c r="B442" s="12"/>
      <c r="C442" s="12"/>
      <c r="D442" s="12"/>
      <c r="E442" s="12"/>
      <c r="F442" s="12"/>
      <c r="G442" s="12"/>
      <c r="H442" s="12"/>
      <c r="J442" s="12" t="s">
        <v>2305</v>
      </c>
      <c r="K442" s="12" t="s">
        <v>893</v>
      </c>
      <c r="L442" s="12" t="s">
        <v>894</v>
      </c>
      <c r="M442" s="12" t="s">
        <v>2306</v>
      </c>
      <c r="N442" s="12" t="s">
        <v>2307</v>
      </c>
      <c r="O442" s="12">
        <v>8.1065711889299994</v>
      </c>
      <c r="P442" s="12">
        <v>-67.281964306600003</v>
      </c>
    </row>
    <row r="443" spans="1:16" ht="25.5" x14ac:dyDescent="0.25">
      <c r="A443" s="12"/>
      <c r="B443" s="12"/>
      <c r="C443" s="12"/>
      <c r="D443" s="12"/>
      <c r="E443" s="12"/>
      <c r="F443" s="12"/>
      <c r="G443" s="12"/>
      <c r="H443" s="12"/>
      <c r="J443" s="12" t="s">
        <v>2308</v>
      </c>
      <c r="K443" s="12" t="s">
        <v>893</v>
      </c>
      <c r="L443" s="12" t="s">
        <v>894</v>
      </c>
      <c r="M443" s="12" t="s">
        <v>2309</v>
      </c>
      <c r="N443" s="12" t="s">
        <v>2310</v>
      </c>
      <c r="O443" s="12">
        <v>7.9317555199800003</v>
      </c>
      <c r="P443" s="12">
        <v>-66.919717277299995</v>
      </c>
    </row>
    <row r="444" spans="1:16" ht="25.5" x14ac:dyDescent="0.25">
      <c r="A444" s="12"/>
      <c r="B444" s="12"/>
      <c r="C444" s="12"/>
      <c r="D444" s="12"/>
      <c r="E444" s="12"/>
      <c r="F444" s="12"/>
      <c r="G444" s="12"/>
      <c r="H444" s="12"/>
      <c r="J444" s="12" t="s">
        <v>2311</v>
      </c>
      <c r="K444" s="12" t="s">
        <v>899</v>
      </c>
      <c r="L444" s="12" t="s">
        <v>900</v>
      </c>
      <c r="M444" s="12" t="s">
        <v>2312</v>
      </c>
      <c r="N444" s="12" t="s">
        <v>2313</v>
      </c>
      <c r="O444" s="12">
        <v>9.1297137714099996</v>
      </c>
      <c r="P444" s="12">
        <v>-66.070835152200004</v>
      </c>
    </row>
    <row r="445" spans="1:16" x14ac:dyDescent="0.25">
      <c r="A445" s="12"/>
      <c r="B445" s="12"/>
      <c r="C445" s="12"/>
      <c r="D445" s="12"/>
      <c r="E445" s="12"/>
      <c r="F445" s="12"/>
      <c r="G445" s="12"/>
      <c r="H445" s="12"/>
      <c r="J445" s="12" t="s">
        <v>2314</v>
      </c>
      <c r="K445" s="12" t="s">
        <v>899</v>
      </c>
      <c r="L445" s="12" t="s">
        <v>900</v>
      </c>
      <c r="M445" s="12" t="s">
        <v>2315</v>
      </c>
      <c r="N445" s="12" t="s">
        <v>2316</v>
      </c>
      <c r="O445" s="12">
        <v>8.2933018692099996</v>
      </c>
      <c r="P445" s="12">
        <v>-65.964828719500005</v>
      </c>
    </row>
    <row r="446" spans="1:16" ht="25.5" x14ac:dyDescent="0.25">
      <c r="A446" s="12"/>
      <c r="B446" s="12"/>
      <c r="C446" s="12"/>
      <c r="D446" s="12"/>
      <c r="E446" s="12"/>
      <c r="F446" s="12"/>
      <c r="G446" s="12"/>
      <c r="H446" s="12"/>
      <c r="J446" s="12" t="s">
        <v>2317</v>
      </c>
      <c r="K446" s="12" t="s">
        <v>905</v>
      </c>
      <c r="L446" s="12" t="s">
        <v>906</v>
      </c>
      <c r="M446" s="12" t="s">
        <v>2318</v>
      </c>
      <c r="N446" s="12" t="s">
        <v>2319</v>
      </c>
      <c r="O446" s="12">
        <v>8.9115282861599994</v>
      </c>
      <c r="P446" s="12">
        <v>-66.485704470200005</v>
      </c>
    </row>
    <row r="447" spans="1:16" x14ac:dyDescent="0.25">
      <c r="A447" s="12"/>
      <c r="B447" s="12"/>
      <c r="C447" s="12"/>
      <c r="D447" s="12"/>
      <c r="E447" s="12"/>
      <c r="F447" s="12"/>
      <c r="G447" s="12"/>
      <c r="H447" s="12"/>
      <c r="J447" s="12" t="s">
        <v>2320</v>
      </c>
      <c r="K447" s="12" t="s">
        <v>905</v>
      </c>
      <c r="L447" s="12" t="s">
        <v>906</v>
      </c>
      <c r="M447" s="12" t="s">
        <v>2321</v>
      </c>
      <c r="N447" s="12" t="s">
        <v>2322</v>
      </c>
      <c r="O447" s="12">
        <v>7.9242075204600004</v>
      </c>
      <c r="P447" s="12">
        <v>-66.457501801500001</v>
      </c>
    </row>
    <row r="448" spans="1:16" ht="25.5" x14ac:dyDescent="0.25">
      <c r="A448" s="12"/>
      <c r="B448" s="12"/>
      <c r="C448" s="12"/>
      <c r="D448" s="12"/>
      <c r="E448" s="12"/>
      <c r="F448" s="12"/>
      <c r="G448" s="12"/>
      <c r="H448" s="12"/>
      <c r="J448" s="12" t="s">
        <v>2323</v>
      </c>
      <c r="K448" s="12" t="s">
        <v>905</v>
      </c>
      <c r="L448" s="12" t="s">
        <v>906</v>
      </c>
      <c r="M448" s="12" t="s">
        <v>2324</v>
      </c>
      <c r="N448" s="12" t="s">
        <v>2325</v>
      </c>
      <c r="O448" s="12">
        <v>8.3653860306799999</v>
      </c>
      <c r="P448" s="12">
        <v>-66.481535402899993</v>
      </c>
    </row>
    <row r="449" spans="1:16" x14ac:dyDescent="0.25">
      <c r="A449" s="12"/>
      <c r="B449" s="12"/>
      <c r="C449" s="12"/>
      <c r="D449" s="12"/>
      <c r="E449" s="12"/>
      <c r="F449" s="12"/>
      <c r="G449" s="12"/>
      <c r="H449" s="12"/>
      <c r="J449" s="12" t="s">
        <v>2326</v>
      </c>
      <c r="K449" s="12" t="s">
        <v>911</v>
      </c>
      <c r="L449" s="12" t="s">
        <v>912</v>
      </c>
      <c r="M449" s="12" t="s">
        <v>2327</v>
      </c>
      <c r="N449" s="12" t="s">
        <v>2328</v>
      </c>
      <c r="O449" s="12">
        <v>9.4235596577499994</v>
      </c>
      <c r="P449" s="12">
        <v>-67.023825637000002</v>
      </c>
    </row>
    <row r="450" spans="1:16" x14ac:dyDescent="0.25">
      <c r="A450" s="12"/>
      <c r="B450" s="12"/>
      <c r="C450" s="12"/>
      <c r="D450" s="12"/>
      <c r="E450" s="12"/>
      <c r="F450" s="12"/>
      <c r="G450" s="12"/>
      <c r="H450" s="12"/>
      <c r="J450" s="12" t="s">
        <v>2329</v>
      </c>
      <c r="K450" s="12" t="s">
        <v>911</v>
      </c>
      <c r="L450" s="12" t="s">
        <v>912</v>
      </c>
      <c r="M450" s="12" t="s">
        <v>507</v>
      </c>
      <c r="N450" s="12" t="s">
        <v>2330</v>
      </c>
      <c r="O450" s="12">
        <v>9.2399272764199996</v>
      </c>
      <c r="P450" s="12">
        <v>-67.227249183599994</v>
      </c>
    </row>
    <row r="451" spans="1:16" ht="25.5" x14ac:dyDescent="0.25">
      <c r="A451" s="12"/>
      <c r="B451" s="12"/>
      <c r="C451" s="12"/>
      <c r="D451" s="12"/>
      <c r="E451" s="12"/>
      <c r="F451" s="12"/>
      <c r="G451" s="12"/>
      <c r="H451" s="12"/>
      <c r="J451" s="12" t="s">
        <v>2331</v>
      </c>
      <c r="K451" s="12" t="s">
        <v>184</v>
      </c>
      <c r="L451" s="12" t="s">
        <v>917</v>
      </c>
      <c r="M451" s="12" t="s">
        <v>2332</v>
      </c>
      <c r="N451" s="12" t="s">
        <v>2333</v>
      </c>
      <c r="O451" s="12">
        <v>8.6416341312899991</v>
      </c>
      <c r="P451" s="12">
        <v>-67.385453857800002</v>
      </c>
    </row>
    <row r="452" spans="1:16" ht="25.5" x14ac:dyDescent="0.25">
      <c r="A452" s="12"/>
      <c r="B452" s="12"/>
      <c r="C452" s="12"/>
      <c r="D452" s="12"/>
      <c r="E452" s="12"/>
      <c r="F452" s="12"/>
      <c r="G452" s="12"/>
      <c r="H452" s="12"/>
      <c r="J452" s="12" t="s">
        <v>2334</v>
      </c>
      <c r="K452" s="12" t="s">
        <v>184</v>
      </c>
      <c r="L452" s="12" t="s">
        <v>917</v>
      </c>
      <c r="M452" s="12" t="s">
        <v>2335</v>
      </c>
      <c r="N452" s="12" t="s">
        <v>2336</v>
      </c>
      <c r="O452" s="12">
        <v>8.7618962497900004</v>
      </c>
      <c r="P452" s="12">
        <v>-66.896354477000003</v>
      </c>
    </row>
    <row r="453" spans="1:16" ht="25.5" x14ac:dyDescent="0.25">
      <c r="A453" s="12"/>
      <c r="B453" s="12"/>
      <c r="C453" s="12"/>
      <c r="D453" s="12"/>
      <c r="E453" s="12"/>
      <c r="F453" s="12"/>
      <c r="G453" s="12"/>
      <c r="H453" s="12"/>
      <c r="J453" s="12" t="s">
        <v>2337</v>
      </c>
      <c r="K453" s="12" t="s">
        <v>184</v>
      </c>
      <c r="L453" s="12" t="s">
        <v>917</v>
      </c>
      <c r="M453" s="12" t="s">
        <v>2338</v>
      </c>
      <c r="N453" s="12" t="s">
        <v>2339</v>
      </c>
      <c r="O453" s="12">
        <v>9.0945299459799998</v>
      </c>
      <c r="P453" s="12">
        <v>-67.493883514199993</v>
      </c>
    </row>
    <row r="454" spans="1:16" ht="25.5" x14ac:dyDescent="0.25">
      <c r="A454" s="12"/>
      <c r="B454" s="12"/>
      <c r="C454" s="12"/>
      <c r="D454" s="12"/>
      <c r="E454" s="12"/>
      <c r="F454" s="12"/>
      <c r="G454" s="12"/>
      <c r="H454" s="12"/>
      <c r="J454" s="12" t="s">
        <v>2340</v>
      </c>
      <c r="K454" s="12" t="s">
        <v>184</v>
      </c>
      <c r="L454" s="12" t="s">
        <v>917</v>
      </c>
      <c r="M454" s="12" t="s">
        <v>2341</v>
      </c>
      <c r="N454" s="12" t="s">
        <v>2342</v>
      </c>
      <c r="O454" s="12">
        <v>8.8651283604900009</v>
      </c>
      <c r="P454" s="12">
        <v>-67.808098303199998</v>
      </c>
    </row>
    <row r="455" spans="1:16" ht="25.5" x14ac:dyDescent="0.25">
      <c r="A455" s="12"/>
      <c r="B455" s="12"/>
      <c r="C455" s="12"/>
      <c r="D455" s="12"/>
      <c r="E455" s="12"/>
      <c r="F455" s="12"/>
      <c r="G455" s="12"/>
      <c r="H455" s="12"/>
      <c r="J455" s="12" t="s">
        <v>2343</v>
      </c>
      <c r="K455" s="12" t="s">
        <v>922</v>
      </c>
      <c r="L455" s="12" t="s">
        <v>923</v>
      </c>
      <c r="M455" s="12" t="s">
        <v>2344</v>
      </c>
      <c r="N455" s="12" t="s">
        <v>2345</v>
      </c>
      <c r="O455" s="12">
        <v>9.9303507474699995</v>
      </c>
      <c r="P455" s="12">
        <v>-66.373294005399998</v>
      </c>
    </row>
    <row r="456" spans="1:16" ht="25.5" x14ac:dyDescent="0.25">
      <c r="A456" s="12"/>
      <c r="B456" s="12"/>
      <c r="C456" s="12"/>
      <c r="D456" s="12"/>
      <c r="E456" s="12"/>
      <c r="F456" s="12"/>
      <c r="G456" s="12"/>
      <c r="H456" s="12"/>
      <c r="J456" s="12" t="s">
        <v>2346</v>
      </c>
      <c r="K456" s="12" t="s">
        <v>922</v>
      </c>
      <c r="L456" s="12" t="s">
        <v>923</v>
      </c>
      <c r="M456" s="12" t="s">
        <v>2347</v>
      </c>
      <c r="N456" s="12" t="s">
        <v>2348</v>
      </c>
      <c r="O456" s="12">
        <v>9.6542677606900007</v>
      </c>
      <c r="P456" s="12">
        <v>-66.373241677999999</v>
      </c>
    </row>
    <row r="457" spans="1:16" ht="25.5" x14ac:dyDescent="0.25">
      <c r="A457" s="12"/>
      <c r="B457" s="12"/>
      <c r="C457" s="12"/>
      <c r="D457" s="12"/>
      <c r="E457" s="12"/>
      <c r="F457" s="12"/>
      <c r="G457" s="12"/>
      <c r="H457" s="12"/>
      <c r="J457" s="12" t="s">
        <v>2349</v>
      </c>
      <c r="K457" s="12" t="s">
        <v>922</v>
      </c>
      <c r="L457" s="12" t="s">
        <v>923</v>
      </c>
      <c r="M457" s="12" t="s">
        <v>2350</v>
      </c>
      <c r="N457" s="12" t="s">
        <v>2351</v>
      </c>
      <c r="O457" s="12">
        <v>9.4147860633700002</v>
      </c>
      <c r="P457" s="12">
        <v>-66.527706566000006</v>
      </c>
    </row>
    <row r="458" spans="1:16" ht="25.5" x14ac:dyDescent="0.25">
      <c r="A458" s="12"/>
      <c r="B458" s="12"/>
      <c r="C458" s="12"/>
      <c r="D458" s="12"/>
      <c r="E458" s="12"/>
      <c r="F458" s="12"/>
      <c r="G458" s="12"/>
      <c r="H458" s="12"/>
      <c r="J458" s="12" t="s">
        <v>2352</v>
      </c>
      <c r="K458" s="12" t="s">
        <v>922</v>
      </c>
      <c r="L458" s="12" t="s">
        <v>923</v>
      </c>
      <c r="M458" s="12" t="s">
        <v>2353</v>
      </c>
      <c r="N458" s="12" t="s">
        <v>2354</v>
      </c>
      <c r="O458" s="12">
        <v>9.74780024881</v>
      </c>
      <c r="P458" s="12">
        <v>-66.078059150599998</v>
      </c>
    </row>
    <row r="459" spans="1:16" ht="25.5" x14ac:dyDescent="0.25">
      <c r="A459" s="12"/>
      <c r="B459" s="12"/>
      <c r="C459" s="12"/>
      <c r="D459" s="12"/>
      <c r="E459" s="12"/>
      <c r="F459" s="12"/>
      <c r="G459" s="12"/>
      <c r="H459" s="12"/>
      <c r="J459" s="12" t="s">
        <v>2355</v>
      </c>
      <c r="K459" s="12" t="s">
        <v>922</v>
      </c>
      <c r="L459" s="12" t="s">
        <v>923</v>
      </c>
      <c r="M459" s="12" t="s">
        <v>2356</v>
      </c>
      <c r="N459" s="12" t="s">
        <v>2357</v>
      </c>
      <c r="O459" s="12">
        <v>9.9309756998999994</v>
      </c>
      <c r="P459" s="12">
        <v>-66.233789881800007</v>
      </c>
    </row>
    <row r="460" spans="1:16" ht="25.5" x14ac:dyDescent="0.25">
      <c r="A460" s="12"/>
      <c r="B460" s="12"/>
      <c r="C460" s="12"/>
      <c r="D460" s="12"/>
      <c r="E460" s="12"/>
      <c r="F460" s="12"/>
      <c r="G460" s="12"/>
      <c r="H460" s="12"/>
      <c r="J460" s="12" t="s">
        <v>2358</v>
      </c>
      <c r="K460" s="12" t="s">
        <v>922</v>
      </c>
      <c r="L460" s="12" t="s">
        <v>923</v>
      </c>
      <c r="M460" s="12" t="s">
        <v>2359</v>
      </c>
      <c r="N460" s="12" t="s">
        <v>2360</v>
      </c>
      <c r="O460" s="12">
        <v>9.8355320173200003</v>
      </c>
      <c r="P460" s="12">
        <v>-66.458595618999993</v>
      </c>
    </row>
    <row r="461" spans="1:16" ht="25.5" x14ac:dyDescent="0.25">
      <c r="A461" s="12"/>
      <c r="B461" s="12"/>
      <c r="C461" s="12"/>
      <c r="D461" s="12"/>
      <c r="E461" s="12"/>
      <c r="F461" s="12"/>
      <c r="G461" s="12"/>
      <c r="H461" s="12"/>
      <c r="J461" s="12" t="s">
        <v>2361</v>
      </c>
      <c r="K461" s="12" t="s">
        <v>922</v>
      </c>
      <c r="L461" s="12" t="s">
        <v>923</v>
      </c>
      <c r="M461" s="12" t="s">
        <v>2362</v>
      </c>
      <c r="N461" s="12" t="s">
        <v>2363</v>
      </c>
      <c r="O461" s="12">
        <v>9.8979942886700005</v>
      </c>
      <c r="P461" s="12">
        <v>-66.061060903200001</v>
      </c>
    </row>
    <row r="462" spans="1:16" x14ac:dyDescent="0.25">
      <c r="A462" s="12"/>
      <c r="B462" s="12"/>
      <c r="C462" s="12"/>
      <c r="D462" s="12"/>
      <c r="E462" s="12"/>
      <c r="F462" s="12"/>
      <c r="G462" s="12"/>
      <c r="H462" s="12"/>
      <c r="J462" s="12" t="s">
        <v>2364</v>
      </c>
      <c r="K462" s="12" t="s">
        <v>928</v>
      </c>
      <c r="L462" s="12" t="s">
        <v>929</v>
      </c>
      <c r="M462" s="12" t="s">
        <v>2365</v>
      </c>
      <c r="N462" s="12" t="s">
        <v>2366</v>
      </c>
      <c r="O462" s="12">
        <v>9.4404918774900004</v>
      </c>
      <c r="P462" s="12">
        <v>-67.362266931799994</v>
      </c>
    </row>
    <row r="463" spans="1:16" ht="25.5" x14ac:dyDescent="0.25">
      <c r="A463" s="12"/>
      <c r="B463" s="12"/>
      <c r="C463" s="12"/>
      <c r="D463" s="12"/>
      <c r="E463" s="12"/>
      <c r="F463" s="12"/>
      <c r="G463" s="12"/>
      <c r="H463" s="12"/>
      <c r="J463" s="12" t="s">
        <v>2367</v>
      </c>
      <c r="K463" s="12" t="s">
        <v>928</v>
      </c>
      <c r="L463" s="12" t="s">
        <v>929</v>
      </c>
      <c r="M463" s="12" t="s">
        <v>2368</v>
      </c>
      <c r="N463" s="12" t="s">
        <v>2369</v>
      </c>
      <c r="O463" s="12">
        <v>9.5226910962000009</v>
      </c>
      <c r="P463" s="12">
        <v>-67.729463303299994</v>
      </c>
    </row>
    <row r="464" spans="1:16" ht="25.5" x14ac:dyDescent="0.25">
      <c r="A464" s="12"/>
      <c r="B464" s="12"/>
      <c r="C464" s="12"/>
      <c r="D464" s="12"/>
      <c r="E464" s="12"/>
      <c r="F464" s="12"/>
      <c r="G464" s="12"/>
      <c r="H464" s="12"/>
      <c r="J464" s="12" t="s">
        <v>2370</v>
      </c>
      <c r="K464" s="12" t="s">
        <v>928</v>
      </c>
      <c r="L464" s="12" t="s">
        <v>929</v>
      </c>
      <c r="M464" s="12" t="s">
        <v>2371</v>
      </c>
      <c r="N464" s="12" t="s">
        <v>2372</v>
      </c>
      <c r="O464" s="12">
        <v>9.3531774871700009</v>
      </c>
      <c r="P464" s="12">
        <v>-67.620227740100006</v>
      </c>
    </row>
    <row r="465" spans="1:16" ht="25.5" x14ac:dyDescent="0.25">
      <c r="A465" s="12"/>
      <c r="B465" s="12"/>
      <c r="C465" s="12"/>
      <c r="D465" s="12"/>
      <c r="E465" s="12"/>
      <c r="F465" s="12"/>
      <c r="G465" s="12"/>
      <c r="H465" s="12"/>
      <c r="J465" s="12" t="s">
        <v>2373</v>
      </c>
      <c r="K465" s="12" t="s">
        <v>928</v>
      </c>
      <c r="L465" s="12" t="s">
        <v>929</v>
      </c>
      <c r="M465" s="12" t="s">
        <v>2374</v>
      </c>
      <c r="N465" s="12" t="s">
        <v>2375</v>
      </c>
      <c r="O465" s="12">
        <v>9.7823122513299996</v>
      </c>
      <c r="P465" s="12">
        <v>-67.672382105500006</v>
      </c>
    </row>
    <row r="466" spans="1:16" x14ac:dyDescent="0.25">
      <c r="A466" s="12"/>
      <c r="B466" s="12"/>
      <c r="C466" s="12"/>
      <c r="D466" s="12"/>
      <c r="E466" s="12"/>
      <c r="F466" s="12"/>
      <c r="G466" s="12"/>
      <c r="H466" s="12"/>
      <c r="J466" s="12" t="s">
        <v>2376</v>
      </c>
      <c r="K466" s="12" t="s">
        <v>372</v>
      </c>
      <c r="L466" s="12" t="s">
        <v>935</v>
      </c>
      <c r="M466" s="12" t="s">
        <v>2377</v>
      </c>
      <c r="N466" s="12" t="s">
        <v>2378</v>
      </c>
      <c r="O466" s="12">
        <v>9.2985516359000009</v>
      </c>
      <c r="P466" s="12">
        <v>-65.765443963799996</v>
      </c>
    </row>
    <row r="467" spans="1:16" x14ac:dyDescent="0.25">
      <c r="A467" s="12"/>
      <c r="B467" s="12"/>
      <c r="C467" s="12"/>
      <c r="D467" s="12"/>
      <c r="E467" s="12"/>
      <c r="F467" s="12"/>
      <c r="G467" s="12"/>
      <c r="H467" s="12"/>
      <c r="J467" s="12" t="s">
        <v>2379</v>
      </c>
      <c r="K467" s="12" t="s">
        <v>372</v>
      </c>
      <c r="L467" s="12" t="s">
        <v>935</v>
      </c>
      <c r="M467" s="12" t="s">
        <v>2380</v>
      </c>
      <c r="N467" s="12" t="s">
        <v>2381</v>
      </c>
      <c r="O467" s="12">
        <v>9.5754087051500001</v>
      </c>
      <c r="P467" s="12">
        <v>-65.687392627400001</v>
      </c>
    </row>
    <row r="468" spans="1:16" ht="25.5" x14ac:dyDescent="0.25">
      <c r="A468" s="12"/>
      <c r="B468" s="12"/>
      <c r="C468" s="12"/>
      <c r="D468" s="12"/>
      <c r="E468" s="12"/>
      <c r="F468" s="12"/>
      <c r="G468" s="12"/>
      <c r="H468" s="12"/>
      <c r="J468" s="12" t="s">
        <v>2382</v>
      </c>
      <c r="K468" s="12" t="s">
        <v>940</v>
      </c>
      <c r="L468" s="12" t="s">
        <v>941</v>
      </c>
      <c r="M468" s="12" t="s">
        <v>2383</v>
      </c>
      <c r="N468" s="12" t="s">
        <v>2384</v>
      </c>
      <c r="O468" s="12">
        <v>9.8830144240600006</v>
      </c>
      <c r="P468" s="12">
        <v>-67.344639936600004</v>
      </c>
    </row>
    <row r="469" spans="1:16" x14ac:dyDescent="0.25">
      <c r="A469" s="12"/>
      <c r="B469" s="12"/>
      <c r="C469" s="12"/>
      <c r="D469" s="12"/>
      <c r="E469" s="12"/>
      <c r="F469" s="12"/>
      <c r="G469" s="12"/>
      <c r="H469" s="12"/>
      <c r="J469" s="12" t="s">
        <v>2385</v>
      </c>
      <c r="K469" s="12" t="s">
        <v>940</v>
      </c>
      <c r="L469" s="12" t="s">
        <v>941</v>
      </c>
      <c r="M469" s="12" t="s">
        <v>2386</v>
      </c>
      <c r="N469" s="12" t="s">
        <v>2387</v>
      </c>
      <c r="O469" s="12">
        <v>9.7777509093100008</v>
      </c>
      <c r="P469" s="12">
        <v>-67.450591516800003</v>
      </c>
    </row>
    <row r="470" spans="1:16" x14ac:dyDescent="0.25">
      <c r="A470" s="12"/>
      <c r="B470" s="12"/>
      <c r="C470" s="12"/>
      <c r="D470" s="12"/>
      <c r="E470" s="12"/>
      <c r="F470" s="12"/>
      <c r="G470" s="12"/>
      <c r="H470" s="12"/>
      <c r="J470" s="12" t="s">
        <v>2388</v>
      </c>
      <c r="K470" s="12" t="s">
        <v>940</v>
      </c>
      <c r="L470" s="12" t="s">
        <v>941</v>
      </c>
      <c r="M470" s="12" t="s">
        <v>2389</v>
      </c>
      <c r="N470" s="12" t="s">
        <v>2390</v>
      </c>
      <c r="O470" s="12">
        <v>9.6998266655999998</v>
      </c>
      <c r="P470" s="12">
        <v>-67.1991702081</v>
      </c>
    </row>
    <row r="471" spans="1:16" ht="25.5" x14ac:dyDescent="0.25">
      <c r="A471" s="12"/>
      <c r="B471" s="12"/>
      <c r="C471" s="12"/>
      <c r="D471" s="12"/>
      <c r="E471" s="12"/>
      <c r="F471" s="12"/>
      <c r="G471" s="12"/>
      <c r="H471" s="12"/>
      <c r="J471" s="12" t="s">
        <v>2391</v>
      </c>
      <c r="K471" s="12" t="s">
        <v>946</v>
      </c>
      <c r="L471" s="12" t="s">
        <v>947</v>
      </c>
      <c r="M471" s="12" t="s">
        <v>946</v>
      </c>
      <c r="N471" s="12" t="s">
        <v>2392</v>
      </c>
      <c r="O471" s="12">
        <v>9.7852841880699994</v>
      </c>
      <c r="P471" s="12">
        <v>-65.843107097900003</v>
      </c>
    </row>
    <row r="472" spans="1:16" ht="25.5" x14ac:dyDescent="0.25">
      <c r="A472" s="12"/>
      <c r="B472" s="12"/>
      <c r="C472" s="12"/>
      <c r="D472" s="12"/>
      <c r="E472" s="12"/>
      <c r="F472" s="12"/>
      <c r="G472" s="12"/>
      <c r="H472" s="12"/>
      <c r="J472" s="12" t="s">
        <v>2393</v>
      </c>
      <c r="K472" s="12" t="s">
        <v>952</v>
      </c>
      <c r="L472" s="12" t="s">
        <v>953</v>
      </c>
      <c r="M472" s="12" t="s">
        <v>2394</v>
      </c>
      <c r="N472" s="12" t="s">
        <v>2395</v>
      </c>
      <c r="O472" s="12">
        <v>8.6209849202999997</v>
      </c>
      <c r="P472" s="12">
        <v>-65.290051675599997</v>
      </c>
    </row>
    <row r="473" spans="1:16" x14ac:dyDescent="0.25">
      <c r="A473" s="12"/>
      <c r="B473" s="12"/>
      <c r="C473" s="12"/>
      <c r="D473" s="12"/>
      <c r="E473" s="12"/>
      <c r="F473" s="12"/>
      <c r="G473" s="12"/>
      <c r="H473" s="12"/>
      <c r="J473" s="12" t="s">
        <v>2396</v>
      </c>
      <c r="K473" s="12" t="s">
        <v>952</v>
      </c>
      <c r="L473" s="12" t="s">
        <v>953</v>
      </c>
      <c r="M473" s="12" t="s">
        <v>1280</v>
      </c>
      <c r="N473" s="12" t="s">
        <v>2397</v>
      </c>
      <c r="O473" s="12">
        <v>8.6217221790699998</v>
      </c>
      <c r="P473" s="12">
        <v>-65.494123535900002</v>
      </c>
    </row>
    <row r="474" spans="1:16" x14ac:dyDescent="0.25">
      <c r="A474" s="12"/>
      <c r="B474" s="12"/>
      <c r="C474" s="12"/>
      <c r="D474" s="12"/>
      <c r="E474" s="12"/>
      <c r="F474" s="12"/>
      <c r="G474" s="12"/>
      <c r="H474" s="12"/>
      <c r="J474" s="12" t="s">
        <v>2398</v>
      </c>
      <c r="K474" s="12" t="s">
        <v>958</v>
      </c>
      <c r="L474" s="12" t="s">
        <v>959</v>
      </c>
      <c r="M474" s="12" t="s">
        <v>2399</v>
      </c>
      <c r="N474" s="12" t="s">
        <v>2400</v>
      </c>
      <c r="O474" s="12">
        <v>9.1863710399999992</v>
      </c>
      <c r="P474" s="12">
        <v>-65.288565145700005</v>
      </c>
    </row>
    <row r="475" spans="1:16" x14ac:dyDescent="0.25">
      <c r="A475" s="12"/>
      <c r="B475" s="12"/>
      <c r="C475" s="12"/>
      <c r="D475" s="12"/>
      <c r="E475" s="12"/>
      <c r="F475" s="12"/>
      <c r="G475" s="12"/>
      <c r="H475" s="12"/>
      <c r="J475" s="12" t="s">
        <v>2401</v>
      </c>
      <c r="K475" s="12" t="s">
        <v>958</v>
      </c>
      <c r="L475" s="12" t="s">
        <v>959</v>
      </c>
      <c r="M475" s="12" t="s">
        <v>2402</v>
      </c>
      <c r="N475" s="12" t="s">
        <v>2403</v>
      </c>
      <c r="O475" s="12">
        <v>9.52544057291</v>
      </c>
      <c r="P475" s="12">
        <v>-65.355918977900004</v>
      </c>
    </row>
    <row r="476" spans="1:16" x14ac:dyDescent="0.25">
      <c r="A476" s="12"/>
      <c r="B476" s="12"/>
      <c r="C476" s="12"/>
      <c r="D476" s="12"/>
      <c r="E476" s="12"/>
      <c r="F476" s="12"/>
      <c r="G476" s="12"/>
      <c r="H476" s="12"/>
      <c r="J476" s="12" t="s">
        <v>2404</v>
      </c>
      <c r="K476" s="12" t="s">
        <v>513</v>
      </c>
      <c r="L476" s="12" t="s">
        <v>964</v>
      </c>
      <c r="M476" s="12" t="s">
        <v>2405</v>
      </c>
      <c r="N476" s="12" t="s">
        <v>2406</v>
      </c>
      <c r="O476" s="12">
        <v>9.6782830181000001</v>
      </c>
      <c r="P476" s="12">
        <v>-69.629953241099997</v>
      </c>
    </row>
    <row r="477" spans="1:16" ht="25.5" x14ac:dyDescent="0.25">
      <c r="A477" s="12"/>
      <c r="B477" s="12"/>
      <c r="C477" s="12"/>
      <c r="D477" s="12"/>
      <c r="E477" s="12"/>
      <c r="F477" s="12"/>
      <c r="G477" s="12"/>
      <c r="H477" s="12"/>
      <c r="J477" s="12" t="s">
        <v>2407</v>
      </c>
      <c r="K477" s="12" t="s">
        <v>513</v>
      </c>
      <c r="L477" s="12" t="s">
        <v>964</v>
      </c>
      <c r="M477" s="12" t="s">
        <v>2408</v>
      </c>
      <c r="N477" s="12" t="s">
        <v>2409</v>
      </c>
      <c r="O477" s="12">
        <v>9.5901839903999999</v>
      </c>
      <c r="P477" s="12">
        <v>-69.487684606499997</v>
      </c>
    </row>
    <row r="478" spans="1:16" x14ac:dyDescent="0.25">
      <c r="A478" s="12"/>
      <c r="B478" s="12"/>
      <c r="C478" s="12"/>
      <c r="D478" s="12"/>
      <c r="E478" s="12"/>
      <c r="F478" s="12"/>
      <c r="G478" s="12"/>
      <c r="H478" s="12"/>
      <c r="J478" s="12" t="s">
        <v>2410</v>
      </c>
      <c r="K478" s="12" t="s">
        <v>513</v>
      </c>
      <c r="L478" s="12" t="s">
        <v>964</v>
      </c>
      <c r="M478" s="12" t="s">
        <v>2411</v>
      </c>
      <c r="N478" s="12" t="s">
        <v>2412</v>
      </c>
      <c r="O478" s="12">
        <v>9.70245753803</v>
      </c>
      <c r="P478" s="12">
        <v>-69.458713870500006</v>
      </c>
    </row>
    <row r="479" spans="1:16" x14ac:dyDescent="0.25">
      <c r="A479" s="12"/>
      <c r="B479" s="12"/>
      <c r="C479" s="12"/>
      <c r="D479" s="12"/>
      <c r="E479" s="12"/>
      <c r="F479" s="12"/>
      <c r="G479" s="12"/>
      <c r="H479" s="12"/>
      <c r="J479" s="12" t="s">
        <v>2413</v>
      </c>
      <c r="K479" s="12" t="s">
        <v>969</v>
      </c>
      <c r="L479" s="12" t="s">
        <v>970</v>
      </c>
      <c r="M479" s="12" t="s">
        <v>2414</v>
      </c>
      <c r="N479" s="12" t="s">
        <v>2415</v>
      </c>
      <c r="O479" s="12">
        <v>10.315267115499999</v>
      </c>
      <c r="P479" s="12">
        <v>-69.107891161400005</v>
      </c>
    </row>
    <row r="480" spans="1:16" x14ac:dyDescent="0.25">
      <c r="A480" s="12"/>
      <c r="B480" s="12"/>
      <c r="C480" s="12"/>
      <c r="D480" s="12"/>
      <c r="E480" s="12"/>
      <c r="F480" s="12"/>
      <c r="G480" s="12"/>
      <c r="H480" s="12"/>
      <c r="J480" s="12" t="s">
        <v>2416</v>
      </c>
      <c r="K480" s="12" t="s">
        <v>969</v>
      </c>
      <c r="L480" s="12" t="s">
        <v>970</v>
      </c>
      <c r="M480" s="12" t="s">
        <v>2417</v>
      </c>
      <c r="N480" s="12" t="s">
        <v>2418</v>
      </c>
      <c r="O480" s="12">
        <v>10.346034879499999</v>
      </c>
      <c r="P480" s="12">
        <v>-69.227631909500005</v>
      </c>
    </row>
    <row r="481" spans="1:16" x14ac:dyDescent="0.25">
      <c r="A481" s="12"/>
      <c r="B481" s="12"/>
      <c r="C481" s="12"/>
      <c r="D481" s="12"/>
      <c r="E481" s="12"/>
      <c r="F481" s="12"/>
      <c r="G481" s="12"/>
      <c r="H481" s="12"/>
      <c r="J481" s="12" t="s">
        <v>2419</v>
      </c>
      <c r="K481" s="12" t="s">
        <v>974</v>
      </c>
      <c r="L481" s="12" t="s">
        <v>975</v>
      </c>
      <c r="M481" s="12" t="s">
        <v>124</v>
      </c>
      <c r="N481" s="12" t="s">
        <v>2420</v>
      </c>
      <c r="O481" s="12">
        <v>10.096491862800001</v>
      </c>
      <c r="P481" s="12">
        <v>-69.291352223900006</v>
      </c>
    </row>
    <row r="482" spans="1:16" x14ac:dyDescent="0.25">
      <c r="A482" s="12"/>
      <c r="B482" s="12"/>
      <c r="C482" s="12"/>
      <c r="D482" s="12"/>
      <c r="E482" s="12"/>
      <c r="F482" s="12"/>
      <c r="G482" s="12"/>
      <c r="H482" s="12"/>
      <c r="J482" s="12" t="s">
        <v>2421</v>
      </c>
      <c r="K482" s="12" t="s">
        <v>974</v>
      </c>
      <c r="L482" s="12" t="s">
        <v>975</v>
      </c>
      <c r="M482" s="12" t="s">
        <v>2422</v>
      </c>
      <c r="N482" s="12" t="s">
        <v>2423</v>
      </c>
      <c r="O482" s="12">
        <v>10.055064460700001</v>
      </c>
      <c r="P482" s="12">
        <v>-69.333015111099996</v>
      </c>
    </row>
    <row r="483" spans="1:16" x14ac:dyDescent="0.25">
      <c r="A483" s="12"/>
      <c r="B483" s="12"/>
      <c r="C483" s="12"/>
      <c r="D483" s="12"/>
      <c r="E483" s="12"/>
      <c r="F483" s="12"/>
      <c r="G483" s="12"/>
      <c r="H483" s="12"/>
      <c r="J483" s="12" t="s">
        <v>2424</v>
      </c>
      <c r="K483" s="12" t="s">
        <v>974</v>
      </c>
      <c r="L483" s="12" t="s">
        <v>975</v>
      </c>
      <c r="M483" s="12" t="s">
        <v>2425</v>
      </c>
      <c r="N483" s="12" t="s">
        <v>2426</v>
      </c>
      <c r="O483" s="12">
        <v>10.186407083600001</v>
      </c>
      <c r="P483" s="12">
        <v>-69.358355318999998</v>
      </c>
    </row>
    <row r="484" spans="1:16" x14ac:dyDescent="0.25">
      <c r="A484" s="12"/>
      <c r="B484" s="12"/>
      <c r="C484" s="12"/>
      <c r="D484" s="12"/>
      <c r="E484" s="12"/>
      <c r="F484" s="12"/>
      <c r="G484" s="12"/>
      <c r="H484" s="12"/>
      <c r="J484" s="12" t="s">
        <v>2427</v>
      </c>
      <c r="K484" s="12" t="s">
        <v>974</v>
      </c>
      <c r="L484" s="12" t="s">
        <v>975</v>
      </c>
      <c r="M484" s="12" t="s">
        <v>2428</v>
      </c>
      <c r="N484" s="12" t="s">
        <v>2429</v>
      </c>
      <c r="O484" s="12">
        <v>10.0319777105</v>
      </c>
      <c r="P484" s="12">
        <v>-69.458999227899994</v>
      </c>
    </row>
    <row r="485" spans="1:16" x14ac:dyDescent="0.25">
      <c r="A485" s="12"/>
      <c r="B485" s="12"/>
      <c r="C485" s="12"/>
      <c r="D485" s="12"/>
      <c r="E485" s="12"/>
      <c r="F485" s="12"/>
      <c r="G485" s="12"/>
      <c r="H485" s="12"/>
      <c r="J485" s="12" t="s">
        <v>2430</v>
      </c>
      <c r="K485" s="12" t="s">
        <v>974</v>
      </c>
      <c r="L485" s="12" t="s">
        <v>975</v>
      </c>
      <c r="M485" s="12" t="s">
        <v>602</v>
      </c>
      <c r="N485" s="12" t="s">
        <v>2431</v>
      </c>
      <c r="O485" s="12">
        <v>10.1057499784</v>
      </c>
      <c r="P485" s="12">
        <v>-69.240162596999994</v>
      </c>
    </row>
    <row r="486" spans="1:16" x14ac:dyDescent="0.25">
      <c r="A486" s="12"/>
      <c r="B486" s="12"/>
      <c r="C486" s="12"/>
      <c r="D486" s="12"/>
      <c r="E486" s="12"/>
      <c r="F486" s="12"/>
      <c r="G486" s="12"/>
      <c r="H486" s="12"/>
      <c r="J486" s="12" t="s">
        <v>2432</v>
      </c>
      <c r="K486" s="12" t="s">
        <v>974</v>
      </c>
      <c r="L486" s="12" t="s">
        <v>975</v>
      </c>
      <c r="M486" s="12" t="s">
        <v>2433</v>
      </c>
      <c r="N486" s="12" t="s">
        <v>2434</v>
      </c>
      <c r="O486" s="12">
        <v>10.2454426368</v>
      </c>
      <c r="P486" s="12">
        <v>-69.276772879299997</v>
      </c>
    </row>
    <row r="487" spans="1:16" x14ac:dyDescent="0.25">
      <c r="A487" s="12"/>
      <c r="B487" s="12"/>
      <c r="C487" s="12"/>
      <c r="D487" s="12"/>
      <c r="E487" s="12"/>
      <c r="F487" s="12"/>
      <c r="G487" s="12"/>
      <c r="H487" s="12"/>
      <c r="J487" s="12" t="s">
        <v>2435</v>
      </c>
      <c r="K487" s="12" t="s">
        <v>974</v>
      </c>
      <c r="L487" s="12" t="s">
        <v>975</v>
      </c>
      <c r="M487" s="12" t="s">
        <v>859</v>
      </c>
      <c r="N487" s="12" t="s">
        <v>2436</v>
      </c>
      <c r="O487" s="12">
        <v>10.126353741599999</v>
      </c>
      <c r="P487" s="12">
        <v>-69.392856601199995</v>
      </c>
    </row>
    <row r="488" spans="1:16" ht="25.5" x14ac:dyDescent="0.25">
      <c r="A488" s="12"/>
      <c r="B488" s="12"/>
      <c r="C488" s="12"/>
      <c r="D488" s="12"/>
      <c r="E488" s="12"/>
      <c r="F488" s="12"/>
      <c r="G488" s="12"/>
      <c r="H488" s="12"/>
      <c r="J488" s="12" t="s">
        <v>2437</v>
      </c>
      <c r="K488" s="12" t="s">
        <v>974</v>
      </c>
      <c r="L488" s="12" t="s">
        <v>975</v>
      </c>
      <c r="M488" s="12" t="s">
        <v>2438</v>
      </c>
      <c r="N488" s="12" t="s">
        <v>2439</v>
      </c>
      <c r="O488" s="12">
        <v>10.3306169508</v>
      </c>
      <c r="P488" s="12">
        <v>-69.4790866142</v>
      </c>
    </row>
    <row r="489" spans="1:16" x14ac:dyDescent="0.25">
      <c r="A489" s="12"/>
      <c r="B489" s="12"/>
      <c r="C489" s="12"/>
      <c r="D489" s="12"/>
      <c r="E489" s="12"/>
      <c r="F489" s="12"/>
      <c r="G489" s="12"/>
      <c r="H489" s="12"/>
      <c r="J489" s="12" t="s">
        <v>2440</v>
      </c>
      <c r="K489" s="12" t="s">
        <v>974</v>
      </c>
      <c r="L489" s="12" t="s">
        <v>975</v>
      </c>
      <c r="M489" s="12" t="s">
        <v>2155</v>
      </c>
      <c r="N489" s="12" t="s">
        <v>2441</v>
      </c>
      <c r="O489" s="12">
        <v>9.8381997534199996</v>
      </c>
      <c r="P489" s="12">
        <v>-69.4308178924</v>
      </c>
    </row>
    <row r="490" spans="1:16" x14ac:dyDescent="0.25">
      <c r="A490" s="12"/>
      <c r="B490" s="12"/>
      <c r="C490" s="12"/>
      <c r="D490" s="12"/>
      <c r="E490" s="12"/>
      <c r="F490" s="12"/>
      <c r="G490" s="12"/>
      <c r="H490" s="12"/>
      <c r="J490" s="12" t="s">
        <v>2442</v>
      </c>
      <c r="K490" s="12" t="s">
        <v>974</v>
      </c>
      <c r="L490" s="12" t="s">
        <v>975</v>
      </c>
      <c r="M490" s="12" t="s">
        <v>2443</v>
      </c>
      <c r="N490" s="12" t="s">
        <v>2444</v>
      </c>
      <c r="O490" s="12">
        <v>9.8725318126099992</v>
      </c>
      <c r="P490" s="12">
        <v>-69.343219094700004</v>
      </c>
    </row>
    <row r="491" spans="1:16" ht="25.5" x14ac:dyDescent="0.25">
      <c r="A491" s="12"/>
      <c r="B491" s="12"/>
      <c r="C491" s="12"/>
      <c r="D491" s="12"/>
      <c r="E491" s="12"/>
      <c r="F491" s="12"/>
      <c r="G491" s="12"/>
      <c r="H491" s="12"/>
      <c r="J491" s="12" t="s">
        <v>2445</v>
      </c>
      <c r="K491" s="12" t="s">
        <v>980</v>
      </c>
      <c r="L491" s="12" t="s">
        <v>981</v>
      </c>
      <c r="M491" s="12" t="s">
        <v>2446</v>
      </c>
      <c r="N491" s="12" t="s">
        <v>2447</v>
      </c>
      <c r="O491" s="12">
        <v>9.9808618290400002</v>
      </c>
      <c r="P491" s="12">
        <v>-69.680191829099996</v>
      </c>
    </row>
    <row r="492" spans="1:16" x14ac:dyDescent="0.25">
      <c r="A492" s="12"/>
      <c r="B492" s="12"/>
      <c r="C492" s="12"/>
      <c r="D492" s="12"/>
      <c r="E492" s="12"/>
      <c r="F492" s="12"/>
      <c r="G492" s="12"/>
      <c r="H492" s="12"/>
      <c r="J492" s="12" t="s">
        <v>2448</v>
      </c>
      <c r="K492" s="12" t="s">
        <v>980</v>
      </c>
      <c r="L492" s="12" t="s">
        <v>981</v>
      </c>
      <c r="M492" s="12" t="s">
        <v>2449</v>
      </c>
      <c r="N492" s="12" t="s">
        <v>2450</v>
      </c>
      <c r="O492" s="12">
        <v>9.8686603226699994</v>
      </c>
      <c r="P492" s="12">
        <v>-69.600437927000002</v>
      </c>
    </row>
    <row r="493" spans="1:16" x14ac:dyDescent="0.25">
      <c r="A493" s="12"/>
      <c r="B493" s="12"/>
      <c r="C493" s="12"/>
      <c r="D493" s="12"/>
      <c r="E493" s="12"/>
      <c r="F493" s="12"/>
      <c r="G493" s="12"/>
      <c r="H493" s="12"/>
      <c r="J493" s="12" t="s">
        <v>2451</v>
      </c>
      <c r="K493" s="12" t="s">
        <v>980</v>
      </c>
      <c r="L493" s="12" t="s">
        <v>981</v>
      </c>
      <c r="M493" s="12" t="s">
        <v>2452</v>
      </c>
      <c r="N493" s="12" t="s">
        <v>2453</v>
      </c>
      <c r="O493" s="12">
        <v>9.79152774766</v>
      </c>
      <c r="P493" s="12">
        <v>-69.566971519399999</v>
      </c>
    </row>
    <row r="494" spans="1:16" ht="25.5" x14ac:dyDescent="0.25">
      <c r="A494" s="12"/>
      <c r="B494" s="12"/>
      <c r="C494" s="12"/>
      <c r="D494" s="12"/>
      <c r="E494" s="12"/>
      <c r="F494" s="12"/>
      <c r="G494" s="12"/>
      <c r="H494" s="12"/>
      <c r="J494" s="12" t="s">
        <v>2454</v>
      </c>
      <c r="K494" s="12" t="s">
        <v>980</v>
      </c>
      <c r="L494" s="12" t="s">
        <v>981</v>
      </c>
      <c r="M494" s="12" t="s">
        <v>2455</v>
      </c>
      <c r="N494" s="12" t="s">
        <v>2456</v>
      </c>
      <c r="O494" s="12">
        <v>9.7992016108400009</v>
      </c>
      <c r="P494" s="12">
        <v>-69.508209426700006</v>
      </c>
    </row>
    <row r="495" spans="1:16" x14ac:dyDescent="0.25">
      <c r="A495" s="12"/>
      <c r="B495" s="12"/>
      <c r="C495" s="12"/>
      <c r="D495" s="12"/>
      <c r="E495" s="12"/>
      <c r="F495" s="12"/>
      <c r="G495" s="12"/>
      <c r="H495" s="12"/>
      <c r="J495" s="12" t="s">
        <v>2457</v>
      </c>
      <c r="K495" s="12" t="s">
        <v>980</v>
      </c>
      <c r="L495" s="12" t="s">
        <v>981</v>
      </c>
      <c r="M495" s="12" t="s">
        <v>431</v>
      </c>
      <c r="N495" s="12" t="s">
        <v>2458</v>
      </c>
      <c r="O495" s="12">
        <v>9.8613158279400004</v>
      </c>
      <c r="P495" s="12">
        <v>-69.517335495899999</v>
      </c>
    </row>
    <row r="496" spans="1:16" x14ac:dyDescent="0.25">
      <c r="A496" s="12"/>
      <c r="B496" s="12"/>
      <c r="C496" s="12"/>
      <c r="D496" s="12"/>
      <c r="E496" s="12"/>
      <c r="F496" s="12"/>
      <c r="G496" s="12"/>
      <c r="H496" s="12"/>
      <c r="J496" s="12" t="s">
        <v>2459</v>
      </c>
      <c r="K496" s="12" t="s">
        <v>980</v>
      </c>
      <c r="L496" s="12" t="s">
        <v>981</v>
      </c>
      <c r="M496" s="12" t="s">
        <v>2460</v>
      </c>
      <c r="N496" s="12" t="s">
        <v>2461</v>
      </c>
      <c r="O496" s="12">
        <v>10.0282166395</v>
      </c>
      <c r="P496" s="12">
        <v>-69.589745596300006</v>
      </c>
    </row>
    <row r="497" spans="1:16" x14ac:dyDescent="0.25">
      <c r="A497" s="12"/>
      <c r="B497" s="12"/>
      <c r="C497" s="12"/>
      <c r="D497" s="12"/>
      <c r="E497" s="12"/>
      <c r="F497" s="12"/>
      <c r="G497" s="12"/>
      <c r="H497" s="12"/>
      <c r="J497" s="12" t="s">
        <v>2462</v>
      </c>
      <c r="K497" s="12" t="s">
        <v>980</v>
      </c>
      <c r="L497" s="12" t="s">
        <v>981</v>
      </c>
      <c r="M497" s="12" t="s">
        <v>2463</v>
      </c>
      <c r="N497" s="12" t="s">
        <v>2464</v>
      </c>
      <c r="O497" s="12">
        <v>9.88224511568</v>
      </c>
      <c r="P497" s="12">
        <v>-69.684251941200003</v>
      </c>
    </row>
    <row r="498" spans="1:16" ht="25.5" x14ac:dyDescent="0.25">
      <c r="A498" s="12"/>
      <c r="B498" s="12"/>
      <c r="C498" s="12"/>
      <c r="D498" s="12"/>
      <c r="E498" s="12"/>
      <c r="F498" s="12"/>
      <c r="G498" s="12"/>
      <c r="H498" s="12"/>
      <c r="J498" s="12" t="s">
        <v>2465</v>
      </c>
      <c r="K498" s="12" t="s">
        <v>980</v>
      </c>
      <c r="L498" s="12" t="s">
        <v>981</v>
      </c>
      <c r="M498" s="12" t="s">
        <v>2466</v>
      </c>
      <c r="N498" s="12" t="s">
        <v>2467</v>
      </c>
      <c r="O498" s="12">
        <v>9.9811356058499996</v>
      </c>
      <c r="P498" s="12">
        <v>-69.622077570800002</v>
      </c>
    </row>
    <row r="499" spans="1:16" x14ac:dyDescent="0.25">
      <c r="A499" s="12"/>
      <c r="B499" s="12"/>
      <c r="C499" s="12"/>
      <c r="D499" s="12"/>
      <c r="E499" s="12"/>
      <c r="F499" s="12"/>
      <c r="G499" s="12"/>
      <c r="H499" s="12"/>
      <c r="J499" s="12" t="s">
        <v>2468</v>
      </c>
      <c r="K499" s="12" t="s">
        <v>2469</v>
      </c>
      <c r="L499" s="12" t="s">
        <v>987</v>
      </c>
      <c r="M499" s="12" t="s">
        <v>134</v>
      </c>
      <c r="N499" s="12" t="s">
        <v>2470</v>
      </c>
      <c r="O499" s="12">
        <v>9.8235190418999991</v>
      </c>
      <c r="P499" s="12">
        <v>-69.807278365599998</v>
      </c>
    </row>
    <row r="500" spans="1:16" x14ac:dyDescent="0.25">
      <c r="A500" s="12"/>
      <c r="B500" s="12"/>
      <c r="C500" s="12"/>
      <c r="D500" s="12"/>
      <c r="E500" s="12"/>
      <c r="F500" s="12"/>
      <c r="G500" s="12"/>
      <c r="H500" s="12"/>
      <c r="J500" s="12" t="s">
        <v>2471</v>
      </c>
      <c r="K500" s="12" t="s">
        <v>2469</v>
      </c>
      <c r="L500" s="12" t="s">
        <v>987</v>
      </c>
      <c r="M500" s="12" t="s">
        <v>102</v>
      </c>
      <c r="N500" s="12" t="s">
        <v>2472</v>
      </c>
      <c r="O500" s="12">
        <v>9.60890229468</v>
      </c>
      <c r="P500" s="12">
        <v>-69.884980057600004</v>
      </c>
    </row>
    <row r="501" spans="1:16" x14ac:dyDescent="0.25">
      <c r="A501" s="12"/>
      <c r="B501" s="12"/>
      <c r="C501" s="12"/>
      <c r="D501" s="12"/>
      <c r="E501" s="12"/>
      <c r="F501" s="12"/>
      <c r="G501" s="12"/>
      <c r="H501" s="12"/>
      <c r="J501" s="12" t="s">
        <v>2473</v>
      </c>
      <c r="K501" s="12" t="s">
        <v>2469</v>
      </c>
      <c r="L501" s="12" t="s">
        <v>987</v>
      </c>
      <c r="M501" s="12" t="s">
        <v>173</v>
      </c>
      <c r="N501" s="12" t="s">
        <v>2474</v>
      </c>
      <c r="O501" s="12">
        <v>9.5914841867099998</v>
      </c>
      <c r="P501" s="12">
        <v>-69.745383296</v>
      </c>
    </row>
    <row r="502" spans="1:16" x14ac:dyDescent="0.25">
      <c r="A502" s="12"/>
      <c r="B502" s="12"/>
      <c r="C502" s="12"/>
      <c r="D502" s="12"/>
      <c r="E502" s="12"/>
      <c r="F502" s="12"/>
      <c r="G502" s="12"/>
      <c r="H502" s="12"/>
      <c r="J502" s="12" t="s">
        <v>2475</v>
      </c>
      <c r="K502" s="12" t="s">
        <v>2469</v>
      </c>
      <c r="L502" s="12" t="s">
        <v>987</v>
      </c>
      <c r="M502" s="12" t="s">
        <v>2476</v>
      </c>
      <c r="N502" s="12" t="s">
        <v>2477</v>
      </c>
      <c r="O502" s="12">
        <v>9.4684597465600007</v>
      </c>
      <c r="P502" s="12">
        <v>-69.758420212700003</v>
      </c>
    </row>
    <row r="503" spans="1:16" x14ac:dyDescent="0.25">
      <c r="A503" s="12"/>
      <c r="B503" s="12"/>
      <c r="C503" s="12"/>
      <c r="D503" s="12"/>
      <c r="E503" s="12"/>
      <c r="F503" s="12"/>
      <c r="G503" s="12"/>
      <c r="H503" s="12"/>
      <c r="J503" s="12" t="s">
        <v>2478</v>
      </c>
      <c r="K503" s="12" t="s">
        <v>2469</v>
      </c>
      <c r="L503" s="12" t="s">
        <v>987</v>
      </c>
      <c r="M503" s="12" t="s">
        <v>2479</v>
      </c>
      <c r="N503" s="12" t="s">
        <v>2480</v>
      </c>
      <c r="O503" s="12">
        <v>9.5711022146399998</v>
      </c>
      <c r="P503" s="12">
        <v>-70.038416333699999</v>
      </c>
    </row>
    <row r="504" spans="1:16" x14ac:dyDescent="0.25">
      <c r="A504" s="12"/>
      <c r="B504" s="12"/>
      <c r="C504" s="12"/>
      <c r="D504" s="12"/>
      <c r="E504" s="12"/>
      <c r="F504" s="12"/>
      <c r="G504" s="12"/>
      <c r="H504" s="12"/>
      <c r="J504" s="12" t="s">
        <v>2481</v>
      </c>
      <c r="K504" s="12" t="s">
        <v>2469</v>
      </c>
      <c r="L504" s="12" t="s">
        <v>987</v>
      </c>
      <c r="M504" s="12" t="s">
        <v>2482</v>
      </c>
      <c r="N504" s="12" t="s">
        <v>2483</v>
      </c>
      <c r="O504" s="12">
        <v>9.6884128466000003</v>
      </c>
      <c r="P504" s="12">
        <v>-69.977083991800001</v>
      </c>
    </row>
    <row r="505" spans="1:16" x14ac:dyDescent="0.25">
      <c r="A505" s="12"/>
      <c r="B505" s="12"/>
      <c r="C505" s="12"/>
      <c r="D505" s="12"/>
      <c r="E505" s="12"/>
      <c r="F505" s="12"/>
      <c r="G505" s="12"/>
      <c r="H505" s="12"/>
      <c r="J505" s="12" t="s">
        <v>2484</v>
      </c>
      <c r="K505" s="12" t="s">
        <v>2469</v>
      </c>
      <c r="L505" s="12" t="s">
        <v>987</v>
      </c>
      <c r="M505" s="12" t="s">
        <v>2485</v>
      </c>
      <c r="N505" s="12" t="s">
        <v>2486</v>
      </c>
      <c r="O505" s="12">
        <v>9.4550415178999998</v>
      </c>
      <c r="P505" s="12">
        <v>-70.045095399299996</v>
      </c>
    </row>
    <row r="506" spans="1:16" x14ac:dyDescent="0.25">
      <c r="A506" s="12"/>
      <c r="B506" s="12"/>
      <c r="C506" s="12"/>
      <c r="D506" s="12"/>
      <c r="E506" s="12"/>
      <c r="F506" s="12"/>
      <c r="G506" s="12"/>
      <c r="H506" s="12"/>
      <c r="J506" s="12" t="s">
        <v>2487</v>
      </c>
      <c r="K506" s="12" t="s">
        <v>2469</v>
      </c>
      <c r="L506" s="12" t="s">
        <v>987</v>
      </c>
      <c r="M506" s="12" t="s">
        <v>2469</v>
      </c>
      <c r="N506" s="12" t="s">
        <v>2488</v>
      </c>
      <c r="O506" s="12">
        <v>9.8201750670900001</v>
      </c>
      <c r="P506" s="12">
        <v>-69.988777934599995</v>
      </c>
    </row>
    <row r="507" spans="1:16" x14ac:dyDescent="0.25">
      <c r="A507" s="12"/>
      <c r="B507" s="12"/>
      <c r="C507" s="12"/>
      <c r="D507" s="12"/>
      <c r="E507" s="12"/>
      <c r="F507" s="12"/>
      <c r="G507" s="12"/>
      <c r="H507" s="12"/>
      <c r="J507" s="12" t="s">
        <v>2489</v>
      </c>
      <c r="K507" s="12" t="s">
        <v>992</v>
      </c>
      <c r="L507" s="12" t="s">
        <v>993</v>
      </c>
      <c r="M507" s="12" t="s">
        <v>2490</v>
      </c>
      <c r="N507" s="12" t="s">
        <v>2491</v>
      </c>
      <c r="O507" s="12">
        <v>10.0353756895</v>
      </c>
      <c r="P507" s="12">
        <v>-69.2494357944</v>
      </c>
    </row>
    <row r="508" spans="1:16" ht="25.5" x14ac:dyDescent="0.25">
      <c r="A508" s="12"/>
      <c r="B508" s="12"/>
      <c r="C508" s="12"/>
      <c r="D508" s="12"/>
      <c r="E508" s="12"/>
      <c r="F508" s="12"/>
      <c r="G508" s="12"/>
      <c r="H508" s="12"/>
      <c r="J508" s="12" t="s">
        <v>2492</v>
      </c>
      <c r="K508" s="12" t="s">
        <v>992</v>
      </c>
      <c r="L508" s="12" t="s">
        <v>993</v>
      </c>
      <c r="M508" s="12" t="s">
        <v>2493</v>
      </c>
      <c r="N508" s="12" t="s">
        <v>2494</v>
      </c>
      <c r="O508" s="12">
        <v>9.9760644225099995</v>
      </c>
      <c r="P508" s="12">
        <v>-69.213501063199999</v>
      </c>
    </row>
    <row r="509" spans="1:16" x14ac:dyDescent="0.25">
      <c r="A509" s="12"/>
      <c r="B509" s="12"/>
      <c r="C509" s="12"/>
      <c r="D509" s="12"/>
      <c r="E509" s="12"/>
      <c r="F509" s="12"/>
      <c r="G509" s="12"/>
      <c r="H509" s="12"/>
      <c r="J509" s="12" t="s">
        <v>2495</v>
      </c>
      <c r="K509" s="12" t="s">
        <v>992</v>
      </c>
      <c r="L509" s="12" t="s">
        <v>993</v>
      </c>
      <c r="M509" s="12" t="s">
        <v>2496</v>
      </c>
      <c r="N509" s="12" t="s">
        <v>2497</v>
      </c>
      <c r="O509" s="12">
        <v>9.9724338707999998</v>
      </c>
      <c r="P509" s="12">
        <v>-69.296119302400001</v>
      </c>
    </row>
    <row r="510" spans="1:16" x14ac:dyDescent="0.25">
      <c r="A510" s="12"/>
      <c r="B510" s="12"/>
      <c r="C510" s="12"/>
      <c r="D510" s="12"/>
      <c r="E510" s="12"/>
      <c r="F510" s="12"/>
      <c r="G510" s="12"/>
      <c r="H510" s="12"/>
      <c r="J510" s="12" t="s">
        <v>2498</v>
      </c>
      <c r="K510" s="12" t="s">
        <v>997</v>
      </c>
      <c r="L510" s="12" t="s">
        <v>998</v>
      </c>
      <c r="M510" s="12" t="s">
        <v>2499</v>
      </c>
      <c r="N510" s="12" t="s">
        <v>2500</v>
      </c>
      <c r="O510" s="12">
        <v>9.8174066706800005</v>
      </c>
      <c r="P510" s="12">
        <v>-69.146214441300003</v>
      </c>
    </row>
    <row r="511" spans="1:16" x14ac:dyDescent="0.25">
      <c r="A511" s="12"/>
      <c r="B511" s="12"/>
      <c r="C511" s="12"/>
      <c r="D511" s="12"/>
      <c r="E511" s="12"/>
      <c r="F511" s="12"/>
      <c r="G511" s="12"/>
      <c r="H511" s="12"/>
      <c r="J511" s="12" t="s">
        <v>2501</v>
      </c>
      <c r="K511" s="12" t="s">
        <v>997</v>
      </c>
      <c r="L511" s="12" t="s">
        <v>998</v>
      </c>
      <c r="M511" s="12" t="s">
        <v>2502</v>
      </c>
      <c r="N511" s="12" t="s">
        <v>2503</v>
      </c>
      <c r="O511" s="12">
        <v>9.8996590206500006</v>
      </c>
      <c r="P511" s="12">
        <v>-69.019912477999995</v>
      </c>
    </row>
    <row r="512" spans="1:16" x14ac:dyDescent="0.25">
      <c r="A512" s="12"/>
      <c r="B512" s="12"/>
      <c r="C512" s="12"/>
      <c r="D512" s="12"/>
      <c r="E512" s="12"/>
      <c r="F512" s="12"/>
      <c r="G512" s="12"/>
      <c r="H512" s="12"/>
      <c r="J512" s="12" t="s">
        <v>2504</v>
      </c>
      <c r="K512" s="12" t="s">
        <v>997</v>
      </c>
      <c r="L512" s="12" t="s">
        <v>998</v>
      </c>
      <c r="M512" s="12" t="s">
        <v>2505</v>
      </c>
      <c r="N512" s="12" t="s">
        <v>2506</v>
      </c>
      <c r="O512" s="12">
        <v>9.7418591307500009</v>
      </c>
      <c r="P512" s="12">
        <v>-69.215573634699993</v>
      </c>
    </row>
    <row r="513" spans="1:16" x14ac:dyDescent="0.25">
      <c r="A513" s="12"/>
      <c r="B513" s="12"/>
      <c r="C513" s="12"/>
      <c r="D513" s="12"/>
      <c r="E513" s="12"/>
      <c r="F513" s="12"/>
      <c r="G513" s="12"/>
      <c r="H513" s="12"/>
      <c r="J513" s="12" t="s">
        <v>2507</v>
      </c>
      <c r="K513" s="12" t="s">
        <v>1003</v>
      </c>
      <c r="L513" s="12" t="s">
        <v>1004</v>
      </c>
      <c r="M513" s="12" t="s">
        <v>2508</v>
      </c>
      <c r="N513" s="12" t="s">
        <v>2509</v>
      </c>
      <c r="O513" s="12">
        <v>10.1313383722</v>
      </c>
      <c r="P513" s="12">
        <v>-70.119625198799994</v>
      </c>
    </row>
    <row r="514" spans="1:16" x14ac:dyDescent="0.25">
      <c r="A514" s="12"/>
      <c r="B514" s="12"/>
      <c r="C514" s="12"/>
      <c r="D514" s="12"/>
      <c r="E514" s="12"/>
      <c r="F514" s="12"/>
      <c r="G514" s="12"/>
      <c r="H514" s="12"/>
      <c r="J514" s="12" t="s">
        <v>2510</v>
      </c>
      <c r="K514" s="12" t="s">
        <v>1003</v>
      </c>
      <c r="L514" s="12" t="s">
        <v>1004</v>
      </c>
      <c r="M514" s="12" t="s">
        <v>712</v>
      </c>
      <c r="N514" s="12" t="s">
        <v>2511</v>
      </c>
      <c r="O514" s="12">
        <v>9.9851881992900005</v>
      </c>
      <c r="P514" s="12">
        <v>-69.936745765599994</v>
      </c>
    </row>
    <row r="515" spans="1:16" x14ac:dyDescent="0.25">
      <c r="A515" s="12"/>
      <c r="B515" s="12"/>
      <c r="C515" s="12"/>
      <c r="D515" s="12"/>
      <c r="E515" s="12"/>
      <c r="F515" s="12"/>
      <c r="G515" s="12"/>
      <c r="H515" s="12"/>
      <c r="J515" s="12" t="s">
        <v>2512</v>
      </c>
      <c r="K515" s="12" t="s">
        <v>1003</v>
      </c>
      <c r="L515" s="12" t="s">
        <v>1004</v>
      </c>
      <c r="M515" s="12" t="s">
        <v>2513</v>
      </c>
      <c r="N515" s="12" t="s">
        <v>2514</v>
      </c>
      <c r="O515" s="12">
        <v>10.3537167036</v>
      </c>
      <c r="P515" s="12">
        <v>-69.795206940499995</v>
      </c>
    </row>
    <row r="516" spans="1:16" x14ac:dyDescent="0.25">
      <c r="A516" s="12"/>
      <c r="B516" s="12"/>
      <c r="C516" s="12"/>
      <c r="D516" s="12"/>
      <c r="E516" s="12"/>
      <c r="F516" s="12"/>
      <c r="G516" s="12"/>
      <c r="H516" s="12"/>
      <c r="J516" s="12" t="s">
        <v>2515</v>
      </c>
      <c r="K516" s="12" t="s">
        <v>1003</v>
      </c>
      <c r="L516" s="12" t="s">
        <v>1004</v>
      </c>
      <c r="M516" s="12" t="s">
        <v>2516</v>
      </c>
      <c r="N516" s="12" t="s">
        <v>2517</v>
      </c>
      <c r="O516" s="12">
        <v>10.1157845865</v>
      </c>
      <c r="P516" s="12">
        <v>-69.757576862400001</v>
      </c>
    </row>
    <row r="517" spans="1:16" x14ac:dyDescent="0.25">
      <c r="A517" s="12"/>
      <c r="B517" s="12"/>
      <c r="C517" s="12"/>
      <c r="D517" s="12"/>
      <c r="E517" s="12"/>
      <c r="F517" s="12"/>
      <c r="G517" s="12"/>
      <c r="H517" s="12"/>
      <c r="J517" s="12" t="s">
        <v>2518</v>
      </c>
      <c r="K517" s="12" t="s">
        <v>1003</v>
      </c>
      <c r="L517" s="12" t="s">
        <v>1004</v>
      </c>
      <c r="M517" s="12" t="s">
        <v>2519</v>
      </c>
      <c r="N517" s="12" t="s">
        <v>2520</v>
      </c>
      <c r="O517" s="12">
        <v>9.8562292952000004</v>
      </c>
      <c r="P517" s="12">
        <v>-70.1708991852</v>
      </c>
    </row>
    <row r="518" spans="1:16" x14ac:dyDescent="0.25">
      <c r="A518" s="12"/>
      <c r="B518" s="12"/>
      <c r="C518" s="12"/>
      <c r="D518" s="12"/>
      <c r="E518" s="12"/>
      <c r="F518" s="12"/>
      <c r="G518" s="12"/>
      <c r="H518" s="12"/>
      <c r="J518" s="12" t="s">
        <v>2521</v>
      </c>
      <c r="K518" s="12" t="s">
        <v>1003</v>
      </c>
      <c r="L518" s="12" t="s">
        <v>1004</v>
      </c>
      <c r="M518" s="12" t="s">
        <v>2522</v>
      </c>
      <c r="N518" s="12" t="s">
        <v>2523</v>
      </c>
      <c r="O518" s="12">
        <v>10.3069911024</v>
      </c>
      <c r="P518" s="12">
        <v>-70.033582787100002</v>
      </c>
    </row>
    <row r="519" spans="1:16" x14ac:dyDescent="0.25">
      <c r="A519" s="12"/>
      <c r="B519" s="12"/>
      <c r="C519" s="12"/>
      <c r="D519" s="12"/>
      <c r="E519" s="12"/>
      <c r="F519" s="12"/>
      <c r="G519" s="12"/>
      <c r="H519" s="12"/>
      <c r="J519" s="12" t="s">
        <v>2524</v>
      </c>
      <c r="K519" s="12" t="s">
        <v>1003</v>
      </c>
      <c r="L519" s="12" t="s">
        <v>1004</v>
      </c>
      <c r="M519" s="12" t="s">
        <v>2525</v>
      </c>
      <c r="N519" s="12" t="s">
        <v>2526</v>
      </c>
      <c r="O519" s="12">
        <v>10.2970396706</v>
      </c>
      <c r="P519" s="12">
        <v>-70.510069359900001</v>
      </c>
    </row>
    <row r="520" spans="1:16" ht="25.5" x14ac:dyDescent="0.25">
      <c r="A520" s="12"/>
      <c r="B520" s="12"/>
      <c r="C520" s="12"/>
      <c r="D520" s="12"/>
      <c r="E520" s="12"/>
      <c r="F520" s="12"/>
      <c r="G520" s="12"/>
      <c r="H520" s="12"/>
      <c r="J520" s="12" t="s">
        <v>2527</v>
      </c>
      <c r="K520" s="12" t="s">
        <v>1003</v>
      </c>
      <c r="L520" s="12" t="s">
        <v>1004</v>
      </c>
      <c r="M520" s="12" t="s">
        <v>2528</v>
      </c>
      <c r="N520" s="12" t="s">
        <v>2529</v>
      </c>
      <c r="O520" s="12">
        <v>10.1688163087</v>
      </c>
      <c r="P520" s="12">
        <v>-69.886366956200007</v>
      </c>
    </row>
    <row r="521" spans="1:16" x14ac:dyDescent="0.25">
      <c r="A521" s="12"/>
      <c r="B521" s="12"/>
      <c r="C521" s="12"/>
      <c r="D521" s="12"/>
      <c r="E521" s="12"/>
      <c r="F521" s="12"/>
      <c r="G521" s="12"/>
      <c r="H521" s="12"/>
      <c r="J521" s="12" t="s">
        <v>2530</v>
      </c>
      <c r="K521" s="12" t="s">
        <v>1003</v>
      </c>
      <c r="L521" s="12" t="s">
        <v>1004</v>
      </c>
      <c r="M521" s="12" t="s">
        <v>181</v>
      </c>
      <c r="N521" s="12" t="s">
        <v>2531</v>
      </c>
      <c r="O521" s="12">
        <v>9.9032021779200008</v>
      </c>
      <c r="P521" s="12">
        <v>-70.068856577800005</v>
      </c>
    </row>
    <row r="522" spans="1:16" x14ac:dyDescent="0.25">
      <c r="A522" s="12"/>
      <c r="B522" s="12"/>
      <c r="C522" s="12"/>
      <c r="D522" s="12"/>
      <c r="E522" s="12"/>
      <c r="F522" s="12"/>
      <c r="G522" s="12"/>
      <c r="H522" s="12"/>
      <c r="J522" s="12" t="s">
        <v>2532</v>
      </c>
      <c r="K522" s="12" t="s">
        <v>1003</v>
      </c>
      <c r="L522" s="12" t="s">
        <v>1004</v>
      </c>
      <c r="M522" s="12" t="s">
        <v>905</v>
      </c>
      <c r="N522" s="12" t="s">
        <v>2533</v>
      </c>
      <c r="O522" s="12">
        <v>10.070014196400001</v>
      </c>
      <c r="P522" s="12">
        <v>-70.405347674400005</v>
      </c>
    </row>
    <row r="523" spans="1:16" x14ac:dyDescent="0.25">
      <c r="A523" s="12"/>
      <c r="B523" s="12"/>
      <c r="C523" s="12"/>
      <c r="D523" s="12"/>
      <c r="E523" s="12"/>
      <c r="F523" s="12"/>
      <c r="G523" s="12"/>
      <c r="H523" s="12"/>
      <c r="J523" s="12" t="s">
        <v>2534</v>
      </c>
      <c r="K523" s="12" t="s">
        <v>1003</v>
      </c>
      <c r="L523" s="12" t="s">
        <v>1004</v>
      </c>
      <c r="M523" s="12" t="s">
        <v>2535</v>
      </c>
      <c r="N523" s="12" t="s">
        <v>2536</v>
      </c>
      <c r="O523" s="12">
        <v>9.9140125542399993</v>
      </c>
      <c r="P523" s="12">
        <v>-70.272848432800004</v>
      </c>
    </row>
    <row r="524" spans="1:16" x14ac:dyDescent="0.25">
      <c r="A524" s="12"/>
      <c r="B524" s="12"/>
      <c r="C524" s="12"/>
      <c r="D524" s="12"/>
      <c r="E524" s="12"/>
      <c r="F524" s="12"/>
      <c r="G524" s="12"/>
      <c r="H524" s="12"/>
      <c r="J524" s="12" t="s">
        <v>2537</v>
      </c>
      <c r="K524" s="12" t="s">
        <v>1003</v>
      </c>
      <c r="L524" s="12" t="s">
        <v>1004</v>
      </c>
      <c r="M524" s="12" t="s">
        <v>2538</v>
      </c>
      <c r="N524" s="12" t="s">
        <v>2539</v>
      </c>
      <c r="O524" s="12">
        <v>10.0829338326</v>
      </c>
      <c r="P524" s="12">
        <v>-70.713086601499995</v>
      </c>
    </row>
    <row r="525" spans="1:16" x14ac:dyDescent="0.25">
      <c r="A525" s="12"/>
      <c r="B525" s="12"/>
      <c r="C525" s="12"/>
      <c r="D525" s="12"/>
      <c r="E525" s="12"/>
      <c r="F525" s="12"/>
      <c r="G525" s="12"/>
      <c r="H525" s="12"/>
      <c r="J525" s="12" t="s">
        <v>2540</v>
      </c>
      <c r="K525" s="12" t="s">
        <v>1003</v>
      </c>
      <c r="L525" s="12" t="s">
        <v>1004</v>
      </c>
      <c r="M525" s="12" t="s">
        <v>2541</v>
      </c>
      <c r="N525" s="12" t="s">
        <v>2542</v>
      </c>
      <c r="O525" s="12">
        <v>10.3412790006</v>
      </c>
      <c r="P525" s="12">
        <v>-70.357372952099993</v>
      </c>
    </row>
    <row r="526" spans="1:16" x14ac:dyDescent="0.25">
      <c r="A526" s="12"/>
      <c r="B526" s="12"/>
      <c r="C526" s="12"/>
      <c r="D526" s="12"/>
      <c r="E526" s="12"/>
      <c r="F526" s="12"/>
      <c r="G526" s="12"/>
      <c r="H526" s="12"/>
      <c r="J526" s="12" t="s">
        <v>2543</v>
      </c>
      <c r="K526" s="12" t="s">
        <v>1003</v>
      </c>
      <c r="L526" s="12" t="s">
        <v>1004</v>
      </c>
      <c r="M526" s="12" t="s">
        <v>1003</v>
      </c>
      <c r="N526" s="12" t="s">
        <v>2544</v>
      </c>
      <c r="O526" s="12">
        <v>9.7985210684599995</v>
      </c>
      <c r="P526" s="12">
        <v>-70.121464879800001</v>
      </c>
    </row>
    <row r="527" spans="1:16" x14ac:dyDescent="0.25">
      <c r="A527" s="12"/>
      <c r="B527" s="12"/>
      <c r="C527" s="12"/>
      <c r="D527" s="12"/>
      <c r="E527" s="12"/>
      <c r="F527" s="12"/>
      <c r="G527" s="12"/>
      <c r="H527" s="12"/>
      <c r="J527" s="12" t="s">
        <v>2545</v>
      </c>
      <c r="K527" s="12" t="s">
        <v>1003</v>
      </c>
      <c r="L527" s="12" t="s">
        <v>1004</v>
      </c>
      <c r="M527" s="12" t="s">
        <v>2546</v>
      </c>
      <c r="N527" s="12" t="s">
        <v>2547</v>
      </c>
      <c r="O527" s="12">
        <v>10.281575369700001</v>
      </c>
      <c r="P527" s="12">
        <v>-69.933290838800005</v>
      </c>
    </row>
    <row r="528" spans="1:16" x14ac:dyDescent="0.25">
      <c r="A528" s="12"/>
      <c r="B528" s="12"/>
      <c r="C528" s="12"/>
      <c r="D528" s="12"/>
      <c r="E528" s="12"/>
      <c r="F528" s="12"/>
      <c r="G528" s="12"/>
      <c r="H528" s="12"/>
      <c r="J528" s="12" t="s">
        <v>2548</v>
      </c>
      <c r="K528" s="12" t="s">
        <v>1003</v>
      </c>
      <c r="L528" s="12" t="s">
        <v>1004</v>
      </c>
      <c r="M528" s="12" t="s">
        <v>92</v>
      </c>
      <c r="N528" s="12" t="s">
        <v>2549</v>
      </c>
      <c r="O528" s="12">
        <v>10.4282164441</v>
      </c>
      <c r="P528" s="12">
        <v>-70.241343064099993</v>
      </c>
    </row>
    <row r="529" spans="1:16" x14ac:dyDescent="0.25">
      <c r="A529" s="12"/>
      <c r="B529" s="12"/>
      <c r="C529" s="12"/>
      <c r="D529" s="12"/>
      <c r="E529" s="12"/>
      <c r="F529" s="12"/>
      <c r="G529" s="12"/>
      <c r="H529" s="12"/>
      <c r="J529" s="12" t="s">
        <v>2550</v>
      </c>
      <c r="K529" s="12" t="s">
        <v>428</v>
      </c>
      <c r="L529" s="12" t="s">
        <v>1009</v>
      </c>
      <c r="M529" s="12" t="s">
        <v>2551</v>
      </c>
      <c r="N529" s="12" t="s">
        <v>2552</v>
      </c>
      <c r="O529" s="12">
        <v>10.5797660027</v>
      </c>
      <c r="P529" s="12">
        <v>-69.705616938000006</v>
      </c>
    </row>
    <row r="530" spans="1:16" x14ac:dyDescent="0.25">
      <c r="A530" s="12"/>
      <c r="B530" s="12"/>
      <c r="C530" s="12"/>
      <c r="D530" s="12"/>
      <c r="E530" s="12"/>
      <c r="F530" s="12"/>
      <c r="G530" s="12"/>
      <c r="H530" s="12"/>
      <c r="J530" s="12" t="s">
        <v>2553</v>
      </c>
      <c r="K530" s="12" t="s">
        <v>428</v>
      </c>
      <c r="L530" s="12" t="s">
        <v>1009</v>
      </c>
      <c r="M530" s="12" t="s">
        <v>2554</v>
      </c>
      <c r="N530" s="12" t="s">
        <v>2555</v>
      </c>
      <c r="O530" s="12">
        <v>10.5945277793</v>
      </c>
      <c r="P530" s="12">
        <v>-69.1324680245</v>
      </c>
    </row>
    <row r="531" spans="1:16" x14ac:dyDescent="0.25">
      <c r="A531" s="12"/>
      <c r="B531" s="12"/>
      <c r="C531" s="12"/>
      <c r="D531" s="12"/>
      <c r="E531" s="12"/>
      <c r="F531" s="12"/>
      <c r="G531" s="12"/>
      <c r="H531" s="12"/>
      <c r="J531" s="12" t="s">
        <v>2556</v>
      </c>
      <c r="K531" s="12" t="s">
        <v>428</v>
      </c>
      <c r="L531" s="12" t="s">
        <v>1009</v>
      </c>
      <c r="M531" s="12" t="s">
        <v>431</v>
      </c>
      <c r="N531" s="12" t="s">
        <v>2557</v>
      </c>
      <c r="O531" s="12">
        <v>10.5822691654</v>
      </c>
      <c r="P531" s="12">
        <v>-69.4327504293</v>
      </c>
    </row>
    <row r="532" spans="1:16" x14ac:dyDescent="0.25">
      <c r="A532" s="12"/>
      <c r="B532" s="12"/>
      <c r="C532" s="12"/>
      <c r="D532" s="12"/>
      <c r="E532" s="12"/>
      <c r="F532" s="12"/>
      <c r="G532" s="12"/>
      <c r="H532" s="12"/>
      <c r="J532" s="12" t="s">
        <v>2558</v>
      </c>
      <c r="K532" s="12" t="s">
        <v>428</v>
      </c>
      <c r="L532" s="12" t="s">
        <v>1009</v>
      </c>
      <c r="M532" s="12" t="s">
        <v>2559</v>
      </c>
      <c r="N532" s="12" t="s">
        <v>2560</v>
      </c>
      <c r="O532" s="12">
        <v>10.5764817978</v>
      </c>
      <c r="P532" s="12">
        <v>-70.034842481599995</v>
      </c>
    </row>
    <row r="533" spans="1:16" ht="25.5" x14ac:dyDescent="0.25">
      <c r="A533" s="12"/>
      <c r="B533" s="12"/>
      <c r="C533" s="12"/>
      <c r="D533" s="12"/>
      <c r="E533" s="12"/>
      <c r="F533" s="12"/>
      <c r="G533" s="12"/>
      <c r="H533" s="12"/>
      <c r="J533" s="12" t="s">
        <v>2561</v>
      </c>
      <c r="K533" s="12" t="s">
        <v>1014</v>
      </c>
      <c r="L533" s="12" t="s">
        <v>1015</v>
      </c>
      <c r="M533" s="12" t="s">
        <v>2562</v>
      </c>
      <c r="N533" s="12" t="s">
        <v>2563</v>
      </c>
      <c r="O533" s="12">
        <v>8.6558473141200007</v>
      </c>
      <c r="P533" s="12">
        <v>-71.691048128700004</v>
      </c>
    </row>
    <row r="534" spans="1:16" x14ac:dyDescent="0.25">
      <c r="A534" s="12"/>
      <c r="B534" s="12"/>
      <c r="C534" s="12"/>
      <c r="D534" s="12"/>
      <c r="E534" s="12"/>
      <c r="F534" s="12"/>
      <c r="G534" s="12"/>
      <c r="H534" s="12"/>
      <c r="J534" s="12" t="s">
        <v>2564</v>
      </c>
      <c r="K534" s="12" t="s">
        <v>1014</v>
      </c>
      <c r="L534" s="12" t="s">
        <v>1015</v>
      </c>
      <c r="M534" s="12" t="s">
        <v>2565</v>
      </c>
      <c r="N534" s="12" t="s">
        <v>2566</v>
      </c>
      <c r="O534" s="12">
        <v>8.6206959421300002</v>
      </c>
      <c r="P534" s="12">
        <v>-71.791766203600005</v>
      </c>
    </row>
    <row r="535" spans="1:16" ht="25.5" x14ac:dyDescent="0.25">
      <c r="A535" s="12"/>
      <c r="B535" s="12"/>
      <c r="C535" s="12"/>
      <c r="D535" s="12"/>
      <c r="E535" s="12"/>
      <c r="F535" s="12"/>
      <c r="G535" s="12"/>
      <c r="H535" s="12"/>
      <c r="J535" s="12" t="s">
        <v>2567</v>
      </c>
      <c r="K535" s="12" t="s">
        <v>1014</v>
      </c>
      <c r="L535" s="12" t="s">
        <v>1015</v>
      </c>
      <c r="M535" s="12" t="s">
        <v>2568</v>
      </c>
      <c r="N535" s="12" t="s">
        <v>2569</v>
      </c>
      <c r="O535" s="12">
        <v>8.5604186211400002</v>
      </c>
      <c r="P535" s="12">
        <v>-71.703319395899996</v>
      </c>
    </row>
    <row r="536" spans="1:16" ht="25.5" x14ac:dyDescent="0.25">
      <c r="A536" s="12"/>
      <c r="B536" s="12"/>
      <c r="C536" s="12"/>
      <c r="D536" s="12"/>
      <c r="E536" s="12"/>
      <c r="F536" s="12"/>
      <c r="G536" s="12"/>
      <c r="H536" s="12"/>
      <c r="J536" s="12" t="s">
        <v>2570</v>
      </c>
      <c r="K536" s="12" t="s">
        <v>1014</v>
      </c>
      <c r="L536" s="12" t="s">
        <v>1015</v>
      </c>
      <c r="M536" s="12" t="s">
        <v>2571</v>
      </c>
      <c r="N536" s="12" t="s">
        <v>2572</v>
      </c>
      <c r="O536" s="12">
        <v>8.5468209691499997</v>
      </c>
      <c r="P536" s="12">
        <v>-71.610136139299996</v>
      </c>
    </row>
    <row r="537" spans="1:16" x14ac:dyDescent="0.25">
      <c r="A537" s="12"/>
      <c r="B537" s="12"/>
      <c r="C537" s="12"/>
      <c r="D537" s="12"/>
      <c r="E537" s="12"/>
      <c r="F537" s="12"/>
      <c r="G537" s="12"/>
      <c r="H537" s="12"/>
      <c r="J537" s="12" t="s">
        <v>2573</v>
      </c>
      <c r="K537" s="12" t="s">
        <v>1014</v>
      </c>
      <c r="L537" s="12" t="s">
        <v>1015</v>
      </c>
      <c r="M537" s="12" t="s">
        <v>2574</v>
      </c>
      <c r="N537" s="12" t="s">
        <v>2575</v>
      </c>
      <c r="O537" s="12">
        <v>8.6899277953999992</v>
      </c>
      <c r="P537" s="12">
        <v>-71.579183692599997</v>
      </c>
    </row>
    <row r="538" spans="1:16" x14ac:dyDescent="0.25">
      <c r="A538" s="12"/>
      <c r="B538" s="12"/>
      <c r="C538" s="12"/>
      <c r="D538" s="12"/>
      <c r="E538" s="12"/>
      <c r="F538" s="12"/>
      <c r="G538" s="12"/>
      <c r="H538" s="12"/>
      <c r="J538" s="12" t="s">
        <v>2576</v>
      </c>
      <c r="K538" s="12" t="s">
        <v>1014</v>
      </c>
      <c r="L538" s="12" t="s">
        <v>1015</v>
      </c>
      <c r="M538" s="12" t="s">
        <v>2577</v>
      </c>
      <c r="N538" s="12" t="s">
        <v>2578</v>
      </c>
      <c r="O538" s="12">
        <v>8.6854689062699997</v>
      </c>
      <c r="P538" s="12">
        <v>-71.646229618099994</v>
      </c>
    </row>
    <row r="539" spans="1:16" x14ac:dyDescent="0.25">
      <c r="A539" s="12"/>
      <c r="B539" s="12"/>
      <c r="C539" s="12"/>
      <c r="D539" s="12"/>
      <c r="E539" s="12"/>
      <c r="F539" s="12"/>
      <c r="G539" s="12"/>
      <c r="H539" s="12"/>
      <c r="J539" s="12" t="s">
        <v>2579</v>
      </c>
      <c r="K539" s="12" t="s">
        <v>1014</v>
      </c>
      <c r="L539" s="12" t="s">
        <v>1015</v>
      </c>
      <c r="M539" s="12" t="s">
        <v>2580</v>
      </c>
      <c r="N539" s="12" t="s">
        <v>2581</v>
      </c>
      <c r="O539" s="12">
        <v>8.59907236934</v>
      </c>
      <c r="P539" s="12">
        <v>-71.597372081200007</v>
      </c>
    </row>
    <row r="540" spans="1:16" x14ac:dyDescent="0.25">
      <c r="A540" s="12"/>
      <c r="B540" s="12"/>
      <c r="C540" s="12"/>
      <c r="D540" s="12"/>
      <c r="E540" s="12"/>
      <c r="F540" s="12"/>
      <c r="G540" s="12"/>
      <c r="H540" s="12"/>
      <c r="J540" s="12" t="s">
        <v>2582</v>
      </c>
      <c r="K540" s="12" t="s">
        <v>1020</v>
      </c>
      <c r="L540" s="12" t="s">
        <v>1021</v>
      </c>
      <c r="M540" s="12" t="s">
        <v>1020</v>
      </c>
      <c r="N540" s="12" t="s">
        <v>2583</v>
      </c>
      <c r="O540" s="12">
        <v>8.7056060875799997</v>
      </c>
      <c r="P540" s="12">
        <v>-71.397420326200006</v>
      </c>
    </row>
    <row r="541" spans="1:16" x14ac:dyDescent="0.25">
      <c r="A541" s="12"/>
      <c r="B541" s="12"/>
      <c r="C541" s="12"/>
      <c r="D541" s="12"/>
      <c r="E541" s="12"/>
      <c r="F541" s="12"/>
      <c r="G541" s="12"/>
      <c r="H541" s="12"/>
      <c r="J541" s="12" t="s">
        <v>2584</v>
      </c>
      <c r="K541" s="12" t="s">
        <v>1025</v>
      </c>
      <c r="L541" s="12" t="s">
        <v>1026</v>
      </c>
      <c r="M541" s="12" t="s">
        <v>2585</v>
      </c>
      <c r="N541" s="12" t="s">
        <v>2586</v>
      </c>
      <c r="O541" s="12">
        <v>8.4039594566400009</v>
      </c>
      <c r="P541" s="12">
        <v>-71.643412529800003</v>
      </c>
    </row>
    <row r="542" spans="1:16" x14ac:dyDescent="0.25">
      <c r="A542" s="12"/>
      <c r="B542" s="12"/>
      <c r="C542" s="12"/>
      <c r="D542" s="12"/>
      <c r="E542" s="12"/>
      <c r="F542" s="12"/>
      <c r="G542" s="12"/>
      <c r="H542" s="12"/>
      <c r="J542" s="12" t="s">
        <v>2587</v>
      </c>
      <c r="K542" s="12" t="s">
        <v>1025</v>
      </c>
      <c r="L542" s="12" t="s">
        <v>1026</v>
      </c>
      <c r="M542" s="12" t="s">
        <v>2588</v>
      </c>
      <c r="N542" s="12" t="s">
        <v>2589</v>
      </c>
      <c r="O542" s="12">
        <v>8.47801594415</v>
      </c>
      <c r="P542" s="12">
        <v>-71.604962445599995</v>
      </c>
    </row>
    <row r="543" spans="1:16" ht="25.5" x14ac:dyDescent="0.25">
      <c r="A543" s="12"/>
      <c r="B543" s="12"/>
      <c r="C543" s="12"/>
      <c r="D543" s="12"/>
      <c r="E543" s="12"/>
      <c r="F543" s="12"/>
      <c r="G543" s="12"/>
      <c r="H543" s="12"/>
      <c r="J543" s="12" t="s">
        <v>2590</v>
      </c>
      <c r="K543" s="12" t="s">
        <v>1025</v>
      </c>
      <c r="L543" s="12" t="s">
        <v>1026</v>
      </c>
      <c r="M543" s="12" t="s">
        <v>2591</v>
      </c>
      <c r="N543" s="12" t="s">
        <v>2592</v>
      </c>
      <c r="O543" s="12">
        <v>8.4008691062699992</v>
      </c>
      <c r="P543" s="12">
        <v>-71.576766198499996</v>
      </c>
    </row>
    <row r="544" spans="1:16" x14ac:dyDescent="0.25">
      <c r="A544" s="12"/>
      <c r="B544" s="12"/>
      <c r="C544" s="12"/>
      <c r="D544" s="12"/>
      <c r="E544" s="12"/>
      <c r="F544" s="12"/>
      <c r="G544" s="12"/>
      <c r="H544" s="12"/>
      <c r="J544" s="12" t="s">
        <v>2593</v>
      </c>
      <c r="K544" s="12" t="s">
        <v>1031</v>
      </c>
      <c r="L544" s="12" t="s">
        <v>1032</v>
      </c>
      <c r="M544" s="12" t="s">
        <v>2594</v>
      </c>
      <c r="N544" s="12" t="s">
        <v>2595</v>
      </c>
      <c r="O544" s="12">
        <v>8.2336817258699995</v>
      </c>
      <c r="P544" s="12">
        <v>-71.090663142400004</v>
      </c>
    </row>
    <row r="545" spans="1:16" x14ac:dyDescent="0.25">
      <c r="A545" s="12"/>
      <c r="B545" s="12"/>
      <c r="C545" s="12"/>
      <c r="D545" s="12"/>
      <c r="E545" s="12"/>
      <c r="F545" s="12"/>
      <c r="G545" s="12"/>
      <c r="H545" s="12"/>
      <c r="J545" s="12" t="s">
        <v>2596</v>
      </c>
      <c r="K545" s="12" t="s">
        <v>1031</v>
      </c>
      <c r="L545" s="12" t="s">
        <v>1032</v>
      </c>
      <c r="M545" s="12" t="s">
        <v>1196</v>
      </c>
      <c r="N545" s="12" t="s">
        <v>2597</v>
      </c>
      <c r="O545" s="12">
        <v>8.0648980774000005</v>
      </c>
      <c r="P545" s="12">
        <v>-71.216094245500003</v>
      </c>
    </row>
    <row r="546" spans="1:16" ht="25.5" x14ac:dyDescent="0.25">
      <c r="A546" s="12"/>
      <c r="B546" s="12"/>
      <c r="C546" s="12"/>
      <c r="D546" s="12"/>
      <c r="E546" s="12"/>
      <c r="F546" s="12"/>
      <c r="G546" s="12"/>
      <c r="H546" s="12"/>
      <c r="J546" s="12" t="s">
        <v>2598</v>
      </c>
      <c r="K546" s="12" t="s">
        <v>1037</v>
      </c>
      <c r="L546" s="12" t="s">
        <v>1038</v>
      </c>
      <c r="M546" s="12" t="s">
        <v>2599</v>
      </c>
      <c r="N546" s="12" t="s">
        <v>2600</v>
      </c>
      <c r="O546" s="12">
        <v>8.0836999298599999</v>
      </c>
      <c r="P546" s="12">
        <v>-71.4847540839</v>
      </c>
    </row>
    <row r="547" spans="1:16" x14ac:dyDescent="0.25">
      <c r="A547" s="12"/>
      <c r="B547" s="12"/>
      <c r="C547" s="12"/>
      <c r="D547" s="12"/>
      <c r="E547" s="12"/>
      <c r="F547" s="12"/>
      <c r="G547" s="12"/>
      <c r="H547" s="12"/>
      <c r="J547" s="12" t="s">
        <v>2601</v>
      </c>
      <c r="K547" s="12" t="s">
        <v>1037</v>
      </c>
      <c r="L547" s="12" t="s">
        <v>1038</v>
      </c>
      <c r="M547" s="12" t="s">
        <v>2602</v>
      </c>
      <c r="N547" s="12" t="s">
        <v>2603</v>
      </c>
      <c r="O547" s="12">
        <v>8.1345216782200005</v>
      </c>
      <c r="P547" s="12">
        <v>-71.588260998300001</v>
      </c>
    </row>
    <row r="548" spans="1:16" x14ac:dyDescent="0.25">
      <c r="A548" s="12"/>
      <c r="B548" s="12"/>
      <c r="C548" s="12"/>
      <c r="D548" s="12"/>
      <c r="E548" s="12"/>
      <c r="F548" s="12"/>
      <c r="G548" s="12"/>
      <c r="H548" s="12"/>
      <c r="J548" s="12" t="s">
        <v>2604</v>
      </c>
      <c r="K548" s="12" t="s">
        <v>1037</v>
      </c>
      <c r="L548" s="12" t="s">
        <v>1038</v>
      </c>
      <c r="M548" s="12" t="s">
        <v>2605</v>
      </c>
      <c r="N548" s="12" t="s">
        <v>2606</v>
      </c>
      <c r="O548" s="12">
        <v>8.2285832992400003</v>
      </c>
      <c r="P548" s="12">
        <v>-71.431629667799996</v>
      </c>
    </row>
    <row r="549" spans="1:16" x14ac:dyDescent="0.25">
      <c r="A549" s="12"/>
      <c r="B549" s="12"/>
      <c r="C549" s="12"/>
      <c r="D549" s="12"/>
      <c r="E549" s="12"/>
      <c r="F549" s="12"/>
      <c r="G549" s="12"/>
      <c r="H549" s="12"/>
      <c r="J549" s="12" t="s">
        <v>2607</v>
      </c>
      <c r="K549" s="12" t="s">
        <v>1037</v>
      </c>
      <c r="L549" s="12" t="s">
        <v>1038</v>
      </c>
      <c r="M549" s="12" t="s">
        <v>2608</v>
      </c>
      <c r="N549" s="12" t="s">
        <v>2609</v>
      </c>
      <c r="O549" s="12">
        <v>8.1914067016400001</v>
      </c>
      <c r="P549" s="12">
        <v>-71.541257686899996</v>
      </c>
    </row>
    <row r="550" spans="1:16" x14ac:dyDescent="0.25">
      <c r="A550" s="12"/>
      <c r="B550" s="12"/>
      <c r="C550" s="12"/>
      <c r="D550" s="12"/>
      <c r="E550" s="12"/>
      <c r="F550" s="12"/>
      <c r="G550" s="12"/>
      <c r="H550" s="12"/>
      <c r="J550" s="12" t="s">
        <v>2610</v>
      </c>
      <c r="K550" s="12" t="s">
        <v>1037</v>
      </c>
      <c r="L550" s="12" t="s">
        <v>1038</v>
      </c>
      <c r="M550" s="12" t="s">
        <v>2611</v>
      </c>
      <c r="N550" s="12" t="s">
        <v>2612</v>
      </c>
      <c r="O550" s="12">
        <v>7.9542406990699996</v>
      </c>
      <c r="P550" s="12">
        <v>-71.472492794600001</v>
      </c>
    </row>
    <row r="551" spans="1:16" x14ac:dyDescent="0.25">
      <c r="A551" s="12"/>
      <c r="B551" s="12"/>
      <c r="C551" s="12"/>
      <c r="D551" s="12"/>
      <c r="E551" s="12"/>
      <c r="F551" s="12"/>
      <c r="G551" s="12"/>
      <c r="H551" s="12"/>
      <c r="J551" s="12" t="s">
        <v>2613</v>
      </c>
      <c r="K551" s="12" t="s">
        <v>1037</v>
      </c>
      <c r="L551" s="12" t="s">
        <v>1038</v>
      </c>
      <c r="M551" s="12" t="s">
        <v>2614</v>
      </c>
      <c r="N551" s="12" t="s">
        <v>2615</v>
      </c>
      <c r="O551" s="12">
        <v>8.26771959577</v>
      </c>
      <c r="P551" s="12">
        <v>-71.275264194299993</v>
      </c>
    </row>
    <row r="552" spans="1:16" x14ac:dyDescent="0.25">
      <c r="A552" s="12"/>
      <c r="B552" s="12"/>
      <c r="C552" s="12"/>
      <c r="D552" s="12"/>
      <c r="E552" s="12"/>
      <c r="F552" s="12"/>
      <c r="G552" s="12"/>
      <c r="H552" s="12"/>
      <c r="J552" s="12" t="s">
        <v>2616</v>
      </c>
      <c r="K552" s="12" t="s">
        <v>1037</v>
      </c>
      <c r="L552" s="12" t="s">
        <v>1038</v>
      </c>
      <c r="M552" s="12" t="s">
        <v>2617</v>
      </c>
      <c r="N552" s="12" t="s">
        <v>2618</v>
      </c>
      <c r="O552" s="12">
        <v>8.0366484174600004</v>
      </c>
      <c r="P552" s="12">
        <v>-71.346872696299997</v>
      </c>
    </row>
    <row r="553" spans="1:16" x14ac:dyDescent="0.25">
      <c r="A553" s="12"/>
      <c r="B553" s="12"/>
      <c r="C553" s="12"/>
      <c r="D553" s="12"/>
      <c r="E553" s="12"/>
      <c r="F553" s="12"/>
      <c r="G553" s="12"/>
      <c r="H553" s="12"/>
      <c r="J553" s="12" t="s">
        <v>2619</v>
      </c>
      <c r="K553" s="12" t="s">
        <v>1043</v>
      </c>
      <c r="L553" s="12" t="s">
        <v>1044</v>
      </c>
      <c r="M553" s="12" t="s">
        <v>2620</v>
      </c>
      <c r="N553" s="12" t="s">
        <v>2621</v>
      </c>
      <c r="O553" s="12">
        <v>8.5023419349800005</v>
      </c>
      <c r="P553" s="12">
        <v>-71.254862091299998</v>
      </c>
    </row>
    <row r="554" spans="1:16" x14ac:dyDescent="0.25">
      <c r="A554" s="12"/>
      <c r="B554" s="12"/>
      <c r="C554" s="12"/>
      <c r="D554" s="12"/>
      <c r="E554" s="12"/>
      <c r="F554" s="12"/>
      <c r="G554" s="12"/>
      <c r="H554" s="12"/>
      <c r="J554" s="12" t="s">
        <v>2622</v>
      </c>
      <c r="K554" s="12" t="s">
        <v>1043</v>
      </c>
      <c r="L554" s="12" t="s">
        <v>1044</v>
      </c>
      <c r="M554" s="12" t="s">
        <v>2623</v>
      </c>
      <c r="N554" s="12" t="s">
        <v>2624</v>
      </c>
      <c r="O554" s="12">
        <v>8.5630453599800003</v>
      </c>
      <c r="P554" s="12">
        <v>-71.262199635499996</v>
      </c>
    </row>
    <row r="555" spans="1:16" x14ac:dyDescent="0.25">
      <c r="A555" s="12"/>
      <c r="B555" s="12"/>
      <c r="C555" s="12"/>
      <c r="D555" s="12"/>
      <c r="E555" s="12"/>
      <c r="F555" s="12"/>
      <c r="G555" s="12"/>
      <c r="H555" s="12"/>
      <c r="J555" s="12" t="s">
        <v>2625</v>
      </c>
      <c r="K555" s="12" t="s">
        <v>1043</v>
      </c>
      <c r="L555" s="12" t="s">
        <v>1044</v>
      </c>
      <c r="M555" s="12" t="s">
        <v>628</v>
      </c>
      <c r="N555" s="12" t="s">
        <v>2626</v>
      </c>
      <c r="O555" s="12">
        <v>8.6426846509900006</v>
      </c>
      <c r="P555" s="12">
        <v>-71.231868686499993</v>
      </c>
    </row>
    <row r="556" spans="1:16" x14ac:dyDescent="0.25">
      <c r="A556" s="12"/>
      <c r="B556" s="12"/>
      <c r="C556" s="12"/>
      <c r="D556" s="12"/>
      <c r="E556" s="12"/>
      <c r="F556" s="12"/>
      <c r="G556" s="12"/>
      <c r="H556" s="12"/>
      <c r="J556" s="12" t="s">
        <v>2627</v>
      </c>
      <c r="K556" s="12" t="s">
        <v>1043</v>
      </c>
      <c r="L556" s="12" t="s">
        <v>1044</v>
      </c>
      <c r="M556" s="12" t="s">
        <v>2628</v>
      </c>
      <c r="N556" s="12" t="s">
        <v>2629</v>
      </c>
      <c r="O556" s="12">
        <v>8.4099958538700008</v>
      </c>
      <c r="P556" s="12">
        <v>-71.232168989599998</v>
      </c>
    </row>
    <row r="557" spans="1:16" x14ac:dyDescent="0.25">
      <c r="A557" s="12"/>
      <c r="B557" s="12"/>
      <c r="C557" s="12"/>
      <c r="D557" s="12"/>
      <c r="E557" s="12"/>
      <c r="F557" s="12"/>
      <c r="G557" s="12"/>
      <c r="H557" s="12"/>
      <c r="J557" s="12" t="s">
        <v>2630</v>
      </c>
      <c r="K557" s="12" t="s">
        <v>1043</v>
      </c>
      <c r="L557" s="12" t="s">
        <v>1044</v>
      </c>
      <c r="M557" s="12" t="s">
        <v>2631</v>
      </c>
      <c r="N557" s="12" t="s">
        <v>2632</v>
      </c>
      <c r="O557" s="12">
        <v>8.6163284031099998</v>
      </c>
      <c r="P557" s="12">
        <v>-71.331478100400005</v>
      </c>
    </row>
    <row r="558" spans="1:16" x14ac:dyDescent="0.25">
      <c r="A558" s="12"/>
      <c r="B558" s="12"/>
      <c r="C558" s="12"/>
      <c r="D558" s="12"/>
      <c r="E558" s="12"/>
      <c r="F558" s="12"/>
      <c r="G558" s="12"/>
      <c r="H558" s="12"/>
      <c r="J558" s="12" t="s">
        <v>2633</v>
      </c>
      <c r="K558" s="12" t="s">
        <v>1043</v>
      </c>
      <c r="L558" s="12" t="s">
        <v>1044</v>
      </c>
      <c r="M558" s="12" t="s">
        <v>2634</v>
      </c>
      <c r="N558" s="12" t="s">
        <v>2635</v>
      </c>
      <c r="O558" s="12">
        <v>8.5528081367300004</v>
      </c>
      <c r="P558" s="12">
        <v>-71.297634410200004</v>
      </c>
    </row>
    <row r="559" spans="1:16" x14ac:dyDescent="0.25">
      <c r="A559" s="12"/>
      <c r="B559" s="12"/>
      <c r="C559" s="12"/>
      <c r="D559" s="12"/>
      <c r="E559" s="12"/>
      <c r="F559" s="12"/>
      <c r="G559" s="12"/>
      <c r="H559" s="12"/>
      <c r="J559" s="12" t="s">
        <v>2636</v>
      </c>
      <c r="K559" s="12" t="s">
        <v>1043</v>
      </c>
      <c r="L559" s="12" t="s">
        <v>1044</v>
      </c>
      <c r="M559" s="12" t="s">
        <v>2637</v>
      </c>
      <c r="N559" s="12" t="s">
        <v>2638</v>
      </c>
      <c r="O559" s="12">
        <v>8.3742555529999994</v>
      </c>
      <c r="P559" s="12">
        <v>-71.307034930599997</v>
      </c>
    </row>
    <row r="560" spans="1:16" ht="25.5" x14ac:dyDescent="0.25">
      <c r="A560" s="12"/>
      <c r="B560" s="12"/>
      <c r="C560" s="12"/>
      <c r="D560" s="12"/>
      <c r="E560" s="12"/>
      <c r="F560" s="12"/>
      <c r="G560" s="12"/>
      <c r="H560" s="12"/>
      <c r="J560" s="12" t="s">
        <v>2639</v>
      </c>
      <c r="K560" s="12" t="s">
        <v>1049</v>
      </c>
      <c r="L560" s="12" t="s">
        <v>1050</v>
      </c>
      <c r="M560" s="12" t="s">
        <v>2640</v>
      </c>
      <c r="N560" s="12" t="s">
        <v>2641</v>
      </c>
      <c r="O560" s="12">
        <v>8.8429682661500006</v>
      </c>
      <c r="P560" s="12">
        <v>-71.1479264548</v>
      </c>
    </row>
    <row r="561" spans="1:16" ht="25.5" x14ac:dyDescent="0.25">
      <c r="A561" s="12"/>
      <c r="B561" s="12"/>
      <c r="C561" s="12"/>
      <c r="D561" s="12"/>
      <c r="E561" s="12"/>
      <c r="F561" s="12"/>
      <c r="G561" s="12"/>
      <c r="H561" s="12"/>
      <c r="J561" s="12" t="s">
        <v>2642</v>
      </c>
      <c r="K561" s="12" t="s">
        <v>1049</v>
      </c>
      <c r="L561" s="12" t="s">
        <v>1050</v>
      </c>
      <c r="M561" s="12" t="s">
        <v>2643</v>
      </c>
      <c r="N561" s="12" t="s">
        <v>2644</v>
      </c>
      <c r="O561" s="12">
        <v>8.8217587334900003</v>
      </c>
      <c r="P561" s="12">
        <v>-71.272927639000002</v>
      </c>
    </row>
    <row r="562" spans="1:16" ht="25.5" x14ac:dyDescent="0.25">
      <c r="A562" s="12"/>
      <c r="B562" s="12"/>
      <c r="C562" s="12"/>
      <c r="D562" s="12"/>
      <c r="E562" s="12"/>
      <c r="F562" s="12"/>
      <c r="G562" s="12"/>
      <c r="H562" s="12"/>
      <c r="J562" s="12" t="s">
        <v>2645</v>
      </c>
      <c r="K562" s="12" t="s">
        <v>1054</v>
      </c>
      <c r="L562" s="12" t="s">
        <v>1055</v>
      </c>
      <c r="M562" s="12" t="s">
        <v>2646</v>
      </c>
      <c r="N562" s="12" t="s">
        <v>2647</v>
      </c>
      <c r="O562" s="12">
        <v>8.8330142844899999</v>
      </c>
      <c r="P562" s="12">
        <v>-70.732700215500003</v>
      </c>
    </row>
    <row r="563" spans="1:16" x14ac:dyDescent="0.25">
      <c r="A563" s="12"/>
      <c r="B563" s="12"/>
      <c r="C563" s="12"/>
      <c r="D563" s="12"/>
      <c r="E563" s="12"/>
      <c r="F563" s="12"/>
      <c r="G563" s="12"/>
      <c r="H563" s="12"/>
      <c r="J563" s="12" t="s">
        <v>2648</v>
      </c>
      <c r="K563" s="12" t="s">
        <v>1054</v>
      </c>
      <c r="L563" s="12" t="s">
        <v>1055</v>
      </c>
      <c r="M563" s="12" t="s">
        <v>2649</v>
      </c>
      <c r="N563" s="12" t="s">
        <v>2650</v>
      </c>
      <c r="O563" s="12">
        <v>8.9170537690400007</v>
      </c>
      <c r="P563" s="12">
        <v>-70.603138742400006</v>
      </c>
    </row>
    <row r="564" spans="1:16" x14ac:dyDescent="0.25">
      <c r="A564" s="12"/>
      <c r="B564" s="12"/>
      <c r="C564" s="12"/>
      <c r="D564" s="12"/>
      <c r="E564" s="12"/>
      <c r="F564" s="12"/>
      <c r="G564" s="12"/>
      <c r="H564" s="12"/>
      <c r="J564" s="12" t="s">
        <v>2651</v>
      </c>
      <c r="K564" s="12" t="s">
        <v>1060</v>
      </c>
      <c r="L564" s="12" t="s">
        <v>1061</v>
      </c>
      <c r="M564" s="12" t="s">
        <v>2652</v>
      </c>
      <c r="N564" s="12" t="s">
        <v>2653</v>
      </c>
      <c r="O564" s="12">
        <v>8.1474263001900002</v>
      </c>
      <c r="P564" s="12">
        <v>-71.746828872199998</v>
      </c>
    </row>
    <row r="565" spans="1:16" x14ac:dyDescent="0.25">
      <c r="A565" s="12"/>
      <c r="B565" s="12"/>
      <c r="C565" s="12"/>
      <c r="D565" s="12"/>
      <c r="E565" s="12"/>
      <c r="F565" s="12"/>
      <c r="G565" s="12"/>
      <c r="H565" s="12"/>
      <c r="J565" s="12" t="s">
        <v>2654</v>
      </c>
      <c r="K565" s="12" t="s">
        <v>1060</v>
      </c>
      <c r="L565" s="12" t="s">
        <v>1061</v>
      </c>
      <c r="M565" s="12" t="s">
        <v>2655</v>
      </c>
      <c r="N565" s="12" t="s">
        <v>2656</v>
      </c>
      <c r="O565" s="12">
        <v>8.0696220236399991</v>
      </c>
      <c r="P565" s="12">
        <v>-71.642622886599995</v>
      </c>
    </row>
    <row r="566" spans="1:16" x14ac:dyDescent="0.25">
      <c r="A566" s="12"/>
      <c r="B566" s="12"/>
      <c r="C566" s="12"/>
      <c r="D566" s="12"/>
      <c r="E566" s="12"/>
      <c r="F566" s="12"/>
      <c r="G566" s="12"/>
      <c r="H566" s="12"/>
      <c r="J566" s="12" t="s">
        <v>2657</v>
      </c>
      <c r="K566" s="12" t="s">
        <v>1060</v>
      </c>
      <c r="L566" s="12" t="s">
        <v>1061</v>
      </c>
      <c r="M566" s="12" t="s">
        <v>2658</v>
      </c>
      <c r="N566" s="12" t="s">
        <v>2659</v>
      </c>
      <c r="O566" s="12">
        <v>8.2137063226000002</v>
      </c>
      <c r="P566" s="12">
        <v>-71.656956643900003</v>
      </c>
    </row>
    <row r="567" spans="1:16" x14ac:dyDescent="0.25">
      <c r="A567" s="12"/>
      <c r="B567" s="12"/>
      <c r="C567" s="12"/>
      <c r="D567" s="12"/>
      <c r="E567" s="12"/>
      <c r="F567" s="12"/>
      <c r="G567" s="12"/>
      <c r="H567" s="12"/>
      <c r="J567" s="12" t="s">
        <v>2660</v>
      </c>
      <c r="K567" s="12" t="s">
        <v>2661</v>
      </c>
      <c r="L567" s="12" t="s">
        <v>1066</v>
      </c>
      <c r="M567" s="12" t="s">
        <v>2662</v>
      </c>
      <c r="N567" s="12" t="s">
        <v>2663</v>
      </c>
      <c r="O567" s="12">
        <v>9.1223759567399991</v>
      </c>
      <c r="P567" s="12">
        <v>-70.878311030500001</v>
      </c>
    </row>
    <row r="568" spans="1:16" x14ac:dyDescent="0.25">
      <c r="A568" s="12"/>
      <c r="B568" s="12"/>
      <c r="C568" s="12"/>
      <c r="D568" s="12"/>
      <c r="E568" s="12"/>
      <c r="F568" s="12"/>
      <c r="G568" s="12"/>
      <c r="H568" s="12"/>
      <c r="J568" s="12" t="s">
        <v>2664</v>
      </c>
      <c r="K568" s="12" t="s">
        <v>1071</v>
      </c>
      <c r="L568" s="12" t="s">
        <v>1072</v>
      </c>
      <c r="M568" s="12" t="s">
        <v>2665</v>
      </c>
      <c r="N568" s="12" t="s">
        <v>2666</v>
      </c>
      <c r="O568" s="12">
        <v>8.9575806417900008</v>
      </c>
      <c r="P568" s="12">
        <v>-70.971187996300003</v>
      </c>
    </row>
    <row r="569" spans="1:16" ht="25.5" x14ac:dyDescent="0.25">
      <c r="A569" s="12"/>
      <c r="B569" s="12"/>
      <c r="C569" s="12"/>
      <c r="D569" s="12"/>
      <c r="E569" s="12"/>
      <c r="F569" s="12"/>
      <c r="G569" s="12"/>
      <c r="H569" s="12"/>
      <c r="J569" s="12" t="s">
        <v>2667</v>
      </c>
      <c r="K569" s="12" t="s">
        <v>1071</v>
      </c>
      <c r="L569" s="12" t="s">
        <v>1072</v>
      </c>
      <c r="M569" s="12" t="s">
        <v>2668</v>
      </c>
      <c r="N569" s="12" t="s">
        <v>2669</v>
      </c>
      <c r="O569" s="12">
        <v>9.1001025776100004</v>
      </c>
      <c r="P569" s="12">
        <v>-70.925572654500002</v>
      </c>
    </row>
    <row r="570" spans="1:16" x14ac:dyDescent="0.25">
      <c r="A570" s="12"/>
      <c r="B570" s="12"/>
      <c r="C570" s="12"/>
      <c r="D570" s="12"/>
      <c r="E570" s="12"/>
      <c r="F570" s="12"/>
      <c r="G570" s="12"/>
      <c r="H570" s="12"/>
      <c r="J570" s="12" t="s">
        <v>2670</v>
      </c>
      <c r="K570" s="12" t="s">
        <v>89</v>
      </c>
      <c r="L570" s="12" t="s">
        <v>1077</v>
      </c>
      <c r="M570" s="12" t="s">
        <v>2671</v>
      </c>
      <c r="N570" s="12" t="s">
        <v>2672</v>
      </c>
      <c r="O570" s="12">
        <v>8.6091708112299994</v>
      </c>
      <c r="P570" s="12">
        <v>-71.151892491500007</v>
      </c>
    </row>
    <row r="571" spans="1:16" x14ac:dyDescent="0.25">
      <c r="A571" s="12"/>
      <c r="B571" s="12"/>
      <c r="C571" s="12"/>
      <c r="D571" s="12"/>
      <c r="E571" s="12"/>
      <c r="F571" s="12"/>
      <c r="G571" s="12"/>
      <c r="H571" s="12"/>
      <c r="J571" s="12" t="s">
        <v>2673</v>
      </c>
      <c r="K571" s="12" t="s">
        <v>89</v>
      </c>
      <c r="L571" s="12" t="s">
        <v>1077</v>
      </c>
      <c r="M571" s="12" t="s">
        <v>2674</v>
      </c>
      <c r="N571" s="12" t="s">
        <v>2675</v>
      </c>
      <c r="O571" s="12">
        <v>8.5654873787800003</v>
      </c>
      <c r="P571" s="12">
        <v>-71.067112482599995</v>
      </c>
    </row>
    <row r="572" spans="1:16" ht="25.5" x14ac:dyDescent="0.25">
      <c r="A572" s="12"/>
      <c r="B572" s="12"/>
      <c r="C572" s="12"/>
      <c r="D572" s="12"/>
      <c r="E572" s="12"/>
      <c r="F572" s="12"/>
      <c r="G572" s="12"/>
      <c r="H572" s="12"/>
      <c r="J572" s="12" t="s">
        <v>2676</v>
      </c>
      <c r="K572" s="12" t="s">
        <v>89</v>
      </c>
      <c r="L572" s="12" t="s">
        <v>1077</v>
      </c>
      <c r="M572" s="12" t="s">
        <v>2677</v>
      </c>
      <c r="N572" s="12" t="s">
        <v>2678</v>
      </c>
      <c r="O572" s="12">
        <v>8.5858089170799996</v>
      </c>
      <c r="P572" s="12">
        <v>-71.180455141300001</v>
      </c>
    </row>
    <row r="573" spans="1:16" x14ac:dyDescent="0.25">
      <c r="A573" s="12"/>
      <c r="B573" s="12"/>
      <c r="C573" s="12"/>
      <c r="D573" s="12"/>
      <c r="E573" s="12"/>
      <c r="F573" s="12"/>
      <c r="G573" s="12"/>
      <c r="H573" s="12"/>
      <c r="J573" s="12" t="s">
        <v>2679</v>
      </c>
      <c r="K573" s="12" t="s">
        <v>89</v>
      </c>
      <c r="L573" s="12" t="s">
        <v>1077</v>
      </c>
      <c r="M573" s="12" t="s">
        <v>2680</v>
      </c>
      <c r="N573" s="12" t="s">
        <v>2681</v>
      </c>
      <c r="O573" s="12">
        <v>8.5755668941199996</v>
      </c>
      <c r="P573" s="12">
        <v>-71.160839055400004</v>
      </c>
    </row>
    <row r="574" spans="1:16" x14ac:dyDescent="0.25">
      <c r="A574" s="12"/>
      <c r="B574" s="12"/>
      <c r="C574" s="12"/>
      <c r="D574" s="12"/>
      <c r="E574" s="12"/>
      <c r="F574" s="12"/>
      <c r="G574" s="12"/>
      <c r="H574" s="12"/>
      <c r="J574" s="12" t="s">
        <v>2682</v>
      </c>
      <c r="K574" s="12" t="s">
        <v>89</v>
      </c>
      <c r="L574" s="12" t="s">
        <v>1077</v>
      </c>
      <c r="M574" s="12" t="s">
        <v>2683</v>
      </c>
      <c r="N574" s="12" t="s">
        <v>2684</v>
      </c>
      <c r="O574" s="12">
        <v>8.5876253990600002</v>
      </c>
      <c r="P574" s="12">
        <v>-71.154941305299999</v>
      </c>
    </row>
    <row r="575" spans="1:16" ht="25.5" x14ac:dyDescent="0.25">
      <c r="A575" s="12"/>
      <c r="B575" s="12"/>
      <c r="C575" s="12"/>
      <c r="D575" s="12"/>
      <c r="E575" s="12"/>
      <c r="F575" s="12"/>
      <c r="G575" s="12"/>
      <c r="H575" s="12"/>
      <c r="J575" s="12" t="s">
        <v>2685</v>
      </c>
      <c r="K575" s="12" t="s">
        <v>89</v>
      </c>
      <c r="L575" s="12" t="s">
        <v>1077</v>
      </c>
      <c r="M575" s="12" t="s">
        <v>2686</v>
      </c>
      <c r="N575" s="12" t="s">
        <v>2687</v>
      </c>
      <c r="O575" s="12">
        <v>8.7328430822200005</v>
      </c>
      <c r="P575" s="12">
        <v>-71.082722956599994</v>
      </c>
    </row>
    <row r="576" spans="1:16" x14ac:dyDescent="0.25">
      <c r="A576" s="12"/>
      <c r="B576" s="12"/>
      <c r="C576" s="12"/>
      <c r="D576" s="12"/>
      <c r="E576" s="12"/>
      <c r="F576" s="12"/>
      <c r="G576" s="12"/>
      <c r="H576" s="12"/>
      <c r="J576" s="12" t="s">
        <v>2688</v>
      </c>
      <c r="K576" s="12" t="s">
        <v>89</v>
      </c>
      <c r="L576" s="12" t="s">
        <v>1077</v>
      </c>
      <c r="M576" s="12" t="s">
        <v>2689</v>
      </c>
      <c r="N576" s="12" t="s">
        <v>2690</v>
      </c>
      <c r="O576" s="12">
        <v>8.5347138643800005</v>
      </c>
      <c r="P576" s="12">
        <v>-71.154315359799995</v>
      </c>
    </row>
    <row r="577" spans="1:16" ht="25.5" x14ac:dyDescent="0.25">
      <c r="A577" s="12"/>
      <c r="B577" s="12"/>
      <c r="C577" s="12"/>
      <c r="D577" s="12"/>
      <c r="E577" s="12"/>
      <c r="F577" s="12"/>
      <c r="G577" s="12"/>
      <c r="H577" s="12"/>
      <c r="J577" s="12" t="s">
        <v>2691</v>
      </c>
      <c r="K577" s="12" t="s">
        <v>89</v>
      </c>
      <c r="L577" s="12" t="s">
        <v>1077</v>
      </c>
      <c r="M577" s="12" t="s">
        <v>2692</v>
      </c>
      <c r="N577" s="12" t="s">
        <v>2693</v>
      </c>
      <c r="O577" s="12">
        <v>8.5596519532399995</v>
      </c>
      <c r="P577" s="12">
        <v>-71.199032382799999</v>
      </c>
    </row>
    <row r="578" spans="1:16" x14ac:dyDescent="0.25">
      <c r="A578" s="12"/>
      <c r="B578" s="12"/>
      <c r="C578" s="12"/>
      <c r="D578" s="12"/>
      <c r="E578" s="12"/>
      <c r="F578" s="12"/>
      <c r="G578" s="12"/>
      <c r="H578" s="12"/>
      <c r="J578" s="12" t="s">
        <v>2694</v>
      </c>
      <c r="K578" s="12" t="s">
        <v>89</v>
      </c>
      <c r="L578" s="12" t="s">
        <v>1077</v>
      </c>
      <c r="M578" s="12" t="s">
        <v>2695</v>
      </c>
      <c r="N578" s="12" t="s">
        <v>2696</v>
      </c>
      <c r="O578" s="12">
        <v>8.6300277329699995</v>
      </c>
      <c r="P578" s="12">
        <v>-71.200217058700005</v>
      </c>
    </row>
    <row r="579" spans="1:16" x14ac:dyDescent="0.25">
      <c r="A579" s="12"/>
      <c r="B579" s="12"/>
      <c r="C579" s="12"/>
      <c r="D579" s="12"/>
      <c r="E579" s="12"/>
      <c r="F579" s="12"/>
      <c r="G579" s="12"/>
      <c r="H579" s="12"/>
      <c r="J579" s="12" t="s">
        <v>2697</v>
      </c>
      <c r="K579" s="12" t="s">
        <v>89</v>
      </c>
      <c r="L579" s="12" t="s">
        <v>1077</v>
      </c>
      <c r="M579" s="12" t="s">
        <v>2698</v>
      </c>
      <c r="N579" s="12" t="s">
        <v>2699</v>
      </c>
      <c r="O579" s="12">
        <v>8.6015084336300003</v>
      </c>
      <c r="P579" s="12">
        <v>-71.168695046099998</v>
      </c>
    </row>
    <row r="580" spans="1:16" x14ac:dyDescent="0.25">
      <c r="A580" s="12"/>
      <c r="B580" s="12"/>
      <c r="C580" s="12"/>
      <c r="D580" s="12"/>
      <c r="E580" s="12"/>
      <c r="F580" s="12"/>
      <c r="G580" s="12"/>
      <c r="H580" s="12"/>
      <c r="J580" s="12" t="s">
        <v>2700</v>
      </c>
      <c r="K580" s="12" t="s">
        <v>89</v>
      </c>
      <c r="L580" s="12" t="s">
        <v>1077</v>
      </c>
      <c r="M580" s="12" t="s">
        <v>2701</v>
      </c>
      <c r="N580" s="12" t="s">
        <v>2702</v>
      </c>
      <c r="O580" s="12">
        <v>8.6611047183299998</v>
      </c>
      <c r="P580" s="12">
        <v>-71.161026917100003</v>
      </c>
    </row>
    <row r="581" spans="1:16" x14ac:dyDescent="0.25">
      <c r="A581" s="12"/>
      <c r="B581" s="12"/>
      <c r="C581" s="12"/>
      <c r="D581" s="12"/>
      <c r="E581" s="12"/>
      <c r="F581" s="12"/>
      <c r="G581" s="12"/>
      <c r="H581" s="12"/>
      <c r="J581" s="12" t="s">
        <v>2703</v>
      </c>
      <c r="K581" s="12" t="s">
        <v>89</v>
      </c>
      <c r="L581" s="12" t="s">
        <v>1077</v>
      </c>
      <c r="M581" s="12" t="s">
        <v>2704</v>
      </c>
      <c r="N581" s="12" t="s">
        <v>2705</v>
      </c>
      <c r="O581" s="12">
        <v>8.5827590966099994</v>
      </c>
      <c r="P581" s="12">
        <v>-71.209238853399995</v>
      </c>
    </row>
    <row r="582" spans="1:16" x14ac:dyDescent="0.25">
      <c r="A582" s="12"/>
      <c r="B582" s="12"/>
      <c r="C582" s="12"/>
      <c r="D582" s="12"/>
      <c r="E582" s="12"/>
      <c r="F582" s="12"/>
      <c r="G582" s="12"/>
      <c r="H582" s="12"/>
      <c r="J582" s="12" t="s">
        <v>2706</v>
      </c>
      <c r="K582" s="12" t="s">
        <v>89</v>
      </c>
      <c r="L582" s="12" t="s">
        <v>1077</v>
      </c>
      <c r="M582" s="12" t="s">
        <v>2707</v>
      </c>
      <c r="N582" s="12" t="s">
        <v>2708</v>
      </c>
      <c r="O582" s="12">
        <v>8.5950385572600005</v>
      </c>
      <c r="P582" s="12">
        <v>-71.141766306600005</v>
      </c>
    </row>
    <row r="583" spans="1:16" x14ac:dyDescent="0.25">
      <c r="A583" s="12"/>
      <c r="B583" s="12"/>
      <c r="C583" s="12"/>
      <c r="D583" s="12"/>
      <c r="E583" s="12"/>
      <c r="F583" s="12"/>
      <c r="G583" s="12"/>
      <c r="H583" s="12"/>
      <c r="J583" s="12" t="s">
        <v>2709</v>
      </c>
      <c r="K583" s="12" t="s">
        <v>89</v>
      </c>
      <c r="L583" s="12" t="s">
        <v>1077</v>
      </c>
      <c r="M583" s="12" t="s">
        <v>715</v>
      </c>
      <c r="N583" s="12" t="s">
        <v>2710</v>
      </c>
      <c r="O583" s="12">
        <v>8.4174480246299996</v>
      </c>
      <c r="P583" s="12">
        <v>-71.028682177299999</v>
      </c>
    </row>
    <row r="584" spans="1:16" x14ac:dyDescent="0.25">
      <c r="A584" s="12"/>
      <c r="B584" s="12"/>
      <c r="C584" s="12"/>
      <c r="D584" s="12"/>
      <c r="E584" s="12"/>
      <c r="F584" s="12"/>
      <c r="G584" s="12"/>
      <c r="H584" s="12"/>
      <c r="J584" s="12" t="s">
        <v>2711</v>
      </c>
      <c r="K584" s="12" t="s">
        <v>89</v>
      </c>
      <c r="L584" s="12" t="s">
        <v>1077</v>
      </c>
      <c r="M584" s="12" t="s">
        <v>2712</v>
      </c>
      <c r="N584" s="12" t="s">
        <v>2713</v>
      </c>
      <c r="O584" s="12">
        <v>8.4976096564199999</v>
      </c>
      <c r="P584" s="12">
        <v>-71.036729350300007</v>
      </c>
    </row>
    <row r="585" spans="1:16" x14ac:dyDescent="0.25">
      <c r="A585" s="12"/>
      <c r="B585" s="12"/>
      <c r="C585" s="12"/>
      <c r="D585" s="12"/>
      <c r="E585" s="12"/>
      <c r="F585" s="12"/>
      <c r="G585" s="12"/>
      <c r="H585" s="12"/>
      <c r="J585" s="12" t="s">
        <v>2714</v>
      </c>
      <c r="K585" s="12" t="s">
        <v>197</v>
      </c>
      <c r="L585" s="12" t="s">
        <v>1081</v>
      </c>
      <c r="M585" s="12" t="s">
        <v>2715</v>
      </c>
      <c r="N585" s="12" t="s">
        <v>2716</v>
      </c>
      <c r="O585" s="12">
        <v>8.9986435211700009</v>
      </c>
      <c r="P585" s="12">
        <v>-70.754369364599995</v>
      </c>
    </row>
    <row r="586" spans="1:16" x14ac:dyDescent="0.25">
      <c r="A586" s="12"/>
      <c r="B586" s="12"/>
      <c r="C586" s="12"/>
      <c r="D586" s="12"/>
      <c r="E586" s="12"/>
      <c r="F586" s="12"/>
      <c r="G586" s="12"/>
      <c r="H586" s="12"/>
      <c r="J586" s="12" t="s">
        <v>2717</v>
      </c>
      <c r="K586" s="12" t="s">
        <v>197</v>
      </c>
      <c r="L586" s="12" t="s">
        <v>1081</v>
      </c>
      <c r="M586" s="12" t="s">
        <v>513</v>
      </c>
      <c r="N586" s="12" t="s">
        <v>2718</v>
      </c>
      <c r="O586" s="12">
        <v>8.9339821151100001</v>
      </c>
      <c r="P586" s="12">
        <v>-70.774602779800006</v>
      </c>
    </row>
    <row r="587" spans="1:16" x14ac:dyDescent="0.25">
      <c r="A587" s="12"/>
      <c r="B587" s="12"/>
      <c r="C587" s="12"/>
      <c r="D587" s="12"/>
      <c r="E587" s="12"/>
      <c r="F587" s="12"/>
      <c r="G587" s="12"/>
      <c r="H587" s="12"/>
      <c r="J587" s="12" t="s">
        <v>2719</v>
      </c>
      <c r="K587" s="12" t="s">
        <v>197</v>
      </c>
      <c r="L587" s="12" t="s">
        <v>1081</v>
      </c>
      <c r="M587" s="12" t="s">
        <v>2720</v>
      </c>
      <c r="N587" s="12" t="s">
        <v>2721</v>
      </c>
      <c r="O587" s="12">
        <v>8.8955841049399993</v>
      </c>
      <c r="P587" s="12">
        <v>-70.813314662799996</v>
      </c>
    </row>
    <row r="588" spans="1:16" x14ac:dyDescent="0.25">
      <c r="A588" s="12"/>
      <c r="B588" s="12"/>
      <c r="C588" s="12"/>
      <c r="D588" s="12"/>
      <c r="E588" s="12"/>
      <c r="F588" s="12"/>
      <c r="G588" s="12"/>
      <c r="H588" s="12"/>
      <c r="J588" s="12" t="s">
        <v>2722</v>
      </c>
      <c r="K588" s="12" t="s">
        <v>197</v>
      </c>
      <c r="L588" s="12" t="s">
        <v>1081</v>
      </c>
      <c r="M588" s="12" t="s">
        <v>2723</v>
      </c>
      <c r="N588" s="12" t="s">
        <v>2724</v>
      </c>
      <c r="O588" s="12">
        <v>9.0115156323600001</v>
      </c>
      <c r="P588" s="12">
        <v>-70.860280442000004</v>
      </c>
    </row>
    <row r="589" spans="1:16" ht="25.5" x14ac:dyDescent="0.25">
      <c r="A589" s="12"/>
      <c r="B589" s="12"/>
      <c r="C589" s="12"/>
      <c r="D589" s="12"/>
      <c r="E589" s="12"/>
      <c r="F589" s="12"/>
      <c r="G589" s="12"/>
      <c r="H589" s="12"/>
      <c r="J589" s="12" t="s">
        <v>2725</v>
      </c>
      <c r="K589" s="12" t="s">
        <v>1086</v>
      </c>
      <c r="L589" s="12" t="s">
        <v>1087</v>
      </c>
      <c r="M589" s="12" t="s">
        <v>2726</v>
      </c>
      <c r="N589" s="12" t="s">
        <v>2727</v>
      </c>
      <c r="O589" s="12">
        <v>8.8250170291599996</v>
      </c>
      <c r="P589" s="12">
        <v>-71.425420859100001</v>
      </c>
    </row>
    <row r="590" spans="1:16" ht="25.5" x14ac:dyDescent="0.25">
      <c r="A590" s="12"/>
      <c r="B590" s="12"/>
      <c r="C590" s="12"/>
      <c r="D590" s="12"/>
      <c r="E590" s="12"/>
      <c r="F590" s="12"/>
      <c r="G590" s="12"/>
      <c r="H590" s="12"/>
      <c r="J590" s="12" t="s">
        <v>2728</v>
      </c>
      <c r="K590" s="12" t="s">
        <v>1086</v>
      </c>
      <c r="L590" s="12" t="s">
        <v>1087</v>
      </c>
      <c r="M590" s="12" t="s">
        <v>2729</v>
      </c>
      <c r="N590" s="12" t="s">
        <v>2730</v>
      </c>
      <c r="O590" s="12">
        <v>8.7754523412700003</v>
      </c>
      <c r="P590" s="12">
        <v>-71.528993467800007</v>
      </c>
    </row>
    <row r="591" spans="1:16" ht="25.5" x14ac:dyDescent="0.25">
      <c r="A591" s="12"/>
      <c r="B591" s="12"/>
      <c r="C591" s="12"/>
      <c r="D591" s="12"/>
      <c r="E591" s="12"/>
      <c r="F591" s="12"/>
      <c r="G591" s="12"/>
      <c r="H591" s="12"/>
      <c r="J591" s="12" t="s">
        <v>2731</v>
      </c>
      <c r="K591" s="12" t="s">
        <v>1086</v>
      </c>
      <c r="L591" s="12" t="s">
        <v>1087</v>
      </c>
      <c r="M591" s="12" t="s">
        <v>2732</v>
      </c>
      <c r="N591" s="12" t="s">
        <v>2733</v>
      </c>
      <c r="O591" s="12">
        <v>8.8614136844200004</v>
      </c>
      <c r="P591" s="12">
        <v>-71.366104608000001</v>
      </c>
    </row>
    <row r="592" spans="1:16" x14ac:dyDescent="0.25">
      <c r="A592" s="12"/>
      <c r="B592" s="12"/>
      <c r="C592" s="12"/>
      <c r="D592" s="12"/>
      <c r="E592" s="12"/>
      <c r="F592" s="12"/>
      <c r="G592" s="12"/>
      <c r="H592" s="12"/>
      <c r="J592" s="12" t="s">
        <v>2734</v>
      </c>
      <c r="K592" s="12" t="s">
        <v>1092</v>
      </c>
      <c r="L592" s="12" t="s">
        <v>1093</v>
      </c>
      <c r="M592" s="12" t="s">
        <v>1092</v>
      </c>
      <c r="N592" s="12" t="s">
        <v>2735</v>
      </c>
      <c r="O592" s="12">
        <v>7.80146840937</v>
      </c>
      <c r="P592" s="12">
        <v>-71.465423854199997</v>
      </c>
    </row>
    <row r="593" spans="1:16" x14ac:dyDescent="0.25">
      <c r="A593" s="12"/>
      <c r="B593" s="12"/>
      <c r="C593" s="12"/>
      <c r="D593" s="12"/>
      <c r="E593" s="12"/>
      <c r="F593" s="12"/>
      <c r="G593" s="12"/>
      <c r="H593" s="12"/>
      <c r="J593" s="12" t="s">
        <v>2736</v>
      </c>
      <c r="K593" s="12" t="s">
        <v>1098</v>
      </c>
      <c r="L593" s="12" t="s">
        <v>1099</v>
      </c>
      <c r="M593" s="12" t="s">
        <v>1098</v>
      </c>
      <c r="N593" s="12" t="s">
        <v>2737</v>
      </c>
      <c r="O593" s="12">
        <v>8.9519497117199993</v>
      </c>
      <c r="P593" s="12">
        <v>-70.657004547900002</v>
      </c>
    </row>
    <row r="594" spans="1:16" x14ac:dyDescent="0.25">
      <c r="A594" s="12"/>
      <c r="B594" s="12"/>
      <c r="C594" s="12"/>
      <c r="D594" s="12"/>
      <c r="E594" s="12"/>
      <c r="F594" s="12"/>
      <c r="G594" s="12"/>
      <c r="H594" s="12"/>
      <c r="J594" s="12" t="s">
        <v>2738</v>
      </c>
      <c r="K594" s="12" t="s">
        <v>1103</v>
      </c>
      <c r="L594" s="12" t="s">
        <v>1104</v>
      </c>
      <c r="M594" s="12" t="s">
        <v>2739</v>
      </c>
      <c r="N594" s="12" t="s">
        <v>2740</v>
      </c>
      <c r="O594" s="12">
        <v>8.6872565430600002</v>
      </c>
      <c r="P594" s="12">
        <v>-70.853569718100005</v>
      </c>
    </row>
    <row r="595" spans="1:16" x14ac:dyDescent="0.25">
      <c r="A595" s="12"/>
      <c r="B595" s="12"/>
      <c r="C595" s="12"/>
      <c r="D595" s="12"/>
      <c r="E595" s="12"/>
      <c r="F595" s="12"/>
      <c r="G595" s="12"/>
      <c r="H595" s="12"/>
      <c r="J595" s="12" t="s">
        <v>2741</v>
      </c>
      <c r="K595" s="12" t="s">
        <v>1103</v>
      </c>
      <c r="L595" s="12" t="s">
        <v>1104</v>
      </c>
      <c r="M595" s="12" t="s">
        <v>2742</v>
      </c>
      <c r="N595" s="12" t="s">
        <v>2743</v>
      </c>
      <c r="O595" s="12">
        <v>8.6805613236999992</v>
      </c>
      <c r="P595" s="12">
        <v>-71.001725498200003</v>
      </c>
    </row>
    <row r="596" spans="1:16" x14ac:dyDescent="0.25">
      <c r="A596" s="12"/>
      <c r="B596" s="12"/>
      <c r="C596" s="12"/>
      <c r="D596" s="12"/>
      <c r="E596" s="12"/>
      <c r="F596" s="12"/>
      <c r="G596" s="12"/>
      <c r="H596" s="12"/>
      <c r="J596" s="12" t="s">
        <v>2744</v>
      </c>
      <c r="K596" s="12" t="s">
        <v>1103</v>
      </c>
      <c r="L596" s="12" t="s">
        <v>1104</v>
      </c>
      <c r="M596" s="12" t="s">
        <v>2745</v>
      </c>
      <c r="N596" s="12" t="s">
        <v>2746</v>
      </c>
      <c r="O596" s="12">
        <v>8.8091282992900002</v>
      </c>
      <c r="P596" s="12">
        <v>-70.900818482399998</v>
      </c>
    </row>
    <row r="597" spans="1:16" x14ac:dyDescent="0.25">
      <c r="A597" s="12"/>
      <c r="B597" s="12"/>
      <c r="C597" s="12"/>
      <c r="D597" s="12"/>
      <c r="E597" s="12"/>
      <c r="F597" s="12"/>
      <c r="G597" s="12"/>
      <c r="H597" s="12"/>
      <c r="J597" s="12" t="s">
        <v>2747</v>
      </c>
      <c r="K597" s="12" t="s">
        <v>1103</v>
      </c>
      <c r="L597" s="12" t="s">
        <v>1104</v>
      </c>
      <c r="M597" s="12" t="s">
        <v>2748</v>
      </c>
      <c r="N597" s="12" t="s">
        <v>2749</v>
      </c>
      <c r="O597" s="12">
        <v>8.7256718073100004</v>
      </c>
      <c r="P597" s="12">
        <v>-70.980160537100005</v>
      </c>
    </row>
    <row r="598" spans="1:16" x14ac:dyDescent="0.25">
      <c r="A598" s="12"/>
      <c r="B598" s="12"/>
      <c r="C598" s="12"/>
      <c r="D598" s="12"/>
      <c r="E598" s="12"/>
      <c r="F598" s="12"/>
      <c r="G598" s="12"/>
      <c r="H598" s="12"/>
      <c r="J598" s="12" t="s">
        <v>2750</v>
      </c>
      <c r="K598" s="12" t="s">
        <v>1103</v>
      </c>
      <c r="L598" s="12" t="s">
        <v>1104</v>
      </c>
      <c r="M598" s="12" t="s">
        <v>2060</v>
      </c>
      <c r="N598" s="12" t="s">
        <v>2751</v>
      </c>
      <c r="O598" s="12">
        <v>8.7932554068400002</v>
      </c>
      <c r="P598" s="12">
        <v>-70.8297433324</v>
      </c>
    </row>
    <row r="599" spans="1:16" x14ac:dyDescent="0.25">
      <c r="A599" s="12"/>
      <c r="B599" s="12"/>
      <c r="C599" s="12"/>
      <c r="D599" s="12"/>
      <c r="E599" s="12"/>
      <c r="F599" s="12"/>
      <c r="G599" s="12"/>
      <c r="H599" s="12"/>
      <c r="J599" s="12" t="s">
        <v>2752</v>
      </c>
      <c r="K599" s="12" t="s">
        <v>1109</v>
      </c>
      <c r="L599" s="12" t="s">
        <v>1110</v>
      </c>
      <c r="M599" s="12" t="s">
        <v>2753</v>
      </c>
      <c r="N599" s="12" t="s">
        <v>2754</v>
      </c>
      <c r="O599" s="12">
        <v>8.2287490887299999</v>
      </c>
      <c r="P599" s="12">
        <v>-71.8427650016</v>
      </c>
    </row>
    <row r="600" spans="1:16" ht="25.5" x14ac:dyDescent="0.25">
      <c r="A600" s="12"/>
      <c r="B600" s="12"/>
      <c r="C600" s="12"/>
      <c r="D600" s="12"/>
      <c r="E600" s="12"/>
      <c r="F600" s="12"/>
      <c r="G600" s="12"/>
      <c r="H600" s="12"/>
      <c r="J600" s="12" t="s">
        <v>2755</v>
      </c>
      <c r="K600" s="12" t="s">
        <v>1109</v>
      </c>
      <c r="L600" s="12" t="s">
        <v>1110</v>
      </c>
      <c r="M600" s="12" t="s">
        <v>2756</v>
      </c>
      <c r="N600" s="12" t="s">
        <v>2757</v>
      </c>
      <c r="O600" s="12">
        <v>8.2720034649599992</v>
      </c>
      <c r="P600" s="12">
        <v>-71.780069503799993</v>
      </c>
    </row>
    <row r="601" spans="1:16" x14ac:dyDescent="0.25">
      <c r="A601" s="12"/>
      <c r="B601" s="12"/>
      <c r="C601" s="12"/>
      <c r="D601" s="12"/>
      <c r="E601" s="12"/>
      <c r="F601" s="12"/>
      <c r="G601" s="12"/>
      <c r="H601" s="12"/>
      <c r="J601" s="12" t="s">
        <v>2758</v>
      </c>
      <c r="K601" s="12" t="s">
        <v>1115</v>
      </c>
      <c r="L601" s="12" t="s">
        <v>1116</v>
      </c>
      <c r="M601" s="12" t="s">
        <v>1115</v>
      </c>
      <c r="N601" s="12" t="s">
        <v>2759</v>
      </c>
      <c r="O601" s="12">
        <v>8.5764146238100007</v>
      </c>
      <c r="P601" s="12">
        <v>-70.957595147399999</v>
      </c>
    </row>
    <row r="602" spans="1:16" x14ac:dyDescent="0.25">
      <c r="A602" s="12"/>
      <c r="B602" s="12"/>
      <c r="C602" s="12"/>
      <c r="D602" s="12"/>
      <c r="E602" s="12"/>
      <c r="F602" s="12"/>
      <c r="G602" s="12"/>
      <c r="H602" s="12"/>
      <c r="J602" s="12" t="s">
        <v>2760</v>
      </c>
      <c r="K602" s="12" t="s">
        <v>229</v>
      </c>
      <c r="L602" s="12" t="s">
        <v>1121</v>
      </c>
      <c r="M602" s="12" t="s">
        <v>2761</v>
      </c>
      <c r="N602" s="12" t="s">
        <v>2762</v>
      </c>
      <c r="O602" s="12">
        <v>8.50563228673</v>
      </c>
      <c r="P602" s="12">
        <v>-71.427746964299999</v>
      </c>
    </row>
    <row r="603" spans="1:16" x14ac:dyDescent="0.25">
      <c r="A603" s="12"/>
      <c r="B603" s="12"/>
      <c r="C603" s="12"/>
      <c r="D603" s="12"/>
      <c r="E603" s="12"/>
      <c r="F603" s="12"/>
      <c r="G603" s="12"/>
      <c r="H603" s="12"/>
      <c r="J603" s="12" t="s">
        <v>2763</v>
      </c>
      <c r="K603" s="12" t="s">
        <v>229</v>
      </c>
      <c r="L603" s="12" t="s">
        <v>1121</v>
      </c>
      <c r="M603" s="12" t="s">
        <v>2764</v>
      </c>
      <c r="N603" s="12" t="s">
        <v>2765</v>
      </c>
      <c r="O603" s="12">
        <v>8.5303344999899995</v>
      </c>
      <c r="P603" s="12">
        <v>-71.534037464299999</v>
      </c>
    </row>
    <row r="604" spans="1:16" x14ac:dyDescent="0.25">
      <c r="A604" s="12"/>
      <c r="B604" s="12"/>
      <c r="C604" s="12"/>
      <c r="D604" s="12"/>
      <c r="E604" s="12"/>
      <c r="F604" s="12"/>
      <c r="G604" s="12"/>
      <c r="H604" s="12"/>
      <c r="J604" s="12" t="s">
        <v>2766</v>
      </c>
      <c r="K604" s="12" t="s">
        <v>229</v>
      </c>
      <c r="L604" s="12" t="s">
        <v>1121</v>
      </c>
      <c r="M604" s="12" t="s">
        <v>2767</v>
      </c>
      <c r="N604" s="12" t="s">
        <v>2768</v>
      </c>
      <c r="O604" s="12">
        <v>8.3500493094399992</v>
      </c>
      <c r="P604" s="12">
        <v>-71.514942207499999</v>
      </c>
    </row>
    <row r="605" spans="1:16" x14ac:dyDescent="0.25">
      <c r="A605" s="12"/>
      <c r="B605" s="12"/>
      <c r="C605" s="12"/>
      <c r="D605" s="12"/>
      <c r="E605" s="12"/>
      <c r="F605" s="12"/>
      <c r="G605" s="12"/>
      <c r="H605" s="12"/>
      <c r="J605" s="12" t="s">
        <v>2769</v>
      </c>
      <c r="K605" s="12" t="s">
        <v>229</v>
      </c>
      <c r="L605" s="12" t="s">
        <v>1121</v>
      </c>
      <c r="M605" s="12" t="s">
        <v>2770</v>
      </c>
      <c r="N605" s="12" t="s">
        <v>2771</v>
      </c>
      <c r="O605" s="12">
        <v>8.5896691503400007</v>
      </c>
      <c r="P605" s="12">
        <v>-71.466466417700005</v>
      </c>
    </row>
    <row r="606" spans="1:16" ht="25.5" x14ac:dyDescent="0.25">
      <c r="A606" s="12"/>
      <c r="B606" s="12"/>
      <c r="C606" s="12"/>
      <c r="D606" s="12"/>
      <c r="E606" s="12"/>
      <c r="F606" s="12"/>
      <c r="G606" s="12"/>
      <c r="H606" s="12"/>
      <c r="J606" s="12" t="s">
        <v>2772</v>
      </c>
      <c r="K606" s="12" t="s">
        <v>229</v>
      </c>
      <c r="L606" s="12" t="s">
        <v>1121</v>
      </c>
      <c r="M606" s="12" t="s">
        <v>2773</v>
      </c>
      <c r="N606" s="12" t="s">
        <v>2774</v>
      </c>
      <c r="O606" s="12">
        <v>8.3889159417699997</v>
      </c>
      <c r="P606" s="12">
        <v>-71.410753061600005</v>
      </c>
    </row>
    <row r="607" spans="1:16" x14ac:dyDescent="0.25">
      <c r="A607" s="12"/>
      <c r="B607" s="12"/>
      <c r="C607" s="12"/>
      <c r="D607" s="12"/>
      <c r="E607" s="12"/>
      <c r="F607" s="12"/>
      <c r="G607" s="12"/>
      <c r="H607" s="12"/>
      <c r="J607" s="12" t="s">
        <v>2775</v>
      </c>
      <c r="K607" s="12" t="s">
        <v>229</v>
      </c>
      <c r="L607" s="12" t="s">
        <v>1121</v>
      </c>
      <c r="M607" s="12" t="s">
        <v>219</v>
      </c>
      <c r="N607" s="12" t="s">
        <v>2776</v>
      </c>
      <c r="O607" s="12">
        <v>8.4813425608199999</v>
      </c>
      <c r="P607" s="12">
        <v>-71.341450148700005</v>
      </c>
    </row>
    <row r="608" spans="1:16" x14ac:dyDescent="0.25">
      <c r="A608" s="12"/>
      <c r="B608" s="12"/>
      <c r="C608" s="12"/>
      <c r="D608" s="12"/>
      <c r="E608" s="12"/>
      <c r="F608" s="12"/>
      <c r="G608" s="12"/>
      <c r="H608" s="12"/>
      <c r="J608" s="12" t="s">
        <v>2777</v>
      </c>
      <c r="K608" s="12" t="s">
        <v>423</v>
      </c>
      <c r="L608" s="12" t="s">
        <v>1126</v>
      </c>
      <c r="M608" s="12" t="s">
        <v>802</v>
      </c>
      <c r="N608" s="12" t="s">
        <v>2778</v>
      </c>
      <c r="O608" s="12">
        <v>8.3456976046700007</v>
      </c>
      <c r="P608" s="12">
        <v>-71.776549867599996</v>
      </c>
    </row>
    <row r="609" spans="1:16" x14ac:dyDescent="0.25">
      <c r="A609" s="12"/>
      <c r="B609" s="12"/>
      <c r="C609" s="12"/>
      <c r="D609" s="12"/>
      <c r="E609" s="12"/>
      <c r="F609" s="12"/>
      <c r="G609" s="12"/>
      <c r="H609" s="12"/>
      <c r="J609" s="12" t="s">
        <v>2779</v>
      </c>
      <c r="K609" s="12" t="s">
        <v>423</v>
      </c>
      <c r="L609" s="12" t="s">
        <v>1126</v>
      </c>
      <c r="M609" s="12" t="s">
        <v>2683</v>
      </c>
      <c r="N609" s="12" t="s">
        <v>2780</v>
      </c>
      <c r="O609" s="12">
        <v>8.3023613147499997</v>
      </c>
      <c r="P609" s="12">
        <v>-71.766733691499994</v>
      </c>
    </row>
    <row r="610" spans="1:16" x14ac:dyDescent="0.25">
      <c r="A610" s="12"/>
      <c r="B610" s="12"/>
      <c r="C610" s="12"/>
      <c r="D610" s="12"/>
      <c r="E610" s="12"/>
      <c r="F610" s="12"/>
      <c r="G610" s="12"/>
      <c r="H610" s="12"/>
      <c r="J610" s="12" t="s">
        <v>2781</v>
      </c>
      <c r="K610" s="12" t="s">
        <v>423</v>
      </c>
      <c r="L610" s="12" t="s">
        <v>1126</v>
      </c>
      <c r="M610" s="12" t="s">
        <v>620</v>
      </c>
      <c r="N610" s="12" t="s">
        <v>2782</v>
      </c>
      <c r="O610" s="12">
        <v>8.2820519595699995</v>
      </c>
      <c r="P610" s="12">
        <v>-71.729538101399996</v>
      </c>
    </row>
    <row r="611" spans="1:16" x14ac:dyDescent="0.25">
      <c r="A611" s="12"/>
      <c r="B611" s="12"/>
      <c r="C611" s="12"/>
      <c r="D611" s="12"/>
      <c r="E611" s="12"/>
      <c r="F611" s="12"/>
      <c r="G611" s="12"/>
      <c r="H611" s="12"/>
      <c r="J611" s="12" t="s">
        <v>2783</v>
      </c>
      <c r="K611" s="12" t="s">
        <v>423</v>
      </c>
      <c r="L611" s="12" t="s">
        <v>1126</v>
      </c>
      <c r="M611" s="12" t="s">
        <v>423</v>
      </c>
      <c r="N611" s="12" t="s">
        <v>2784</v>
      </c>
      <c r="O611" s="12">
        <v>8.3589579091200008</v>
      </c>
      <c r="P611" s="12">
        <v>-71.715963068600004</v>
      </c>
    </row>
    <row r="612" spans="1:16" ht="25.5" x14ac:dyDescent="0.25">
      <c r="A612" s="12"/>
      <c r="B612" s="12"/>
      <c r="C612" s="12"/>
      <c r="D612" s="12"/>
      <c r="E612" s="12"/>
      <c r="F612" s="12"/>
      <c r="G612" s="12"/>
      <c r="H612" s="12"/>
      <c r="J612" s="12" t="s">
        <v>2785</v>
      </c>
      <c r="K612" s="12" t="s">
        <v>1131</v>
      </c>
      <c r="L612" s="12" t="s">
        <v>1132</v>
      </c>
      <c r="M612" s="12" t="s">
        <v>2786</v>
      </c>
      <c r="N612" s="12" t="s">
        <v>2787</v>
      </c>
      <c r="O612" s="12">
        <v>9.1013694137600005</v>
      </c>
      <c r="P612" s="12">
        <v>-71.087526881000002</v>
      </c>
    </row>
    <row r="613" spans="1:16" ht="25.5" x14ac:dyDescent="0.25">
      <c r="A613" s="12"/>
      <c r="B613" s="12"/>
      <c r="C613" s="12"/>
      <c r="D613" s="12"/>
      <c r="E613" s="12"/>
      <c r="F613" s="12"/>
      <c r="G613" s="12"/>
      <c r="H613" s="12"/>
      <c r="J613" s="12" t="s">
        <v>2788</v>
      </c>
      <c r="K613" s="12" t="s">
        <v>1131</v>
      </c>
      <c r="L613" s="12" t="s">
        <v>1132</v>
      </c>
      <c r="M613" s="12" t="s">
        <v>200</v>
      </c>
      <c r="N613" s="12" t="s">
        <v>2789</v>
      </c>
      <c r="O613" s="12">
        <v>9.13976984524</v>
      </c>
      <c r="P613" s="12">
        <v>-71.166606435000006</v>
      </c>
    </row>
    <row r="614" spans="1:16" ht="38.25" x14ac:dyDescent="0.25">
      <c r="A614" s="12"/>
      <c r="B614" s="12"/>
      <c r="C614" s="12"/>
      <c r="D614" s="12"/>
      <c r="E614" s="12"/>
      <c r="F614" s="12"/>
      <c r="G614" s="12"/>
      <c r="H614" s="12"/>
      <c r="J614" s="12" t="s">
        <v>2790</v>
      </c>
      <c r="K614" s="12" t="s">
        <v>1131</v>
      </c>
      <c r="L614" s="12" t="s">
        <v>1132</v>
      </c>
      <c r="M614" s="12" t="s">
        <v>2791</v>
      </c>
      <c r="N614" s="12" t="s">
        <v>2792</v>
      </c>
      <c r="O614" s="12">
        <v>9.1174124482900005</v>
      </c>
      <c r="P614" s="12">
        <v>-70.964874061499998</v>
      </c>
    </row>
    <row r="615" spans="1:16" ht="25.5" x14ac:dyDescent="0.25">
      <c r="A615" s="12"/>
      <c r="B615" s="12"/>
      <c r="C615" s="12"/>
      <c r="D615" s="12"/>
      <c r="E615" s="12"/>
      <c r="F615" s="12"/>
      <c r="G615" s="12"/>
      <c r="H615" s="12"/>
      <c r="J615" s="12" t="s">
        <v>2793</v>
      </c>
      <c r="K615" s="12" t="s">
        <v>1131</v>
      </c>
      <c r="L615" s="12" t="s">
        <v>1132</v>
      </c>
      <c r="M615" s="12" t="s">
        <v>2794</v>
      </c>
      <c r="N615" s="12" t="s">
        <v>2795</v>
      </c>
      <c r="O615" s="12">
        <v>8.9597849675100001</v>
      </c>
      <c r="P615" s="12">
        <v>-71.111051760999999</v>
      </c>
    </row>
    <row r="616" spans="1:16" x14ac:dyDescent="0.25">
      <c r="A616" s="12"/>
      <c r="B616" s="12"/>
      <c r="C616" s="12"/>
      <c r="D616" s="12"/>
      <c r="E616" s="12"/>
      <c r="F616" s="12"/>
      <c r="G616" s="12"/>
      <c r="H616" s="12"/>
      <c r="J616" s="12" t="s">
        <v>2796</v>
      </c>
      <c r="K616" s="12" t="s">
        <v>1137</v>
      </c>
      <c r="L616" s="12" t="s">
        <v>1138</v>
      </c>
      <c r="M616" s="12" t="s">
        <v>2797</v>
      </c>
      <c r="N616" s="12" t="s">
        <v>2798</v>
      </c>
      <c r="O616" s="12">
        <v>8.4136557825900002</v>
      </c>
      <c r="P616" s="12">
        <v>-71.763452741799995</v>
      </c>
    </row>
    <row r="617" spans="1:16" x14ac:dyDescent="0.25">
      <c r="A617" s="12"/>
      <c r="B617" s="12"/>
      <c r="C617" s="12"/>
      <c r="D617" s="12"/>
      <c r="E617" s="12"/>
      <c r="F617" s="12"/>
      <c r="G617" s="12"/>
      <c r="H617" s="12"/>
      <c r="J617" s="12" t="s">
        <v>2799</v>
      </c>
      <c r="K617" s="12" t="s">
        <v>1137</v>
      </c>
      <c r="L617" s="12" t="s">
        <v>1138</v>
      </c>
      <c r="M617" s="12" t="s">
        <v>2800</v>
      </c>
      <c r="N617" s="12" t="s">
        <v>2801</v>
      </c>
      <c r="O617" s="12">
        <v>8.4774621366900007</v>
      </c>
      <c r="P617" s="12">
        <v>-71.766396154700004</v>
      </c>
    </row>
    <row r="618" spans="1:16" x14ac:dyDescent="0.25">
      <c r="A618" s="12"/>
      <c r="B618" s="12"/>
      <c r="C618" s="12"/>
      <c r="D618" s="12"/>
      <c r="E618" s="12"/>
      <c r="F618" s="12"/>
      <c r="G618" s="12"/>
      <c r="H618" s="12"/>
      <c r="J618" s="12" t="s">
        <v>2802</v>
      </c>
      <c r="K618" s="12" t="s">
        <v>1143</v>
      </c>
      <c r="L618" s="12" t="s">
        <v>1144</v>
      </c>
      <c r="M618" s="12" t="s">
        <v>2803</v>
      </c>
      <c r="N618" s="12" t="s">
        <v>2804</v>
      </c>
      <c r="O618" s="12">
        <v>10.320253385199999</v>
      </c>
      <c r="P618" s="12">
        <v>-66.396243411499995</v>
      </c>
    </row>
    <row r="619" spans="1:16" x14ac:dyDescent="0.25">
      <c r="A619" s="12"/>
      <c r="B619" s="12"/>
      <c r="C619" s="12"/>
      <c r="D619" s="12"/>
      <c r="E619" s="12"/>
      <c r="F619" s="12"/>
      <c r="G619" s="12"/>
      <c r="H619" s="12"/>
      <c r="J619" s="12" t="s">
        <v>2805</v>
      </c>
      <c r="K619" s="12" t="s">
        <v>1143</v>
      </c>
      <c r="L619" s="12" t="s">
        <v>1144</v>
      </c>
      <c r="M619" s="12" t="s">
        <v>2806</v>
      </c>
      <c r="N619" s="12" t="s">
        <v>2807</v>
      </c>
      <c r="O619" s="12">
        <v>10.14967944</v>
      </c>
      <c r="P619" s="12">
        <v>-66.465671262000001</v>
      </c>
    </row>
    <row r="620" spans="1:16" x14ac:dyDescent="0.25">
      <c r="A620" s="12"/>
      <c r="B620" s="12"/>
      <c r="C620" s="12"/>
      <c r="D620" s="12"/>
      <c r="E620" s="12"/>
      <c r="F620" s="12"/>
      <c r="G620" s="12"/>
      <c r="H620" s="12"/>
      <c r="J620" s="12" t="s">
        <v>2808</v>
      </c>
      <c r="K620" s="12" t="s">
        <v>1143</v>
      </c>
      <c r="L620" s="12" t="s">
        <v>1144</v>
      </c>
      <c r="M620" s="12" t="s">
        <v>2809</v>
      </c>
      <c r="N620" s="12" t="s">
        <v>2810</v>
      </c>
      <c r="O620" s="12">
        <v>10.263461377</v>
      </c>
      <c r="P620" s="12">
        <v>-66.208194856899993</v>
      </c>
    </row>
    <row r="621" spans="1:16" x14ac:dyDescent="0.25">
      <c r="A621" s="12"/>
      <c r="B621" s="12"/>
      <c r="C621" s="12"/>
      <c r="D621" s="12"/>
      <c r="E621" s="12"/>
      <c r="F621" s="12"/>
      <c r="G621" s="12"/>
      <c r="H621" s="12"/>
      <c r="J621" s="12" t="s">
        <v>2811</v>
      </c>
      <c r="K621" s="12" t="s">
        <v>1143</v>
      </c>
      <c r="L621" s="12" t="s">
        <v>1144</v>
      </c>
      <c r="M621" s="12" t="s">
        <v>2812</v>
      </c>
      <c r="N621" s="12" t="s">
        <v>2813</v>
      </c>
      <c r="O621" s="12">
        <v>10.447653450200001</v>
      </c>
      <c r="P621" s="12">
        <v>-66.315298467700003</v>
      </c>
    </row>
    <row r="622" spans="1:16" x14ac:dyDescent="0.25">
      <c r="A622" s="12"/>
      <c r="B622" s="12"/>
      <c r="C622" s="12"/>
      <c r="D622" s="12"/>
      <c r="E622" s="12"/>
      <c r="F622" s="12"/>
      <c r="G622" s="12"/>
      <c r="H622" s="12"/>
      <c r="J622" s="12" t="s">
        <v>2814</v>
      </c>
      <c r="K622" s="12" t="s">
        <v>1143</v>
      </c>
      <c r="L622" s="12" t="s">
        <v>1144</v>
      </c>
      <c r="M622" s="12" t="s">
        <v>2815</v>
      </c>
      <c r="N622" s="12" t="s">
        <v>2816</v>
      </c>
      <c r="O622" s="12">
        <v>10.360006393100001</v>
      </c>
      <c r="P622" s="12">
        <v>-66.263808056399995</v>
      </c>
    </row>
    <row r="623" spans="1:16" x14ac:dyDescent="0.25">
      <c r="A623" s="12"/>
      <c r="B623" s="12"/>
      <c r="C623" s="12"/>
      <c r="D623" s="12"/>
      <c r="E623" s="12"/>
      <c r="F623" s="12"/>
      <c r="G623" s="12"/>
      <c r="H623" s="12"/>
      <c r="J623" s="12" t="s">
        <v>2817</v>
      </c>
      <c r="K623" s="12" t="s">
        <v>1143</v>
      </c>
      <c r="L623" s="12" t="s">
        <v>1144</v>
      </c>
      <c r="M623" s="12" t="s">
        <v>2818</v>
      </c>
      <c r="N623" s="12" t="s">
        <v>2819</v>
      </c>
      <c r="O623" s="12">
        <v>10.277111078900001</v>
      </c>
      <c r="P623" s="12">
        <v>-66.336848122500001</v>
      </c>
    </row>
    <row r="624" spans="1:16" x14ac:dyDescent="0.25">
      <c r="A624" s="12"/>
      <c r="B624" s="12"/>
      <c r="C624" s="12"/>
      <c r="D624" s="12"/>
      <c r="E624" s="12"/>
      <c r="F624" s="12"/>
      <c r="G624" s="12"/>
      <c r="H624" s="12"/>
      <c r="J624" s="12" t="s">
        <v>2820</v>
      </c>
      <c r="K624" s="12" t="s">
        <v>1143</v>
      </c>
      <c r="L624" s="12" t="s">
        <v>1144</v>
      </c>
      <c r="M624" s="12" t="s">
        <v>2821</v>
      </c>
      <c r="N624" s="12" t="s">
        <v>2822</v>
      </c>
      <c r="O624" s="12">
        <v>10.1640371063</v>
      </c>
      <c r="P624" s="12">
        <v>-66.155903016799996</v>
      </c>
    </row>
    <row r="625" spans="1:16" x14ac:dyDescent="0.25">
      <c r="A625" s="12"/>
      <c r="B625" s="12"/>
      <c r="C625" s="12"/>
      <c r="D625" s="12"/>
      <c r="E625" s="12"/>
      <c r="F625" s="12"/>
      <c r="G625" s="12"/>
      <c r="H625" s="12"/>
      <c r="J625" s="12" t="s">
        <v>2823</v>
      </c>
      <c r="K625" s="12" t="s">
        <v>1143</v>
      </c>
      <c r="L625" s="12" t="s">
        <v>1144</v>
      </c>
      <c r="M625" s="12" t="s">
        <v>2824</v>
      </c>
      <c r="N625" s="12" t="s">
        <v>2825</v>
      </c>
      <c r="O625" s="12">
        <v>10.0910334345</v>
      </c>
      <c r="P625" s="12">
        <v>-66.273118074500005</v>
      </c>
    </row>
    <row r="626" spans="1:16" ht="25.5" x14ac:dyDescent="0.25">
      <c r="A626" s="12"/>
      <c r="B626" s="12"/>
      <c r="C626" s="12"/>
      <c r="D626" s="12"/>
      <c r="E626" s="12"/>
      <c r="F626" s="12"/>
      <c r="G626" s="12"/>
      <c r="H626" s="12"/>
      <c r="J626" s="12" t="s">
        <v>2826</v>
      </c>
      <c r="K626" s="12" t="s">
        <v>1020</v>
      </c>
      <c r="L626" s="12" t="s">
        <v>1148</v>
      </c>
      <c r="M626" s="12" t="s">
        <v>2827</v>
      </c>
      <c r="N626" s="12" t="s">
        <v>2828</v>
      </c>
      <c r="O626" s="12">
        <v>10.299793586</v>
      </c>
      <c r="P626" s="12">
        <v>-66.024708250200007</v>
      </c>
    </row>
    <row r="627" spans="1:16" x14ac:dyDescent="0.25">
      <c r="A627" s="12"/>
      <c r="B627" s="12"/>
      <c r="C627" s="12"/>
      <c r="D627" s="12"/>
      <c r="E627" s="12"/>
      <c r="F627" s="12"/>
      <c r="G627" s="12"/>
      <c r="H627" s="12"/>
      <c r="J627" s="12" t="s">
        <v>2829</v>
      </c>
      <c r="K627" s="12" t="s">
        <v>1020</v>
      </c>
      <c r="L627" s="12" t="s">
        <v>1148</v>
      </c>
      <c r="M627" s="12" t="s">
        <v>2830</v>
      </c>
      <c r="N627" s="12" t="s">
        <v>2831</v>
      </c>
      <c r="O627" s="12">
        <v>10.2287916523</v>
      </c>
      <c r="P627" s="12">
        <v>-66.076304845600006</v>
      </c>
    </row>
    <row r="628" spans="1:16" ht="25.5" x14ac:dyDescent="0.25">
      <c r="A628" s="12"/>
      <c r="B628" s="12"/>
      <c r="C628" s="12"/>
      <c r="D628" s="12"/>
      <c r="E628" s="12"/>
      <c r="F628" s="12"/>
      <c r="G628" s="12"/>
      <c r="H628" s="12"/>
      <c r="J628" s="12" t="s">
        <v>2832</v>
      </c>
      <c r="K628" s="12" t="s">
        <v>1153</v>
      </c>
      <c r="L628" s="12" t="s">
        <v>1154</v>
      </c>
      <c r="M628" s="12" t="s">
        <v>2833</v>
      </c>
      <c r="N628" s="12" t="s">
        <v>2834</v>
      </c>
      <c r="O628" s="12">
        <v>10.404153426200001</v>
      </c>
      <c r="P628" s="12">
        <v>-66.857844567800001</v>
      </c>
    </row>
    <row r="629" spans="1:16" x14ac:dyDescent="0.25">
      <c r="A629" s="12"/>
      <c r="B629" s="12"/>
      <c r="C629" s="12"/>
      <c r="D629" s="12"/>
      <c r="E629" s="12"/>
      <c r="F629" s="12"/>
      <c r="G629" s="12"/>
      <c r="H629" s="12"/>
      <c r="J629" s="12" t="s">
        <v>2835</v>
      </c>
      <c r="K629" s="12" t="s">
        <v>1153</v>
      </c>
      <c r="L629" s="12" t="s">
        <v>1154</v>
      </c>
      <c r="M629" s="12" t="s">
        <v>2836</v>
      </c>
      <c r="N629" s="12" t="s">
        <v>2837</v>
      </c>
      <c r="O629" s="12">
        <v>10.468738032099999</v>
      </c>
      <c r="P629" s="12">
        <v>-66.839529700599996</v>
      </c>
    </row>
    <row r="630" spans="1:16" x14ac:dyDescent="0.25">
      <c r="A630" s="12"/>
      <c r="B630" s="12"/>
      <c r="C630" s="12"/>
      <c r="D630" s="12"/>
      <c r="E630" s="12"/>
      <c r="F630" s="12"/>
      <c r="G630" s="12"/>
      <c r="H630" s="12"/>
      <c r="J630" s="12" t="s">
        <v>2838</v>
      </c>
      <c r="K630" s="12" t="s">
        <v>1153</v>
      </c>
      <c r="L630" s="12" t="s">
        <v>1154</v>
      </c>
      <c r="M630" s="12" t="s">
        <v>2839</v>
      </c>
      <c r="N630" s="12" t="s">
        <v>2840</v>
      </c>
      <c r="O630" s="12">
        <v>10.4593682443</v>
      </c>
      <c r="P630" s="12">
        <v>-66.857822555699997</v>
      </c>
    </row>
    <row r="631" spans="1:16" x14ac:dyDescent="0.25">
      <c r="A631" s="12"/>
      <c r="B631" s="12"/>
      <c r="C631" s="12"/>
      <c r="D631" s="12"/>
      <c r="E631" s="12"/>
      <c r="F631" s="12"/>
      <c r="G631" s="12"/>
      <c r="H631" s="12"/>
      <c r="J631" s="12" t="s">
        <v>2841</v>
      </c>
      <c r="K631" s="12" t="s">
        <v>1159</v>
      </c>
      <c r="L631" s="12" t="s">
        <v>1160</v>
      </c>
      <c r="M631" s="12" t="s">
        <v>2842</v>
      </c>
      <c r="N631" s="12" t="s">
        <v>2843</v>
      </c>
      <c r="O631" s="12">
        <v>10.5392076069</v>
      </c>
      <c r="P631" s="12">
        <v>-66.173252790700005</v>
      </c>
    </row>
    <row r="632" spans="1:16" x14ac:dyDescent="0.25">
      <c r="A632" s="12"/>
      <c r="B632" s="12"/>
      <c r="C632" s="12"/>
      <c r="D632" s="12"/>
      <c r="E632" s="12"/>
      <c r="F632" s="12"/>
      <c r="G632" s="12"/>
      <c r="H632" s="12"/>
      <c r="J632" s="12" t="s">
        <v>2844</v>
      </c>
      <c r="K632" s="12" t="s">
        <v>1159</v>
      </c>
      <c r="L632" s="12" t="s">
        <v>1160</v>
      </c>
      <c r="M632" s="12" t="s">
        <v>2845</v>
      </c>
      <c r="N632" s="12" t="s">
        <v>2846</v>
      </c>
      <c r="O632" s="12">
        <v>10.491768431700001</v>
      </c>
      <c r="P632" s="12">
        <v>-66.211417160300002</v>
      </c>
    </row>
    <row r="633" spans="1:16" x14ac:dyDescent="0.25">
      <c r="A633" s="12"/>
      <c r="B633" s="12"/>
      <c r="C633" s="12"/>
      <c r="D633" s="12"/>
      <c r="E633" s="12"/>
      <c r="F633" s="12"/>
      <c r="G633" s="12"/>
      <c r="H633" s="12"/>
      <c r="J633" s="12" t="s">
        <v>2847</v>
      </c>
      <c r="K633" s="12" t="s">
        <v>1159</v>
      </c>
      <c r="L633" s="12" t="s">
        <v>1160</v>
      </c>
      <c r="M633" s="12" t="s">
        <v>2848</v>
      </c>
      <c r="N633" s="12" t="s">
        <v>2849</v>
      </c>
      <c r="O633" s="12">
        <v>10.3996950677</v>
      </c>
      <c r="P633" s="12">
        <v>-66.171107610299998</v>
      </c>
    </row>
    <row r="634" spans="1:16" x14ac:dyDescent="0.25">
      <c r="A634" s="12"/>
      <c r="B634" s="12"/>
      <c r="C634" s="12"/>
      <c r="D634" s="12"/>
      <c r="E634" s="12"/>
      <c r="F634" s="12"/>
      <c r="G634" s="12"/>
      <c r="H634" s="12"/>
      <c r="J634" s="12" t="s">
        <v>2850</v>
      </c>
      <c r="K634" s="12" t="s">
        <v>1165</v>
      </c>
      <c r="L634" s="12" t="s">
        <v>1166</v>
      </c>
      <c r="M634" s="12" t="s">
        <v>2851</v>
      </c>
      <c r="N634" s="12" t="s">
        <v>2852</v>
      </c>
      <c r="O634" s="12">
        <v>10.3334622288</v>
      </c>
      <c r="P634" s="12">
        <v>-66.113472319799996</v>
      </c>
    </row>
    <row r="635" spans="1:16" x14ac:dyDescent="0.25">
      <c r="A635" s="12"/>
      <c r="B635" s="12"/>
      <c r="C635" s="12"/>
      <c r="D635" s="12"/>
      <c r="E635" s="12"/>
      <c r="F635" s="12"/>
      <c r="G635" s="12"/>
      <c r="H635" s="12"/>
      <c r="J635" s="12" t="s">
        <v>2853</v>
      </c>
      <c r="K635" s="12" t="s">
        <v>1170</v>
      </c>
      <c r="L635" s="12" t="s">
        <v>1171</v>
      </c>
      <c r="M635" s="12" t="s">
        <v>1170</v>
      </c>
      <c r="N635" s="12" t="s">
        <v>2854</v>
      </c>
      <c r="O635" s="12">
        <v>10.351335002400001</v>
      </c>
      <c r="P635" s="12">
        <v>-66.995378238300006</v>
      </c>
    </row>
    <row r="636" spans="1:16" x14ac:dyDescent="0.25">
      <c r="A636" s="12"/>
      <c r="B636" s="12"/>
      <c r="C636" s="12"/>
      <c r="D636" s="12"/>
      <c r="E636" s="12"/>
      <c r="F636" s="12"/>
      <c r="G636" s="12"/>
      <c r="H636" s="12"/>
      <c r="J636" s="12" t="s">
        <v>2855</v>
      </c>
      <c r="K636" s="12" t="s">
        <v>1176</v>
      </c>
      <c r="L636" s="12" t="s">
        <v>1177</v>
      </c>
      <c r="M636" s="12" t="s">
        <v>1176</v>
      </c>
      <c r="N636" s="12" t="s">
        <v>2856</v>
      </c>
      <c r="O636" s="12">
        <v>10.5151528551</v>
      </c>
      <c r="P636" s="12">
        <v>-66.8547486808</v>
      </c>
    </row>
    <row r="637" spans="1:16" x14ac:dyDescent="0.25">
      <c r="A637" s="12"/>
      <c r="B637" s="12"/>
      <c r="C637" s="12"/>
      <c r="D637" s="12"/>
      <c r="E637" s="12"/>
      <c r="F637" s="12"/>
      <c r="G637" s="12"/>
      <c r="H637" s="12"/>
      <c r="J637" s="12" t="s">
        <v>2857</v>
      </c>
      <c r="K637" s="12" t="s">
        <v>1181</v>
      </c>
      <c r="L637" s="12" t="s">
        <v>1182</v>
      </c>
      <c r="M637" s="12" t="s">
        <v>2858</v>
      </c>
      <c r="N637" s="12" t="s">
        <v>2859</v>
      </c>
      <c r="O637" s="12">
        <v>10.225917194499999</v>
      </c>
      <c r="P637" s="12">
        <v>-66.845580458599997</v>
      </c>
    </row>
    <row r="638" spans="1:16" x14ac:dyDescent="0.25">
      <c r="A638" s="12"/>
      <c r="B638" s="12"/>
      <c r="C638" s="12"/>
      <c r="D638" s="12"/>
      <c r="E638" s="12"/>
      <c r="F638" s="12"/>
      <c r="G638" s="12"/>
      <c r="H638" s="12"/>
      <c r="J638" s="12" t="s">
        <v>2860</v>
      </c>
      <c r="K638" s="12" t="s">
        <v>1181</v>
      </c>
      <c r="L638" s="12" t="s">
        <v>1182</v>
      </c>
      <c r="M638" s="12" t="s">
        <v>2861</v>
      </c>
      <c r="N638" s="12" t="s">
        <v>2862</v>
      </c>
      <c r="O638" s="12">
        <v>10.2904942241</v>
      </c>
      <c r="P638" s="12">
        <v>-66.830221061800003</v>
      </c>
    </row>
    <row r="639" spans="1:16" x14ac:dyDescent="0.25">
      <c r="A639" s="12"/>
      <c r="B639" s="12"/>
      <c r="C639" s="12"/>
      <c r="D639" s="12"/>
      <c r="E639" s="12"/>
      <c r="F639" s="12"/>
      <c r="G639" s="12"/>
      <c r="H639" s="12"/>
      <c r="J639" s="12" t="s">
        <v>2863</v>
      </c>
      <c r="K639" s="12" t="s">
        <v>1187</v>
      </c>
      <c r="L639" s="12" t="s">
        <v>1188</v>
      </c>
      <c r="M639" s="12" t="s">
        <v>1187</v>
      </c>
      <c r="N639" s="12" t="s">
        <v>2864</v>
      </c>
      <c r="O639" s="12">
        <v>10.402909531200001</v>
      </c>
      <c r="P639" s="12">
        <v>-66.790385152699997</v>
      </c>
    </row>
    <row r="640" spans="1:16" ht="25.5" x14ac:dyDescent="0.25">
      <c r="A640" s="12"/>
      <c r="B640" s="12"/>
      <c r="C640" s="12"/>
      <c r="D640" s="12"/>
      <c r="E640" s="12"/>
      <c r="F640" s="12"/>
      <c r="G640" s="12"/>
      <c r="H640" s="12"/>
      <c r="J640" s="12" t="s">
        <v>2865</v>
      </c>
      <c r="K640" s="12" t="s">
        <v>1193</v>
      </c>
      <c r="L640" s="12" t="s">
        <v>1194</v>
      </c>
      <c r="M640" s="12" t="s">
        <v>2866</v>
      </c>
      <c r="N640" s="12" t="s">
        <v>2867</v>
      </c>
      <c r="O640" s="12">
        <v>10.3167100326</v>
      </c>
      <c r="P640" s="12">
        <v>-67.063310814000005</v>
      </c>
    </row>
    <row r="641" spans="1:16" ht="25.5" x14ac:dyDescent="0.25">
      <c r="A641" s="12"/>
      <c r="B641" s="12"/>
      <c r="C641" s="12"/>
      <c r="D641" s="12"/>
      <c r="E641" s="12"/>
      <c r="F641" s="12"/>
      <c r="G641" s="12"/>
      <c r="H641" s="12"/>
      <c r="J641" s="12" t="s">
        <v>2868</v>
      </c>
      <c r="K641" s="12" t="s">
        <v>1193</v>
      </c>
      <c r="L641" s="12" t="s">
        <v>1194</v>
      </c>
      <c r="M641" s="12" t="s">
        <v>2869</v>
      </c>
      <c r="N641" s="12" t="s">
        <v>2870</v>
      </c>
      <c r="O641" s="12">
        <v>10.1293916193</v>
      </c>
      <c r="P641" s="12">
        <v>-67.059457893900003</v>
      </c>
    </row>
    <row r="642" spans="1:16" ht="25.5" x14ac:dyDescent="0.25">
      <c r="A642" s="12"/>
      <c r="B642" s="12"/>
      <c r="C642" s="12"/>
      <c r="D642" s="12"/>
      <c r="E642" s="12"/>
      <c r="F642" s="12"/>
      <c r="G642" s="12"/>
      <c r="H642" s="12"/>
      <c r="J642" s="12" t="s">
        <v>2871</v>
      </c>
      <c r="K642" s="12" t="s">
        <v>1193</v>
      </c>
      <c r="L642" s="12" t="s">
        <v>1194</v>
      </c>
      <c r="M642" s="12" t="s">
        <v>2872</v>
      </c>
      <c r="N642" s="12" t="s">
        <v>2873</v>
      </c>
      <c r="O642" s="12">
        <v>10.3341496853</v>
      </c>
      <c r="P642" s="12">
        <v>-66.913534468600005</v>
      </c>
    </row>
    <row r="643" spans="1:16" ht="25.5" x14ac:dyDescent="0.25">
      <c r="A643" s="12"/>
      <c r="B643" s="12"/>
      <c r="C643" s="12"/>
      <c r="D643" s="12"/>
      <c r="E643" s="12"/>
      <c r="F643" s="12"/>
      <c r="G643" s="12"/>
      <c r="H643" s="12"/>
      <c r="J643" s="12" t="s">
        <v>2874</v>
      </c>
      <c r="K643" s="12" t="s">
        <v>1193</v>
      </c>
      <c r="L643" s="12" t="s">
        <v>1194</v>
      </c>
      <c r="M643" s="12" t="s">
        <v>2875</v>
      </c>
      <c r="N643" s="12" t="s">
        <v>2876</v>
      </c>
      <c r="O643" s="12">
        <v>10.378678734499999</v>
      </c>
      <c r="P643" s="12">
        <v>-67.176272955300007</v>
      </c>
    </row>
    <row r="644" spans="1:16" ht="25.5" x14ac:dyDescent="0.25">
      <c r="A644" s="12"/>
      <c r="B644" s="12"/>
      <c r="C644" s="12"/>
      <c r="D644" s="12"/>
      <c r="E644" s="12"/>
      <c r="F644" s="12"/>
      <c r="G644" s="12"/>
      <c r="H644" s="12"/>
      <c r="J644" s="12" t="s">
        <v>2877</v>
      </c>
      <c r="K644" s="12" t="s">
        <v>1193</v>
      </c>
      <c r="L644" s="12" t="s">
        <v>1194</v>
      </c>
      <c r="M644" s="12" t="s">
        <v>2878</v>
      </c>
      <c r="N644" s="12" t="s">
        <v>2879</v>
      </c>
      <c r="O644" s="12">
        <v>10.2645405163</v>
      </c>
      <c r="P644" s="12">
        <v>-66.974406411999993</v>
      </c>
    </row>
    <row r="645" spans="1:16" ht="25.5" x14ac:dyDescent="0.25">
      <c r="A645" s="12"/>
      <c r="B645" s="12"/>
      <c r="C645" s="12"/>
      <c r="D645" s="12"/>
      <c r="E645" s="12"/>
      <c r="F645" s="12"/>
      <c r="G645" s="12"/>
      <c r="H645" s="12"/>
      <c r="J645" s="12" t="s">
        <v>2880</v>
      </c>
      <c r="K645" s="12" t="s">
        <v>1193</v>
      </c>
      <c r="L645" s="12" t="s">
        <v>1194</v>
      </c>
      <c r="M645" s="12" t="s">
        <v>227</v>
      </c>
      <c r="N645" s="12" t="s">
        <v>2881</v>
      </c>
      <c r="O645" s="12">
        <v>10.354674148000001</v>
      </c>
      <c r="P645" s="12">
        <v>-67.123179359199995</v>
      </c>
    </row>
    <row r="646" spans="1:16" ht="25.5" x14ac:dyDescent="0.25">
      <c r="A646" s="12"/>
      <c r="B646" s="12"/>
      <c r="C646" s="12"/>
      <c r="D646" s="12"/>
      <c r="E646" s="12"/>
      <c r="F646" s="12"/>
      <c r="G646" s="12"/>
      <c r="H646" s="12"/>
      <c r="J646" s="12" t="s">
        <v>2882</v>
      </c>
      <c r="K646" s="12" t="s">
        <v>1193</v>
      </c>
      <c r="L646" s="12" t="s">
        <v>1194</v>
      </c>
      <c r="M646" s="12" t="s">
        <v>2883</v>
      </c>
      <c r="N646" s="12" t="s">
        <v>2884</v>
      </c>
      <c r="O646" s="12">
        <v>10.194540329400001</v>
      </c>
      <c r="P646" s="12">
        <v>-67.024896301400005</v>
      </c>
    </row>
    <row r="647" spans="1:16" ht="25.5" x14ac:dyDescent="0.25">
      <c r="A647" s="12"/>
      <c r="B647" s="12"/>
      <c r="C647" s="12"/>
      <c r="D647" s="12"/>
      <c r="E647" s="12"/>
      <c r="F647" s="12"/>
      <c r="G647" s="12"/>
      <c r="H647" s="12"/>
      <c r="J647" s="12" t="s">
        <v>2885</v>
      </c>
      <c r="K647" s="12" t="s">
        <v>200</v>
      </c>
      <c r="L647" s="12" t="s">
        <v>1199</v>
      </c>
      <c r="M647" s="12" t="s">
        <v>2886</v>
      </c>
      <c r="N647" s="12" t="s">
        <v>2887</v>
      </c>
      <c r="O647" s="12">
        <v>10.1766787822</v>
      </c>
      <c r="P647" s="12">
        <v>-66.595454574000001</v>
      </c>
    </row>
    <row r="648" spans="1:16" x14ac:dyDescent="0.25">
      <c r="A648" s="12"/>
      <c r="B648" s="12"/>
      <c r="C648" s="12"/>
      <c r="D648" s="12"/>
      <c r="E648" s="12"/>
      <c r="F648" s="12"/>
      <c r="G648" s="12"/>
      <c r="H648" s="12"/>
      <c r="J648" s="12" t="s">
        <v>2888</v>
      </c>
      <c r="K648" s="12" t="s">
        <v>200</v>
      </c>
      <c r="L648" s="12" t="s">
        <v>1199</v>
      </c>
      <c r="M648" s="12" t="s">
        <v>2889</v>
      </c>
      <c r="N648" s="12" t="s">
        <v>2890</v>
      </c>
      <c r="O648" s="12">
        <v>10.249456607799999</v>
      </c>
      <c r="P648" s="12">
        <v>-66.710776101299999</v>
      </c>
    </row>
    <row r="649" spans="1:16" x14ac:dyDescent="0.25">
      <c r="A649" s="12"/>
      <c r="B649" s="12"/>
      <c r="C649" s="12"/>
      <c r="D649" s="12"/>
      <c r="E649" s="12"/>
      <c r="F649" s="12"/>
      <c r="G649" s="12"/>
      <c r="H649" s="12"/>
      <c r="J649" s="12" t="s">
        <v>2891</v>
      </c>
      <c r="K649" s="12" t="s">
        <v>1203</v>
      </c>
      <c r="L649" s="12" t="s">
        <v>1204</v>
      </c>
      <c r="M649" s="12" t="s">
        <v>2892</v>
      </c>
      <c r="N649" s="12" t="s">
        <v>2893</v>
      </c>
      <c r="O649" s="12">
        <v>10.087984477599999</v>
      </c>
      <c r="P649" s="12">
        <v>-66.776521247100007</v>
      </c>
    </row>
    <row r="650" spans="1:16" x14ac:dyDescent="0.25">
      <c r="A650" s="12"/>
      <c r="B650" s="12"/>
      <c r="C650" s="12"/>
      <c r="D650" s="12"/>
      <c r="E650" s="12"/>
      <c r="F650" s="12"/>
      <c r="G650" s="12"/>
      <c r="H650" s="12"/>
      <c r="J650" s="12" t="s">
        <v>2894</v>
      </c>
      <c r="K650" s="12" t="s">
        <v>1203</v>
      </c>
      <c r="L650" s="12" t="s">
        <v>1204</v>
      </c>
      <c r="M650" s="12" t="s">
        <v>2895</v>
      </c>
      <c r="N650" s="12" t="s">
        <v>2896</v>
      </c>
      <c r="O650" s="12">
        <v>10.027292897700001</v>
      </c>
      <c r="P650" s="12">
        <v>-66.636117955800003</v>
      </c>
    </row>
    <row r="651" spans="1:16" x14ac:dyDescent="0.25">
      <c r="A651" s="12"/>
      <c r="B651" s="12"/>
      <c r="C651" s="12"/>
      <c r="D651" s="12"/>
      <c r="E651" s="12"/>
      <c r="F651" s="12"/>
      <c r="G651" s="12"/>
      <c r="H651" s="12"/>
      <c r="J651" s="12" t="s">
        <v>2897</v>
      </c>
      <c r="K651" s="12" t="s">
        <v>1203</v>
      </c>
      <c r="L651" s="12" t="s">
        <v>1204</v>
      </c>
      <c r="M651" s="12" t="s">
        <v>1306</v>
      </c>
      <c r="N651" s="12" t="s">
        <v>2898</v>
      </c>
      <c r="O651" s="12">
        <v>10.150436798799999</v>
      </c>
      <c r="P651" s="12">
        <v>-66.813975030500004</v>
      </c>
    </row>
    <row r="652" spans="1:16" ht="25.5" x14ac:dyDescent="0.25">
      <c r="A652" s="12"/>
      <c r="B652" s="12"/>
      <c r="C652" s="12"/>
      <c r="D652" s="12"/>
      <c r="E652" s="12"/>
      <c r="F652" s="12"/>
      <c r="G652" s="12"/>
      <c r="H652" s="12"/>
      <c r="J652" s="12" t="s">
        <v>2899</v>
      </c>
      <c r="K652" s="12" t="s">
        <v>2900</v>
      </c>
      <c r="L652" s="12" t="s">
        <v>1210</v>
      </c>
      <c r="M652" s="12" t="s">
        <v>2901</v>
      </c>
      <c r="N652" s="12" t="s">
        <v>2902</v>
      </c>
      <c r="O652" s="12">
        <v>10.3861817674</v>
      </c>
      <c r="P652" s="12">
        <v>-66.945501289399999</v>
      </c>
    </row>
    <row r="653" spans="1:16" x14ac:dyDescent="0.25">
      <c r="A653" s="12"/>
      <c r="B653" s="12"/>
      <c r="C653" s="12"/>
      <c r="D653" s="12"/>
      <c r="E653" s="12"/>
      <c r="F653" s="12"/>
      <c r="G653" s="12"/>
      <c r="H653" s="12"/>
      <c r="J653" s="12" t="s">
        <v>2903</v>
      </c>
      <c r="K653" s="12" t="s">
        <v>325</v>
      </c>
      <c r="L653" s="12" t="s">
        <v>1215</v>
      </c>
      <c r="M653" s="12" t="s">
        <v>2904</v>
      </c>
      <c r="N653" s="12" t="s">
        <v>2905</v>
      </c>
      <c r="O653" s="12">
        <v>10.252849358000001</v>
      </c>
      <c r="P653" s="12">
        <v>-65.959285475399994</v>
      </c>
    </row>
    <row r="654" spans="1:16" x14ac:dyDescent="0.25">
      <c r="A654" s="12"/>
      <c r="B654" s="12"/>
      <c r="C654" s="12"/>
      <c r="D654" s="12"/>
      <c r="E654" s="12"/>
      <c r="F654" s="12"/>
      <c r="G654" s="12"/>
      <c r="H654" s="12"/>
      <c r="J654" s="12" t="s">
        <v>2906</v>
      </c>
      <c r="K654" s="12" t="s">
        <v>325</v>
      </c>
      <c r="L654" s="12" t="s">
        <v>1215</v>
      </c>
      <c r="M654" s="12" t="s">
        <v>2907</v>
      </c>
      <c r="N654" s="12" t="s">
        <v>2908</v>
      </c>
      <c r="O654" s="12">
        <v>10.069825678699999</v>
      </c>
      <c r="P654" s="12">
        <v>-65.990918578600002</v>
      </c>
    </row>
    <row r="655" spans="1:16" ht="25.5" x14ac:dyDescent="0.25">
      <c r="A655" s="12"/>
      <c r="B655" s="12"/>
      <c r="C655" s="12"/>
      <c r="D655" s="12"/>
      <c r="E655" s="12"/>
      <c r="F655" s="12"/>
      <c r="G655" s="12"/>
      <c r="H655" s="12"/>
      <c r="J655" s="12" t="s">
        <v>2909</v>
      </c>
      <c r="K655" s="12" t="s">
        <v>325</v>
      </c>
      <c r="L655" s="12" t="s">
        <v>1215</v>
      </c>
      <c r="M655" s="12" t="s">
        <v>2910</v>
      </c>
      <c r="N655" s="12" t="s">
        <v>2911</v>
      </c>
      <c r="O655" s="12">
        <v>10.257131729899999</v>
      </c>
      <c r="P655" s="12">
        <v>-65.841343643399995</v>
      </c>
    </row>
    <row r="656" spans="1:16" x14ac:dyDescent="0.25">
      <c r="A656" s="12"/>
      <c r="B656" s="12"/>
      <c r="C656" s="12"/>
      <c r="D656" s="12"/>
      <c r="E656" s="12"/>
      <c r="F656" s="12"/>
      <c r="G656" s="12"/>
      <c r="H656" s="12"/>
      <c r="J656" s="12" t="s">
        <v>2912</v>
      </c>
      <c r="K656" s="12" t="s">
        <v>325</v>
      </c>
      <c r="L656" s="12" t="s">
        <v>1215</v>
      </c>
      <c r="M656" s="12" t="s">
        <v>2913</v>
      </c>
      <c r="N656" s="12" t="s">
        <v>2914</v>
      </c>
      <c r="O656" s="12">
        <v>10.3647890004</v>
      </c>
      <c r="P656" s="12">
        <v>-65.986266557999997</v>
      </c>
    </row>
    <row r="657" spans="1:16" ht="25.5" x14ac:dyDescent="0.25">
      <c r="A657" s="12"/>
      <c r="B657" s="12"/>
      <c r="C657" s="12"/>
      <c r="D657" s="12"/>
      <c r="E657" s="12"/>
      <c r="F657" s="12"/>
      <c r="G657" s="12"/>
      <c r="H657" s="12"/>
      <c r="J657" s="12" t="s">
        <v>2915</v>
      </c>
      <c r="K657" s="12" t="s">
        <v>325</v>
      </c>
      <c r="L657" s="12" t="s">
        <v>1215</v>
      </c>
      <c r="M657" s="12" t="s">
        <v>2916</v>
      </c>
      <c r="N657" s="12" t="s">
        <v>2917</v>
      </c>
      <c r="O657" s="12">
        <v>10.193326266</v>
      </c>
      <c r="P657" s="12">
        <v>-65.935676217700006</v>
      </c>
    </row>
    <row r="658" spans="1:16" x14ac:dyDescent="0.25">
      <c r="A658" s="12"/>
      <c r="B658" s="12"/>
      <c r="C658" s="12"/>
      <c r="D658" s="12"/>
      <c r="E658" s="12"/>
      <c r="F658" s="12"/>
      <c r="G658" s="12"/>
      <c r="H658" s="12"/>
      <c r="J658" s="12" t="s">
        <v>2918</v>
      </c>
      <c r="K658" s="12" t="s">
        <v>1219</v>
      </c>
      <c r="L658" s="12" t="s">
        <v>1220</v>
      </c>
      <c r="M658" s="12" t="s">
        <v>1222</v>
      </c>
      <c r="N658" s="12" t="s">
        <v>2919</v>
      </c>
      <c r="O658" s="12">
        <v>10.3234705961</v>
      </c>
      <c r="P658" s="12">
        <v>-66.645504629900003</v>
      </c>
    </row>
    <row r="659" spans="1:16" x14ac:dyDescent="0.25">
      <c r="A659" s="12"/>
      <c r="B659" s="12"/>
      <c r="C659" s="12"/>
      <c r="D659" s="12"/>
      <c r="E659" s="12"/>
      <c r="F659" s="12"/>
      <c r="G659" s="12"/>
      <c r="H659" s="12"/>
      <c r="J659" s="12" t="s">
        <v>2920</v>
      </c>
      <c r="K659" s="12" t="s">
        <v>1225</v>
      </c>
      <c r="L659" s="12" t="s">
        <v>1226</v>
      </c>
      <c r="M659" s="12" t="s">
        <v>2921</v>
      </c>
      <c r="N659" s="12" t="s">
        <v>2922</v>
      </c>
      <c r="O659" s="12">
        <v>10.0827368955</v>
      </c>
      <c r="P659" s="12">
        <v>-65.694637978299994</v>
      </c>
    </row>
    <row r="660" spans="1:16" x14ac:dyDescent="0.25">
      <c r="A660" s="12"/>
      <c r="B660" s="12"/>
      <c r="C660" s="12"/>
      <c r="D660" s="12"/>
      <c r="E660" s="12"/>
      <c r="F660" s="12"/>
      <c r="G660" s="12"/>
      <c r="H660" s="12"/>
      <c r="J660" s="12" t="s">
        <v>2923</v>
      </c>
      <c r="K660" s="12" t="s">
        <v>1225</v>
      </c>
      <c r="L660" s="12" t="s">
        <v>1226</v>
      </c>
      <c r="M660" s="12" t="s">
        <v>2924</v>
      </c>
      <c r="N660" s="12" t="s">
        <v>2925</v>
      </c>
      <c r="O660" s="12">
        <v>10.195155168699999</v>
      </c>
      <c r="P660" s="12">
        <v>-65.662125129200007</v>
      </c>
    </row>
    <row r="661" spans="1:16" x14ac:dyDescent="0.25">
      <c r="A661" s="12"/>
      <c r="B661" s="12"/>
      <c r="C661" s="12"/>
      <c r="D661" s="12"/>
      <c r="E661" s="12"/>
      <c r="F661" s="12"/>
      <c r="G661" s="12"/>
      <c r="H661" s="12"/>
      <c r="J661" s="12" t="s">
        <v>2926</v>
      </c>
      <c r="K661" s="12" t="s">
        <v>1231</v>
      </c>
      <c r="L661" s="12" t="s">
        <v>1232</v>
      </c>
      <c r="M661" s="12" t="s">
        <v>2927</v>
      </c>
      <c r="N661" s="12" t="s">
        <v>2928</v>
      </c>
      <c r="O661" s="12">
        <v>10.4755750519</v>
      </c>
      <c r="P661" s="12">
        <v>-66.652083010300004</v>
      </c>
    </row>
    <row r="662" spans="1:16" ht="25.5" x14ac:dyDescent="0.25">
      <c r="A662" s="12"/>
      <c r="B662" s="12"/>
      <c r="C662" s="12"/>
      <c r="D662" s="12"/>
      <c r="E662" s="12"/>
      <c r="F662" s="12"/>
      <c r="G662" s="12"/>
      <c r="H662" s="12"/>
      <c r="J662" s="12" t="s">
        <v>2929</v>
      </c>
      <c r="K662" s="12" t="s">
        <v>283</v>
      </c>
      <c r="L662" s="12" t="s">
        <v>1236</v>
      </c>
      <c r="M662" s="12" t="s">
        <v>2930</v>
      </c>
      <c r="N662" s="12" t="s">
        <v>2931</v>
      </c>
      <c r="O662" s="12">
        <v>10.1724891706</v>
      </c>
      <c r="P662" s="12">
        <v>-66.726490315600003</v>
      </c>
    </row>
    <row r="663" spans="1:16" ht="25.5" x14ac:dyDescent="0.25">
      <c r="A663" s="12"/>
      <c r="B663" s="12"/>
      <c r="C663" s="12"/>
      <c r="D663" s="12"/>
      <c r="E663" s="12"/>
      <c r="F663" s="12"/>
      <c r="G663" s="12"/>
      <c r="H663" s="12"/>
      <c r="J663" s="12" t="s">
        <v>2932</v>
      </c>
      <c r="K663" s="12" t="s">
        <v>283</v>
      </c>
      <c r="L663" s="12" t="s">
        <v>1236</v>
      </c>
      <c r="M663" s="12" t="s">
        <v>2933</v>
      </c>
      <c r="N663" s="12" t="s">
        <v>2934</v>
      </c>
      <c r="O663" s="12">
        <v>10.228690975699999</v>
      </c>
      <c r="P663" s="12">
        <v>-66.749419053400004</v>
      </c>
    </row>
    <row r="664" spans="1:16" x14ac:dyDescent="0.25">
      <c r="A664" s="12"/>
      <c r="B664" s="12"/>
      <c r="C664" s="12"/>
      <c r="D664" s="12"/>
      <c r="E664" s="12"/>
      <c r="F664" s="12"/>
      <c r="G664" s="12"/>
      <c r="H664" s="12"/>
      <c r="J664" s="12" t="s">
        <v>2935</v>
      </c>
      <c r="K664" s="12" t="s">
        <v>229</v>
      </c>
      <c r="L664" s="12" t="s">
        <v>1241</v>
      </c>
      <c r="M664" s="12" t="s">
        <v>2936</v>
      </c>
      <c r="N664" s="12" t="s">
        <v>2937</v>
      </c>
      <c r="O664" s="12">
        <v>10.499851418</v>
      </c>
      <c r="P664" s="12">
        <v>-66.793115753999999</v>
      </c>
    </row>
    <row r="665" spans="1:16" x14ac:dyDescent="0.25">
      <c r="A665" s="12"/>
      <c r="B665" s="12"/>
      <c r="C665" s="12"/>
      <c r="D665" s="12"/>
      <c r="E665" s="12"/>
      <c r="F665" s="12"/>
      <c r="G665" s="12"/>
      <c r="H665" s="12"/>
      <c r="J665" s="12" t="s">
        <v>2938</v>
      </c>
      <c r="K665" s="12" t="s">
        <v>229</v>
      </c>
      <c r="L665" s="12" t="s">
        <v>1241</v>
      </c>
      <c r="M665" s="12" t="s">
        <v>2939</v>
      </c>
      <c r="N665" s="12" t="s">
        <v>2940</v>
      </c>
      <c r="O665" s="12">
        <v>10.496614301099999</v>
      </c>
      <c r="P665" s="12">
        <v>-66.740147481199998</v>
      </c>
    </row>
    <row r="666" spans="1:16" x14ac:dyDescent="0.25">
      <c r="A666" s="12"/>
      <c r="B666" s="12"/>
      <c r="C666" s="12"/>
      <c r="D666" s="12"/>
      <c r="E666" s="12"/>
      <c r="F666" s="12"/>
      <c r="G666" s="12"/>
      <c r="H666" s="12"/>
      <c r="J666" s="12" t="s">
        <v>2941</v>
      </c>
      <c r="K666" s="12" t="s">
        <v>229</v>
      </c>
      <c r="L666" s="12" t="s">
        <v>1241</v>
      </c>
      <c r="M666" s="12" t="s">
        <v>2942</v>
      </c>
      <c r="N666" s="12" t="s">
        <v>2943</v>
      </c>
      <c r="O666" s="12">
        <v>10.4239539774</v>
      </c>
      <c r="P666" s="12">
        <v>-66.727401640500005</v>
      </c>
    </row>
    <row r="667" spans="1:16" x14ac:dyDescent="0.25">
      <c r="A667" s="12"/>
      <c r="B667" s="12"/>
      <c r="C667" s="12"/>
      <c r="D667" s="12"/>
      <c r="E667" s="12"/>
      <c r="F667" s="12"/>
      <c r="G667" s="12"/>
      <c r="H667" s="12"/>
      <c r="J667" s="12" t="s">
        <v>2944</v>
      </c>
      <c r="K667" s="12" t="s">
        <v>229</v>
      </c>
      <c r="L667" s="12" t="s">
        <v>1241</v>
      </c>
      <c r="M667" s="12" t="s">
        <v>2945</v>
      </c>
      <c r="N667" s="12" t="s">
        <v>2946</v>
      </c>
      <c r="O667" s="12">
        <v>10.462270506699999</v>
      </c>
      <c r="P667" s="12">
        <v>-66.775462597900002</v>
      </c>
    </row>
    <row r="668" spans="1:16" x14ac:dyDescent="0.25">
      <c r="A668" s="12"/>
      <c r="B668" s="12"/>
      <c r="C668" s="12"/>
      <c r="D668" s="12"/>
      <c r="E668" s="12"/>
      <c r="F668" s="12"/>
      <c r="G668" s="12"/>
      <c r="H668" s="12"/>
      <c r="J668" s="12" t="s">
        <v>2947</v>
      </c>
      <c r="K668" s="12" t="s">
        <v>229</v>
      </c>
      <c r="L668" s="12" t="s">
        <v>1241</v>
      </c>
      <c r="M668" s="12" t="s">
        <v>2948</v>
      </c>
      <c r="N668" s="12" t="s">
        <v>2949</v>
      </c>
      <c r="O668" s="12">
        <v>10.5159233314</v>
      </c>
      <c r="P668" s="12">
        <v>-66.827026163900001</v>
      </c>
    </row>
    <row r="669" spans="1:16" x14ac:dyDescent="0.25">
      <c r="A669" s="12"/>
      <c r="B669" s="12"/>
      <c r="C669" s="12"/>
      <c r="D669" s="12"/>
      <c r="E669" s="12"/>
      <c r="F669" s="12"/>
      <c r="G669" s="12"/>
      <c r="H669" s="12"/>
      <c r="J669" s="12" t="s">
        <v>2950</v>
      </c>
      <c r="K669" s="12" t="s">
        <v>428</v>
      </c>
      <c r="L669" s="12" t="s">
        <v>1246</v>
      </c>
      <c r="M669" s="12" t="s">
        <v>2951</v>
      </c>
      <c r="N669" s="12" t="s">
        <v>2952</v>
      </c>
      <c r="O669" s="12">
        <v>10.1191399009</v>
      </c>
      <c r="P669" s="12">
        <v>-66.917574654899994</v>
      </c>
    </row>
    <row r="670" spans="1:16" x14ac:dyDescent="0.25">
      <c r="A670" s="12"/>
      <c r="B670" s="12"/>
      <c r="C670" s="12"/>
      <c r="D670" s="12"/>
      <c r="E670" s="12"/>
      <c r="F670" s="12"/>
      <c r="G670" s="12"/>
      <c r="H670" s="12"/>
      <c r="J670" s="12" t="s">
        <v>2953</v>
      </c>
      <c r="K670" s="12" t="s">
        <v>428</v>
      </c>
      <c r="L670" s="12" t="s">
        <v>1246</v>
      </c>
      <c r="M670" s="12" t="s">
        <v>2954</v>
      </c>
      <c r="N670" s="12" t="s">
        <v>2955</v>
      </c>
      <c r="O670" s="12">
        <v>10.1108213024</v>
      </c>
      <c r="P670" s="12">
        <v>-66.8725545649</v>
      </c>
    </row>
    <row r="671" spans="1:16" x14ac:dyDescent="0.25">
      <c r="A671" s="12"/>
      <c r="B671" s="12"/>
      <c r="C671" s="12"/>
      <c r="D671" s="12"/>
      <c r="E671" s="12"/>
      <c r="F671" s="12"/>
      <c r="G671" s="12"/>
      <c r="H671" s="12"/>
      <c r="J671" s="12" t="s">
        <v>2956</v>
      </c>
      <c r="K671" s="12" t="s">
        <v>434</v>
      </c>
      <c r="L671" s="12" t="s">
        <v>1251</v>
      </c>
      <c r="M671" s="12" t="s">
        <v>2957</v>
      </c>
      <c r="N671" s="12" t="s">
        <v>2958</v>
      </c>
      <c r="O671" s="12">
        <v>10.4548521433</v>
      </c>
      <c r="P671" s="12">
        <v>-66.535595401199998</v>
      </c>
    </row>
    <row r="672" spans="1:16" x14ac:dyDescent="0.25">
      <c r="A672" s="12"/>
      <c r="B672" s="12"/>
      <c r="C672" s="12"/>
      <c r="D672" s="12"/>
      <c r="E672" s="12"/>
      <c r="F672" s="12"/>
      <c r="G672" s="12"/>
      <c r="H672" s="12"/>
      <c r="J672" s="12" t="s">
        <v>2959</v>
      </c>
      <c r="K672" s="12" t="s">
        <v>434</v>
      </c>
      <c r="L672" s="12" t="s">
        <v>1251</v>
      </c>
      <c r="M672" s="12" t="s">
        <v>134</v>
      </c>
      <c r="N672" s="12" t="s">
        <v>2960</v>
      </c>
      <c r="O672" s="12">
        <v>10.4644365231</v>
      </c>
      <c r="P672" s="12">
        <v>-66.434553596100002</v>
      </c>
    </row>
    <row r="673" spans="1:16" x14ac:dyDescent="0.25">
      <c r="A673" s="12"/>
      <c r="B673" s="12"/>
      <c r="C673" s="12"/>
      <c r="D673" s="12"/>
      <c r="E673" s="12"/>
      <c r="F673" s="12"/>
      <c r="G673" s="12"/>
      <c r="H673" s="12"/>
      <c r="J673" s="12" t="s">
        <v>2961</v>
      </c>
      <c r="K673" s="12" t="s">
        <v>736</v>
      </c>
      <c r="L673" s="12" t="s">
        <v>1256</v>
      </c>
      <c r="M673" s="12" t="s">
        <v>2962</v>
      </c>
      <c r="N673" s="12" t="s">
        <v>2963</v>
      </c>
      <c r="O673" s="12">
        <v>10.079798030999999</v>
      </c>
      <c r="P673" s="12">
        <v>-63.761411042600002</v>
      </c>
    </row>
    <row r="674" spans="1:16" x14ac:dyDescent="0.25">
      <c r="A674" s="12"/>
      <c r="B674" s="12"/>
      <c r="C674" s="12"/>
      <c r="D674" s="12"/>
      <c r="E674" s="12"/>
      <c r="F674" s="12"/>
      <c r="G674" s="12"/>
      <c r="H674" s="12"/>
      <c r="J674" s="12" t="s">
        <v>2964</v>
      </c>
      <c r="K674" s="12" t="s">
        <v>736</v>
      </c>
      <c r="L674" s="12" t="s">
        <v>1256</v>
      </c>
      <c r="M674" s="12" t="s">
        <v>620</v>
      </c>
      <c r="N674" s="12" t="s">
        <v>2965</v>
      </c>
      <c r="O674" s="12">
        <v>10.1687887181</v>
      </c>
      <c r="P674" s="12">
        <v>-63.672077399300001</v>
      </c>
    </row>
    <row r="675" spans="1:16" x14ac:dyDescent="0.25">
      <c r="A675" s="12"/>
      <c r="B675" s="12"/>
      <c r="C675" s="12"/>
      <c r="D675" s="12"/>
      <c r="E675" s="12"/>
      <c r="F675" s="12"/>
      <c r="G675" s="12"/>
      <c r="H675" s="12"/>
      <c r="J675" s="12" t="s">
        <v>2966</v>
      </c>
      <c r="K675" s="12" t="s">
        <v>1261</v>
      </c>
      <c r="L675" s="12" t="s">
        <v>1262</v>
      </c>
      <c r="M675" s="12" t="s">
        <v>1261</v>
      </c>
      <c r="N675" s="12" t="s">
        <v>2967</v>
      </c>
      <c r="O675" s="12">
        <v>9.3032201267700003</v>
      </c>
      <c r="P675" s="12">
        <v>-63.6340829361</v>
      </c>
    </row>
    <row r="676" spans="1:16" x14ac:dyDescent="0.25">
      <c r="A676" s="12"/>
      <c r="B676" s="12"/>
      <c r="C676" s="12"/>
      <c r="D676" s="12"/>
      <c r="E676" s="12"/>
      <c r="F676" s="12"/>
      <c r="G676" s="12"/>
      <c r="H676" s="12"/>
      <c r="J676" s="12" t="s">
        <v>2968</v>
      </c>
      <c r="K676" s="12" t="s">
        <v>134</v>
      </c>
      <c r="L676" s="12" t="s">
        <v>1267</v>
      </c>
      <c r="M676" s="12" t="s">
        <v>134</v>
      </c>
      <c r="N676" s="12" t="s">
        <v>2969</v>
      </c>
      <c r="O676" s="12">
        <v>10.112594488699999</v>
      </c>
      <c r="P676" s="12">
        <v>-63.1178141113</v>
      </c>
    </row>
    <row r="677" spans="1:16" x14ac:dyDescent="0.25">
      <c r="A677" s="12"/>
      <c r="B677" s="12"/>
      <c r="C677" s="12"/>
      <c r="D677" s="12"/>
      <c r="E677" s="12"/>
      <c r="F677" s="12"/>
      <c r="G677" s="12"/>
      <c r="H677" s="12"/>
      <c r="J677" s="12" t="s">
        <v>2970</v>
      </c>
      <c r="K677" s="12" t="s">
        <v>1272</v>
      </c>
      <c r="L677" s="12" t="s">
        <v>1273</v>
      </c>
      <c r="M677" s="12" t="s">
        <v>2971</v>
      </c>
      <c r="N677" s="12" t="s">
        <v>2972</v>
      </c>
      <c r="O677" s="12">
        <v>10.1570866528</v>
      </c>
      <c r="P677" s="12">
        <v>-63.4979278092</v>
      </c>
    </row>
    <row r="678" spans="1:16" x14ac:dyDescent="0.25">
      <c r="A678" s="12"/>
      <c r="B678" s="12"/>
      <c r="C678" s="12"/>
      <c r="D678" s="12"/>
      <c r="E678" s="12"/>
      <c r="F678" s="12"/>
      <c r="G678" s="12"/>
      <c r="H678" s="12"/>
      <c r="J678" s="12" t="s">
        <v>2973</v>
      </c>
      <c r="K678" s="12" t="s">
        <v>1272</v>
      </c>
      <c r="L678" s="12" t="s">
        <v>1273</v>
      </c>
      <c r="M678" s="12" t="s">
        <v>2974</v>
      </c>
      <c r="N678" s="12" t="s">
        <v>2975</v>
      </c>
      <c r="O678" s="12">
        <v>10.1457142003</v>
      </c>
      <c r="P678" s="12">
        <v>-63.569608259299997</v>
      </c>
    </row>
    <row r="679" spans="1:16" x14ac:dyDescent="0.25">
      <c r="A679" s="12"/>
      <c r="B679" s="12"/>
      <c r="C679" s="12"/>
      <c r="D679" s="12"/>
      <c r="E679" s="12"/>
      <c r="F679" s="12"/>
      <c r="G679" s="12"/>
      <c r="H679" s="12"/>
      <c r="J679" s="12" t="s">
        <v>2976</v>
      </c>
      <c r="K679" s="12" t="s">
        <v>1272</v>
      </c>
      <c r="L679" s="12" t="s">
        <v>1273</v>
      </c>
      <c r="M679" s="12" t="s">
        <v>2977</v>
      </c>
      <c r="N679" s="12" t="s">
        <v>2978</v>
      </c>
      <c r="O679" s="12">
        <v>10.2502603501</v>
      </c>
      <c r="P679" s="12">
        <v>-63.468351654999999</v>
      </c>
    </row>
    <row r="680" spans="1:16" x14ac:dyDescent="0.25">
      <c r="A680" s="12"/>
      <c r="B680" s="12"/>
      <c r="C680" s="12"/>
      <c r="D680" s="12"/>
      <c r="E680" s="12"/>
      <c r="F680" s="12"/>
      <c r="G680" s="12"/>
      <c r="H680" s="12"/>
      <c r="J680" s="12" t="s">
        <v>2979</v>
      </c>
      <c r="K680" s="12" t="s">
        <v>1272</v>
      </c>
      <c r="L680" s="12" t="s">
        <v>1273</v>
      </c>
      <c r="M680" s="12" t="s">
        <v>2980</v>
      </c>
      <c r="N680" s="12" t="s">
        <v>2981</v>
      </c>
      <c r="O680" s="12">
        <v>10.265554870100001</v>
      </c>
      <c r="P680" s="12">
        <v>-63.508542223699997</v>
      </c>
    </row>
    <row r="681" spans="1:16" x14ac:dyDescent="0.25">
      <c r="A681" s="12"/>
      <c r="B681" s="12"/>
      <c r="C681" s="12"/>
      <c r="D681" s="12"/>
      <c r="E681" s="12"/>
      <c r="F681" s="12"/>
      <c r="G681" s="12"/>
      <c r="H681" s="12"/>
      <c r="J681" s="12" t="s">
        <v>2982</v>
      </c>
      <c r="K681" s="12" t="s">
        <v>1272</v>
      </c>
      <c r="L681" s="12" t="s">
        <v>1273</v>
      </c>
      <c r="M681" s="12" t="s">
        <v>195</v>
      </c>
      <c r="N681" s="12" t="s">
        <v>2983</v>
      </c>
      <c r="O681" s="12">
        <v>10.194887233799999</v>
      </c>
      <c r="P681" s="12">
        <v>-63.520989182699999</v>
      </c>
    </row>
    <row r="682" spans="1:16" x14ac:dyDescent="0.25">
      <c r="A682" s="12"/>
      <c r="B682" s="12"/>
      <c r="C682" s="12"/>
      <c r="D682" s="12"/>
      <c r="E682" s="12"/>
      <c r="F682" s="12"/>
      <c r="G682" s="12"/>
      <c r="H682" s="12"/>
      <c r="J682" s="12" t="s">
        <v>2984</v>
      </c>
      <c r="K682" s="12" t="s">
        <v>1272</v>
      </c>
      <c r="L682" s="12" t="s">
        <v>1273</v>
      </c>
      <c r="M682" s="12" t="s">
        <v>2985</v>
      </c>
      <c r="N682" s="12" t="s">
        <v>2986</v>
      </c>
      <c r="O682" s="12">
        <v>10.161053997</v>
      </c>
      <c r="P682" s="12">
        <v>-63.349768170799997</v>
      </c>
    </row>
    <row r="683" spans="1:16" x14ac:dyDescent="0.25">
      <c r="A683" s="12"/>
      <c r="B683" s="12"/>
      <c r="C683" s="12"/>
      <c r="D683" s="12"/>
      <c r="E683" s="12"/>
      <c r="F683" s="12"/>
      <c r="G683" s="12"/>
      <c r="H683" s="12"/>
      <c r="J683" s="12" t="s">
        <v>2987</v>
      </c>
      <c r="K683" s="12" t="s">
        <v>524</v>
      </c>
      <c r="L683" s="12" t="s">
        <v>1278</v>
      </c>
      <c r="M683" s="12" t="s">
        <v>2988</v>
      </c>
      <c r="N683" s="12" t="s">
        <v>2989</v>
      </c>
      <c r="O683" s="12">
        <v>9.8122111636600007</v>
      </c>
      <c r="P683" s="12">
        <v>-63.572324248800001</v>
      </c>
    </row>
    <row r="684" spans="1:16" x14ac:dyDescent="0.25">
      <c r="A684" s="12"/>
      <c r="B684" s="12"/>
      <c r="C684" s="12"/>
      <c r="D684" s="12"/>
      <c r="E684" s="12"/>
      <c r="F684" s="12"/>
      <c r="G684" s="12"/>
      <c r="H684" s="12"/>
      <c r="J684" s="12" t="s">
        <v>2990</v>
      </c>
      <c r="K684" s="12" t="s">
        <v>524</v>
      </c>
      <c r="L684" s="12" t="s">
        <v>1278</v>
      </c>
      <c r="M684" s="12" t="s">
        <v>2991</v>
      </c>
      <c r="N684" s="12" t="s">
        <v>2992</v>
      </c>
      <c r="O684" s="12">
        <v>9.8292905123299992</v>
      </c>
      <c r="P684" s="12">
        <v>-63.858788422400004</v>
      </c>
    </row>
    <row r="685" spans="1:16" x14ac:dyDescent="0.25">
      <c r="A685" s="12"/>
      <c r="B685" s="12"/>
      <c r="C685" s="12"/>
      <c r="D685" s="12"/>
      <c r="E685" s="12"/>
      <c r="F685" s="12"/>
      <c r="G685" s="12"/>
      <c r="H685" s="12"/>
      <c r="J685" s="12" t="s">
        <v>2993</v>
      </c>
      <c r="K685" s="12" t="s">
        <v>524</v>
      </c>
      <c r="L685" s="12" t="s">
        <v>1278</v>
      </c>
      <c r="M685" s="12" t="s">
        <v>2206</v>
      </c>
      <c r="N685" s="12" t="s">
        <v>2994</v>
      </c>
      <c r="O685" s="12">
        <v>9.9657553666399998</v>
      </c>
      <c r="P685" s="12">
        <v>-63.691272813499999</v>
      </c>
    </row>
    <row r="686" spans="1:16" x14ac:dyDescent="0.25">
      <c r="A686" s="12"/>
      <c r="B686" s="12"/>
      <c r="C686" s="12"/>
      <c r="D686" s="12"/>
      <c r="E686" s="12"/>
      <c r="F686" s="12"/>
      <c r="G686" s="12"/>
      <c r="H686" s="12"/>
      <c r="J686" s="12" t="s">
        <v>2995</v>
      </c>
      <c r="K686" s="12" t="s">
        <v>524</v>
      </c>
      <c r="L686" s="12" t="s">
        <v>1278</v>
      </c>
      <c r="M686" s="12" t="s">
        <v>2996</v>
      </c>
      <c r="N686" s="12" t="s">
        <v>2997</v>
      </c>
      <c r="O686" s="12">
        <v>9.7875736821399997</v>
      </c>
      <c r="P686" s="12">
        <v>-63.671757465100001</v>
      </c>
    </row>
    <row r="687" spans="1:16" ht="25.5" x14ac:dyDescent="0.25">
      <c r="A687" s="12"/>
      <c r="B687" s="12"/>
      <c r="C687" s="12"/>
      <c r="D687" s="12"/>
      <c r="E687" s="12"/>
      <c r="F687" s="12"/>
      <c r="G687" s="12"/>
      <c r="H687" s="12"/>
      <c r="J687" s="12" t="s">
        <v>2998</v>
      </c>
      <c r="K687" s="12" t="s">
        <v>484</v>
      </c>
      <c r="L687" s="12" t="s">
        <v>1283</v>
      </c>
      <c r="M687" s="12" t="s">
        <v>2999</v>
      </c>
      <c r="N687" s="12" t="s">
        <v>3000</v>
      </c>
      <c r="O687" s="12">
        <v>9.6890939999400008</v>
      </c>
      <c r="P687" s="12">
        <v>-63.621807734000001</v>
      </c>
    </row>
    <row r="688" spans="1:16" x14ac:dyDescent="0.25">
      <c r="A688" s="12"/>
      <c r="B688" s="12"/>
      <c r="C688" s="12"/>
      <c r="D688" s="12"/>
      <c r="E688" s="12"/>
      <c r="F688" s="12"/>
      <c r="G688" s="12"/>
      <c r="H688" s="12"/>
      <c r="J688" s="12" t="s">
        <v>3001</v>
      </c>
      <c r="K688" s="12" t="s">
        <v>484</v>
      </c>
      <c r="L688" s="12" t="s">
        <v>1283</v>
      </c>
      <c r="M688" s="12" t="s">
        <v>3002</v>
      </c>
      <c r="N688" s="12" t="s">
        <v>3003</v>
      </c>
      <c r="O688" s="12">
        <v>9.5823808880399994</v>
      </c>
      <c r="P688" s="12">
        <v>-63.707530960299998</v>
      </c>
    </row>
    <row r="689" spans="1:16" x14ac:dyDescent="0.25">
      <c r="A689" s="12"/>
      <c r="B689" s="12"/>
      <c r="C689" s="12"/>
      <c r="D689" s="12"/>
      <c r="E689" s="12"/>
      <c r="F689" s="12"/>
      <c r="G689" s="12"/>
      <c r="H689" s="12"/>
      <c r="J689" s="12" t="s">
        <v>3004</v>
      </c>
      <c r="K689" s="12" t="s">
        <v>89</v>
      </c>
      <c r="L689" s="12" t="s">
        <v>1288</v>
      </c>
      <c r="M689" s="12" t="s">
        <v>3005</v>
      </c>
      <c r="N689" s="12" t="s">
        <v>3006</v>
      </c>
      <c r="O689" s="12">
        <v>9.0052056491200005</v>
      </c>
      <c r="P689" s="12">
        <v>-62.7080801472</v>
      </c>
    </row>
    <row r="690" spans="1:16" x14ac:dyDescent="0.25">
      <c r="A690" s="12"/>
      <c r="B690" s="12"/>
      <c r="C690" s="12"/>
      <c r="D690" s="12"/>
      <c r="E690" s="12"/>
      <c r="F690" s="12"/>
      <c r="G690" s="12"/>
      <c r="H690" s="12"/>
      <c r="J690" s="12" t="s">
        <v>3007</v>
      </c>
      <c r="K690" s="12" t="s">
        <v>89</v>
      </c>
      <c r="L690" s="12" t="s">
        <v>1288</v>
      </c>
      <c r="M690" s="12" t="s">
        <v>881</v>
      </c>
      <c r="N690" s="12" t="s">
        <v>3008</v>
      </c>
      <c r="O690" s="12">
        <v>8.6508315298100005</v>
      </c>
      <c r="P690" s="12">
        <v>-62.8516927756</v>
      </c>
    </row>
    <row r="691" spans="1:16" x14ac:dyDescent="0.25">
      <c r="A691" s="12"/>
      <c r="B691" s="12"/>
      <c r="C691" s="12"/>
      <c r="D691" s="12"/>
      <c r="E691" s="12"/>
      <c r="F691" s="12"/>
      <c r="G691" s="12"/>
      <c r="H691" s="12"/>
      <c r="J691" s="12" t="s">
        <v>3009</v>
      </c>
      <c r="K691" s="12" t="s">
        <v>89</v>
      </c>
      <c r="L691" s="12" t="s">
        <v>1288</v>
      </c>
      <c r="M691" s="12" t="s">
        <v>3010</v>
      </c>
      <c r="N691" s="12" t="s">
        <v>3011</v>
      </c>
      <c r="O691" s="12">
        <v>9.2061661783699993</v>
      </c>
      <c r="P691" s="12">
        <v>-62.489327552699997</v>
      </c>
    </row>
    <row r="692" spans="1:16" x14ac:dyDescent="0.25">
      <c r="A692" s="12"/>
      <c r="B692" s="12"/>
      <c r="C692" s="12"/>
      <c r="D692" s="12"/>
      <c r="E692" s="12"/>
      <c r="F692" s="12"/>
      <c r="G692" s="12"/>
      <c r="H692" s="12"/>
      <c r="J692" s="12" t="s">
        <v>3012</v>
      </c>
      <c r="K692" s="12" t="s">
        <v>89</v>
      </c>
      <c r="L692" s="12" t="s">
        <v>1288</v>
      </c>
      <c r="M692" s="12" t="s">
        <v>3013</v>
      </c>
      <c r="N692" s="12" t="s">
        <v>3014</v>
      </c>
      <c r="O692" s="12">
        <v>9.1510251833700007</v>
      </c>
      <c r="P692" s="12">
        <v>-62.397441838100001</v>
      </c>
    </row>
    <row r="693" spans="1:16" x14ac:dyDescent="0.25">
      <c r="A693" s="12"/>
      <c r="B693" s="12"/>
      <c r="C693" s="12"/>
      <c r="D693" s="12"/>
      <c r="E693" s="12"/>
      <c r="F693" s="12"/>
      <c r="G693" s="12"/>
      <c r="H693" s="12"/>
      <c r="J693" s="12" t="s">
        <v>3015</v>
      </c>
      <c r="K693" s="12" t="s">
        <v>1293</v>
      </c>
      <c r="L693" s="12" t="s">
        <v>1294</v>
      </c>
      <c r="M693" s="12" t="s">
        <v>3016</v>
      </c>
      <c r="N693" s="12" t="s">
        <v>3017</v>
      </c>
      <c r="O693" s="12">
        <v>9.3362652043200001</v>
      </c>
      <c r="P693" s="12">
        <v>-62.943071894799999</v>
      </c>
    </row>
    <row r="694" spans="1:16" x14ac:dyDescent="0.25">
      <c r="A694" s="12"/>
      <c r="B694" s="12"/>
      <c r="C694" s="12"/>
      <c r="D694" s="12"/>
      <c r="E694" s="12"/>
      <c r="F694" s="12"/>
      <c r="G694" s="12"/>
      <c r="H694" s="12"/>
      <c r="J694" s="12" t="s">
        <v>3018</v>
      </c>
      <c r="K694" s="12" t="s">
        <v>1293</v>
      </c>
      <c r="L694" s="12" t="s">
        <v>1294</v>
      </c>
      <c r="M694" s="12" t="s">
        <v>3019</v>
      </c>
      <c r="N694" s="12" t="s">
        <v>3020</v>
      </c>
      <c r="O694" s="12">
        <v>9.7164897884000005</v>
      </c>
      <c r="P694" s="12">
        <v>-63.199277950400003</v>
      </c>
    </row>
    <row r="695" spans="1:16" x14ac:dyDescent="0.25">
      <c r="A695" s="12"/>
      <c r="B695" s="12"/>
      <c r="C695" s="12"/>
      <c r="D695" s="12"/>
      <c r="E695" s="12"/>
      <c r="F695" s="12"/>
      <c r="G695" s="12"/>
      <c r="H695" s="12"/>
      <c r="J695" s="12" t="s">
        <v>3021</v>
      </c>
      <c r="K695" s="12" t="s">
        <v>1293</v>
      </c>
      <c r="L695" s="12" t="s">
        <v>1294</v>
      </c>
      <c r="M695" s="12" t="s">
        <v>3022</v>
      </c>
      <c r="N695" s="12" t="s">
        <v>3023</v>
      </c>
      <c r="O695" s="12">
        <v>9.8082230559100001</v>
      </c>
      <c r="P695" s="12">
        <v>-63.234366387000001</v>
      </c>
    </row>
    <row r="696" spans="1:16" x14ac:dyDescent="0.25">
      <c r="A696" s="12"/>
      <c r="B696" s="12"/>
      <c r="C696" s="12"/>
      <c r="D696" s="12"/>
      <c r="E696" s="12"/>
      <c r="F696" s="12"/>
      <c r="G696" s="12"/>
      <c r="H696" s="12"/>
      <c r="J696" s="12" t="s">
        <v>3024</v>
      </c>
      <c r="K696" s="12" t="s">
        <v>1293</v>
      </c>
      <c r="L696" s="12" t="s">
        <v>1294</v>
      </c>
      <c r="M696" s="12" t="s">
        <v>3025</v>
      </c>
      <c r="N696" s="12" t="s">
        <v>3026</v>
      </c>
      <c r="O696" s="12">
        <v>9.7337630212399997</v>
      </c>
      <c r="P696" s="12">
        <v>-63.129784883900001</v>
      </c>
    </row>
    <row r="697" spans="1:16" x14ac:dyDescent="0.25">
      <c r="A697" s="12"/>
      <c r="B697" s="12"/>
      <c r="C697" s="12"/>
      <c r="D697" s="12"/>
      <c r="E697" s="12"/>
      <c r="F697" s="12"/>
      <c r="G697" s="12"/>
      <c r="H697" s="12"/>
      <c r="J697" s="12" t="s">
        <v>3027</v>
      </c>
      <c r="K697" s="12" t="s">
        <v>1293</v>
      </c>
      <c r="L697" s="12" t="s">
        <v>1294</v>
      </c>
      <c r="M697" s="12" t="s">
        <v>3028</v>
      </c>
      <c r="N697" s="12" t="s">
        <v>3029</v>
      </c>
      <c r="O697" s="12">
        <v>9.7459407934000009</v>
      </c>
      <c r="P697" s="12">
        <v>-63.196297437299997</v>
      </c>
    </row>
    <row r="698" spans="1:16" x14ac:dyDescent="0.25">
      <c r="A698" s="12"/>
      <c r="B698" s="12"/>
      <c r="C698" s="12"/>
      <c r="D698" s="12"/>
      <c r="E698" s="12"/>
      <c r="F698" s="12"/>
      <c r="G698" s="12"/>
      <c r="H698" s="12"/>
      <c r="J698" s="12" t="s">
        <v>3030</v>
      </c>
      <c r="K698" s="12" t="s">
        <v>1293</v>
      </c>
      <c r="L698" s="12" t="s">
        <v>1294</v>
      </c>
      <c r="M698" s="12" t="s">
        <v>3031</v>
      </c>
      <c r="N698" s="12" t="s">
        <v>3032</v>
      </c>
      <c r="O698" s="12">
        <v>9.6898013616099998</v>
      </c>
      <c r="P698" s="12">
        <v>-63.248606965999997</v>
      </c>
    </row>
    <row r="699" spans="1:16" x14ac:dyDescent="0.25">
      <c r="A699" s="12"/>
      <c r="B699" s="12"/>
      <c r="C699" s="12"/>
      <c r="D699" s="12"/>
      <c r="E699" s="12"/>
      <c r="F699" s="12"/>
      <c r="G699" s="12"/>
      <c r="H699" s="12"/>
      <c r="J699" s="12" t="s">
        <v>3033</v>
      </c>
      <c r="K699" s="12" t="s">
        <v>1293</v>
      </c>
      <c r="L699" s="12" t="s">
        <v>1294</v>
      </c>
      <c r="M699" s="12" t="s">
        <v>3034</v>
      </c>
      <c r="N699" s="12" t="s">
        <v>3035</v>
      </c>
      <c r="O699" s="12">
        <v>9.6688197680299997</v>
      </c>
      <c r="P699" s="12">
        <v>-63.366674418899997</v>
      </c>
    </row>
    <row r="700" spans="1:16" x14ac:dyDescent="0.25">
      <c r="A700" s="12"/>
      <c r="B700" s="12"/>
      <c r="C700" s="12"/>
      <c r="D700" s="12"/>
      <c r="E700" s="12"/>
      <c r="F700" s="12"/>
      <c r="G700" s="12"/>
      <c r="H700" s="12"/>
      <c r="J700" s="12" t="s">
        <v>3036</v>
      </c>
      <c r="K700" s="12" t="s">
        <v>1293</v>
      </c>
      <c r="L700" s="12" t="s">
        <v>1294</v>
      </c>
      <c r="M700" s="12" t="s">
        <v>3037</v>
      </c>
      <c r="N700" s="12" t="s">
        <v>3038</v>
      </c>
      <c r="O700" s="12">
        <v>9.6782617920800007</v>
      </c>
      <c r="P700" s="12">
        <v>-63.4673560556</v>
      </c>
    </row>
    <row r="701" spans="1:16" x14ac:dyDescent="0.25">
      <c r="A701" s="12"/>
      <c r="B701" s="12"/>
      <c r="C701" s="12"/>
      <c r="D701" s="12"/>
      <c r="E701" s="12"/>
      <c r="F701" s="12"/>
      <c r="G701" s="12"/>
      <c r="H701" s="12"/>
      <c r="J701" s="12" t="s">
        <v>3039</v>
      </c>
      <c r="K701" s="12" t="s">
        <v>1293</v>
      </c>
      <c r="L701" s="12" t="s">
        <v>1294</v>
      </c>
      <c r="M701" s="12" t="s">
        <v>3040</v>
      </c>
      <c r="N701" s="12" t="s">
        <v>3041</v>
      </c>
      <c r="O701" s="12">
        <v>9.7567886533500001</v>
      </c>
      <c r="P701" s="12">
        <v>-63.443693981800003</v>
      </c>
    </row>
    <row r="702" spans="1:16" x14ac:dyDescent="0.25">
      <c r="A702" s="12"/>
      <c r="B702" s="12"/>
      <c r="C702" s="12"/>
      <c r="D702" s="12"/>
      <c r="E702" s="12"/>
      <c r="F702" s="12"/>
      <c r="G702" s="12"/>
      <c r="H702" s="12"/>
      <c r="J702" s="12" t="s">
        <v>3042</v>
      </c>
      <c r="K702" s="12" t="s">
        <v>1293</v>
      </c>
      <c r="L702" s="12" t="s">
        <v>1294</v>
      </c>
      <c r="M702" s="12" t="s">
        <v>3043</v>
      </c>
      <c r="N702" s="12" t="s">
        <v>3044</v>
      </c>
      <c r="O702" s="12">
        <v>9.9105158002299998</v>
      </c>
      <c r="P702" s="12">
        <v>-62.7360313593</v>
      </c>
    </row>
    <row r="703" spans="1:16" x14ac:dyDescent="0.25">
      <c r="A703" s="12"/>
      <c r="B703" s="12"/>
      <c r="C703" s="12"/>
      <c r="D703" s="12"/>
      <c r="E703" s="12"/>
      <c r="F703" s="12"/>
      <c r="G703" s="12"/>
      <c r="H703" s="12"/>
      <c r="J703" s="12" t="s">
        <v>3045</v>
      </c>
      <c r="K703" s="12" t="s">
        <v>1293</v>
      </c>
      <c r="L703" s="12" t="s">
        <v>1294</v>
      </c>
      <c r="M703" s="12" t="s">
        <v>785</v>
      </c>
      <c r="N703" s="12" t="s">
        <v>3046</v>
      </c>
      <c r="O703" s="12">
        <v>9.7223760341300007</v>
      </c>
      <c r="P703" s="12">
        <v>-63.296771184999997</v>
      </c>
    </row>
    <row r="704" spans="1:16" x14ac:dyDescent="0.25">
      <c r="A704" s="12"/>
      <c r="B704" s="12"/>
      <c r="C704" s="12"/>
      <c r="D704" s="12"/>
      <c r="E704" s="12"/>
      <c r="F704" s="12"/>
      <c r="G704" s="12"/>
      <c r="H704" s="12"/>
      <c r="J704" s="12" t="s">
        <v>3047</v>
      </c>
      <c r="K704" s="12" t="s">
        <v>527</v>
      </c>
      <c r="L704" s="12" t="s">
        <v>1298</v>
      </c>
      <c r="M704" s="12" t="s">
        <v>3048</v>
      </c>
      <c r="N704" s="12" t="s">
        <v>3049</v>
      </c>
      <c r="O704" s="12">
        <v>10.0372113991</v>
      </c>
      <c r="P704" s="12">
        <v>-63.415411661999997</v>
      </c>
    </row>
    <row r="705" spans="1:16" x14ac:dyDescent="0.25">
      <c r="A705" s="12"/>
      <c r="B705" s="12"/>
      <c r="C705" s="12"/>
      <c r="D705" s="12"/>
      <c r="E705" s="12"/>
      <c r="F705" s="12"/>
      <c r="G705" s="12"/>
      <c r="H705" s="12"/>
      <c r="J705" s="12" t="s">
        <v>3050</v>
      </c>
      <c r="K705" s="12" t="s">
        <v>527</v>
      </c>
      <c r="L705" s="12" t="s">
        <v>1298</v>
      </c>
      <c r="M705" s="12" t="s">
        <v>3051</v>
      </c>
      <c r="N705" s="12" t="s">
        <v>3052</v>
      </c>
      <c r="O705" s="12">
        <v>10.0145195781</v>
      </c>
      <c r="P705" s="12">
        <v>-63.536281717500003</v>
      </c>
    </row>
    <row r="706" spans="1:16" x14ac:dyDescent="0.25">
      <c r="A706" s="12"/>
      <c r="B706" s="12"/>
      <c r="C706" s="12"/>
      <c r="D706" s="12"/>
      <c r="E706" s="12"/>
      <c r="F706" s="12"/>
      <c r="G706" s="12"/>
      <c r="H706" s="12"/>
      <c r="J706" s="12" t="s">
        <v>3053</v>
      </c>
      <c r="K706" s="12" t="s">
        <v>527</v>
      </c>
      <c r="L706" s="12" t="s">
        <v>1298</v>
      </c>
      <c r="M706" s="12" t="s">
        <v>3054</v>
      </c>
      <c r="N706" s="12" t="s">
        <v>3055</v>
      </c>
      <c r="O706" s="12">
        <v>9.8746783236999995</v>
      </c>
      <c r="P706" s="12">
        <v>-63.4434808225</v>
      </c>
    </row>
    <row r="707" spans="1:16" x14ac:dyDescent="0.25">
      <c r="A707" s="12"/>
      <c r="B707" s="12"/>
      <c r="C707" s="12"/>
      <c r="D707" s="12"/>
      <c r="E707" s="12"/>
      <c r="F707" s="12"/>
      <c r="G707" s="12"/>
      <c r="H707" s="12"/>
      <c r="J707" s="12" t="s">
        <v>3056</v>
      </c>
      <c r="K707" s="12" t="s">
        <v>527</v>
      </c>
      <c r="L707" s="12" t="s">
        <v>1298</v>
      </c>
      <c r="M707" s="12" t="s">
        <v>3057</v>
      </c>
      <c r="N707" s="12" t="s">
        <v>3058</v>
      </c>
      <c r="O707" s="12">
        <v>9.9678234454400005</v>
      </c>
      <c r="P707" s="12">
        <v>-63.3463359725</v>
      </c>
    </row>
    <row r="708" spans="1:16" x14ac:dyDescent="0.25">
      <c r="A708" s="12"/>
      <c r="B708" s="12"/>
      <c r="C708" s="12"/>
      <c r="D708" s="12"/>
      <c r="E708" s="12"/>
      <c r="F708" s="12"/>
      <c r="G708" s="12"/>
      <c r="H708" s="12"/>
      <c r="J708" s="12" t="s">
        <v>3059</v>
      </c>
      <c r="K708" s="12" t="s">
        <v>527</v>
      </c>
      <c r="L708" s="12" t="s">
        <v>1298</v>
      </c>
      <c r="M708" s="12" t="s">
        <v>3060</v>
      </c>
      <c r="N708" s="12" t="s">
        <v>3061</v>
      </c>
      <c r="O708" s="12">
        <v>10.083626794300001</v>
      </c>
      <c r="P708" s="12">
        <v>-63.541029821499997</v>
      </c>
    </row>
    <row r="709" spans="1:16" x14ac:dyDescent="0.25">
      <c r="A709" s="12"/>
      <c r="B709" s="12"/>
      <c r="C709" s="12"/>
      <c r="D709" s="12"/>
      <c r="E709" s="12"/>
      <c r="F709" s="12"/>
      <c r="G709" s="12"/>
      <c r="H709" s="12"/>
      <c r="J709" s="12" t="s">
        <v>3062</v>
      </c>
      <c r="K709" s="12" t="s">
        <v>527</v>
      </c>
      <c r="L709" s="12" t="s">
        <v>1298</v>
      </c>
      <c r="M709" s="12" t="s">
        <v>3063</v>
      </c>
      <c r="N709" s="12" t="s">
        <v>3064</v>
      </c>
      <c r="O709" s="12">
        <v>9.8642391407899996</v>
      </c>
      <c r="P709" s="12">
        <v>-63.311547359099997</v>
      </c>
    </row>
    <row r="710" spans="1:16" x14ac:dyDescent="0.25">
      <c r="A710" s="12"/>
      <c r="B710" s="12"/>
      <c r="C710" s="12"/>
      <c r="D710" s="12"/>
      <c r="E710" s="12"/>
      <c r="F710" s="12"/>
      <c r="G710" s="12"/>
      <c r="H710" s="12"/>
      <c r="J710" s="12" t="s">
        <v>3065</v>
      </c>
      <c r="K710" s="12" t="s">
        <v>527</v>
      </c>
      <c r="L710" s="12" t="s">
        <v>1298</v>
      </c>
      <c r="M710" s="12" t="s">
        <v>3066</v>
      </c>
      <c r="N710" s="12" t="s">
        <v>3067</v>
      </c>
      <c r="O710" s="12">
        <v>9.9444456358999993</v>
      </c>
      <c r="P710" s="12">
        <v>-63.478687131400001</v>
      </c>
    </row>
    <row r="711" spans="1:16" x14ac:dyDescent="0.25">
      <c r="A711" s="12"/>
      <c r="B711" s="12"/>
      <c r="C711" s="12"/>
      <c r="D711" s="12"/>
      <c r="E711" s="12"/>
      <c r="F711" s="12"/>
      <c r="G711" s="12"/>
      <c r="H711" s="12"/>
      <c r="J711" s="12" t="s">
        <v>3068</v>
      </c>
      <c r="K711" s="12" t="s">
        <v>1303</v>
      </c>
      <c r="L711" s="12" t="s">
        <v>1304</v>
      </c>
      <c r="M711" s="12" t="s">
        <v>3069</v>
      </c>
      <c r="N711" s="12" t="s">
        <v>3070</v>
      </c>
      <c r="O711" s="12">
        <v>10.009333682599999</v>
      </c>
      <c r="P711" s="12">
        <v>-63.213252608399998</v>
      </c>
    </row>
    <row r="712" spans="1:16" x14ac:dyDescent="0.25">
      <c r="A712" s="12"/>
      <c r="B712" s="12"/>
      <c r="C712" s="12"/>
      <c r="D712" s="12"/>
      <c r="E712" s="12"/>
      <c r="F712" s="12"/>
      <c r="G712" s="12"/>
      <c r="H712" s="12"/>
      <c r="J712" s="12" t="s">
        <v>3071</v>
      </c>
      <c r="K712" s="12" t="s">
        <v>1303</v>
      </c>
      <c r="L712" s="12" t="s">
        <v>1304</v>
      </c>
      <c r="M712" s="12" t="s">
        <v>420</v>
      </c>
      <c r="N712" s="12" t="s">
        <v>3072</v>
      </c>
      <c r="O712" s="12">
        <v>9.9815746015000002</v>
      </c>
      <c r="P712" s="12">
        <v>-63.062729875700001</v>
      </c>
    </row>
    <row r="713" spans="1:16" x14ac:dyDescent="0.25">
      <c r="A713" s="12"/>
      <c r="B713" s="12"/>
      <c r="C713" s="12"/>
      <c r="D713" s="12"/>
      <c r="E713" s="12"/>
      <c r="F713" s="12"/>
      <c r="G713" s="12"/>
      <c r="H713" s="12"/>
      <c r="J713" s="12" t="s">
        <v>3073</v>
      </c>
      <c r="K713" s="12" t="s">
        <v>3074</v>
      </c>
      <c r="L713" s="12" t="s">
        <v>1309</v>
      </c>
      <c r="M713" s="12" t="s">
        <v>1306</v>
      </c>
      <c r="N713" s="12" t="s">
        <v>3075</v>
      </c>
      <c r="O713" s="12">
        <v>9.5703312054600005</v>
      </c>
      <c r="P713" s="12">
        <v>-63.543395440300003</v>
      </c>
    </row>
    <row r="714" spans="1:16" x14ac:dyDescent="0.25">
      <c r="A714" s="12"/>
      <c r="B714" s="12"/>
      <c r="C714" s="12"/>
      <c r="D714" s="12"/>
      <c r="E714" s="12"/>
      <c r="F714" s="12"/>
      <c r="G714" s="12"/>
      <c r="H714" s="12"/>
      <c r="J714" s="12" t="s">
        <v>3076</v>
      </c>
      <c r="K714" s="12" t="s">
        <v>1314</v>
      </c>
      <c r="L714" s="12" t="s">
        <v>1315</v>
      </c>
      <c r="M714" s="12" t="s">
        <v>3077</v>
      </c>
      <c r="N714" s="12" t="s">
        <v>3078</v>
      </c>
      <c r="O714" s="12">
        <v>8.7169356489300007</v>
      </c>
      <c r="P714" s="12">
        <v>-62.295263094799999</v>
      </c>
    </row>
    <row r="715" spans="1:16" ht="25.5" x14ac:dyDescent="0.25">
      <c r="A715" s="12"/>
      <c r="B715" s="12"/>
      <c r="C715" s="12"/>
      <c r="D715" s="12"/>
      <c r="E715" s="12"/>
      <c r="F715" s="12"/>
      <c r="G715" s="12"/>
      <c r="H715" s="12"/>
      <c r="J715" s="12" t="s">
        <v>3079</v>
      </c>
      <c r="K715" s="12" t="s">
        <v>1314</v>
      </c>
      <c r="L715" s="12" t="s">
        <v>1315</v>
      </c>
      <c r="M715" s="12" t="s">
        <v>3080</v>
      </c>
      <c r="N715" s="12" t="s">
        <v>3081</v>
      </c>
      <c r="O715" s="12">
        <v>8.5696698862999998</v>
      </c>
      <c r="P715" s="12">
        <v>-62.602122802099998</v>
      </c>
    </row>
    <row r="716" spans="1:16" x14ac:dyDescent="0.25">
      <c r="A716" s="12"/>
      <c r="B716" s="12"/>
      <c r="C716" s="12"/>
      <c r="D716" s="12"/>
      <c r="E716" s="12"/>
      <c r="F716" s="12"/>
      <c r="G716" s="12"/>
      <c r="H716" s="12"/>
      <c r="J716" s="12" t="s">
        <v>3082</v>
      </c>
      <c r="K716" s="12" t="s">
        <v>1320</v>
      </c>
      <c r="L716" s="12" t="s">
        <v>1321</v>
      </c>
      <c r="M716" s="12" t="s">
        <v>1320</v>
      </c>
      <c r="N716" s="12" t="s">
        <v>3083</v>
      </c>
      <c r="O716" s="12">
        <v>8.9055345633700007</v>
      </c>
      <c r="P716" s="12">
        <v>-62.380808860599998</v>
      </c>
    </row>
    <row r="717" spans="1:16" ht="25.5" x14ac:dyDescent="0.25">
      <c r="A717" s="12"/>
      <c r="B717" s="12"/>
      <c r="C717" s="12"/>
      <c r="D717" s="12"/>
      <c r="E717" s="12"/>
      <c r="F717" s="12"/>
      <c r="G717" s="12"/>
      <c r="H717" s="12"/>
      <c r="J717" s="12" t="s">
        <v>3084</v>
      </c>
      <c r="K717" s="12" t="s">
        <v>1325</v>
      </c>
      <c r="L717" s="12" t="s">
        <v>1326</v>
      </c>
      <c r="M717" s="12" t="s">
        <v>3085</v>
      </c>
      <c r="N717" s="12" t="s">
        <v>3086</v>
      </c>
      <c r="O717" s="12">
        <v>11.1076073466</v>
      </c>
      <c r="P717" s="12">
        <v>-63.867414629599999</v>
      </c>
    </row>
    <row r="718" spans="1:16" x14ac:dyDescent="0.25">
      <c r="A718" s="12"/>
      <c r="B718" s="12"/>
      <c r="C718" s="12"/>
      <c r="D718" s="12"/>
      <c r="E718" s="12"/>
      <c r="F718" s="12"/>
      <c r="G718" s="12"/>
      <c r="H718" s="12"/>
      <c r="J718" s="12" t="s">
        <v>3087</v>
      </c>
      <c r="K718" s="12" t="s">
        <v>463</v>
      </c>
      <c r="L718" s="12" t="s">
        <v>1330</v>
      </c>
      <c r="M718" s="12" t="s">
        <v>3088</v>
      </c>
      <c r="N718" s="12" t="s">
        <v>3089</v>
      </c>
      <c r="O718" s="12">
        <v>11.0323758608</v>
      </c>
      <c r="P718" s="12">
        <v>-63.858896319300001</v>
      </c>
    </row>
    <row r="719" spans="1:16" x14ac:dyDescent="0.25">
      <c r="A719" s="12"/>
      <c r="B719" s="12"/>
      <c r="C719" s="12"/>
      <c r="D719" s="12"/>
      <c r="E719" s="12"/>
      <c r="F719" s="12"/>
      <c r="G719" s="12"/>
      <c r="H719" s="12"/>
      <c r="J719" s="12" t="s">
        <v>3090</v>
      </c>
      <c r="K719" s="12" t="s">
        <v>1335</v>
      </c>
      <c r="L719" s="12" t="s">
        <v>1336</v>
      </c>
      <c r="M719" s="12" t="s">
        <v>3091</v>
      </c>
      <c r="N719" s="12" t="s">
        <v>3092</v>
      </c>
      <c r="O719" s="12">
        <v>10.9752579941</v>
      </c>
      <c r="P719" s="12">
        <v>-63.958818685700003</v>
      </c>
    </row>
    <row r="720" spans="1:16" x14ac:dyDescent="0.25">
      <c r="A720" s="12"/>
      <c r="B720" s="12"/>
      <c r="C720" s="12"/>
      <c r="D720" s="12"/>
      <c r="E720" s="12"/>
      <c r="F720" s="12"/>
      <c r="G720" s="12"/>
      <c r="H720" s="12"/>
      <c r="J720" s="12" t="s">
        <v>3093</v>
      </c>
      <c r="K720" s="12" t="s">
        <v>1335</v>
      </c>
      <c r="L720" s="12" t="s">
        <v>1336</v>
      </c>
      <c r="M720" s="12" t="s">
        <v>3094</v>
      </c>
      <c r="N720" s="12" t="s">
        <v>3095</v>
      </c>
      <c r="O720" s="12">
        <v>10.979495942</v>
      </c>
      <c r="P720" s="12">
        <v>-64.0054388338</v>
      </c>
    </row>
    <row r="721" spans="1:16" x14ac:dyDescent="0.25">
      <c r="A721" s="12"/>
      <c r="B721" s="12"/>
      <c r="C721" s="12"/>
      <c r="D721" s="12"/>
      <c r="E721" s="12"/>
      <c r="F721" s="12"/>
      <c r="G721" s="12"/>
      <c r="H721" s="12"/>
      <c r="J721" s="12" t="s">
        <v>3096</v>
      </c>
      <c r="K721" s="12" t="s">
        <v>1341</v>
      </c>
      <c r="L721" s="12" t="s">
        <v>1342</v>
      </c>
      <c r="M721" s="12" t="s">
        <v>3097</v>
      </c>
      <c r="N721" s="12" t="s">
        <v>3098</v>
      </c>
      <c r="O721" s="12">
        <v>10.981258779599999</v>
      </c>
      <c r="P721" s="12">
        <v>-63.879831107000001</v>
      </c>
    </row>
    <row r="722" spans="1:16" x14ac:dyDescent="0.25">
      <c r="A722" s="12"/>
      <c r="B722" s="12"/>
      <c r="C722" s="12"/>
      <c r="D722" s="12"/>
      <c r="E722" s="12"/>
      <c r="F722" s="12"/>
      <c r="G722" s="12"/>
      <c r="H722" s="12"/>
      <c r="J722" s="12" t="s">
        <v>3099</v>
      </c>
      <c r="K722" s="12" t="s">
        <v>1341</v>
      </c>
      <c r="L722" s="12" t="s">
        <v>1342</v>
      </c>
      <c r="M722" s="12" t="s">
        <v>3100</v>
      </c>
      <c r="N722" s="12" t="s">
        <v>3101</v>
      </c>
      <c r="O722" s="12">
        <v>10.943644175499999</v>
      </c>
      <c r="P722" s="12">
        <v>-63.918286932400001</v>
      </c>
    </row>
    <row r="723" spans="1:16" x14ac:dyDescent="0.25">
      <c r="A723" s="12"/>
      <c r="B723" s="12"/>
      <c r="C723" s="12"/>
      <c r="D723" s="12"/>
      <c r="E723" s="12"/>
      <c r="F723" s="12"/>
      <c r="G723" s="12"/>
      <c r="H723" s="12"/>
      <c r="J723" s="12" t="s">
        <v>3102</v>
      </c>
      <c r="K723" s="12" t="s">
        <v>1347</v>
      </c>
      <c r="L723" s="12" t="s">
        <v>1348</v>
      </c>
      <c r="M723" s="12" t="s">
        <v>3103</v>
      </c>
      <c r="N723" s="12" t="s">
        <v>3104</v>
      </c>
      <c r="O723" s="12">
        <v>11.069872633899999</v>
      </c>
      <c r="P723" s="12">
        <v>-63.920401581699998</v>
      </c>
    </row>
    <row r="724" spans="1:16" x14ac:dyDescent="0.25">
      <c r="A724" s="12"/>
      <c r="B724" s="12"/>
      <c r="C724" s="12"/>
      <c r="D724" s="12"/>
      <c r="E724" s="12"/>
      <c r="F724" s="12"/>
      <c r="G724" s="12"/>
      <c r="H724" s="12"/>
      <c r="J724" s="12" t="s">
        <v>3105</v>
      </c>
      <c r="K724" s="12" t="s">
        <v>1347</v>
      </c>
      <c r="L724" s="12" t="s">
        <v>1348</v>
      </c>
      <c r="M724" s="12" t="s">
        <v>134</v>
      </c>
      <c r="N724" s="12" t="s">
        <v>3106</v>
      </c>
      <c r="O724" s="12">
        <v>11.0439810967</v>
      </c>
      <c r="P724" s="12">
        <v>-63.941917712200002</v>
      </c>
    </row>
    <row r="725" spans="1:16" x14ac:dyDescent="0.25">
      <c r="A725" s="12"/>
      <c r="B725" s="12"/>
      <c r="C725" s="12"/>
      <c r="D725" s="12"/>
      <c r="E725" s="12"/>
      <c r="F725" s="12"/>
      <c r="G725" s="12"/>
      <c r="H725" s="12"/>
      <c r="J725" s="12" t="s">
        <v>3107</v>
      </c>
      <c r="K725" s="12" t="s">
        <v>1347</v>
      </c>
      <c r="L725" s="12" t="s">
        <v>1348</v>
      </c>
      <c r="M725" s="12" t="s">
        <v>3108</v>
      </c>
      <c r="N725" s="12" t="s">
        <v>3109</v>
      </c>
      <c r="O725" s="12">
        <v>11.045143965899999</v>
      </c>
      <c r="P725" s="12">
        <v>-63.903684131799999</v>
      </c>
    </row>
    <row r="726" spans="1:16" x14ac:dyDescent="0.25">
      <c r="A726" s="12"/>
      <c r="B726" s="12"/>
      <c r="C726" s="12"/>
      <c r="D726" s="12"/>
      <c r="E726" s="12"/>
      <c r="F726" s="12"/>
      <c r="G726" s="12"/>
      <c r="H726" s="12"/>
      <c r="J726" s="12" t="s">
        <v>3110</v>
      </c>
      <c r="K726" s="12" t="s">
        <v>1347</v>
      </c>
      <c r="L726" s="12" t="s">
        <v>1348</v>
      </c>
      <c r="M726" s="12" t="s">
        <v>3111</v>
      </c>
      <c r="N726" s="12" t="s">
        <v>3112</v>
      </c>
      <c r="O726" s="12">
        <v>11.114641194700001</v>
      </c>
      <c r="P726" s="12">
        <v>-63.910556192500003</v>
      </c>
    </row>
    <row r="727" spans="1:16" x14ac:dyDescent="0.25">
      <c r="A727" s="12"/>
      <c r="B727" s="12"/>
      <c r="C727" s="12"/>
      <c r="D727" s="12"/>
      <c r="E727" s="12"/>
      <c r="F727" s="12"/>
      <c r="G727" s="12"/>
      <c r="H727" s="12"/>
      <c r="J727" s="12" t="s">
        <v>3113</v>
      </c>
      <c r="K727" s="12" t="s">
        <v>1347</v>
      </c>
      <c r="L727" s="12" t="s">
        <v>1348</v>
      </c>
      <c r="M727" s="12" t="s">
        <v>229</v>
      </c>
      <c r="N727" s="12" t="s">
        <v>3114</v>
      </c>
      <c r="O727" s="12">
        <v>11.0938442501</v>
      </c>
      <c r="P727" s="12">
        <v>-63.948709688400001</v>
      </c>
    </row>
    <row r="728" spans="1:16" x14ac:dyDescent="0.25">
      <c r="A728" s="12"/>
      <c r="B728" s="12"/>
      <c r="C728" s="12"/>
      <c r="D728" s="12"/>
      <c r="E728" s="12"/>
      <c r="F728" s="12"/>
      <c r="G728" s="12"/>
      <c r="H728" s="12"/>
      <c r="J728" s="12" t="s">
        <v>3115</v>
      </c>
      <c r="K728" s="12" t="s">
        <v>1353</v>
      </c>
      <c r="L728" s="12" t="s">
        <v>1354</v>
      </c>
      <c r="M728" s="12" t="s">
        <v>3116</v>
      </c>
      <c r="N728" s="12" t="s">
        <v>3117</v>
      </c>
      <c r="O728" s="12">
        <v>11.009770239</v>
      </c>
      <c r="P728" s="12">
        <v>-63.806774924700001</v>
      </c>
    </row>
    <row r="729" spans="1:16" x14ac:dyDescent="0.25">
      <c r="A729" s="12"/>
      <c r="B729" s="12"/>
      <c r="C729" s="12"/>
      <c r="D729" s="12"/>
      <c r="E729" s="12"/>
      <c r="F729" s="12"/>
      <c r="G729" s="12"/>
      <c r="H729" s="12"/>
      <c r="J729" s="12" t="s">
        <v>3118</v>
      </c>
      <c r="K729" s="12" t="s">
        <v>1353</v>
      </c>
      <c r="L729" s="12" t="s">
        <v>1354</v>
      </c>
      <c r="M729" s="12" t="s">
        <v>3119</v>
      </c>
      <c r="N729" s="12" t="s">
        <v>3120</v>
      </c>
      <c r="O729" s="12">
        <v>10.99903963</v>
      </c>
      <c r="P729" s="12">
        <v>-63.834709150099997</v>
      </c>
    </row>
    <row r="730" spans="1:16" x14ac:dyDescent="0.25">
      <c r="A730" s="12"/>
      <c r="B730" s="12"/>
      <c r="C730" s="12"/>
      <c r="D730" s="12"/>
      <c r="E730" s="12"/>
      <c r="F730" s="12"/>
      <c r="G730" s="12"/>
      <c r="H730" s="12"/>
      <c r="J730" s="12" t="s">
        <v>3121</v>
      </c>
      <c r="K730" s="12" t="s">
        <v>1359</v>
      </c>
      <c r="L730" s="12" t="s">
        <v>1360</v>
      </c>
      <c r="M730" s="12" t="s">
        <v>3122</v>
      </c>
      <c r="N730" s="12" t="s">
        <v>3123</v>
      </c>
      <c r="O730" s="12">
        <v>11.0773487489</v>
      </c>
      <c r="P730" s="12">
        <v>-63.976387757200001</v>
      </c>
    </row>
    <row r="731" spans="1:16" x14ac:dyDescent="0.25">
      <c r="A731" s="12"/>
      <c r="B731" s="12"/>
      <c r="C731" s="12"/>
      <c r="D731" s="12"/>
      <c r="E731" s="12"/>
      <c r="F731" s="12"/>
      <c r="G731" s="12"/>
      <c r="H731" s="12"/>
      <c r="J731" s="12" t="s">
        <v>3124</v>
      </c>
      <c r="K731" s="12" t="s">
        <v>1359</v>
      </c>
      <c r="L731" s="12" t="s">
        <v>1360</v>
      </c>
      <c r="M731" s="12" t="s">
        <v>3125</v>
      </c>
      <c r="N731" s="12" t="s">
        <v>3126</v>
      </c>
      <c r="O731" s="12">
        <v>11.0483877522</v>
      </c>
      <c r="P731" s="12">
        <v>-63.979894097799999</v>
      </c>
    </row>
    <row r="732" spans="1:16" x14ac:dyDescent="0.25">
      <c r="A732" s="12"/>
      <c r="B732" s="12"/>
      <c r="C732" s="12"/>
      <c r="D732" s="12"/>
      <c r="E732" s="12"/>
      <c r="F732" s="12"/>
      <c r="G732" s="12"/>
      <c r="H732" s="12"/>
      <c r="J732" s="12" t="s">
        <v>3127</v>
      </c>
      <c r="K732" s="12" t="s">
        <v>1364</v>
      </c>
      <c r="L732" s="12" t="s">
        <v>1365</v>
      </c>
      <c r="M732" s="12" t="s">
        <v>3128</v>
      </c>
      <c r="N732" s="12" t="s">
        <v>3129</v>
      </c>
      <c r="O732" s="12">
        <v>10.952917249</v>
      </c>
      <c r="P732" s="12">
        <v>-63.860988212400002</v>
      </c>
    </row>
    <row r="733" spans="1:16" ht="25.5" x14ac:dyDescent="0.25">
      <c r="A733" s="12"/>
      <c r="B733" s="12"/>
      <c r="C733" s="12"/>
      <c r="D733" s="12"/>
      <c r="E733" s="12"/>
      <c r="F733" s="12"/>
      <c r="G733" s="12"/>
      <c r="H733" s="12"/>
      <c r="J733" s="12" t="s">
        <v>3130</v>
      </c>
      <c r="K733" s="12" t="s">
        <v>3131</v>
      </c>
      <c r="L733" s="12" t="s">
        <v>1370</v>
      </c>
      <c r="M733" s="12" t="s">
        <v>3132</v>
      </c>
      <c r="N733" s="12" t="s">
        <v>3133</v>
      </c>
      <c r="O733" s="12">
        <v>11.005188261600001</v>
      </c>
      <c r="P733" s="12">
        <v>-64.227133973999997</v>
      </c>
    </row>
    <row r="734" spans="1:16" x14ac:dyDescent="0.25">
      <c r="A734" s="12"/>
      <c r="B734" s="12"/>
      <c r="C734" s="12"/>
      <c r="D734" s="12"/>
      <c r="E734" s="12"/>
      <c r="F734" s="12"/>
      <c r="G734" s="12"/>
      <c r="H734" s="12"/>
      <c r="J734" s="12" t="s">
        <v>3134</v>
      </c>
      <c r="K734" s="12" t="s">
        <v>3131</v>
      </c>
      <c r="L734" s="12" t="s">
        <v>1370</v>
      </c>
      <c r="M734" s="12" t="s">
        <v>620</v>
      </c>
      <c r="N734" s="12" t="s">
        <v>3135</v>
      </c>
      <c r="O734" s="12">
        <v>11.005261519999999</v>
      </c>
      <c r="P734" s="12">
        <v>-64.328880323899995</v>
      </c>
    </row>
    <row r="735" spans="1:16" x14ac:dyDescent="0.25">
      <c r="A735" s="12"/>
      <c r="B735" s="12"/>
      <c r="C735" s="12"/>
      <c r="D735" s="12"/>
      <c r="E735" s="12"/>
      <c r="F735" s="12"/>
      <c r="G735" s="12"/>
      <c r="H735" s="12"/>
      <c r="J735" s="12" t="s">
        <v>3136</v>
      </c>
      <c r="K735" s="12" t="s">
        <v>1374</v>
      </c>
      <c r="L735" s="12" t="s">
        <v>1375</v>
      </c>
      <c r="M735" s="12" t="s">
        <v>3137</v>
      </c>
      <c r="N735" s="12" t="s">
        <v>3138</v>
      </c>
      <c r="O735" s="12">
        <v>10.929017698699999</v>
      </c>
      <c r="P735" s="12">
        <v>-64.115498123899997</v>
      </c>
    </row>
    <row r="736" spans="1:16" x14ac:dyDescent="0.25">
      <c r="A736" s="12"/>
      <c r="B736" s="12"/>
      <c r="C736" s="12"/>
      <c r="D736" s="12"/>
      <c r="E736" s="12"/>
      <c r="F736" s="12"/>
      <c r="G736" s="12"/>
      <c r="H736" s="12"/>
      <c r="J736" s="12" t="s">
        <v>3139</v>
      </c>
      <c r="K736" s="12" t="s">
        <v>1374</v>
      </c>
      <c r="L736" s="12" t="s">
        <v>1375</v>
      </c>
      <c r="M736" s="12" t="s">
        <v>3140</v>
      </c>
      <c r="N736" s="12" t="s">
        <v>3141</v>
      </c>
      <c r="O736" s="12">
        <v>10.906346553000001</v>
      </c>
      <c r="P736" s="12">
        <v>-64.034132071000002</v>
      </c>
    </row>
    <row r="737" spans="1:16" x14ac:dyDescent="0.25">
      <c r="A737" s="12"/>
      <c r="B737" s="12"/>
      <c r="C737" s="12"/>
      <c r="D737" s="12"/>
      <c r="E737" s="12"/>
      <c r="F737" s="12"/>
      <c r="G737" s="12"/>
      <c r="H737" s="12"/>
      <c r="J737" s="12" t="s">
        <v>3142</v>
      </c>
      <c r="K737" s="12" t="s">
        <v>1380</v>
      </c>
      <c r="L737" s="12" t="s">
        <v>1381</v>
      </c>
      <c r="M737" s="12" t="s">
        <v>3143</v>
      </c>
      <c r="N737" s="12" t="s">
        <v>3144</v>
      </c>
      <c r="O737" s="12">
        <v>10.7851663381</v>
      </c>
      <c r="P737" s="12">
        <v>-63.973653753800001</v>
      </c>
    </row>
    <row r="738" spans="1:16" x14ac:dyDescent="0.25">
      <c r="A738" s="12"/>
      <c r="B738" s="12"/>
      <c r="C738" s="12"/>
      <c r="D738" s="12"/>
      <c r="E738" s="12"/>
      <c r="F738" s="12"/>
      <c r="G738" s="12"/>
      <c r="H738" s="12"/>
      <c r="J738" s="12" t="s">
        <v>3145</v>
      </c>
      <c r="K738" s="12" t="s">
        <v>1380</v>
      </c>
      <c r="L738" s="12" t="s">
        <v>1381</v>
      </c>
      <c r="M738" s="12" t="s">
        <v>3146</v>
      </c>
      <c r="N738" s="12" t="s">
        <v>3147</v>
      </c>
      <c r="O738" s="12">
        <v>10.760437402899999</v>
      </c>
      <c r="P738" s="12">
        <v>-63.925646800400003</v>
      </c>
    </row>
    <row r="739" spans="1:16" x14ac:dyDescent="0.25">
      <c r="A739" s="12"/>
      <c r="B739" s="12"/>
      <c r="C739" s="12"/>
      <c r="D739" s="12"/>
      <c r="E739" s="12"/>
      <c r="F739" s="12"/>
      <c r="G739" s="12"/>
      <c r="H739" s="12"/>
      <c r="J739" s="12" t="s">
        <v>3148</v>
      </c>
      <c r="K739" s="12" t="s">
        <v>1386</v>
      </c>
      <c r="L739" s="12" t="s">
        <v>1387</v>
      </c>
      <c r="M739" s="12" t="s">
        <v>3149</v>
      </c>
      <c r="N739" s="12" t="s">
        <v>3150</v>
      </c>
      <c r="O739" s="12">
        <v>9.6081407084099997</v>
      </c>
      <c r="P739" s="12">
        <v>-69.0702678894</v>
      </c>
    </row>
    <row r="740" spans="1:16" x14ac:dyDescent="0.25">
      <c r="A740" s="12"/>
      <c r="B740" s="12"/>
      <c r="C740" s="12"/>
      <c r="D740" s="12"/>
      <c r="E740" s="12"/>
      <c r="F740" s="12"/>
      <c r="G740" s="12"/>
      <c r="H740" s="12"/>
      <c r="J740" s="12" t="s">
        <v>3151</v>
      </c>
      <c r="K740" s="12" t="s">
        <v>1391</v>
      </c>
      <c r="L740" s="12" t="s">
        <v>1392</v>
      </c>
      <c r="M740" s="12" t="s">
        <v>3152</v>
      </c>
      <c r="N740" s="12" t="s">
        <v>3153</v>
      </c>
      <c r="O740" s="12">
        <v>9.6394758872700006</v>
      </c>
      <c r="P740" s="12">
        <v>-69.249371787200005</v>
      </c>
    </row>
    <row r="741" spans="1:16" x14ac:dyDescent="0.25">
      <c r="A741" s="12"/>
      <c r="B741" s="12"/>
      <c r="C741" s="12"/>
      <c r="D741" s="12"/>
      <c r="E741" s="12"/>
      <c r="F741" s="12"/>
      <c r="G741" s="12"/>
      <c r="H741" s="12"/>
      <c r="J741" s="12" t="s">
        <v>3154</v>
      </c>
      <c r="K741" s="12" t="s">
        <v>1391</v>
      </c>
      <c r="L741" s="12" t="s">
        <v>1392</v>
      </c>
      <c r="M741" s="12" t="s">
        <v>3155</v>
      </c>
      <c r="N741" s="12" t="s">
        <v>3156</v>
      </c>
      <c r="O741" s="12">
        <v>9.5261916867099998</v>
      </c>
      <c r="P741" s="12">
        <v>-69.340937346700002</v>
      </c>
    </row>
    <row r="742" spans="1:16" x14ac:dyDescent="0.25">
      <c r="A742" s="12"/>
      <c r="B742" s="12"/>
      <c r="C742" s="12"/>
      <c r="D742" s="12"/>
      <c r="E742" s="12"/>
      <c r="F742" s="12"/>
      <c r="G742" s="12"/>
      <c r="H742" s="12"/>
      <c r="J742" s="12" t="s">
        <v>3157</v>
      </c>
      <c r="K742" s="12" t="s">
        <v>1396</v>
      </c>
      <c r="L742" s="12" t="s">
        <v>1397</v>
      </c>
      <c r="M742" s="12" t="s">
        <v>3158</v>
      </c>
      <c r="N742" s="12" t="s">
        <v>3159</v>
      </c>
      <c r="O742" s="12">
        <v>9.3141538217599997</v>
      </c>
      <c r="P742" s="12">
        <v>-69.224425247300005</v>
      </c>
    </row>
    <row r="743" spans="1:16" x14ac:dyDescent="0.25">
      <c r="A743" s="12"/>
      <c r="B743" s="12"/>
      <c r="C743" s="12"/>
      <c r="D743" s="12"/>
      <c r="E743" s="12"/>
      <c r="F743" s="12"/>
      <c r="G743" s="12"/>
      <c r="H743" s="12"/>
      <c r="J743" s="12" t="s">
        <v>3160</v>
      </c>
      <c r="K743" s="12" t="s">
        <v>1396</v>
      </c>
      <c r="L743" s="12" t="s">
        <v>1397</v>
      </c>
      <c r="M743" s="12" t="s">
        <v>3161</v>
      </c>
      <c r="N743" s="12" t="s">
        <v>3162</v>
      </c>
      <c r="O743" s="12">
        <v>9.0839841840499993</v>
      </c>
      <c r="P743" s="12">
        <v>-69.154994860200006</v>
      </c>
    </row>
    <row r="744" spans="1:16" x14ac:dyDescent="0.25">
      <c r="A744" s="12"/>
      <c r="B744" s="12"/>
      <c r="C744" s="12"/>
      <c r="D744" s="12"/>
      <c r="E744" s="12"/>
      <c r="F744" s="12"/>
      <c r="G744" s="12"/>
      <c r="H744" s="12"/>
      <c r="J744" s="12" t="s">
        <v>3163</v>
      </c>
      <c r="K744" s="12" t="s">
        <v>1402</v>
      </c>
      <c r="L744" s="12" t="s">
        <v>1403</v>
      </c>
      <c r="M744" s="12" t="s">
        <v>3164</v>
      </c>
      <c r="N744" s="12" t="s">
        <v>3165</v>
      </c>
      <c r="O744" s="12">
        <v>9.1430463424199999</v>
      </c>
      <c r="P744" s="12">
        <v>-69.687866132799996</v>
      </c>
    </row>
    <row r="745" spans="1:16" x14ac:dyDescent="0.25">
      <c r="A745" s="12"/>
      <c r="B745" s="12"/>
      <c r="C745" s="12"/>
      <c r="D745" s="12"/>
      <c r="E745" s="12"/>
      <c r="F745" s="12"/>
      <c r="G745" s="12"/>
      <c r="H745" s="12"/>
      <c r="J745" s="12" t="s">
        <v>3166</v>
      </c>
      <c r="K745" s="12" t="s">
        <v>1402</v>
      </c>
      <c r="L745" s="12" t="s">
        <v>1403</v>
      </c>
      <c r="M745" s="12" t="s">
        <v>1573</v>
      </c>
      <c r="N745" s="12" t="s">
        <v>3167</v>
      </c>
      <c r="O745" s="12">
        <v>9.3330683916799995</v>
      </c>
      <c r="P745" s="12">
        <v>-69.8624092588</v>
      </c>
    </row>
    <row r="746" spans="1:16" ht="25.5" x14ac:dyDescent="0.25">
      <c r="A746" s="12"/>
      <c r="B746" s="12"/>
      <c r="C746" s="12"/>
      <c r="D746" s="12"/>
      <c r="E746" s="12"/>
      <c r="F746" s="12"/>
      <c r="G746" s="12"/>
      <c r="H746" s="12"/>
      <c r="J746" s="12" t="s">
        <v>3168</v>
      </c>
      <c r="K746" s="12" t="s">
        <v>1402</v>
      </c>
      <c r="L746" s="12" t="s">
        <v>1403</v>
      </c>
      <c r="M746" s="12" t="s">
        <v>3169</v>
      </c>
      <c r="N746" s="12" t="s">
        <v>3170</v>
      </c>
      <c r="O746" s="12">
        <v>9.3546966146700008</v>
      </c>
      <c r="P746" s="12">
        <v>-69.901916931599999</v>
      </c>
    </row>
    <row r="747" spans="1:16" ht="25.5" x14ac:dyDescent="0.25">
      <c r="A747" s="12"/>
      <c r="B747" s="12"/>
      <c r="C747" s="12"/>
      <c r="D747" s="12"/>
      <c r="E747" s="12"/>
      <c r="F747" s="12"/>
      <c r="G747" s="12"/>
      <c r="H747" s="12"/>
      <c r="J747" s="12" t="s">
        <v>3171</v>
      </c>
      <c r="K747" s="12" t="s">
        <v>1402</v>
      </c>
      <c r="L747" s="12" t="s">
        <v>1403</v>
      </c>
      <c r="M747" s="12" t="s">
        <v>3172</v>
      </c>
      <c r="N747" s="12" t="s">
        <v>3173</v>
      </c>
      <c r="O747" s="12">
        <v>9.1442054258399992</v>
      </c>
      <c r="P747" s="12">
        <v>-69.841696883400004</v>
      </c>
    </row>
    <row r="748" spans="1:16" ht="25.5" x14ac:dyDescent="0.25">
      <c r="A748" s="12"/>
      <c r="B748" s="12"/>
      <c r="C748" s="12"/>
      <c r="D748" s="12"/>
      <c r="E748" s="12"/>
      <c r="F748" s="12"/>
      <c r="G748" s="12"/>
      <c r="H748" s="12"/>
      <c r="J748" s="12" t="s">
        <v>3174</v>
      </c>
      <c r="K748" s="12" t="s">
        <v>1402</v>
      </c>
      <c r="L748" s="12" t="s">
        <v>1403</v>
      </c>
      <c r="M748" s="12" t="s">
        <v>3175</v>
      </c>
      <c r="N748" s="12" t="s">
        <v>3176</v>
      </c>
      <c r="O748" s="12">
        <v>8.9403816581900006</v>
      </c>
      <c r="P748" s="12">
        <v>-69.816203687400005</v>
      </c>
    </row>
    <row r="749" spans="1:16" x14ac:dyDescent="0.25">
      <c r="A749" s="12"/>
      <c r="B749" s="12"/>
      <c r="C749" s="12"/>
      <c r="D749" s="12"/>
      <c r="E749" s="12"/>
      <c r="F749" s="12"/>
      <c r="G749" s="12"/>
      <c r="H749" s="12"/>
      <c r="J749" s="12" t="s">
        <v>3177</v>
      </c>
      <c r="K749" s="12" t="s">
        <v>1408</v>
      </c>
      <c r="L749" s="12" t="s">
        <v>1409</v>
      </c>
      <c r="M749" s="12" t="s">
        <v>3178</v>
      </c>
      <c r="N749" s="12" t="s">
        <v>3179</v>
      </c>
      <c r="O749" s="12">
        <v>8.4595670013100008</v>
      </c>
      <c r="P749" s="12">
        <v>-68.933294181199997</v>
      </c>
    </row>
    <row r="750" spans="1:16" ht="25.5" x14ac:dyDescent="0.25">
      <c r="A750" s="12"/>
      <c r="B750" s="12"/>
      <c r="C750" s="12"/>
      <c r="D750" s="12"/>
      <c r="E750" s="12"/>
      <c r="F750" s="12"/>
      <c r="G750" s="12"/>
      <c r="H750" s="12"/>
      <c r="J750" s="12" t="s">
        <v>3180</v>
      </c>
      <c r="K750" s="12" t="s">
        <v>1408</v>
      </c>
      <c r="L750" s="12" t="s">
        <v>1409</v>
      </c>
      <c r="M750" s="12" t="s">
        <v>3181</v>
      </c>
      <c r="N750" s="12" t="s">
        <v>3182</v>
      </c>
      <c r="O750" s="12">
        <v>8.6745106714400002</v>
      </c>
      <c r="P750" s="12">
        <v>-68.836694435799998</v>
      </c>
    </row>
    <row r="751" spans="1:16" x14ac:dyDescent="0.25">
      <c r="A751" s="12"/>
      <c r="B751" s="12"/>
      <c r="C751" s="12"/>
      <c r="D751" s="12"/>
      <c r="E751" s="12"/>
      <c r="F751" s="12"/>
      <c r="G751" s="12"/>
      <c r="H751" s="12"/>
      <c r="J751" s="12" t="s">
        <v>3183</v>
      </c>
      <c r="K751" s="12" t="s">
        <v>1408</v>
      </c>
      <c r="L751" s="12" t="s">
        <v>1409</v>
      </c>
      <c r="M751" s="12" t="s">
        <v>3184</v>
      </c>
      <c r="N751" s="12" t="s">
        <v>3185</v>
      </c>
      <c r="O751" s="12">
        <v>8.6778053278900007</v>
      </c>
      <c r="P751" s="12">
        <v>-69.3628620275</v>
      </c>
    </row>
    <row r="752" spans="1:16" ht="38.25" x14ac:dyDescent="0.25">
      <c r="A752" s="12"/>
      <c r="B752" s="12"/>
      <c r="C752" s="12"/>
      <c r="D752" s="12"/>
      <c r="E752" s="12"/>
      <c r="F752" s="12"/>
      <c r="G752" s="12"/>
      <c r="H752" s="12"/>
      <c r="J752" s="12" t="s">
        <v>3186</v>
      </c>
      <c r="K752" s="12" t="s">
        <v>3187</v>
      </c>
      <c r="L752" s="12" t="s">
        <v>1415</v>
      </c>
      <c r="M752" s="12" t="s">
        <v>3188</v>
      </c>
      <c r="N752" s="12" t="s">
        <v>3189</v>
      </c>
      <c r="O752" s="12">
        <v>9.4535396568000003</v>
      </c>
      <c r="P752" s="12">
        <v>-69.939815281099996</v>
      </c>
    </row>
    <row r="753" spans="1:16" ht="25.5" x14ac:dyDescent="0.25">
      <c r="A753" s="12"/>
      <c r="B753" s="12"/>
      <c r="C753" s="12"/>
      <c r="D753" s="12"/>
      <c r="E753" s="12"/>
      <c r="F753" s="12"/>
      <c r="G753" s="12"/>
      <c r="H753" s="12"/>
      <c r="J753" s="12" t="s">
        <v>3190</v>
      </c>
      <c r="K753" s="12" t="s">
        <v>3187</v>
      </c>
      <c r="L753" s="12" t="s">
        <v>1415</v>
      </c>
      <c r="M753" s="12" t="s">
        <v>3191</v>
      </c>
      <c r="N753" s="12" t="s">
        <v>3192</v>
      </c>
      <c r="O753" s="12">
        <v>9.5184862613999996</v>
      </c>
      <c r="P753" s="12">
        <v>-69.911795013800003</v>
      </c>
    </row>
    <row r="754" spans="1:16" x14ac:dyDescent="0.25">
      <c r="A754" s="12"/>
      <c r="B754" s="12"/>
      <c r="C754" s="12"/>
      <c r="D754" s="12"/>
      <c r="E754" s="12"/>
      <c r="F754" s="12"/>
      <c r="G754" s="12"/>
      <c r="H754" s="12"/>
      <c r="J754" s="12" t="s">
        <v>3193</v>
      </c>
      <c r="K754" s="12" t="s">
        <v>1420</v>
      </c>
      <c r="L754" s="12" t="s">
        <v>1421</v>
      </c>
      <c r="M754" s="12" t="s">
        <v>3194</v>
      </c>
      <c r="N754" s="12" t="s">
        <v>3195</v>
      </c>
      <c r="O754" s="12">
        <v>9.1785996711699998</v>
      </c>
      <c r="P754" s="12">
        <v>-69.412184957700006</v>
      </c>
    </row>
    <row r="755" spans="1:16" x14ac:dyDescent="0.25">
      <c r="A755" s="12"/>
      <c r="B755" s="12"/>
      <c r="C755" s="12"/>
      <c r="D755" s="12"/>
      <c r="E755" s="12"/>
      <c r="F755" s="12"/>
      <c r="G755" s="12"/>
      <c r="H755" s="12"/>
      <c r="J755" s="12" t="s">
        <v>3196</v>
      </c>
      <c r="K755" s="12" t="s">
        <v>1420</v>
      </c>
      <c r="L755" s="12" t="s">
        <v>1421</v>
      </c>
      <c r="M755" s="12" t="s">
        <v>3197</v>
      </c>
      <c r="N755" s="12" t="s">
        <v>3198</v>
      </c>
      <c r="O755" s="12">
        <v>9.3466868317599996</v>
      </c>
      <c r="P755" s="12">
        <v>-69.360279200999997</v>
      </c>
    </row>
    <row r="756" spans="1:16" x14ac:dyDescent="0.25">
      <c r="A756" s="12"/>
      <c r="B756" s="12"/>
      <c r="C756" s="12"/>
      <c r="D756" s="12"/>
      <c r="E756" s="12"/>
      <c r="F756" s="12"/>
      <c r="G756" s="12"/>
      <c r="H756" s="12"/>
      <c r="J756" s="12" t="s">
        <v>3199</v>
      </c>
      <c r="K756" s="12" t="s">
        <v>1420</v>
      </c>
      <c r="L756" s="12" t="s">
        <v>1421</v>
      </c>
      <c r="M756" s="12" t="s">
        <v>3200</v>
      </c>
      <c r="N756" s="12" t="s">
        <v>3201</v>
      </c>
      <c r="O756" s="12">
        <v>9.4563869402199998</v>
      </c>
      <c r="P756" s="12">
        <v>-69.534914025700004</v>
      </c>
    </row>
    <row r="757" spans="1:16" x14ac:dyDescent="0.25">
      <c r="A757" s="12"/>
      <c r="B757" s="12"/>
      <c r="C757" s="12"/>
      <c r="D757" s="12"/>
      <c r="E757" s="12"/>
      <c r="F757" s="12"/>
      <c r="G757" s="12"/>
      <c r="H757" s="12"/>
      <c r="J757" s="12" t="s">
        <v>3202</v>
      </c>
      <c r="K757" s="12" t="s">
        <v>325</v>
      </c>
      <c r="L757" s="12" t="s">
        <v>1425</v>
      </c>
      <c r="M757" s="12" t="s">
        <v>3203</v>
      </c>
      <c r="N757" s="12" t="s">
        <v>3204</v>
      </c>
      <c r="O757" s="12">
        <v>9.5324581454399997</v>
      </c>
      <c r="P757" s="12">
        <v>-69.190111060999996</v>
      </c>
    </row>
    <row r="758" spans="1:16" x14ac:dyDescent="0.25">
      <c r="A758" s="12"/>
      <c r="B758" s="12"/>
      <c r="C758" s="12"/>
      <c r="D758" s="12"/>
      <c r="E758" s="12"/>
      <c r="F758" s="12"/>
      <c r="G758" s="12"/>
      <c r="H758" s="12"/>
      <c r="J758" s="12" t="s">
        <v>3205</v>
      </c>
      <c r="K758" s="12" t="s">
        <v>325</v>
      </c>
      <c r="L758" s="12" t="s">
        <v>1425</v>
      </c>
      <c r="M758" s="12" t="s">
        <v>3206</v>
      </c>
      <c r="N758" s="12" t="s">
        <v>3207</v>
      </c>
      <c r="O758" s="12">
        <v>9.4517291120899998</v>
      </c>
      <c r="P758" s="12">
        <v>-69.016910830200004</v>
      </c>
    </row>
    <row r="759" spans="1:16" x14ac:dyDescent="0.25">
      <c r="A759" s="12"/>
      <c r="B759" s="12"/>
      <c r="C759" s="12"/>
      <c r="D759" s="12"/>
      <c r="E759" s="12"/>
      <c r="F759" s="12"/>
      <c r="G759" s="12"/>
      <c r="H759" s="12"/>
      <c r="J759" s="12" t="s">
        <v>3208</v>
      </c>
      <c r="K759" s="12" t="s">
        <v>325</v>
      </c>
      <c r="L759" s="12" t="s">
        <v>1425</v>
      </c>
      <c r="M759" s="12" t="s">
        <v>3209</v>
      </c>
      <c r="N759" s="12" t="s">
        <v>3210</v>
      </c>
      <c r="O759" s="12">
        <v>9.4824466145200006</v>
      </c>
      <c r="P759" s="12">
        <v>-68.941391317799997</v>
      </c>
    </row>
    <row r="760" spans="1:16" x14ac:dyDescent="0.25">
      <c r="A760" s="12"/>
      <c r="B760" s="12"/>
      <c r="C760" s="12"/>
      <c r="D760" s="12"/>
      <c r="E760" s="12"/>
      <c r="F760" s="12"/>
      <c r="G760" s="12"/>
      <c r="H760" s="12"/>
      <c r="J760" s="12" t="s">
        <v>3211</v>
      </c>
      <c r="K760" s="12" t="s">
        <v>325</v>
      </c>
      <c r="L760" s="12" t="s">
        <v>1425</v>
      </c>
      <c r="M760" s="12" t="s">
        <v>3212</v>
      </c>
      <c r="N760" s="12" t="s">
        <v>3213</v>
      </c>
      <c r="O760" s="12">
        <v>9.4744294476000004</v>
      </c>
      <c r="P760" s="12">
        <v>-69.171340981599997</v>
      </c>
    </row>
    <row r="761" spans="1:16" x14ac:dyDescent="0.25">
      <c r="A761" s="12"/>
      <c r="B761" s="12"/>
      <c r="C761" s="12"/>
      <c r="D761" s="12"/>
      <c r="E761" s="12"/>
      <c r="F761" s="12"/>
      <c r="G761" s="12"/>
      <c r="H761" s="12"/>
      <c r="J761" s="12" t="s">
        <v>3214</v>
      </c>
      <c r="K761" s="12" t="s">
        <v>1430</v>
      </c>
      <c r="L761" s="12" t="s">
        <v>1431</v>
      </c>
      <c r="M761" s="12" t="s">
        <v>3215</v>
      </c>
      <c r="N761" s="12" t="s">
        <v>3216</v>
      </c>
      <c r="O761" s="12">
        <v>8.8735573582300002</v>
      </c>
      <c r="P761" s="12">
        <v>-69.140489278199993</v>
      </c>
    </row>
    <row r="762" spans="1:16" x14ac:dyDescent="0.25">
      <c r="A762" s="12"/>
      <c r="B762" s="12"/>
      <c r="C762" s="12"/>
      <c r="D762" s="12"/>
      <c r="E762" s="12"/>
      <c r="F762" s="12"/>
      <c r="G762" s="12"/>
      <c r="H762" s="12"/>
      <c r="J762" s="12" t="s">
        <v>3217</v>
      </c>
      <c r="K762" s="12" t="s">
        <v>1430</v>
      </c>
      <c r="L762" s="12" t="s">
        <v>1431</v>
      </c>
      <c r="M762" s="12" t="s">
        <v>3218</v>
      </c>
      <c r="N762" s="12" t="s">
        <v>3219</v>
      </c>
      <c r="O762" s="12">
        <v>8.7814044440799996</v>
      </c>
      <c r="P762" s="12">
        <v>-69.405384524599995</v>
      </c>
    </row>
    <row r="763" spans="1:16" ht="25.5" x14ac:dyDescent="0.25">
      <c r="A763" s="12"/>
      <c r="B763" s="12"/>
      <c r="C763" s="12"/>
      <c r="D763" s="12"/>
      <c r="E763" s="12"/>
      <c r="F763" s="12"/>
      <c r="G763" s="12"/>
      <c r="H763" s="12"/>
      <c r="J763" s="12" t="s">
        <v>3220</v>
      </c>
      <c r="K763" s="12" t="s">
        <v>3221</v>
      </c>
      <c r="L763" s="12" t="s">
        <v>1437</v>
      </c>
      <c r="M763" s="12" t="s">
        <v>3222</v>
      </c>
      <c r="N763" s="12" t="s">
        <v>3223</v>
      </c>
      <c r="O763" s="12">
        <v>8.97402709172</v>
      </c>
      <c r="P763" s="12">
        <v>-70.001876062099996</v>
      </c>
    </row>
    <row r="764" spans="1:16" ht="25.5" x14ac:dyDescent="0.25">
      <c r="A764" s="12"/>
      <c r="B764" s="12"/>
      <c r="C764" s="12"/>
      <c r="D764" s="12"/>
      <c r="E764" s="12"/>
      <c r="F764" s="12"/>
      <c r="G764" s="12"/>
      <c r="H764" s="12"/>
      <c r="J764" s="12" t="s">
        <v>3224</v>
      </c>
      <c r="K764" s="12" t="s">
        <v>3221</v>
      </c>
      <c r="L764" s="12" t="s">
        <v>1437</v>
      </c>
      <c r="M764" s="12" t="s">
        <v>3225</v>
      </c>
      <c r="N764" s="12" t="s">
        <v>3226</v>
      </c>
      <c r="O764" s="12">
        <v>8.8024279849700005</v>
      </c>
      <c r="P764" s="12">
        <v>-69.741873456199997</v>
      </c>
    </row>
    <row r="765" spans="1:16" ht="25.5" x14ac:dyDescent="0.25">
      <c r="A765" s="12"/>
      <c r="B765" s="12"/>
      <c r="C765" s="12"/>
      <c r="D765" s="12"/>
      <c r="E765" s="12"/>
      <c r="F765" s="12"/>
      <c r="G765" s="12"/>
      <c r="H765" s="12"/>
      <c r="J765" s="12" t="s">
        <v>3227</v>
      </c>
      <c r="K765" s="12" t="s">
        <v>1442</v>
      </c>
      <c r="L765" s="12" t="s">
        <v>1443</v>
      </c>
      <c r="M765" s="12" t="s">
        <v>3228</v>
      </c>
      <c r="N765" s="12" t="s">
        <v>3229</v>
      </c>
      <c r="O765" s="12">
        <v>9.6974792073200007</v>
      </c>
      <c r="P765" s="12">
        <v>-69.015925809799995</v>
      </c>
    </row>
    <row r="766" spans="1:16" ht="25.5" x14ac:dyDescent="0.25">
      <c r="A766" s="12"/>
      <c r="B766" s="12"/>
      <c r="C766" s="12"/>
      <c r="D766" s="12"/>
      <c r="E766" s="12"/>
      <c r="F766" s="12"/>
      <c r="G766" s="12"/>
      <c r="H766" s="12"/>
      <c r="J766" s="12" t="s">
        <v>3230</v>
      </c>
      <c r="K766" s="12" t="s">
        <v>1442</v>
      </c>
      <c r="L766" s="12" t="s">
        <v>1443</v>
      </c>
      <c r="M766" s="12" t="s">
        <v>3231</v>
      </c>
      <c r="N766" s="12" t="s">
        <v>3232</v>
      </c>
      <c r="O766" s="12">
        <v>9.5847830159199994</v>
      </c>
      <c r="P766" s="12">
        <v>-68.953450324200006</v>
      </c>
    </row>
    <row r="767" spans="1:16" ht="25.5" x14ac:dyDescent="0.25">
      <c r="A767" s="12"/>
      <c r="B767" s="12"/>
      <c r="C767" s="12"/>
      <c r="D767" s="12"/>
      <c r="E767" s="12"/>
      <c r="F767" s="12"/>
      <c r="G767" s="12"/>
      <c r="H767" s="12"/>
      <c r="J767" s="12" t="s">
        <v>3233</v>
      </c>
      <c r="K767" s="12" t="s">
        <v>1442</v>
      </c>
      <c r="L767" s="12" t="s">
        <v>1443</v>
      </c>
      <c r="M767" s="12" t="s">
        <v>3234</v>
      </c>
      <c r="N767" s="12" t="s">
        <v>3235</v>
      </c>
      <c r="O767" s="12">
        <v>9.6280327875400005</v>
      </c>
      <c r="P767" s="12">
        <v>-68.982453297500001</v>
      </c>
    </row>
    <row r="768" spans="1:16" ht="25.5" x14ac:dyDescent="0.25">
      <c r="A768" s="12"/>
      <c r="B768" s="12"/>
      <c r="C768" s="12"/>
      <c r="D768" s="12"/>
      <c r="E768" s="12"/>
      <c r="F768" s="12"/>
      <c r="G768" s="12"/>
      <c r="H768" s="12"/>
      <c r="J768" s="12" t="s">
        <v>3236</v>
      </c>
      <c r="K768" s="12" t="s">
        <v>235</v>
      </c>
      <c r="L768" s="12" t="s">
        <v>1448</v>
      </c>
      <c r="M768" s="12" t="s">
        <v>3237</v>
      </c>
      <c r="N768" s="12" t="s">
        <v>3238</v>
      </c>
      <c r="O768" s="12">
        <v>9.0951301787799999</v>
      </c>
      <c r="P768" s="12">
        <v>-68.998440206799998</v>
      </c>
    </row>
    <row r="769" spans="1:16" x14ac:dyDescent="0.25">
      <c r="A769" s="12"/>
      <c r="B769" s="12"/>
      <c r="C769" s="12"/>
      <c r="D769" s="12"/>
      <c r="E769" s="12"/>
      <c r="F769" s="12"/>
      <c r="G769" s="12"/>
      <c r="H769" s="12"/>
      <c r="J769" s="12" t="s">
        <v>3239</v>
      </c>
      <c r="K769" s="12" t="s">
        <v>235</v>
      </c>
      <c r="L769" s="12" t="s">
        <v>1448</v>
      </c>
      <c r="M769" s="12" t="s">
        <v>3240</v>
      </c>
      <c r="N769" s="12" t="s">
        <v>3241</v>
      </c>
      <c r="O769" s="12">
        <v>8.9443602122300003</v>
      </c>
      <c r="P769" s="12">
        <v>-68.809078807500001</v>
      </c>
    </row>
    <row r="770" spans="1:16" x14ac:dyDescent="0.25">
      <c r="A770" s="12"/>
      <c r="B770" s="12"/>
      <c r="C770" s="12"/>
      <c r="D770" s="12"/>
      <c r="E770" s="12"/>
      <c r="F770" s="12"/>
      <c r="G770" s="12"/>
      <c r="H770" s="12"/>
      <c r="J770" s="12" t="s">
        <v>3242</v>
      </c>
      <c r="K770" s="12" t="s">
        <v>229</v>
      </c>
      <c r="L770" s="12" t="s">
        <v>1453</v>
      </c>
      <c r="M770" s="12" t="s">
        <v>2761</v>
      </c>
      <c r="N770" s="12" t="s">
        <v>3243</v>
      </c>
      <c r="O770" s="12">
        <v>9.3083990191599995</v>
      </c>
      <c r="P770" s="12">
        <v>-69.992269324199995</v>
      </c>
    </row>
    <row r="771" spans="1:16" x14ac:dyDescent="0.25">
      <c r="A771" s="12"/>
      <c r="B771" s="12"/>
      <c r="C771" s="12"/>
      <c r="D771" s="12"/>
      <c r="E771" s="12"/>
      <c r="F771" s="12"/>
      <c r="G771" s="12"/>
      <c r="H771" s="12"/>
      <c r="J771" s="12" t="s">
        <v>3244</v>
      </c>
      <c r="K771" s="12" t="s">
        <v>229</v>
      </c>
      <c r="L771" s="12" t="s">
        <v>1453</v>
      </c>
      <c r="M771" s="12" t="s">
        <v>2422</v>
      </c>
      <c r="N771" s="12" t="s">
        <v>3245</v>
      </c>
      <c r="O771" s="12">
        <v>9.22801074839</v>
      </c>
      <c r="P771" s="12">
        <v>-70.044491367000006</v>
      </c>
    </row>
    <row r="772" spans="1:16" ht="25.5" x14ac:dyDescent="0.25">
      <c r="A772" s="12"/>
      <c r="B772" s="12"/>
      <c r="C772" s="12"/>
      <c r="D772" s="12"/>
      <c r="E772" s="12"/>
      <c r="F772" s="12"/>
      <c r="G772" s="12"/>
      <c r="H772" s="12"/>
      <c r="J772" s="12" t="s">
        <v>3246</v>
      </c>
      <c r="K772" s="12" t="s">
        <v>229</v>
      </c>
      <c r="L772" s="12" t="s">
        <v>1453</v>
      </c>
      <c r="M772" s="12" t="s">
        <v>3247</v>
      </c>
      <c r="N772" s="12" t="s">
        <v>3248</v>
      </c>
      <c r="O772" s="12">
        <v>9.3236992766300002</v>
      </c>
      <c r="P772" s="12">
        <v>-70.057661143600001</v>
      </c>
    </row>
    <row r="773" spans="1:16" ht="25.5" x14ac:dyDescent="0.25">
      <c r="A773" s="12"/>
      <c r="B773" s="12"/>
      <c r="C773" s="12"/>
      <c r="D773" s="12"/>
      <c r="E773" s="12"/>
      <c r="F773" s="12"/>
      <c r="G773" s="12"/>
      <c r="H773" s="12"/>
      <c r="J773" s="12" t="s">
        <v>3249</v>
      </c>
      <c r="K773" s="12" t="s">
        <v>229</v>
      </c>
      <c r="L773" s="12" t="s">
        <v>1453</v>
      </c>
      <c r="M773" s="12" t="s">
        <v>3250</v>
      </c>
      <c r="N773" s="12" t="s">
        <v>3251</v>
      </c>
      <c r="O773" s="12">
        <v>9.2250292834300005</v>
      </c>
      <c r="P773" s="12">
        <v>-69.932512105399994</v>
      </c>
    </row>
    <row r="774" spans="1:16" ht="25.5" x14ac:dyDescent="0.25">
      <c r="A774" s="12"/>
      <c r="B774" s="12"/>
      <c r="C774" s="12"/>
      <c r="D774" s="12"/>
      <c r="E774" s="12"/>
      <c r="F774" s="12"/>
      <c r="G774" s="12"/>
      <c r="H774" s="12"/>
      <c r="J774" s="12" t="s">
        <v>3252</v>
      </c>
      <c r="K774" s="12" t="s">
        <v>229</v>
      </c>
      <c r="L774" s="12" t="s">
        <v>1453</v>
      </c>
      <c r="M774" s="12" t="s">
        <v>3253</v>
      </c>
      <c r="N774" s="12" t="s">
        <v>3254</v>
      </c>
      <c r="O774" s="12">
        <v>9.3997206557199995</v>
      </c>
      <c r="P774" s="12">
        <v>-70.002963665300001</v>
      </c>
    </row>
    <row r="775" spans="1:16" x14ac:dyDescent="0.25">
      <c r="A775" s="12"/>
      <c r="B775" s="12"/>
      <c r="C775" s="12"/>
      <c r="D775" s="12"/>
      <c r="E775" s="12"/>
      <c r="F775" s="12"/>
      <c r="G775" s="12"/>
      <c r="H775" s="12"/>
      <c r="J775" s="12" t="s">
        <v>3255</v>
      </c>
      <c r="K775" s="12" t="s">
        <v>229</v>
      </c>
      <c r="L775" s="12" t="s">
        <v>1453</v>
      </c>
      <c r="M775" s="12" t="s">
        <v>3256</v>
      </c>
      <c r="N775" s="12" t="s">
        <v>3257</v>
      </c>
      <c r="O775" s="12">
        <v>9.3219414510400007</v>
      </c>
      <c r="P775" s="12">
        <v>-69.941704278299994</v>
      </c>
    </row>
    <row r="776" spans="1:16" x14ac:dyDescent="0.25">
      <c r="A776" s="12"/>
      <c r="B776" s="12"/>
      <c r="C776" s="12"/>
      <c r="D776" s="12"/>
      <c r="E776" s="12"/>
      <c r="F776" s="12"/>
      <c r="G776" s="12"/>
      <c r="H776" s="12"/>
      <c r="J776" s="12" t="s">
        <v>3258</v>
      </c>
      <c r="K776" s="12" t="s">
        <v>3259</v>
      </c>
      <c r="L776" s="12" t="s">
        <v>1459</v>
      </c>
      <c r="M776" s="12" t="s">
        <v>3260</v>
      </c>
      <c r="N776" s="12" t="s">
        <v>3261</v>
      </c>
      <c r="O776" s="12">
        <v>9.1892195757599993</v>
      </c>
      <c r="P776" s="12">
        <v>-68.862467836500002</v>
      </c>
    </row>
    <row r="777" spans="1:16" x14ac:dyDescent="0.25">
      <c r="A777" s="12"/>
      <c r="B777" s="12"/>
      <c r="C777" s="12"/>
      <c r="D777" s="12"/>
      <c r="E777" s="12"/>
      <c r="F777" s="12"/>
      <c r="G777" s="12"/>
      <c r="H777" s="12"/>
      <c r="J777" s="12" t="s">
        <v>3262</v>
      </c>
      <c r="K777" s="12" t="s">
        <v>3259</v>
      </c>
      <c r="L777" s="12" t="s">
        <v>1459</v>
      </c>
      <c r="M777" s="12" t="s">
        <v>3263</v>
      </c>
      <c r="N777" s="12" t="s">
        <v>3264</v>
      </c>
      <c r="O777" s="12">
        <v>9.4108676928400001</v>
      </c>
      <c r="P777" s="12">
        <v>-69.110606458399999</v>
      </c>
    </row>
    <row r="778" spans="1:16" x14ac:dyDescent="0.25">
      <c r="A778" s="12"/>
      <c r="B778" s="12"/>
      <c r="C778" s="12"/>
      <c r="D778" s="12"/>
      <c r="E778" s="12"/>
      <c r="F778" s="12"/>
      <c r="G778" s="12"/>
      <c r="H778" s="12"/>
      <c r="J778" s="12" t="s">
        <v>3265</v>
      </c>
      <c r="K778" s="12" t="s">
        <v>3259</v>
      </c>
      <c r="L778" s="12" t="s">
        <v>1459</v>
      </c>
      <c r="M778" s="12" t="s">
        <v>3031</v>
      </c>
      <c r="N778" s="12" t="s">
        <v>3266</v>
      </c>
      <c r="O778" s="12">
        <v>9.2973366193100002</v>
      </c>
      <c r="P778" s="12">
        <v>-68.855744300500007</v>
      </c>
    </row>
    <row r="779" spans="1:16" x14ac:dyDescent="0.25">
      <c r="A779" s="12"/>
      <c r="B779" s="12"/>
      <c r="C779" s="12"/>
      <c r="D779" s="12"/>
      <c r="E779" s="12"/>
      <c r="F779" s="12"/>
      <c r="G779" s="12"/>
      <c r="H779" s="12"/>
      <c r="J779" s="12" t="s">
        <v>3267</v>
      </c>
      <c r="K779" s="12" t="s">
        <v>3259</v>
      </c>
      <c r="L779" s="12" t="s">
        <v>1459</v>
      </c>
      <c r="M779" s="12" t="s">
        <v>3268</v>
      </c>
      <c r="N779" s="12" t="s">
        <v>3269</v>
      </c>
      <c r="O779" s="12">
        <v>9.2352946619900003</v>
      </c>
      <c r="P779" s="12">
        <v>-69.055532217899994</v>
      </c>
    </row>
    <row r="780" spans="1:16" x14ac:dyDescent="0.25">
      <c r="A780" s="12"/>
      <c r="B780" s="12"/>
      <c r="C780" s="12"/>
      <c r="D780" s="12"/>
      <c r="E780" s="12"/>
      <c r="F780" s="12"/>
      <c r="G780" s="12"/>
      <c r="H780" s="12"/>
      <c r="J780" s="12" t="s">
        <v>3270</v>
      </c>
      <c r="K780" s="12" t="s">
        <v>513</v>
      </c>
      <c r="L780" s="12" t="s">
        <v>1464</v>
      </c>
      <c r="M780" s="12" t="s">
        <v>1364</v>
      </c>
      <c r="N780" s="12" t="s">
        <v>3271</v>
      </c>
      <c r="O780" s="12">
        <v>10.5147362848</v>
      </c>
      <c r="P780" s="12">
        <v>-63.413587228899999</v>
      </c>
    </row>
    <row r="781" spans="1:16" x14ac:dyDescent="0.25">
      <c r="A781" s="12"/>
      <c r="B781" s="12"/>
      <c r="C781" s="12"/>
      <c r="D781" s="12"/>
      <c r="E781" s="12"/>
      <c r="F781" s="12"/>
      <c r="G781" s="12"/>
      <c r="H781" s="12"/>
      <c r="J781" s="12" t="s">
        <v>3272</v>
      </c>
      <c r="K781" s="12" t="s">
        <v>513</v>
      </c>
      <c r="L781" s="12" t="s">
        <v>1464</v>
      </c>
      <c r="M781" s="12" t="s">
        <v>337</v>
      </c>
      <c r="N781" s="12" t="s">
        <v>3273</v>
      </c>
      <c r="O781" s="12">
        <v>10.272091744800001</v>
      </c>
      <c r="P781" s="12">
        <v>-63.274737253799998</v>
      </c>
    </row>
    <row r="782" spans="1:16" ht="25.5" x14ac:dyDescent="0.25">
      <c r="A782" s="12"/>
      <c r="B782" s="12"/>
      <c r="C782" s="12"/>
      <c r="D782" s="12"/>
      <c r="E782" s="12"/>
      <c r="F782" s="12"/>
      <c r="G782" s="12"/>
      <c r="H782" s="12"/>
      <c r="J782" s="12" t="s">
        <v>3274</v>
      </c>
      <c r="K782" s="12" t="s">
        <v>1468</v>
      </c>
      <c r="L782" s="12" t="s">
        <v>1469</v>
      </c>
      <c r="M782" s="12" t="s">
        <v>3275</v>
      </c>
      <c r="N782" s="12" t="s">
        <v>3276</v>
      </c>
      <c r="O782" s="12">
        <v>10.59129126</v>
      </c>
      <c r="P782" s="12">
        <v>-63.359279228600002</v>
      </c>
    </row>
    <row r="783" spans="1:16" x14ac:dyDescent="0.25">
      <c r="A783" s="12"/>
      <c r="B783" s="12"/>
      <c r="C783" s="12"/>
      <c r="D783" s="12"/>
      <c r="E783" s="12"/>
      <c r="F783" s="12"/>
      <c r="G783" s="12"/>
      <c r="H783" s="12"/>
      <c r="J783" s="12" t="s">
        <v>3277</v>
      </c>
      <c r="K783" s="12" t="s">
        <v>1468</v>
      </c>
      <c r="L783" s="12" t="s">
        <v>1469</v>
      </c>
      <c r="M783" s="12" t="s">
        <v>3278</v>
      </c>
      <c r="N783" s="12" t="s">
        <v>3279</v>
      </c>
      <c r="O783" s="12">
        <v>10.462005678300001</v>
      </c>
      <c r="P783" s="12">
        <v>-63.313356367200001</v>
      </c>
    </row>
    <row r="784" spans="1:16" x14ac:dyDescent="0.25">
      <c r="A784" s="12"/>
      <c r="B784" s="12"/>
      <c r="C784" s="12"/>
      <c r="D784" s="12"/>
      <c r="E784" s="12"/>
      <c r="F784" s="12"/>
      <c r="G784" s="12"/>
      <c r="H784" s="12"/>
      <c r="J784" s="12" t="s">
        <v>3280</v>
      </c>
      <c r="K784" s="12" t="s">
        <v>463</v>
      </c>
      <c r="L784" s="12" t="s">
        <v>1474</v>
      </c>
      <c r="M784" s="12" t="s">
        <v>3281</v>
      </c>
      <c r="N784" s="12" t="s">
        <v>3282</v>
      </c>
      <c r="O784" s="12">
        <v>10.659878578200001</v>
      </c>
      <c r="P784" s="12">
        <v>-63.019234260200001</v>
      </c>
    </row>
    <row r="785" spans="1:16" ht="25.5" x14ac:dyDescent="0.25">
      <c r="A785" s="12"/>
      <c r="B785" s="12"/>
      <c r="C785" s="12"/>
      <c r="D785" s="12"/>
      <c r="E785" s="12"/>
      <c r="F785" s="12"/>
      <c r="G785" s="12"/>
      <c r="H785" s="12"/>
      <c r="J785" s="12" t="s">
        <v>3283</v>
      </c>
      <c r="K785" s="12" t="s">
        <v>463</v>
      </c>
      <c r="L785" s="12" t="s">
        <v>1474</v>
      </c>
      <c r="M785" s="12" t="s">
        <v>457</v>
      </c>
      <c r="N785" s="12" t="s">
        <v>3284</v>
      </c>
      <c r="O785" s="12">
        <v>10.7089438589</v>
      </c>
      <c r="P785" s="12">
        <v>-62.483858393799999</v>
      </c>
    </row>
    <row r="786" spans="1:16" ht="25.5" x14ac:dyDescent="0.25">
      <c r="A786" s="12"/>
      <c r="B786" s="12"/>
      <c r="C786" s="12"/>
      <c r="D786" s="12"/>
      <c r="E786" s="12"/>
      <c r="F786" s="12"/>
      <c r="G786" s="12"/>
      <c r="H786" s="12"/>
      <c r="J786" s="12" t="s">
        <v>3285</v>
      </c>
      <c r="K786" s="12" t="s">
        <v>463</v>
      </c>
      <c r="L786" s="12" t="s">
        <v>1474</v>
      </c>
      <c r="M786" s="12" t="s">
        <v>3286</v>
      </c>
      <c r="N786" s="12" t="s">
        <v>3287</v>
      </c>
      <c r="O786" s="12">
        <v>10.711575911700001</v>
      </c>
      <c r="P786" s="12">
        <v>-63.156450845400002</v>
      </c>
    </row>
    <row r="787" spans="1:16" x14ac:dyDescent="0.25">
      <c r="A787" s="12"/>
      <c r="B787" s="12"/>
      <c r="C787" s="12"/>
      <c r="D787" s="12"/>
      <c r="E787" s="12"/>
      <c r="F787" s="12"/>
      <c r="G787" s="12"/>
      <c r="H787" s="12"/>
      <c r="J787" s="12" t="s">
        <v>3288</v>
      </c>
      <c r="K787" s="12" t="s">
        <v>463</v>
      </c>
      <c r="L787" s="12" t="s">
        <v>1474</v>
      </c>
      <c r="M787" s="12" t="s">
        <v>3289</v>
      </c>
      <c r="N787" s="12" t="s">
        <v>3290</v>
      </c>
      <c r="O787" s="12">
        <v>10.665982912600001</v>
      </c>
      <c r="P787" s="12">
        <v>-63.159923233699999</v>
      </c>
    </row>
    <row r="788" spans="1:16" ht="25.5" x14ac:dyDescent="0.25">
      <c r="A788" s="12"/>
      <c r="B788" s="12"/>
      <c r="C788" s="12"/>
      <c r="D788" s="12"/>
      <c r="E788" s="12"/>
      <c r="F788" s="12"/>
      <c r="G788" s="12"/>
      <c r="H788" s="12"/>
      <c r="J788" s="12" t="s">
        <v>3291</v>
      </c>
      <c r="K788" s="12" t="s">
        <v>463</v>
      </c>
      <c r="L788" s="12" t="s">
        <v>1474</v>
      </c>
      <c r="M788" s="12" t="s">
        <v>3292</v>
      </c>
      <c r="N788" s="12" t="s">
        <v>3293</v>
      </c>
      <c r="O788" s="12">
        <v>10.692145478400001</v>
      </c>
      <c r="P788" s="12">
        <v>-62.818317894800003</v>
      </c>
    </row>
    <row r="789" spans="1:16" x14ac:dyDescent="0.25">
      <c r="A789" s="12"/>
      <c r="B789" s="12"/>
      <c r="C789" s="12"/>
      <c r="D789" s="12"/>
      <c r="E789" s="12"/>
      <c r="F789" s="12"/>
      <c r="G789" s="12"/>
      <c r="H789" s="12"/>
      <c r="J789" s="12" t="s">
        <v>3294</v>
      </c>
      <c r="K789" s="12" t="s">
        <v>1479</v>
      </c>
      <c r="L789" s="12" t="s">
        <v>1480</v>
      </c>
      <c r="M789" s="12" t="s">
        <v>675</v>
      </c>
      <c r="N789" s="12" t="s">
        <v>3295</v>
      </c>
      <c r="O789" s="12">
        <v>10.4090084921</v>
      </c>
      <c r="P789" s="12">
        <v>-63.145488869899999</v>
      </c>
    </row>
    <row r="790" spans="1:16" x14ac:dyDescent="0.25">
      <c r="A790" s="12"/>
      <c r="B790" s="12"/>
      <c r="C790" s="12"/>
      <c r="D790" s="12"/>
      <c r="E790" s="12"/>
      <c r="F790" s="12"/>
      <c r="G790" s="12"/>
      <c r="H790" s="12"/>
      <c r="J790" s="12" t="s">
        <v>3296</v>
      </c>
      <c r="K790" s="12" t="s">
        <v>1479</v>
      </c>
      <c r="L790" s="12" t="s">
        <v>1480</v>
      </c>
      <c r="M790" s="12" t="s">
        <v>3297</v>
      </c>
      <c r="N790" s="12" t="s">
        <v>3298</v>
      </c>
      <c r="O790" s="12">
        <v>10.582578638799999</v>
      </c>
      <c r="P790" s="12">
        <v>-63.202357506600002</v>
      </c>
    </row>
    <row r="791" spans="1:16" ht="25.5" x14ac:dyDescent="0.25">
      <c r="A791" s="12"/>
      <c r="B791" s="12"/>
      <c r="C791" s="12"/>
      <c r="D791" s="12"/>
      <c r="E791" s="12"/>
      <c r="F791" s="12"/>
      <c r="G791" s="12"/>
      <c r="H791" s="12"/>
      <c r="J791" s="12" t="s">
        <v>3299</v>
      </c>
      <c r="K791" s="12" t="s">
        <v>1479</v>
      </c>
      <c r="L791" s="12" t="s">
        <v>1480</v>
      </c>
      <c r="M791" s="12" t="s">
        <v>3300</v>
      </c>
      <c r="N791" s="12" t="s">
        <v>3301</v>
      </c>
      <c r="O791" s="12">
        <v>10.5712518115</v>
      </c>
      <c r="P791" s="12">
        <v>-63.135095034499997</v>
      </c>
    </row>
    <row r="792" spans="1:16" x14ac:dyDescent="0.25">
      <c r="A792" s="12"/>
      <c r="B792" s="12"/>
      <c r="C792" s="12"/>
      <c r="D792" s="12"/>
      <c r="E792" s="12"/>
      <c r="F792" s="12"/>
      <c r="G792" s="12"/>
      <c r="H792" s="12"/>
      <c r="J792" s="12" t="s">
        <v>3302</v>
      </c>
      <c r="K792" s="12" t="s">
        <v>1479</v>
      </c>
      <c r="L792" s="12" t="s">
        <v>1480</v>
      </c>
      <c r="M792" s="12" t="s">
        <v>3303</v>
      </c>
      <c r="N792" s="12" t="s">
        <v>3304</v>
      </c>
      <c r="O792" s="12">
        <v>10.5066402482</v>
      </c>
      <c r="P792" s="12">
        <v>-63.049581338400003</v>
      </c>
    </row>
    <row r="793" spans="1:16" x14ac:dyDescent="0.25">
      <c r="A793" s="12"/>
      <c r="B793" s="12"/>
      <c r="C793" s="12"/>
      <c r="D793" s="12"/>
      <c r="E793" s="12"/>
      <c r="F793" s="12"/>
      <c r="G793" s="12"/>
      <c r="H793" s="12"/>
      <c r="J793" s="12" t="s">
        <v>3305</v>
      </c>
      <c r="K793" s="12" t="s">
        <v>1479</v>
      </c>
      <c r="L793" s="12" t="s">
        <v>1480</v>
      </c>
      <c r="M793" s="12" t="s">
        <v>3306</v>
      </c>
      <c r="N793" s="12" t="s">
        <v>3307</v>
      </c>
      <c r="O793" s="12">
        <v>10.6069866542</v>
      </c>
      <c r="P793" s="12">
        <v>-63.1386953405</v>
      </c>
    </row>
    <row r="794" spans="1:16" x14ac:dyDescent="0.25">
      <c r="A794" s="12"/>
      <c r="B794" s="12"/>
      <c r="C794" s="12"/>
      <c r="D794" s="12"/>
      <c r="E794" s="12"/>
      <c r="F794" s="12"/>
      <c r="G794" s="12"/>
      <c r="H794" s="12"/>
      <c r="J794" s="12" t="s">
        <v>3308</v>
      </c>
      <c r="K794" s="12" t="s">
        <v>1479</v>
      </c>
      <c r="L794" s="12" t="s">
        <v>1480</v>
      </c>
      <c r="M794" s="12" t="s">
        <v>859</v>
      </c>
      <c r="N794" s="12" t="s">
        <v>3309</v>
      </c>
      <c r="O794" s="12">
        <v>10.265927899699999</v>
      </c>
      <c r="P794" s="12">
        <v>-62.847292942499998</v>
      </c>
    </row>
    <row r="795" spans="1:16" x14ac:dyDescent="0.25">
      <c r="A795" s="12"/>
      <c r="B795" s="12"/>
      <c r="C795" s="12"/>
      <c r="D795" s="12"/>
      <c r="E795" s="12"/>
      <c r="F795" s="12"/>
      <c r="G795" s="12"/>
      <c r="H795" s="12"/>
      <c r="J795" s="12" t="s">
        <v>3310</v>
      </c>
      <c r="K795" s="12" t="s">
        <v>1485</v>
      </c>
      <c r="L795" s="12" t="s">
        <v>1486</v>
      </c>
      <c r="M795" s="12" t="s">
        <v>134</v>
      </c>
      <c r="N795" s="12" t="s">
        <v>3311</v>
      </c>
      <c r="O795" s="12">
        <v>10.6541092821</v>
      </c>
      <c r="P795" s="12">
        <v>-63.336459367300002</v>
      </c>
    </row>
    <row r="796" spans="1:16" x14ac:dyDescent="0.25">
      <c r="A796" s="12"/>
      <c r="B796" s="12"/>
      <c r="C796" s="12"/>
      <c r="D796" s="12"/>
      <c r="E796" s="12"/>
      <c r="F796" s="12"/>
      <c r="G796" s="12"/>
      <c r="H796" s="12"/>
      <c r="J796" s="12" t="s">
        <v>3312</v>
      </c>
      <c r="K796" s="12" t="s">
        <v>1485</v>
      </c>
      <c r="L796" s="12" t="s">
        <v>1486</v>
      </c>
      <c r="M796" s="12" t="s">
        <v>3313</v>
      </c>
      <c r="N796" s="12" t="s">
        <v>3314</v>
      </c>
      <c r="O796" s="12">
        <v>10.6546283764</v>
      </c>
      <c r="P796" s="12">
        <v>-63.201989771000001</v>
      </c>
    </row>
    <row r="797" spans="1:16" x14ac:dyDescent="0.25">
      <c r="A797" s="12"/>
      <c r="B797" s="12"/>
      <c r="C797" s="12"/>
      <c r="D797" s="12"/>
      <c r="E797" s="12"/>
      <c r="F797" s="12"/>
      <c r="G797" s="12"/>
      <c r="H797" s="12"/>
      <c r="J797" s="12" t="s">
        <v>3315</v>
      </c>
      <c r="K797" s="12" t="s">
        <v>1485</v>
      </c>
      <c r="L797" s="12" t="s">
        <v>1486</v>
      </c>
      <c r="M797" s="12" t="s">
        <v>1417</v>
      </c>
      <c r="N797" s="12" t="s">
        <v>3316</v>
      </c>
      <c r="O797" s="12">
        <v>10.5957152945</v>
      </c>
      <c r="P797" s="12">
        <v>-63.245025933999997</v>
      </c>
    </row>
    <row r="798" spans="1:16" x14ac:dyDescent="0.25">
      <c r="A798" s="12"/>
      <c r="B798" s="12"/>
      <c r="C798" s="12"/>
      <c r="D798" s="12"/>
      <c r="E798" s="12"/>
      <c r="F798" s="12"/>
      <c r="G798" s="12"/>
      <c r="H798" s="12"/>
      <c r="J798" s="12" t="s">
        <v>3317</v>
      </c>
      <c r="K798" s="12" t="s">
        <v>1485</v>
      </c>
      <c r="L798" s="12" t="s">
        <v>1486</v>
      </c>
      <c r="M798" s="12" t="s">
        <v>602</v>
      </c>
      <c r="N798" s="12" t="s">
        <v>3318</v>
      </c>
      <c r="O798" s="12">
        <v>10.6400003138</v>
      </c>
      <c r="P798" s="12">
        <v>-63.217608479500001</v>
      </c>
    </row>
    <row r="799" spans="1:16" x14ac:dyDescent="0.25">
      <c r="A799" s="12"/>
      <c r="B799" s="12"/>
      <c r="C799" s="12"/>
      <c r="D799" s="12"/>
      <c r="E799" s="12"/>
      <c r="F799" s="12"/>
      <c r="G799" s="12"/>
      <c r="H799" s="12"/>
      <c r="J799" s="12" t="s">
        <v>3319</v>
      </c>
      <c r="K799" s="12" t="s">
        <v>1485</v>
      </c>
      <c r="L799" s="12" t="s">
        <v>1486</v>
      </c>
      <c r="M799" s="12" t="s">
        <v>243</v>
      </c>
      <c r="N799" s="12" t="s">
        <v>3320</v>
      </c>
      <c r="O799" s="12">
        <v>10.677472760000001</v>
      </c>
      <c r="P799" s="12">
        <v>-63.215227133699997</v>
      </c>
    </row>
    <row r="800" spans="1:16" x14ac:dyDescent="0.25">
      <c r="A800" s="12"/>
      <c r="B800" s="12"/>
      <c r="C800" s="12"/>
      <c r="D800" s="12"/>
      <c r="E800" s="12"/>
      <c r="F800" s="12"/>
      <c r="G800" s="12"/>
      <c r="H800" s="12"/>
      <c r="J800" s="12" t="s">
        <v>3321</v>
      </c>
      <c r="K800" s="12" t="s">
        <v>134</v>
      </c>
      <c r="L800" s="12" t="s">
        <v>1491</v>
      </c>
      <c r="M800" s="12" t="s">
        <v>868</v>
      </c>
      <c r="N800" s="12" t="s">
        <v>3322</v>
      </c>
      <c r="O800" s="12">
        <v>10.4026490848</v>
      </c>
      <c r="P800" s="12">
        <v>-63.9399820362</v>
      </c>
    </row>
    <row r="801" spans="1:16" x14ac:dyDescent="0.25">
      <c r="A801" s="12"/>
      <c r="B801" s="12"/>
      <c r="C801" s="12"/>
      <c r="D801" s="12"/>
      <c r="E801" s="12"/>
      <c r="F801" s="12"/>
      <c r="G801" s="12"/>
      <c r="H801" s="12"/>
      <c r="J801" s="12" t="s">
        <v>3323</v>
      </c>
      <c r="K801" s="12" t="s">
        <v>1496</v>
      </c>
      <c r="L801" s="12" t="s">
        <v>1497</v>
      </c>
      <c r="M801" s="12" t="s">
        <v>3324</v>
      </c>
      <c r="N801" s="12" t="s">
        <v>3325</v>
      </c>
      <c r="O801" s="12">
        <v>10.5864408648</v>
      </c>
      <c r="P801" s="12">
        <v>-62.817896825799998</v>
      </c>
    </row>
    <row r="802" spans="1:16" x14ac:dyDescent="0.25">
      <c r="A802" s="12"/>
      <c r="B802" s="12"/>
      <c r="C802" s="12"/>
      <c r="D802" s="12"/>
      <c r="E802" s="12"/>
      <c r="F802" s="12"/>
      <c r="G802" s="12"/>
      <c r="H802" s="12"/>
      <c r="J802" s="12" t="s">
        <v>3326</v>
      </c>
      <c r="K802" s="12" t="s">
        <v>1496</v>
      </c>
      <c r="L802" s="12" t="s">
        <v>1497</v>
      </c>
      <c r="M802" s="12" t="s">
        <v>3327</v>
      </c>
      <c r="N802" s="12" t="s">
        <v>3328</v>
      </c>
      <c r="O802" s="12">
        <v>10.627382814800001</v>
      </c>
      <c r="P802" s="12">
        <v>-62.741796176900003</v>
      </c>
    </row>
    <row r="803" spans="1:16" x14ac:dyDescent="0.25">
      <c r="A803" s="12"/>
      <c r="B803" s="12"/>
      <c r="C803" s="12"/>
      <c r="D803" s="12"/>
      <c r="E803" s="12"/>
      <c r="F803" s="12"/>
      <c r="G803" s="12"/>
      <c r="H803" s="12"/>
      <c r="J803" s="12" t="s">
        <v>3329</v>
      </c>
      <c r="K803" s="12" t="s">
        <v>1496</v>
      </c>
      <c r="L803" s="12" t="s">
        <v>1497</v>
      </c>
      <c r="M803" s="12" t="s">
        <v>232</v>
      </c>
      <c r="N803" s="12" t="s">
        <v>3330</v>
      </c>
      <c r="O803" s="12">
        <v>10.618903357300001</v>
      </c>
      <c r="P803" s="12">
        <v>-62.881576195699999</v>
      </c>
    </row>
    <row r="804" spans="1:16" ht="25.5" x14ac:dyDescent="0.25">
      <c r="A804" s="12"/>
      <c r="B804" s="12"/>
      <c r="C804" s="12"/>
      <c r="D804" s="12"/>
      <c r="E804" s="12"/>
      <c r="F804" s="12"/>
      <c r="G804" s="12"/>
      <c r="H804" s="12"/>
      <c r="J804" s="12" t="s">
        <v>3331</v>
      </c>
      <c r="K804" s="12" t="s">
        <v>1502</v>
      </c>
      <c r="L804" s="12" t="s">
        <v>1503</v>
      </c>
      <c r="M804" s="12" t="s">
        <v>3332</v>
      </c>
      <c r="N804" s="12" t="s">
        <v>3333</v>
      </c>
      <c r="O804" s="12">
        <v>10.6122086294</v>
      </c>
      <c r="P804" s="12">
        <v>-64.159346506299997</v>
      </c>
    </row>
    <row r="805" spans="1:16" ht="25.5" x14ac:dyDescent="0.25">
      <c r="A805" s="12"/>
      <c r="B805" s="12"/>
      <c r="C805" s="12"/>
      <c r="D805" s="12"/>
      <c r="E805" s="12"/>
      <c r="F805" s="12"/>
      <c r="G805" s="12"/>
      <c r="H805" s="12"/>
      <c r="J805" s="12" t="s">
        <v>3334</v>
      </c>
      <c r="K805" s="12" t="s">
        <v>1502</v>
      </c>
      <c r="L805" s="12" t="s">
        <v>1503</v>
      </c>
      <c r="M805" s="12" t="s">
        <v>3335</v>
      </c>
      <c r="N805" s="12" t="s">
        <v>3336</v>
      </c>
      <c r="O805" s="12">
        <v>10.6027570105</v>
      </c>
      <c r="P805" s="12">
        <v>-63.834192283100002</v>
      </c>
    </row>
    <row r="806" spans="1:16" ht="25.5" x14ac:dyDescent="0.25">
      <c r="A806" s="12"/>
      <c r="B806" s="12"/>
      <c r="C806" s="12"/>
      <c r="D806" s="12"/>
      <c r="E806" s="12"/>
      <c r="F806" s="12"/>
      <c r="G806" s="12"/>
      <c r="H806" s="12"/>
      <c r="J806" s="12" t="s">
        <v>3337</v>
      </c>
      <c r="K806" s="12" t="s">
        <v>1502</v>
      </c>
      <c r="L806" s="12" t="s">
        <v>1503</v>
      </c>
      <c r="M806" s="12" t="s">
        <v>3338</v>
      </c>
      <c r="N806" s="12" t="s">
        <v>3339</v>
      </c>
      <c r="O806" s="12">
        <v>10.571459816500001</v>
      </c>
      <c r="P806" s="12">
        <v>-64.140470146499993</v>
      </c>
    </row>
    <row r="807" spans="1:16" x14ac:dyDescent="0.25">
      <c r="A807" s="12"/>
      <c r="B807" s="12"/>
      <c r="C807" s="12"/>
      <c r="D807" s="12"/>
      <c r="E807" s="12"/>
      <c r="F807" s="12"/>
      <c r="G807" s="12"/>
      <c r="H807" s="12"/>
      <c r="J807" s="12" t="s">
        <v>3340</v>
      </c>
      <c r="K807" s="12" t="s">
        <v>89</v>
      </c>
      <c r="L807" s="12" t="s">
        <v>1508</v>
      </c>
      <c r="M807" s="12" t="s">
        <v>3341</v>
      </c>
      <c r="N807" s="12" t="s">
        <v>3342</v>
      </c>
      <c r="O807" s="12">
        <v>10.5590591099</v>
      </c>
      <c r="P807" s="12">
        <v>-63.0367275463</v>
      </c>
    </row>
    <row r="808" spans="1:16" x14ac:dyDescent="0.25">
      <c r="A808" s="12"/>
      <c r="B808" s="12"/>
      <c r="C808" s="12"/>
      <c r="D808" s="12"/>
      <c r="E808" s="12"/>
      <c r="F808" s="12"/>
      <c r="G808" s="12"/>
      <c r="H808" s="12"/>
      <c r="J808" s="12" t="s">
        <v>3343</v>
      </c>
      <c r="K808" s="12" t="s">
        <v>89</v>
      </c>
      <c r="L808" s="12" t="s">
        <v>1508</v>
      </c>
      <c r="M808" s="12" t="s">
        <v>1043</v>
      </c>
      <c r="N808" s="12" t="s">
        <v>3344</v>
      </c>
      <c r="O808" s="12">
        <v>10.544630633700001</v>
      </c>
      <c r="P808" s="12">
        <v>-62.949117086599998</v>
      </c>
    </row>
    <row r="809" spans="1:16" x14ac:dyDescent="0.25">
      <c r="A809" s="12"/>
      <c r="B809" s="12"/>
      <c r="C809" s="12"/>
      <c r="D809" s="12"/>
      <c r="E809" s="12"/>
      <c r="F809" s="12"/>
      <c r="G809" s="12"/>
      <c r="H809" s="12"/>
      <c r="J809" s="12" t="s">
        <v>3345</v>
      </c>
      <c r="K809" s="12" t="s">
        <v>1364</v>
      </c>
      <c r="L809" s="12" t="s">
        <v>1512</v>
      </c>
      <c r="M809" s="12" t="s">
        <v>3346</v>
      </c>
      <c r="N809" s="12" t="s">
        <v>3347</v>
      </c>
      <c r="O809" s="12">
        <v>10.617642999199999</v>
      </c>
      <c r="P809" s="12">
        <v>-62.639371416300001</v>
      </c>
    </row>
    <row r="810" spans="1:16" x14ac:dyDescent="0.25">
      <c r="A810" s="12"/>
      <c r="B810" s="12"/>
      <c r="C810" s="12"/>
      <c r="D810" s="12"/>
      <c r="E810" s="12"/>
      <c r="F810" s="12"/>
      <c r="G810" s="12"/>
      <c r="H810" s="12"/>
      <c r="J810" s="12" t="s">
        <v>3348</v>
      </c>
      <c r="K810" s="12" t="s">
        <v>1364</v>
      </c>
      <c r="L810" s="12" t="s">
        <v>1512</v>
      </c>
      <c r="M810" s="12" t="s">
        <v>3349</v>
      </c>
      <c r="N810" s="12" t="s">
        <v>3350</v>
      </c>
      <c r="O810" s="12">
        <v>10.593749533900001</v>
      </c>
      <c r="P810" s="12">
        <v>-62.537607860199998</v>
      </c>
    </row>
    <row r="811" spans="1:16" x14ac:dyDescent="0.25">
      <c r="A811" s="12"/>
      <c r="B811" s="12"/>
      <c r="C811" s="12"/>
      <c r="D811" s="12"/>
      <c r="E811" s="12"/>
      <c r="F811" s="12"/>
      <c r="G811" s="12"/>
      <c r="H811" s="12"/>
      <c r="J811" s="12" t="s">
        <v>3351</v>
      </c>
      <c r="K811" s="12" t="s">
        <v>1364</v>
      </c>
      <c r="L811" s="12" t="s">
        <v>1512</v>
      </c>
      <c r="M811" s="12" t="s">
        <v>3352</v>
      </c>
      <c r="N811" s="12" t="s">
        <v>3353</v>
      </c>
      <c r="O811" s="12">
        <v>10.6637595939</v>
      </c>
      <c r="P811" s="12">
        <v>-62.560262058900001</v>
      </c>
    </row>
    <row r="812" spans="1:16" ht="25.5" x14ac:dyDescent="0.25">
      <c r="A812" s="12"/>
      <c r="B812" s="12"/>
      <c r="C812" s="12"/>
      <c r="D812" s="12"/>
      <c r="E812" s="12"/>
      <c r="F812" s="12"/>
      <c r="G812" s="12"/>
      <c r="H812" s="12"/>
      <c r="J812" s="12" t="s">
        <v>3354</v>
      </c>
      <c r="K812" s="12" t="s">
        <v>1364</v>
      </c>
      <c r="L812" s="12" t="s">
        <v>1512</v>
      </c>
      <c r="M812" s="12" t="s">
        <v>3355</v>
      </c>
      <c r="N812" s="12" t="s">
        <v>3356</v>
      </c>
      <c r="O812" s="12">
        <v>10.6296602459</v>
      </c>
      <c r="P812" s="12">
        <v>-62.503860391800004</v>
      </c>
    </row>
    <row r="813" spans="1:16" x14ac:dyDescent="0.25">
      <c r="A813" s="12"/>
      <c r="B813" s="12"/>
      <c r="C813" s="12"/>
      <c r="D813" s="12"/>
      <c r="E813" s="12"/>
      <c r="F813" s="12"/>
      <c r="G813" s="12"/>
      <c r="H813" s="12"/>
      <c r="J813" s="12" t="s">
        <v>3357</v>
      </c>
      <c r="K813" s="12" t="s">
        <v>1364</v>
      </c>
      <c r="L813" s="12" t="s">
        <v>1512</v>
      </c>
      <c r="M813" s="12" t="s">
        <v>3358</v>
      </c>
      <c r="N813" s="12" t="s">
        <v>3359</v>
      </c>
      <c r="O813" s="12">
        <v>10.591639258800001</v>
      </c>
      <c r="P813" s="12">
        <v>-62.463170208299999</v>
      </c>
    </row>
    <row r="814" spans="1:16" x14ac:dyDescent="0.25">
      <c r="A814" s="12"/>
      <c r="B814" s="12"/>
      <c r="C814" s="12"/>
      <c r="D814" s="12"/>
      <c r="E814" s="12"/>
      <c r="F814" s="12"/>
      <c r="G814" s="12"/>
      <c r="H814" s="12"/>
      <c r="J814" s="12" t="s">
        <v>3360</v>
      </c>
      <c r="K814" s="12" t="s">
        <v>3361</v>
      </c>
      <c r="L814" s="12" t="s">
        <v>1518</v>
      </c>
      <c r="M814" s="12" t="s">
        <v>3362</v>
      </c>
      <c r="N814" s="12" t="s">
        <v>3363</v>
      </c>
      <c r="O814" s="12">
        <v>10.3878740041</v>
      </c>
      <c r="P814" s="12">
        <v>-63.768945608599999</v>
      </c>
    </row>
    <row r="815" spans="1:16" x14ac:dyDescent="0.25">
      <c r="A815" s="12"/>
      <c r="B815" s="12"/>
      <c r="C815" s="12"/>
      <c r="D815" s="12"/>
      <c r="E815" s="12"/>
      <c r="F815" s="12"/>
      <c r="G815" s="12"/>
      <c r="H815" s="12"/>
      <c r="J815" s="12" t="s">
        <v>3364</v>
      </c>
      <c r="K815" s="12" t="s">
        <v>1523</v>
      </c>
      <c r="L815" s="12" t="s">
        <v>1524</v>
      </c>
      <c r="M815" s="12" t="s">
        <v>3365</v>
      </c>
      <c r="N815" s="12" t="s">
        <v>3366</v>
      </c>
      <c r="O815" s="12">
        <v>10.213066233699999</v>
      </c>
      <c r="P815" s="12">
        <v>-63.976488831399998</v>
      </c>
    </row>
    <row r="816" spans="1:16" x14ac:dyDescent="0.25">
      <c r="A816" s="12"/>
      <c r="B816" s="12"/>
      <c r="C816" s="12"/>
      <c r="D816" s="12"/>
      <c r="E816" s="12"/>
      <c r="F816" s="12"/>
      <c r="G816" s="12"/>
      <c r="H816" s="12"/>
      <c r="J816" s="12" t="s">
        <v>3367</v>
      </c>
      <c r="K816" s="12" t="s">
        <v>1523</v>
      </c>
      <c r="L816" s="12" t="s">
        <v>1524</v>
      </c>
      <c r="M816" s="12" t="s">
        <v>3368</v>
      </c>
      <c r="N816" s="12" t="s">
        <v>3369</v>
      </c>
      <c r="O816" s="12">
        <v>10.274377184900001</v>
      </c>
      <c r="P816" s="12">
        <v>-63.971960566699998</v>
      </c>
    </row>
    <row r="817" spans="1:16" x14ac:dyDescent="0.25">
      <c r="A817" s="12"/>
      <c r="B817" s="12"/>
      <c r="C817" s="12"/>
      <c r="D817" s="12"/>
      <c r="E817" s="12"/>
      <c r="F817" s="12"/>
      <c r="G817" s="12"/>
      <c r="H817" s="12"/>
      <c r="J817" s="12" t="s">
        <v>3370</v>
      </c>
      <c r="K817" s="12" t="s">
        <v>1523</v>
      </c>
      <c r="L817" s="12" t="s">
        <v>1524</v>
      </c>
      <c r="M817" s="12" t="s">
        <v>1031</v>
      </c>
      <c r="N817" s="12" t="s">
        <v>3371</v>
      </c>
      <c r="O817" s="12">
        <v>10.240914436400001</v>
      </c>
      <c r="P817" s="12">
        <v>-63.810793884900001</v>
      </c>
    </row>
    <row r="818" spans="1:16" x14ac:dyDescent="0.25">
      <c r="A818" s="12"/>
      <c r="B818" s="12"/>
      <c r="C818" s="12"/>
      <c r="D818" s="12"/>
      <c r="E818" s="12"/>
      <c r="F818" s="12"/>
      <c r="G818" s="12"/>
      <c r="H818" s="12"/>
      <c r="J818" s="12" t="s">
        <v>3372</v>
      </c>
      <c r="K818" s="12" t="s">
        <v>1523</v>
      </c>
      <c r="L818" s="12" t="s">
        <v>1524</v>
      </c>
      <c r="M818" s="12" t="s">
        <v>3373</v>
      </c>
      <c r="N818" s="12" t="s">
        <v>3374</v>
      </c>
      <c r="O818" s="12">
        <v>10.1655777267</v>
      </c>
      <c r="P818" s="12">
        <v>-63.812889862699997</v>
      </c>
    </row>
    <row r="819" spans="1:16" x14ac:dyDescent="0.25">
      <c r="A819" s="12"/>
      <c r="B819" s="12"/>
      <c r="C819" s="12"/>
      <c r="D819" s="12"/>
      <c r="E819" s="12"/>
      <c r="F819" s="12"/>
      <c r="G819" s="12"/>
      <c r="H819" s="12"/>
      <c r="J819" s="12" t="s">
        <v>3375</v>
      </c>
      <c r="K819" s="12" t="s">
        <v>1523</v>
      </c>
      <c r="L819" s="12" t="s">
        <v>1524</v>
      </c>
      <c r="M819" s="12" t="s">
        <v>343</v>
      </c>
      <c r="N819" s="12" t="s">
        <v>3376</v>
      </c>
      <c r="O819" s="12">
        <v>10.2709303051</v>
      </c>
      <c r="P819" s="12">
        <v>-64.002920626900007</v>
      </c>
    </row>
    <row r="820" spans="1:16" x14ac:dyDescent="0.25">
      <c r="A820" s="12"/>
      <c r="B820" s="12"/>
      <c r="C820" s="12"/>
      <c r="D820" s="12"/>
      <c r="E820" s="12"/>
      <c r="F820" s="12"/>
      <c r="G820" s="12"/>
      <c r="H820" s="12"/>
      <c r="J820" s="12" t="s">
        <v>3377</v>
      </c>
      <c r="K820" s="12" t="s">
        <v>1523</v>
      </c>
      <c r="L820" s="12" t="s">
        <v>1524</v>
      </c>
      <c r="M820" s="12" t="s">
        <v>3378</v>
      </c>
      <c r="N820" s="12" t="s">
        <v>3379</v>
      </c>
      <c r="O820" s="12">
        <v>10.154164441600001</v>
      </c>
      <c r="P820" s="12">
        <v>-63.936279916799997</v>
      </c>
    </row>
    <row r="821" spans="1:16" x14ac:dyDescent="0.25">
      <c r="A821" s="12"/>
      <c r="B821" s="12"/>
      <c r="C821" s="12"/>
      <c r="D821" s="12"/>
      <c r="E821" s="12"/>
      <c r="F821" s="12"/>
      <c r="G821" s="12"/>
      <c r="H821" s="12"/>
      <c r="J821" s="12" t="s">
        <v>3380</v>
      </c>
      <c r="K821" s="12" t="s">
        <v>1529</v>
      </c>
      <c r="L821" s="12" t="s">
        <v>1530</v>
      </c>
      <c r="M821" s="12" t="s">
        <v>3381</v>
      </c>
      <c r="N821" s="12" t="s">
        <v>3382</v>
      </c>
      <c r="O821" s="12">
        <v>10.531135126700001</v>
      </c>
      <c r="P821" s="12">
        <v>-63.586246953100002</v>
      </c>
    </row>
    <row r="822" spans="1:16" x14ac:dyDescent="0.25">
      <c r="A822" s="12"/>
      <c r="B822" s="12"/>
      <c r="C822" s="12"/>
      <c r="D822" s="12"/>
      <c r="E822" s="12"/>
      <c r="F822" s="12"/>
      <c r="G822" s="12"/>
      <c r="H822" s="12"/>
      <c r="J822" s="12" t="s">
        <v>3383</v>
      </c>
      <c r="K822" s="12" t="s">
        <v>1529</v>
      </c>
      <c r="L822" s="12" t="s">
        <v>1530</v>
      </c>
      <c r="M822" s="12" t="s">
        <v>3384</v>
      </c>
      <c r="N822" s="12" t="s">
        <v>3385</v>
      </c>
      <c r="O822" s="12">
        <v>10.3747639914</v>
      </c>
      <c r="P822" s="12">
        <v>-63.455708896099999</v>
      </c>
    </row>
    <row r="823" spans="1:16" x14ac:dyDescent="0.25">
      <c r="A823" s="12"/>
      <c r="B823" s="12"/>
      <c r="C823" s="12"/>
      <c r="D823" s="12"/>
      <c r="E823" s="12"/>
      <c r="F823" s="12"/>
      <c r="G823" s="12"/>
      <c r="H823" s="12"/>
      <c r="J823" s="12" t="s">
        <v>3386</v>
      </c>
      <c r="K823" s="12" t="s">
        <v>1529</v>
      </c>
      <c r="L823" s="12" t="s">
        <v>1530</v>
      </c>
      <c r="M823" s="12" t="s">
        <v>3387</v>
      </c>
      <c r="N823" s="12" t="s">
        <v>3388</v>
      </c>
      <c r="O823" s="12">
        <v>10.422440098399999</v>
      </c>
      <c r="P823" s="12">
        <v>-63.648145900999999</v>
      </c>
    </row>
    <row r="824" spans="1:16" x14ac:dyDescent="0.25">
      <c r="A824" s="12"/>
      <c r="B824" s="12"/>
      <c r="C824" s="12"/>
      <c r="D824" s="12"/>
      <c r="E824" s="12"/>
      <c r="F824" s="12"/>
      <c r="G824" s="12"/>
      <c r="H824" s="12"/>
      <c r="J824" s="12" t="s">
        <v>3389</v>
      </c>
      <c r="K824" s="12" t="s">
        <v>1529</v>
      </c>
      <c r="L824" s="12" t="s">
        <v>1530</v>
      </c>
      <c r="M824" s="12" t="s">
        <v>3031</v>
      </c>
      <c r="N824" s="12" t="s">
        <v>3390</v>
      </c>
      <c r="O824" s="12">
        <v>10.3338981957</v>
      </c>
      <c r="P824" s="12">
        <v>-63.638314925400003</v>
      </c>
    </row>
    <row r="825" spans="1:16" x14ac:dyDescent="0.25">
      <c r="A825" s="12"/>
      <c r="B825" s="12"/>
      <c r="C825" s="12"/>
      <c r="D825" s="12"/>
      <c r="E825" s="12"/>
      <c r="F825" s="12"/>
      <c r="G825" s="12"/>
      <c r="H825" s="12"/>
      <c r="J825" s="12" t="s">
        <v>3391</v>
      </c>
      <c r="K825" s="12" t="s">
        <v>1529</v>
      </c>
      <c r="L825" s="12" t="s">
        <v>1530</v>
      </c>
      <c r="M825" s="12" t="s">
        <v>3392</v>
      </c>
      <c r="N825" s="12" t="s">
        <v>3393</v>
      </c>
      <c r="O825" s="12">
        <v>10.261296208599999</v>
      </c>
      <c r="P825" s="12">
        <v>-63.616860803900003</v>
      </c>
    </row>
    <row r="826" spans="1:16" x14ac:dyDescent="0.25">
      <c r="A826" s="12"/>
      <c r="B826" s="12"/>
      <c r="C826" s="12"/>
      <c r="D826" s="12"/>
      <c r="E826" s="12"/>
      <c r="F826" s="12"/>
      <c r="G826" s="12"/>
      <c r="H826" s="12"/>
      <c r="J826" s="12" t="s">
        <v>3394</v>
      </c>
      <c r="K826" s="12" t="s">
        <v>229</v>
      </c>
      <c r="L826" s="12" t="s">
        <v>1535</v>
      </c>
      <c r="M826" s="12" t="s">
        <v>92</v>
      </c>
      <c r="N826" s="12" t="s">
        <v>3395</v>
      </c>
      <c r="O826" s="12">
        <v>10.421993085</v>
      </c>
      <c r="P826" s="12">
        <v>-64.174605765999999</v>
      </c>
    </row>
    <row r="827" spans="1:16" x14ac:dyDescent="0.25">
      <c r="A827" s="12"/>
      <c r="B827" s="12"/>
      <c r="C827" s="12"/>
      <c r="D827" s="12"/>
      <c r="E827" s="12"/>
      <c r="F827" s="12"/>
      <c r="G827" s="12"/>
      <c r="H827" s="12"/>
      <c r="J827" s="12" t="s">
        <v>3396</v>
      </c>
      <c r="K827" s="12" t="s">
        <v>229</v>
      </c>
      <c r="L827" s="12" t="s">
        <v>1535</v>
      </c>
      <c r="M827" s="12" t="s">
        <v>1557</v>
      </c>
      <c r="N827" s="12" t="s">
        <v>3397</v>
      </c>
      <c r="O827" s="12">
        <v>10.3599184884</v>
      </c>
      <c r="P827" s="12">
        <v>-64.312398169700003</v>
      </c>
    </row>
    <row r="828" spans="1:16" x14ac:dyDescent="0.25">
      <c r="A828" s="12"/>
      <c r="B828" s="12"/>
      <c r="C828" s="12"/>
      <c r="D828" s="12"/>
      <c r="E828" s="12"/>
      <c r="F828" s="12"/>
      <c r="G828" s="12"/>
      <c r="H828" s="12"/>
      <c r="J828" s="12" t="s">
        <v>3398</v>
      </c>
      <c r="K828" s="12" t="s">
        <v>229</v>
      </c>
      <c r="L828" s="12" t="s">
        <v>1535</v>
      </c>
      <c r="M828" s="12" t="s">
        <v>568</v>
      </c>
      <c r="N828" s="12" t="s">
        <v>3399</v>
      </c>
      <c r="O828" s="12">
        <v>10.3981343794</v>
      </c>
      <c r="P828" s="12">
        <v>-64.094292491299996</v>
      </c>
    </row>
    <row r="829" spans="1:16" x14ac:dyDescent="0.25">
      <c r="A829" s="12"/>
      <c r="B829" s="12"/>
      <c r="C829" s="12"/>
      <c r="D829" s="12"/>
      <c r="E829" s="12"/>
      <c r="F829" s="12"/>
      <c r="G829" s="12"/>
      <c r="H829" s="12"/>
      <c r="J829" s="12" t="s">
        <v>3400</v>
      </c>
      <c r="K829" s="12" t="s">
        <v>229</v>
      </c>
      <c r="L829" s="12" t="s">
        <v>1535</v>
      </c>
      <c r="M829" s="12" t="s">
        <v>3401</v>
      </c>
      <c r="N829" s="12" t="s">
        <v>3402</v>
      </c>
      <c r="O829" s="12">
        <v>10.4337980244</v>
      </c>
      <c r="P829" s="12">
        <v>-64.086509764400006</v>
      </c>
    </row>
    <row r="830" spans="1:16" x14ac:dyDescent="0.25">
      <c r="A830" s="12"/>
      <c r="B830" s="12"/>
      <c r="C830" s="12"/>
      <c r="D830" s="12"/>
      <c r="E830" s="12"/>
      <c r="F830" s="12"/>
      <c r="G830" s="12"/>
      <c r="H830" s="12"/>
      <c r="J830" s="12" t="s">
        <v>3403</v>
      </c>
      <c r="K830" s="12" t="s">
        <v>229</v>
      </c>
      <c r="L830" s="12" t="s">
        <v>1535</v>
      </c>
      <c r="M830" s="12" t="s">
        <v>219</v>
      </c>
      <c r="N830" s="12" t="s">
        <v>3404</v>
      </c>
      <c r="O830" s="12">
        <v>10.232937551699999</v>
      </c>
      <c r="P830" s="12">
        <v>-64.184497817799993</v>
      </c>
    </row>
    <row r="831" spans="1:16" ht="25.5" x14ac:dyDescent="0.25">
      <c r="A831" s="12"/>
      <c r="B831" s="12"/>
      <c r="C831" s="12"/>
      <c r="D831" s="12"/>
      <c r="E831" s="12"/>
      <c r="F831" s="12"/>
      <c r="G831" s="12"/>
      <c r="H831" s="12"/>
      <c r="J831" s="12" t="s">
        <v>3405</v>
      </c>
      <c r="K831" s="12" t="s">
        <v>229</v>
      </c>
      <c r="L831" s="12" t="s">
        <v>1535</v>
      </c>
      <c r="M831" s="12" t="s">
        <v>3406</v>
      </c>
      <c r="N831" s="12" t="s">
        <v>3407</v>
      </c>
      <c r="O831" s="12">
        <v>10.245306341099999</v>
      </c>
      <c r="P831" s="12">
        <v>-64.375142513900002</v>
      </c>
    </row>
    <row r="832" spans="1:16" ht="25.5" x14ac:dyDescent="0.25">
      <c r="A832" s="12"/>
      <c r="B832" s="12"/>
      <c r="C832" s="12"/>
      <c r="D832" s="12"/>
      <c r="E832" s="12"/>
      <c r="F832" s="12"/>
      <c r="G832" s="12"/>
      <c r="H832" s="12"/>
      <c r="J832" s="12" t="s">
        <v>3408</v>
      </c>
      <c r="K832" s="12" t="s">
        <v>229</v>
      </c>
      <c r="L832" s="12" t="s">
        <v>1535</v>
      </c>
      <c r="M832" s="12" t="s">
        <v>3409</v>
      </c>
      <c r="N832" s="12" t="s">
        <v>3410</v>
      </c>
      <c r="O832" s="12">
        <v>10.165971255400001</v>
      </c>
      <c r="P832" s="12">
        <v>-64.365261955700007</v>
      </c>
    </row>
    <row r="833" spans="1:16" x14ac:dyDescent="0.25">
      <c r="A833" s="12"/>
      <c r="B833" s="12"/>
      <c r="C833" s="12"/>
      <c r="D833" s="12"/>
      <c r="E833" s="12"/>
      <c r="F833" s="12"/>
      <c r="G833" s="12"/>
      <c r="H833" s="12"/>
      <c r="J833" s="12" t="s">
        <v>3411</v>
      </c>
      <c r="K833" s="12" t="s">
        <v>1540</v>
      </c>
      <c r="L833" s="12" t="s">
        <v>1541</v>
      </c>
      <c r="M833" s="12" t="s">
        <v>3412</v>
      </c>
      <c r="N833" s="12" t="s">
        <v>3413</v>
      </c>
      <c r="O833" s="12">
        <v>10.620191760599999</v>
      </c>
      <c r="P833" s="12">
        <v>-62.332997787300002</v>
      </c>
    </row>
    <row r="834" spans="1:16" x14ac:dyDescent="0.25">
      <c r="A834" s="12"/>
      <c r="B834" s="12"/>
      <c r="C834" s="12"/>
      <c r="D834" s="12"/>
      <c r="E834" s="12"/>
      <c r="F834" s="12"/>
      <c r="G834" s="12"/>
      <c r="H834" s="12"/>
      <c r="J834" s="12" t="s">
        <v>3414</v>
      </c>
      <c r="K834" s="12" t="s">
        <v>1540</v>
      </c>
      <c r="L834" s="12" t="s">
        <v>1541</v>
      </c>
      <c r="M834" s="12" t="s">
        <v>3415</v>
      </c>
      <c r="N834" s="12" t="s">
        <v>3416</v>
      </c>
      <c r="O834" s="12">
        <v>10.658637806</v>
      </c>
      <c r="P834" s="12">
        <v>-62.219753434399998</v>
      </c>
    </row>
    <row r="835" spans="1:16" x14ac:dyDescent="0.25">
      <c r="A835" s="12"/>
      <c r="B835" s="12"/>
      <c r="C835" s="12"/>
      <c r="D835" s="12"/>
      <c r="E835" s="12"/>
      <c r="F835" s="12"/>
      <c r="G835" s="12"/>
      <c r="H835" s="12"/>
      <c r="J835" s="12" t="s">
        <v>3417</v>
      </c>
      <c r="K835" s="12" t="s">
        <v>1540</v>
      </c>
      <c r="L835" s="12" t="s">
        <v>1541</v>
      </c>
      <c r="M835" s="12" t="s">
        <v>3418</v>
      </c>
      <c r="N835" s="12" t="s">
        <v>3419</v>
      </c>
      <c r="O835" s="12">
        <v>10.671716873099999</v>
      </c>
      <c r="P835" s="12">
        <v>-62.012104523200001</v>
      </c>
    </row>
    <row r="836" spans="1:16" x14ac:dyDescent="0.25">
      <c r="A836" s="12"/>
      <c r="B836" s="12"/>
      <c r="C836" s="12"/>
      <c r="D836" s="12"/>
      <c r="E836" s="12"/>
      <c r="F836" s="12"/>
      <c r="G836" s="12"/>
      <c r="H836" s="12"/>
      <c r="J836" s="12" t="s">
        <v>3420</v>
      </c>
      <c r="K836" s="12" t="s">
        <v>1540</v>
      </c>
      <c r="L836" s="12" t="s">
        <v>1541</v>
      </c>
      <c r="M836" s="12" t="s">
        <v>3421</v>
      </c>
      <c r="N836" s="12" t="s">
        <v>3422</v>
      </c>
      <c r="O836" s="12">
        <v>10.626944326</v>
      </c>
      <c r="P836" s="12">
        <v>-62.417821057099999</v>
      </c>
    </row>
    <row r="837" spans="1:16" x14ac:dyDescent="0.25">
      <c r="A837" s="12"/>
      <c r="B837" s="12"/>
      <c r="C837" s="12"/>
      <c r="D837" s="12"/>
      <c r="E837" s="12"/>
      <c r="F837" s="12"/>
      <c r="G837" s="12"/>
      <c r="H837" s="12"/>
      <c r="J837" s="12" t="s">
        <v>3423</v>
      </c>
      <c r="K837" s="12" t="s">
        <v>1020</v>
      </c>
      <c r="L837" s="12" t="s">
        <v>1546</v>
      </c>
      <c r="M837" s="12" t="s">
        <v>3424</v>
      </c>
      <c r="N837" s="12" t="s">
        <v>3425</v>
      </c>
      <c r="O837" s="12">
        <v>7.88792605074</v>
      </c>
      <c r="P837" s="12">
        <v>-72.144041753699995</v>
      </c>
    </row>
    <row r="838" spans="1:16" ht="25.5" x14ac:dyDescent="0.25">
      <c r="A838" s="12"/>
      <c r="B838" s="12"/>
      <c r="C838" s="12"/>
      <c r="D838" s="12"/>
      <c r="E838" s="12"/>
      <c r="F838" s="12"/>
      <c r="G838" s="12"/>
      <c r="H838" s="12"/>
      <c r="J838" s="12" t="s">
        <v>3426</v>
      </c>
      <c r="K838" s="12" t="s">
        <v>1551</v>
      </c>
      <c r="L838" s="12" t="s">
        <v>1552</v>
      </c>
      <c r="M838" s="12" t="s">
        <v>3427</v>
      </c>
      <c r="N838" s="12" t="s">
        <v>3428</v>
      </c>
      <c r="O838" s="12">
        <v>8.1753040419099996</v>
      </c>
      <c r="P838" s="12">
        <v>-72.153641140600001</v>
      </c>
    </row>
    <row r="839" spans="1:16" x14ac:dyDescent="0.25">
      <c r="A839" s="12"/>
      <c r="B839" s="12"/>
      <c r="C839" s="12"/>
      <c r="D839" s="12"/>
      <c r="E839" s="12"/>
      <c r="F839" s="12"/>
      <c r="G839" s="12"/>
      <c r="H839" s="12"/>
      <c r="J839" s="12" t="s">
        <v>3429</v>
      </c>
      <c r="K839" s="12" t="s">
        <v>1557</v>
      </c>
      <c r="L839" s="12" t="s">
        <v>1558</v>
      </c>
      <c r="M839" s="12" t="s">
        <v>1557</v>
      </c>
      <c r="N839" s="12" t="s">
        <v>3430</v>
      </c>
      <c r="O839" s="12">
        <v>8.0481684246099991</v>
      </c>
      <c r="P839" s="12">
        <v>-72.236001017600003</v>
      </c>
    </row>
    <row r="840" spans="1:16" x14ac:dyDescent="0.25">
      <c r="A840" s="12"/>
      <c r="B840" s="12"/>
      <c r="C840" s="12"/>
      <c r="D840" s="12"/>
      <c r="E840" s="12"/>
      <c r="F840" s="12"/>
      <c r="G840" s="12"/>
      <c r="H840" s="12"/>
      <c r="J840" s="12" t="s">
        <v>3431</v>
      </c>
      <c r="K840" s="12" t="s">
        <v>1557</v>
      </c>
      <c r="L840" s="12" t="s">
        <v>1558</v>
      </c>
      <c r="M840" s="12" t="s">
        <v>3432</v>
      </c>
      <c r="N840" s="12" t="s">
        <v>3433</v>
      </c>
      <c r="O840" s="12">
        <v>8.1666379308800003</v>
      </c>
      <c r="P840" s="12">
        <v>-72.307879575399994</v>
      </c>
    </row>
    <row r="841" spans="1:16" x14ac:dyDescent="0.25">
      <c r="A841" s="12"/>
      <c r="B841" s="12"/>
      <c r="C841" s="12"/>
      <c r="D841" s="12"/>
      <c r="E841" s="12"/>
      <c r="F841" s="12"/>
      <c r="G841" s="12"/>
      <c r="H841" s="12"/>
      <c r="J841" s="12" t="s">
        <v>3434</v>
      </c>
      <c r="K841" s="12" t="s">
        <v>1557</v>
      </c>
      <c r="L841" s="12" t="s">
        <v>1558</v>
      </c>
      <c r="M841" s="12" t="s">
        <v>3435</v>
      </c>
      <c r="N841" s="12" t="s">
        <v>3436</v>
      </c>
      <c r="O841" s="12">
        <v>8.0322432256400003</v>
      </c>
      <c r="P841" s="12">
        <v>-72.315908353500006</v>
      </c>
    </row>
    <row r="842" spans="1:16" x14ac:dyDescent="0.25">
      <c r="A842" s="12"/>
      <c r="B842" s="12"/>
      <c r="C842" s="12"/>
      <c r="D842" s="12"/>
      <c r="E842" s="12"/>
      <c r="F842" s="12"/>
      <c r="G842" s="12"/>
      <c r="H842" s="12"/>
      <c r="J842" s="12" t="s">
        <v>3437</v>
      </c>
      <c r="K842" s="12" t="s">
        <v>134</v>
      </c>
      <c r="L842" s="12" t="s">
        <v>1562</v>
      </c>
      <c r="M842" s="12" t="s">
        <v>134</v>
      </c>
      <c r="N842" s="12" t="s">
        <v>3438</v>
      </c>
      <c r="O842" s="12">
        <v>7.78123103185</v>
      </c>
      <c r="P842" s="12">
        <v>-72.434298789500005</v>
      </c>
    </row>
    <row r="843" spans="1:16" x14ac:dyDescent="0.25">
      <c r="A843" s="12"/>
      <c r="B843" s="12"/>
      <c r="C843" s="12"/>
      <c r="D843" s="12"/>
      <c r="E843" s="12"/>
      <c r="F843" s="12"/>
      <c r="G843" s="12"/>
      <c r="H843" s="12"/>
      <c r="J843" s="12" t="s">
        <v>3439</v>
      </c>
      <c r="K843" s="12" t="s">
        <v>134</v>
      </c>
      <c r="L843" s="12" t="s">
        <v>1562</v>
      </c>
      <c r="M843" s="12" t="s">
        <v>3440</v>
      </c>
      <c r="N843" s="12" t="s">
        <v>3441</v>
      </c>
      <c r="O843" s="12">
        <v>7.8449494147800003</v>
      </c>
      <c r="P843" s="12">
        <v>-72.422668869500001</v>
      </c>
    </row>
    <row r="844" spans="1:16" x14ac:dyDescent="0.25">
      <c r="A844" s="12"/>
      <c r="B844" s="12"/>
      <c r="C844" s="12"/>
      <c r="D844" s="12"/>
      <c r="E844" s="12"/>
      <c r="F844" s="12"/>
      <c r="G844" s="12"/>
      <c r="H844" s="12"/>
      <c r="J844" s="12" t="s">
        <v>3442</v>
      </c>
      <c r="K844" s="12" t="s">
        <v>134</v>
      </c>
      <c r="L844" s="12" t="s">
        <v>1562</v>
      </c>
      <c r="M844" s="12" t="s">
        <v>3443</v>
      </c>
      <c r="N844" s="12" t="s">
        <v>3444</v>
      </c>
      <c r="O844" s="12">
        <v>7.7894808169500003</v>
      </c>
      <c r="P844" s="12">
        <v>-72.387044450600001</v>
      </c>
    </row>
    <row r="845" spans="1:16" ht="25.5" x14ac:dyDescent="0.25">
      <c r="A845" s="12"/>
      <c r="B845" s="12"/>
      <c r="C845" s="12"/>
      <c r="D845" s="12"/>
      <c r="E845" s="12"/>
      <c r="F845" s="12"/>
      <c r="G845" s="12"/>
      <c r="H845" s="12"/>
      <c r="J845" s="12" t="s">
        <v>3445</v>
      </c>
      <c r="K845" s="12" t="s">
        <v>134</v>
      </c>
      <c r="L845" s="12" t="s">
        <v>1562</v>
      </c>
      <c r="M845" s="12" t="s">
        <v>3446</v>
      </c>
      <c r="N845" s="12" t="s">
        <v>3447</v>
      </c>
      <c r="O845" s="12">
        <v>7.7014447808700002</v>
      </c>
      <c r="P845" s="12">
        <v>-72.437089697399998</v>
      </c>
    </row>
    <row r="846" spans="1:16" x14ac:dyDescent="0.25">
      <c r="A846" s="12"/>
      <c r="B846" s="12"/>
      <c r="C846" s="12"/>
      <c r="D846" s="12"/>
      <c r="E846" s="12"/>
      <c r="F846" s="12"/>
      <c r="G846" s="12"/>
      <c r="H846" s="12"/>
      <c r="J846" s="12" t="s">
        <v>3448</v>
      </c>
      <c r="K846" s="12" t="s">
        <v>1567</v>
      </c>
      <c r="L846" s="12" t="s">
        <v>1568</v>
      </c>
      <c r="M846" s="12" t="s">
        <v>1567</v>
      </c>
      <c r="N846" s="12" t="s">
        <v>3449</v>
      </c>
      <c r="O846" s="12">
        <v>7.8247945522800002</v>
      </c>
      <c r="P846" s="12">
        <v>-72.199941668199997</v>
      </c>
    </row>
    <row r="847" spans="1:16" ht="25.5" x14ac:dyDescent="0.25">
      <c r="A847" s="12"/>
      <c r="B847" s="12"/>
      <c r="C847" s="12"/>
      <c r="D847" s="12"/>
      <c r="E847" s="12"/>
      <c r="F847" s="12"/>
      <c r="G847" s="12"/>
      <c r="H847" s="12"/>
      <c r="J847" s="12" t="s">
        <v>3450</v>
      </c>
      <c r="K847" s="12" t="s">
        <v>1567</v>
      </c>
      <c r="L847" s="12" t="s">
        <v>1568</v>
      </c>
      <c r="M847" s="12" t="s">
        <v>3451</v>
      </c>
      <c r="N847" s="12" t="s">
        <v>3452</v>
      </c>
      <c r="O847" s="12">
        <v>7.8072857552099997</v>
      </c>
      <c r="P847" s="12">
        <v>-72.176531193800002</v>
      </c>
    </row>
    <row r="848" spans="1:16" x14ac:dyDescent="0.25">
      <c r="A848" s="12"/>
      <c r="B848" s="12"/>
      <c r="C848" s="12"/>
      <c r="D848" s="12"/>
      <c r="E848" s="12"/>
      <c r="F848" s="12"/>
      <c r="G848" s="12"/>
      <c r="H848" s="12"/>
      <c r="J848" s="12" t="s">
        <v>3453</v>
      </c>
      <c r="K848" s="12" t="s">
        <v>1567</v>
      </c>
      <c r="L848" s="12" t="s">
        <v>1568</v>
      </c>
      <c r="M848" s="12" t="s">
        <v>3454</v>
      </c>
      <c r="N848" s="12" t="s">
        <v>3455</v>
      </c>
      <c r="O848" s="12">
        <v>7.7783067588400003</v>
      </c>
      <c r="P848" s="12">
        <v>-72.061687344800006</v>
      </c>
    </row>
    <row r="849" spans="1:16" x14ac:dyDescent="0.25">
      <c r="A849" s="12"/>
      <c r="B849" s="12"/>
      <c r="C849" s="12"/>
      <c r="D849" s="12"/>
      <c r="E849" s="12"/>
      <c r="F849" s="12"/>
      <c r="G849" s="12"/>
      <c r="H849" s="12"/>
      <c r="J849" s="12" t="s">
        <v>3456</v>
      </c>
      <c r="K849" s="12" t="s">
        <v>1573</v>
      </c>
      <c r="L849" s="12" t="s">
        <v>1574</v>
      </c>
      <c r="M849" s="12" t="s">
        <v>3457</v>
      </c>
      <c r="N849" s="12" t="s">
        <v>3458</v>
      </c>
      <c r="O849" s="12">
        <v>7.5376236718299996</v>
      </c>
      <c r="P849" s="12">
        <v>-72.237088316400005</v>
      </c>
    </row>
    <row r="850" spans="1:16" x14ac:dyDescent="0.25">
      <c r="A850" s="12"/>
      <c r="B850" s="12"/>
      <c r="C850" s="12"/>
      <c r="D850" s="12"/>
      <c r="E850" s="12"/>
      <c r="F850" s="12"/>
      <c r="G850" s="12"/>
      <c r="H850" s="12"/>
      <c r="J850" s="12" t="s">
        <v>3459</v>
      </c>
      <c r="K850" s="12" t="s">
        <v>1579</v>
      </c>
      <c r="L850" s="12" t="s">
        <v>1580</v>
      </c>
      <c r="M850" s="12" t="s">
        <v>1579</v>
      </c>
      <c r="N850" s="12" t="s">
        <v>3460</v>
      </c>
      <c r="O850" s="12">
        <v>7.5909304532300004</v>
      </c>
      <c r="P850" s="12">
        <v>-71.912451259899996</v>
      </c>
    </row>
    <row r="851" spans="1:16" x14ac:dyDescent="0.25">
      <c r="A851" s="12"/>
      <c r="B851" s="12"/>
      <c r="C851" s="12"/>
      <c r="D851" s="12"/>
      <c r="E851" s="12"/>
      <c r="F851" s="12"/>
      <c r="G851" s="12"/>
      <c r="H851" s="12"/>
      <c r="J851" s="12" t="s">
        <v>3461</v>
      </c>
      <c r="K851" s="12" t="s">
        <v>1579</v>
      </c>
      <c r="L851" s="12" t="s">
        <v>1580</v>
      </c>
      <c r="M851" s="12" t="s">
        <v>1014</v>
      </c>
      <c r="N851" s="12" t="s">
        <v>3462</v>
      </c>
      <c r="O851" s="12">
        <v>7.44758451592</v>
      </c>
      <c r="P851" s="12">
        <v>-72.024294292299999</v>
      </c>
    </row>
    <row r="852" spans="1:16" x14ac:dyDescent="0.25">
      <c r="A852" s="12"/>
      <c r="B852" s="12"/>
      <c r="C852" s="12"/>
      <c r="D852" s="12"/>
      <c r="E852" s="12"/>
      <c r="F852" s="12"/>
      <c r="G852" s="12"/>
      <c r="H852" s="12"/>
      <c r="J852" s="12" t="s">
        <v>3463</v>
      </c>
      <c r="K852" s="12" t="s">
        <v>1579</v>
      </c>
      <c r="L852" s="12" t="s">
        <v>1580</v>
      </c>
      <c r="M852" s="12" t="s">
        <v>3464</v>
      </c>
      <c r="N852" s="12" t="s">
        <v>3465</v>
      </c>
      <c r="O852" s="12">
        <v>7.6182067510999998</v>
      </c>
      <c r="P852" s="12">
        <v>-72.053581832600003</v>
      </c>
    </row>
    <row r="853" spans="1:16" ht="25.5" x14ac:dyDescent="0.25">
      <c r="A853" s="12"/>
      <c r="B853" s="12"/>
      <c r="C853" s="12"/>
      <c r="D853" s="12"/>
      <c r="E853" s="12"/>
      <c r="F853" s="12"/>
      <c r="G853" s="12"/>
      <c r="H853" s="12"/>
      <c r="J853" s="12" t="s">
        <v>3466</v>
      </c>
      <c r="K853" s="12" t="s">
        <v>184</v>
      </c>
      <c r="L853" s="12" t="s">
        <v>1585</v>
      </c>
      <c r="M853" s="12" t="s">
        <v>3467</v>
      </c>
      <c r="N853" s="12" t="s">
        <v>3468</v>
      </c>
      <c r="O853" s="12">
        <v>7.9132969941600004</v>
      </c>
      <c r="P853" s="12">
        <v>-71.897626867900001</v>
      </c>
    </row>
    <row r="854" spans="1:16" x14ac:dyDescent="0.25">
      <c r="A854" s="12"/>
      <c r="B854" s="12"/>
      <c r="C854" s="12"/>
      <c r="D854" s="12"/>
      <c r="E854" s="12"/>
      <c r="F854" s="12"/>
      <c r="G854" s="12"/>
      <c r="H854" s="12"/>
      <c r="J854" s="12" t="s">
        <v>3469</v>
      </c>
      <c r="K854" s="12" t="s">
        <v>1590</v>
      </c>
      <c r="L854" s="12" t="s">
        <v>1591</v>
      </c>
      <c r="M854" s="12" t="s">
        <v>1590</v>
      </c>
      <c r="N854" s="12" t="s">
        <v>3470</v>
      </c>
      <c r="O854" s="12">
        <v>8.2634465377400002</v>
      </c>
      <c r="P854" s="12">
        <v>-72.237807112900001</v>
      </c>
    </row>
    <row r="855" spans="1:16" x14ac:dyDescent="0.25">
      <c r="A855" s="12"/>
      <c r="B855" s="12"/>
      <c r="C855" s="12"/>
      <c r="D855" s="12"/>
      <c r="E855" s="12"/>
      <c r="F855" s="12"/>
      <c r="G855" s="12"/>
      <c r="H855" s="12"/>
      <c r="J855" s="12" t="s">
        <v>3471</v>
      </c>
      <c r="K855" s="12" t="s">
        <v>1590</v>
      </c>
      <c r="L855" s="12" t="s">
        <v>1591</v>
      </c>
      <c r="M855" s="12" t="s">
        <v>3472</v>
      </c>
      <c r="N855" s="12" t="s">
        <v>3473</v>
      </c>
      <c r="O855" s="12">
        <v>8.3653648491899997</v>
      </c>
      <c r="P855" s="12">
        <v>-72.371163537699999</v>
      </c>
    </row>
    <row r="856" spans="1:16" x14ac:dyDescent="0.25">
      <c r="A856" s="12"/>
      <c r="B856" s="12"/>
      <c r="C856" s="12"/>
      <c r="D856" s="12"/>
      <c r="E856" s="12"/>
      <c r="F856" s="12"/>
      <c r="G856" s="12"/>
      <c r="H856" s="12"/>
      <c r="J856" s="12" t="s">
        <v>3474</v>
      </c>
      <c r="K856" s="12" t="s">
        <v>1590</v>
      </c>
      <c r="L856" s="12" t="s">
        <v>1591</v>
      </c>
      <c r="M856" s="12" t="s">
        <v>1564</v>
      </c>
      <c r="N856" s="12" t="s">
        <v>3475</v>
      </c>
      <c r="O856" s="12">
        <v>8.3823054499400005</v>
      </c>
      <c r="P856" s="12">
        <v>-72.2566849241</v>
      </c>
    </row>
    <row r="857" spans="1:16" x14ac:dyDescent="0.25">
      <c r="A857" s="12"/>
      <c r="B857" s="12"/>
      <c r="C857" s="12"/>
      <c r="D857" s="12"/>
      <c r="E857" s="12"/>
      <c r="F857" s="12"/>
      <c r="G857" s="12"/>
      <c r="H857" s="12"/>
      <c r="J857" s="12" t="s">
        <v>3476</v>
      </c>
      <c r="K857" s="12" t="s">
        <v>3477</v>
      </c>
      <c r="L857" s="12" t="s">
        <v>1597</v>
      </c>
      <c r="M857" s="12" t="s">
        <v>3478</v>
      </c>
      <c r="N857" s="12" t="s">
        <v>3479</v>
      </c>
      <c r="O857" s="12">
        <v>7.85206416775</v>
      </c>
      <c r="P857" s="12">
        <v>-72.233502658899994</v>
      </c>
    </row>
    <row r="858" spans="1:16" x14ac:dyDescent="0.25">
      <c r="A858" s="12"/>
      <c r="B858" s="12"/>
      <c r="C858" s="12"/>
      <c r="D858" s="12"/>
      <c r="E858" s="12"/>
      <c r="F858" s="12"/>
      <c r="G858" s="12"/>
      <c r="H858" s="12"/>
      <c r="J858" s="12" t="s">
        <v>3480</v>
      </c>
      <c r="K858" s="12" t="s">
        <v>200</v>
      </c>
      <c r="L858" s="12" t="s">
        <v>1601</v>
      </c>
      <c r="M858" s="12" t="s">
        <v>200</v>
      </c>
      <c r="N858" s="12" t="s">
        <v>3481</v>
      </c>
      <c r="O858" s="12">
        <v>7.8189617297699998</v>
      </c>
      <c r="P858" s="12">
        <v>-72.2942701427</v>
      </c>
    </row>
    <row r="859" spans="1:16" x14ac:dyDescent="0.25">
      <c r="A859" s="12"/>
      <c r="B859" s="12"/>
      <c r="C859" s="12"/>
      <c r="D859" s="12"/>
      <c r="E859" s="12"/>
      <c r="F859" s="12"/>
      <c r="G859" s="12"/>
      <c r="H859" s="12"/>
      <c r="J859" s="12" t="s">
        <v>3482</v>
      </c>
      <c r="K859" s="12" t="s">
        <v>200</v>
      </c>
      <c r="L859" s="12" t="s">
        <v>1601</v>
      </c>
      <c r="M859" s="12" t="s">
        <v>940</v>
      </c>
      <c r="N859" s="12" t="s">
        <v>3483</v>
      </c>
      <c r="O859" s="12">
        <v>7.7816034607900004</v>
      </c>
      <c r="P859" s="12">
        <v>-72.274810499599994</v>
      </c>
    </row>
    <row r="860" spans="1:16" x14ac:dyDescent="0.25">
      <c r="A860" s="12"/>
      <c r="B860" s="12"/>
      <c r="C860" s="12"/>
      <c r="D860" s="12"/>
      <c r="E860" s="12"/>
      <c r="F860" s="12"/>
      <c r="G860" s="12"/>
      <c r="H860" s="12"/>
      <c r="J860" s="12" t="s">
        <v>3484</v>
      </c>
      <c r="K860" s="12" t="s">
        <v>200</v>
      </c>
      <c r="L860" s="12" t="s">
        <v>1601</v>
      </c>
      <c r="M860" s="12" t="s">
        <v>3485</v>
      </c>
      <c r="N860" s="12" t="s">
        <v>3486</v>
      </c>
      <c r="O860" s="12">
        <v>7.8542076286600002</v>
      </c>
      <c r="P860" s="12">
        <v>-72.284135625600001</v>
      </c>
    </row>
    <row r="861" spans="1:16" x14ac:dyDescent="0.25">
      <c r="A861" s="12"/>
      <c r="B861" s="12"/>
      <c r="C861" s="12"/>
      <c r="D861" s="12"/>
      <c r="E861" s="12"/>
      <c r="F861" s="12"/>
      <c r="G861" s="12"/>
      <c r="H861" s="12"/>
      <c r="J861" s="12" t="s">
        <v>3487</v>
      </c>
      <c r="K861" s="12" t="s">
        <v>1606</v>
      </c>
      <c r="L861" s="12" t="s">
        <v>1607</v>
      </c>
      <c r="M861" s="12" t="s">
        <v>1606</v>
      </c>
      <c r="N861" s="12" t="s">
        <v>3488</v>
      </c>
      <c r="O861" s="12">
        <v>8.0993356646999999</v>
      </c>
      <c r="P861" s="12">
        <v>-71.969226297199995</v>
      </c>
    </row>
    <row r="862" spans="1:16" ht="25.5" x14ac:dyDescent="0.25">
      <c r="A862" s="12"/>
      <c r="B862" s="12"/>
      <c r="C862" s="12"/>
      <c r="D862" s="12"/>
      <c r="E862" s="12"/>
      <c r="F862" s="12"/>
      <c r="G862" s="12"/>
      <c r="H862" s="12"/>
      <c r="J862" s="12" t="s">
        <v>3489</v>
      </c>
      <c r="K862" s="12" t="s">
        <v>1606</v>
      </c>
      <c r="L862" s="12" t="s">
        <v>1607</v>
      </c>
      <c r="M862" s="12" t="s">
        <v>3490</v>
      </c>
      <c r="N862" s="12" t="s">
        <v>3491</v>
      </c>
      <c r="O862" s="12">
        <v>8.3079583098400001</v>
      </c>
      <c r="P862" s="12">
        <v>-71.933688255700005</v>
      </c>
    </row>
    <row r="863" spans="1:16" ht="25.5" x14ac:dyDescent="0.25">
      <c r="A863" s="12"/>
      <c r="B863" s="12"/>
      <c r="C863" s="12"/>
      <c r="D863" s="12"/>
      <c r="E863" s="12"/>
      <c r="F863" s="12"/>
      <c r="G863" s="12"/>
      <c r="H863" s="12"/>
      <c r="J863" s="12" t="s">
        <v>3492</v>
      </c>
      <c r="K863" s="12" t="s">
        <v>1606</v>
      </c>
      <c r="L863" s="12" t="s">
        <v>1607</v>
      </c>
      <c r="M863" s="12" t="s">
        <v>3493</v>
      </c>
      <c r="N863" s="12" t="s">
        <v>3494</v>
      </c>
      <c r="O863" s="12">
        <v>8.1929021849300003</v>
      </c>
      <c r="P863" s="12">
        <v>-71.967097355299998</v>
      </c>
    </row>
    <row r="864" spans="1:16" x14ac:dyDescent="0.25">
      <c r="A864" s="12"/>
      <c r="B864" s="12"/>
      <c r="C864" s="12"/>
      <c r="D864" s="12"/>
      <c r="E864" s="12"/>
      <c r="F864" s="12"/>
      <c r="G864" s="12"/>
      <c r="H864" s="12"/>
      <c r="J864" s="12" t="s">
        <v>3495</v>
      </c>
      <c r="K864" s="12" t="s">
        <v>1611</v>
      </c>
      <c r="L864" s="12" t="s">
        <v>1612</v>
      </c>
      <c r="M864" s="12" t="s">
        <v>2013</v>
      </c>
      <c r="N864" s="12" t="s">
        <v>3496</v>
      </c>
      <c r="O864" s="12">
        <v>8.0177791676400005</v>
      </c>
      <c r="P864" s="12">
        <v>-72.083765908299995</v>
      </c>
    </row>
    <row r="865" spans="1:16" x14ac:dyDescent="0.25">
      <c r="A865" s="12"/>
      <c r="B865" s="12"/>
      <c r="C865" s="12"/>
      <c r="D865" s="12"/>
      <c r="E865" s="12"/>
      <c r="F865" s="12"/>
      <c r="G865" s="12"/>
      <c r="H865" s="12"/>
      <c r="J865" s="12" t="s">
        <v>3497</v>
      </c>
      <c r="K865" s="12" t="s">
        <v>1617</v>
      </c>
      <c r="L865" s="12" t="s">
        <v>1618</v>
      </c>
      <c r="M865" s="12" t="s">
        <v>1617</v>
      </c>
      <c r="N865" s="12" t="s">
        <v>3498</v>
      </c>
      <c r="O865" s="12">
        <v>7.6856346492799998</v>
      </c>
      <c r="P865" s="12">
        <v>-72.3603971836</v>
      </c>
    </row>
    <row r="866" spans="1:16" x14ac:dyDescent="0.25">
      <c r="A866" s="12"/>
      <c r="B866" s="12"/>
      <c r="C866" s="12"/>
      <c r="D866" s="12"/>
      <c r="E866" s="12"/>
      <c r="F866" s="12"/>
      <c r="G866" s="12"/>
      <c r="H866" s="12"/>
      <c r="J866" s="12" t="s">
        <v>3499</v>
      </c>
      <c r="K866" s="12" t="s">
        <v>1617</v>
      </c>
      <c r="L866" s="12" t="s">
        <v>1618</v>
      </c>
      <c r="M866" s="12" t="s">
        <v>3500</v>
      </c>
      <c r="N866" s="12" t="s">
        <v>3501</v>
      </c>
      <c r="O866" s="12">
        <v>7.5896660637200002</v>
      </c>
      <c r="P866" s="12">
        <v>-72.353741232600001</v>
      </c>
    </row>
    <row r="867" spans="1:16" x14ac:dyDescent="0.25">
      <c r="A867" s="12"/>
      <c r="B867" s="12"/>
      <c r="C867" s="12"/>
      <c r="D867" s="12"/>
      <c r="E867" s="12"/>
      <c r="F867" s="12"/>
      <c r="G867" s="12"/>
      <c r="H867" s="12"/>
      <c r="J867" s="12" t="s">
        <v>3502</v>
      </c>
      <c r="K867" s="12" t="s">
        <v>1617</v>
      </c>
      <c r="L867" s="12" t="s">
        <v>1618</v>
      </c>
      <c r="M867" s="12" t="s">
        <v>3503</v>
      </c>
      <c r="N867" s="12" t="s">
        <v>3504</v>
      </c>
      <c r="O867" s="12">
        <v>7.4938498072100002</v>
      </c>
      <c r="P867" s="12">
        <v>-72.367576729199996</v>
      </c>
    </row>
    <row r="868" spans="1:16" x14ac:dyDescent="0.25">
      <c r="A868" s="12"/>
      <c r="B868" s="12"/>
      <c r="C868" s="12"/>
      <c r="D868" s="12"/>
      <c r="E868" s="12"/>
      <c r="F868" s="12"/>
      <c r="G868" s="12"/>
      <c r="H868" s="12"/>
      <c r="J868" s="12" t="s">
        <v>3505</v>
      </c>
      <c r="K868" s="12" t="s">
        <v>1617</v>
      </c>
      <c r="L868" s="12" t="s">
        <v>1618</v>
      </c>
      <c r="M868" s="12" t="s">
        <v>3506</v>
      </c>
      <c r="N868" s="12" t="s">
        <v>3507</v>
      </c>
      <c r="O868" s="12">
        <v>7.6329670362200002</v>
      </c>
      <c r="P868" s="12">
        <v>-72.411373995600002</v>
      </c>
    </row>
    <row r="869" spans="1:16" x14ac:dyDescent="0.25">
      <c r="A869" s="12"/>
      <c r="B869" s="12"/>
      <c r="C869" s="12"/>
      <c r="D869" s="12"/>
      <c r="E869" s="12"/>
      <c r="F869" s="12"/>
      <c r="G869" s="12"/>
      <c r="H869" s="12"/>
      <c r="J869" s="12" t="s">
        <v>3508</v>
      </c>
      <c r="K869" s="12" t="s">
        <v>232</v>
      </c>
      <c r="L869" s="12" t="s">
        <v>1623</v>
      </c>
      <c r="M869" s="12" t="s">
        <v>232</v>
      </c>
      <c r="N869" s="12" t="s">
        <v>3509</v>
      </c>
      <c r="O869" s="12">
        <v>7.8067073926399999</v>
      </c>
      <c r="P869" s="12">
        <v>-72.334510759599993</v>
      </c>
    </row>
    <row r="870" spans="1:16" x14ac:dyDescent="0.25">
      <c r="A870" s="12"/>
      <c r="B870" s="12"/>
      <c r="C870" s="12"/>
      <c r="D870" s="12"/>
      <c r="E870" s="12"/>
      <c r="F870" s="12"/>
      <c r="G870" s="12"/>
      <c r="H870" s="12"/>
      <c r="J870" s="12" t="s">
        <v>3510</v>
      </c>
      <c r="K870" s="12" t="s">
        <v>232</v>
      </c>
      <c r="L870" s="12" t="s">
        <v>1623</v>
      </c>
      <c r="M870" s="12" t="s">
        <v>3511</v>
      </c>
      <c r="N870" s="12" t="s">
        <v>3512</v>
      </c>
      <c r="O870" s="12">
        <v>7.86070895772</v>
      </c>
      <c r="P870" s="12">
        <v>-72.359604085699999</v>
      </c>
    </row>
    <row r="871" spans="1:16" ht="25.5" x14ac:dyDescent="0.25">
      <c r="A871" s="12"/>
      <c r="B871" s="12"/>
      <c r="C871" s="12"/>
      <c r="D871" s="12"/>
      <c r="E871" s="12"/>
      <c r="F871" s="12"/>
      <c r="G871" s="12"/>
      <c r="H871" s="12"/>
      <c r="J871" s="12" t="s">
        <v>3513</v>
      </c>
      <c r="K871" s="12" t="s">
        <v>232</v>
      </c>
      <c r="L871" s="12" t="s">
        <v>1623</v>
      </c>
      <c r="M871" s="12" t="s">
        <v>3514</v>
      </c>
      <c r="N871" s="12" t="s">
        <v>3515</v>
      </c>
      <c r="O871" s="12">
        <v>7.7494828442800001</v>
      </c>
      <c r="P871" s="12">
        <v>-72.299563795200001</v>
      </c>
    </row>
    <row r="872" spans="1:16" x14ac:dyDescent="0.25">
      <c r="A872" s="12"/>
      <c r="B872" s="12"/>
      <c r="C872" s="12"/>
      <c r="D872" s="12"/>
      <c r="E872" s="12"/>
      <c r="F872" s="12"/>
      <c r="G872" s="12"/>
      <c r="H872" s="12"/>
      <c r="J872" s="12" t="s">
        <v>3516</v>
      </c>
      <c r="K872" s="12" t="s">
        <v>89</v>
      </c>
      <c r="L872" s="12" t="s">
        <v>1628</v>
      </c>
      <c r="M872" s="12" t="s">
        <v>89</v>
      </c>
      <c r="N872" s="12" t="s">
        <v>3517</v>
      </c>
      <c r="O872" s="12">
        <v>7.6749151838099996</v>
      </c>
      <c r="P872" s="12">
        <v>-71.557130036199993</v>
      </c>
    </row>
    <row r="873" spans="1:16" x14ac:dyDescent="0.25">
      <c r="A873" s="12"/>
      <c r="B873" s="12"/>
      <c r="C873" s="12"/>
      <c r="D873" s="12"/>
      <c r="E873" s="12"/>
      <c r="F873" s="12"/>
      <c r="G873" s="12"/>
      <c r="H873" s="12"/>
      <c r="J873" s="12" t="s">
        <v>3518</v>
      </c>
      <c r="K873" s="12" t="s">
        <v>89</v>
      </c>
      <c r="L873" s="12" t="s">
        <v>1628</v>
      </c>
      <c r="M873" s="12" t="s">
        <v>3519</v>
      </c>
      <c r="N873" s="12" t="s">
        <v>3520</v>
      </c>
      <c r="O873" s="12">
        <v>7.54001233349</v>
      </c>
      <c r="P873" s="12">
        <v>-71.498472677899997</v>
      </c>
    </row>
    <row r="874" spans="1:16" x14ac:dyDescent="0.25">
      <c r="A874" s="12"/>
      <c r="B874" s="12"/>
      <c r="C874" s="12"/>
      <c r="D874" s="12"/>
      <c r="E874" s="12"/>
      <c r="F874" s="12"/>
      <c r="G874" s="12"/>
      <c r="H874" s="12"/>
      <c r="J874" s="12" t="s">
        <v>3521</v>
      </c>
      <c r="K874" s="12" t="s">
        <v>89</v>
      </c>
      <c r="L874" s="12" t="s">
        <v>1628</v>
      </c>
      <c r="M874" s="12" t="s">
        <v>3522</v>
      </c>
      <c r="N874" s="12" t="s">
        <v>3523</v>
      </c>
      <c r="O874" s="12">
        <v>7.5663349217600002</v>
      </c>
      <c r="P874" s="12">
        <v>-71.732347815500006</v>
      </c>
    </row>
    <row r="875" spans="1:16" ht="25.5" x14ac:dyDescent="0.25">
      <c r="A875" s="12"/>
      <c r="B875" s="12"/>
      <c r="C875" s="12"/>
      <c r="D875" s="12"/>
      <c r="E875" s="12"/>
      <c r="F875" s="12"/>
      <c r="G875" s="12"/>
      <c r="H875" s="12"/>
      <c r="J875" s="12" t="s">
        <v>3524</v>
      </c>
      <c r="K875" s="12" t="s">
        <v>89</v>
      </c>
      <c r="L875" s="12" t="s">
        <v>1628</v>
      </c>
      <c r="M875" s="12" t="s">
        <v>3525</v>
      </c>
      <c r="N875" s="12" t="s">
        <v>3526</v>
      </c>
      <c r="O875" s="12">
        <v>7.6960135132699996</v>
      </c>
      <c r="P875" s="12">
        <v>-71.703228942300001</v>
      </c>
    </row>
    <row r="876" spans="1:16" x14ac:dyDescent="0.25">
      <c r="A876" s="12"/>
      <c r="B876" s="12"/>
      <c r="C876" s="12"/>
      <c r="D876" s="12"/>
      <c r="E876" s="12"/>
      <c r="F876" s="12"/>
      <c r="G876" s="12"/>
      <c r="H876" s="12"/>
      <c r="J876" s="12" t="s">
        <v>3527</v>
      </c>
      <c r="K876" s="12" t="s">
        <v>1632</v>
      </c>
      <c r="L876" s="12" t="s">
        <v>1633</v>
      </c>
      <c r="M876" s="12" t="s">
        <v>1632</v>
      </c>
      <c r="N876" s="12" t="s">
        <v>3528</v>
      </c>
      <c r="O876" s="12">
        <v>7.9474802683699997</v>
      </c>
      <c r="P876" s="12">
        <v>-72.295237188000002</v>
      </c>
    </row>
    <row r="877" spans="1:16" x14ac:dyDescent="0.25">
      <c r="A877" s="12"/>
      <c r="B877" s="12"/>
      <c r="C877" s="12"/>
      <c r="D877" s="12"/>
      <c r="E877" s="12"/>
      <c r="F877" s="12"/>
      <c r="G877" s="12"/>
      <c r="H877" s="12"/>
      <c r="J877" s="12" t="s">
        <v>3529</v>
      </c>
      <c r="K877" s="12" t="s">
        <v>1632</v>
      </c>
      <c r="L877" s="12" t="s">
        <v>1633</v>
      </c>
      <c r="M877" s="12" t="s">
        <v>3530</v>
      </c>
      <c r="N877" s="12" t="s">
        <v>3531</v>
      </c>
      <c r="O877" s="12">
        <v>7.89741718318</v>
      </c>
      <c r="P877" s="12">
        <v>-72.259240915199996</v>
      </c>
    </row>
    <row r="878" spans="1:16" x14ac:dyDescent="0.25">
      <c r="A878" s="12"/>
      <c r="B878" s="12"/>
      <c r="C878" s="12"/>
      <c r="D878" s="12"/>
      <c r="E878" s="12"/>
      <c r="F878" s="12"/>
      <c r="G878" s="12"/>
      <c r="H878" s="12"/>
      <c r="J878" s="12" t="s">
        <v>3532</v>
      </c>
      <c r="K878" s="12" t="s">
        <v>1637</v>
      </c>
      <c r="L878" s="12" t="s">
        <v>1638</v>
      </c>
      <c r="M878" s="12" t="s">
        <v>3533</v>
      </c>
      <c r="N878" s="12" t="s">
        <v>3534</v>
      </c>
      <c r="O878" s="12">
        <v>7.9882135495200002</v>
      </c>
      <c r="P878" s="12">
        <v>-72.186534112499999</v>
      </c>
    </row>
    <row r="879" spans="1:16" x14ac:dyDescent="0.25">
      <c r="A879" s="12"/>
      <c r="B879" s="12"/>
      <c r="C879" s="12"/>
      <c r="D879" s="12"/>
      <c r="E879" s="12"/>
      <c r="F879" s="12"/>
      <c r="G879" s="12"/>
      <c r="H879" s="12"/>
      <c r="J879" s="12" t="s">
        <v>3535</v>
      </c>
      <c r="K879" s="12" t="s">
        <v>1643</v>
      </c>
      <c r="L879" s="12" t="s">
        <v>1644</v>
      </c>
      <c r="M879" s="12" t="s">
        <v>1643</v>
      </c>
      <c r="N879" s="12" t="s">
        <v>3536</v>
      </c>
      <c r="O879" s="12">
        <v>8.3639044999400003</v>
      </c>
      <c r="P879" s="12">
        <v>-72.101211422899993</v>
      </c>
    </row>
    <row r="880" spans="1:16" x14ac:dyDescent="0.25">
      <c r="A880" s="12"/>
      <c r="B880" s="12"/>
      <c r="C880" s="12"/>
      <c r="D880" s="12"/>
      <c r="E880" s="12"/>
      <c r="F880" s="12"/>
      <c r="G880" s="12"/>
      <c r="H880" s="12"/>
      <c r="J880" s="12" t="s">
        <v>3537</v>
      </c>
      <c r="K880" s="12" t="s">
        <v>1643</v>
      </c>
      <c r="L880" s="12" t="s">
        <v>1644</v>
      </c>
      <c r="M880" s="12" t="s">
        <v>3538</v>
      </c>
      <c r="N880" s="12" t="s">
        <v>3539</v>
      </c>
      <c r="O880" s="12">
        <v>8.4201602010500007</v>
      </c>
      <c r="P880" s="12">
        <v>-72.007318466699999</v>
      </c>
    </row>
    <row r="881" spans="1:16" x14ac:dyDescent="0.25">
      <c r="A881" s="12"/>
      <c r="B881" s="12"/>
      <c r="C881" s="12"/>
      <c r="D881" s="12"/>
      <c r="E881" s="12"/>
      <c r="F881" s="12"/>
      <c r="G881" s="12"/>
      <c r="H881" s="12"/>
      <c r="J881" s="12" t="s">
        <v>3540</v>
      </c>
      <c r="K881" s="12" t="s">
        <v>1649</v>
      </c>
      <c r="L881" s="12" t="s">
        <v>1650</v>
      </c>
      <c r="M881" s="12" t="s">
        <v>1649</v>
      </c>
      <c r="N881" s="12" t="s">
        <v>3541</v>
      </c>
      <c r="O881" s="12">
        <v>7.9615446182699996</v>
      </c>
      <c r="P881" s="12">
        <v>-72.417709294399998</v>
      </c>
    </row>
    <row r="882" spans="1:16" x14ac:dyDescent="0.25">
      <c r="A882" s="12"/>
      <c r="B882" s="12"/>
      <c r="C882" s="12"/>
      <c r="D882" s="12"/>
      <c r="E882" s="12"/>
      <c r="F882" s="12"/>
      <c r="G882" s="12"/>
      <c r="H882" s="12"/>
      <c r="J882" s="12" t="s">
        <v>3542</v>
      </c>
      <c r="K882" s="12" t="s">
        <v>1649</v>
      </c>
      <c r="L882" s="12" t="s">
        <v>1650</v>
      </c>
      <c r="M882" s="12" t="s">
        <v>3543</v>
      </c>
      <c r="N882" s="12" t="s">
        <v>3544</v>
      </c>
      <c r="O882" s="12">
        <v>7.9168595448100003</v>
      </c>
      <c r="P882" s="12">
        <v>-72.401803637599997</v>
      </c>
    </row>
    <row r="883" spans="1:16" x14ac:dyDescent="0.25">
      <c r="A883" s="12"/>
      <c r="B883" s="12"/>
      <c r="C883" s="12"/>
      <c r="D883" s="12"/>
      <c r="E883" s="12"/>
      <c r="F883" s="12"/>
      <c r="G883" s="12"/>
      <c r="H883" s="12"/>
      <c r="J883" s="12" t="s">
        <v>3545</v>
      </c>
      <c r="K883" s="12" t="s">
        <v>1655</v>
      </c>
      <c r="L883" s="12" t="s">
        <v>1656</v>
      </c>
      <c r="M883" s="12" t="s">
        <v>3546</v>
      </c>
      <c r="N883" s="12" t="s">
        <v>3547</v>
      </c>
      <c r="O883" s="12">
        <v>7.5306761958799999</v>
      </c>
      <c r="P883" s="12">
        <v>-72.432366483999999</v>
      </c>
    </row>
    <row r="884" spans="1:16" ht="25.5" x14ac:dyDescent="0.25">
      <c r="A884" s="12"/>
      <c r="B884" s="12"/>
      <c r="C884" s="12"/>
      <c r="D884" s="12"/>
      <c r="E884" s="12"/>
      <c r="F884" s="12"/>
      <c r="G884" s="12"/>
      <c r="H884" s="12"/>
      <c r="J884" s="12" t="s">
        <v>3548</v>
      </c>
      <c r="K884" s="12" t="s">
        <v>1660</v>
      </c>
      <c r="L884" s="12" t="s">
        <v>1661</v>
      </c>
      <c r="M884" s="12" t="s">
        <v>1660</v>
      </c>
      <c r="N884" s="12" t="s">
        <v>3549</v>
      </c>
      <c r="O884" s="12">
        <v>8.5288910102000006</v>
      </c>
      <c r="P884" s="12">
        <v>-71.8671259738</v>
      </c>
    </row>
    <row r="885" spans="1:16" ht="25.5" x14ac:dyDescent="0.25">
      <c r="A885" s="12"/>
      <c r="B885" s="12"/>
      <c r="C885" s="12"/>
      <c r="D885" s="12"/>
      <c r="E885" s="12"/>
      <c r="F885" s="12"/>
      <c r="G885" s="12"/>
      <c r="H885" s="12"/>
      <c r="J885" s="12" t="s">
        <v>3550</v>
      </c>
      <c r="K885" s="12" t="s">
        <v>1660</v>
      </c>
      <c r="L885" s="12" t="s">
        <v>1661</v>
      </c>
      <c r="M885" s="12" t="s">
        <v>1710</v>
      </c>
      <c r="N885" s="12" t="s">
        <v>3551</v>
      </c>
      <c r="O885" s="12">
        <v>8.4637061224999997</v>
      </c>
      <c r="P885" s="12">
        <v>-71.926142983099993</v>
      </c>
    </row>
    <row r="886" spans="1:16" ht="25.5" x14ac:dyDescent="0.25">
      <c r="A886" s="12"/>
      <c r="B886" s="12"/>
      <c r="C886" s="12"/>
      <c r="D886" s="12"/>
      <c r="E886" s="12"/>
      <c r="F886" s="12"/>
      <c r="G886" s="12"/>
      <c r="H886" s="12"/>
      <c r="J886" s="12" t="s">
        <v>3552</v>
      </c>
      <c r="K886" s="12" t="s">
        <v>1660</v>
      </c>
      <c r="L886" s="12" t="s">
        <v>1661</v>
      </c>
      <c r="M886" s="12" t="s">
        <v>3553</v>
      </c>
      <c r="N886" s="12" t="s">
        <v>3554</v>
      </c>
      <c r="O886" s="12">
        <v>8.3878395708400006</v>
      </c>
      <c r="P886" s="12">
        <v>-71.850234534799995</v>
      </c>
    </row>
    <row r="887" spans="1:16" x14ac:dyDescent="0.25">
      <c r="A887" s="12"/>
      <c r="B887" s="12"/>
      <c r="C887" s="12"/>
      <c r="D887" s="12"/>
      <c r="E887" s="12"/>
      <c r="F887" s="12"/>
      <c r="G887" s="12"/>
      <c r="H887" s="12"/>
      <c r="J887" s="12" t="s">
        <v>3555</v>
      </c>
      <c r="K887" s="12" t="s">
        <v>659</v>
      </c>
      <c r="L887" s="12" t="s">
        <v>1666</v>
      </c>
      <c r="M887" s="12" t="s">
        <v>3556</v>
      </c>
      <c r="N887" s="12" t="s">
        <v>3557</v>
      </c>
      <c r="O887" s="12">
        <v>7.7206519801400004</v>
      </c>
      <c r="P887" s="12">
        <v>-72.192677571999994</v>
      </c>
    </row>
    <row r="888" spans="1:16" ht="25.5" x14ac:dyDescent="0.25">
      <c r="A888" s="12"/>
      <c r="B888" s="12"/>
      <c r="C888" s="12"/>
      <c r="D888" s="12"/>
      <c r="E888" s="12"/>
      <c r="F888" s="12"/>
      <c r="G888" s="12"/>
      <c r="H888" s="12"/>
      <c r="J888" s="12" t="s">
        <v>3558</v>
      </c>
      <c r="K888" s="12" t="s">
        <v>659</v>
      </c>
      <c r="L888" s="12" t="s">
        <v>1666</v>
      </c>
      <c r="M888" s="12" t="s">
        <v>3559</v>
      </c>
      <c r="N888" s="12" t="s">
        <v>3560</v>
      </c>
      <c r="O888" s="12">
        <v>7.76271289603</v>
      </c>
      <c r="P888" s="12">
        <v>-72.179031419799998</v>
      </c>
    </row>
    <row r="889" spans="1:16" x14ac:dyDescent="0.25">
      <c r="A889" s="12"/>
      <c r="B889" s="12"/>
      <c r="C889" s="12"/>
      <c r="D889" s="12"/>
      <c r="E889" s="12"/>
      <c r="F889" s="12"/>
      <c r="G889" s="12"/>
      <c r="H889" s="12"/>
      <c r="J889" s="12" t="s">
        <v>3561</v>
      </c>
      <c r="K889" s="12" t="s">
        <v>659</v>
      </c>
      <c r="L889" s="12" t="s">
        <v>1666</v>
      </c>
      <c r="M889" s="12" t="s">
        <v>3562</v>
      </c>
      <c r="N889" s="12" t="s">
        <v>3563</v>
      </c>
      <c r="O889" s="12">
        <v>7.78965976845</v>
      </c>
      <c r="P889" s="12">
        <v>-72.197452464600005</v>
      </c>
    </row>
    <row r="890" spans="1:16" x14ac:dyDescent="0.25">
      <c r="A890" s="12"/>
      <c r="B890" s="12"/>
      <c r="C890" s="12"/>
      <c r="D890" s="12"/>
      <c r="E890" s="12"/>
      <c r="F890" s="12"/>
      <c r="G890" s="12"/>
      <c r="H890" s="12"/>
      <c r="J890" s="12" t="s">
        <v>3564</v>
      </c>
      <c r="K890" s="12" t="s">
        <v>659</v>
      </c>
      <c r="L890" s="12" t="s">
        <v>1666</v>
      </c>
      <c r="M890" s="12" t="s">
        <v>402</v>
      </c>
      <c r="N890" s="12" t="s">
        <v>3565</v>
      </c>
      <c r="O890" s="12">
        <v>7.7302617830500004</v>
      </c>
      <c r="P890" s="12">
        <v>-72.256439473900002</v>
      </c>
    </row>
    <row r="891" spans="1:16" ht="25.5" x14ac:dyDescent="0.25">
      <c r="A891" s="12"/>
      <c r="B891" s="12"/>
      <c r="C891" s="12"/>
      <c r="D891" s="12"/>
      <c r="E891" s="12"/>
      <c r="F891" s="12"/>
      <c r="G891" s="12"/>
      <c r="H891" s="12"/>
      <c r="J891" s="12" t="s">
        <v>3566</v>
      </c>
      <c r="K891" s="12" t="s">
        <v>659</v>
      </c>
      <c r="L891" s="12" t="s">
        <v>1666</v>
      </c>
      <c r="M891" s="12" t="s">
        <v>3567</v>
      </c>
      <c r="N891" s="12" t="s">
        <v>3568</v>
      </c>
      <c r="O891" s="12">
        <v>7.7212304299300003</v>
      </c>
      <c r="P891" s="12">
        <v>-72.116301578999995</v>
      </c>
    </row>
    <row r="892" spans="1:16" x14ac:dyDescent="0.25">
      <c r="A892" s="12"/>
      <c r="B892" s="12"/>
      <c r="C892" s="12"/>
      <c r="D892" s="12"/>
      <c r="E892" s="12"/>
      <c r="F892" s="12"/>
      <c r="G892" s="12"/>
      <c r="H892" s="12"/>
      <c r="J892" s="12" t="s">
        <v>3569</v>
      </c>
      <c r="K892" s="12" t="s">
        <v>1671</v>
      </c>
      <c r="L892" s="12" t="s">
        <v>1672</v>
      </c>
      <c r="M892" s="12" t="s">
        <v>3570</v>
      </c>
      <c r="N892" s="12" t="s">
        <v>3571</v>
      </c>
      <c r="O892" s="12">
        <v>8.1324297135899997</v>
      </c>
      <c r="P892" s="12">
        <v>-72.092500315799995</v>
      </c>
    </row>
    <row r="893" spans="1:16" x14ac:dyDescent="0.25">
      <c r="A893" s="12"/>
      <c r="B893" s="12"/>
      <c r="C893" s="12"/>
      <c r="D893" s="12"/>
      <c r="E893" s="12"/>
      <c r="F893" s="12"/>
      <c r="G893" s="12"/>
      <c r="H893" s="12"/>
      <c r="J893" s="12" t="s">
        <v>3572</v>
      </c>
      <c r="K893" s="12" t="s">
        <v>289</v>
      </c>
      <c r="L893" s="12" t="s">
        <v>1677</v>
      </c>
      <c r="M893" s="12" t="s">
        <v>289</v>
      </c>
      <c r="N893" s="12" t="s">
        <v>3573</v>
      </c>
      <c r="O893" s="12">
        <v>8.3262991134199993</v>
      </c>
      <c r="P893" s="12">
        <v>-71.851772173000001</v>
      </c>
    </row>
    <row r="894" spans="1:16" x14ac:dyDescent="0.25">
      <c r="A894" s="12"/>
      <c r="B894" s="12"/>
      <c r="C894" s="12"/>
      <c r="D894" s="12"/>
      <c r="E894" s="12"/>
      <c r="F894" s="12"/>
      <c r="G894" s="12"/>
      <c r="H894" s="12"/>
      <c r="J894" s="12" t="s">
        <v>3574</v>
      </c>
      <c r="K894" s="12" t="s">
        <v>229</v>
      </c>
      <c r="L894" s="12" t="s">
        <v>1682</v>
      </c>
      <c r="M894" s="12" t="s">
        <v>229</v>
      </c>
      <c r="N894" s="12" t="s">
        <v>3575</v>
      </c>
      <c r="O894" s="12">
        <v>7.92615515458</v>
      </c>
      <c r="P894" s="12">
        <v>-72.016433078600002</v>
      </c>
    </row>
    <row r="895" spans="1:16" ht="25.5" x14ac:dyDescent="0.25">
      <c r="A895" s="12"/>
      <c r="B895" s="12"/>
      <c r="C895" s="12"/>
      <c r="D895" s="12"/>
      <c r="E895" s="12"/>
      <c r="F895" s="12"/>
      <c r="G895" s="12"/>
      <c r="H895" s="12"/>
      <c r="J895" s="12" t="s">
        <v>3576</v>
      </c>
      <c r="K895" s="12" t="s">
        <v>229</v>
      </c>
      <c r="L895" s="12" t="s">
        <v>1682</v>
      </c>
      <c r="M895" s="12" t="s">
        <v>3577</v>
      </c>
      <c r="N895" s="12" t="s">
        <v>3578</v>
      </c>
      <c r="O895" s="12">
        <v>7.87432753594</v>
      </c>
      <c r="P895" s="12">
        <v>-72.074945627800005</v>
      </c>
    </row>
    <row r="896" spans="1:16" x14ac:dyDescent="0.25">
      <c r="A896" s="12"/>
      <c r="B896" s="12"/>
      <c r="C896" s="12"/>
      <c r="D896" s="12"/>
      <c r="E896" s="12"/>
      <c r="F896" s="12"/>
      <c r="G896" s="12"/>
      <c r="H896" s="12"/>
      <c r="J896" s="12" t="s">
        <v>3579</v>
      </c>
      <c r="K896" s="12" t="s">
        <v>229</v>
      </c>
      <c r="L896" s="12" t="s">
        <v>1682</v>
      </c>
      <c r="M896" s="12" t="s">
        <v>516</v>
      </c>
      <c r="N896" s="12" t="s">
        <v>3580</v>
      </c>
      <c r="O896" s="12">
        <v>7.8147827634700002</v>
      </c>
      <c r="P896" s="12">
        <v>-71.933915922099999</v>
      </c>
    </row>
    <row r="897" spans="1:16" x14ac:dyDescent="0.25">
      <c r="A897" s="12"/>
      <c r="B897" s="12"/>
      <c r="C897" s="12"/>
      <c r="D897" s="12"/>
      <c r="E897" s="12"/>
      <c r="F897" s="12"/>
      <c r="G897" s="12"/>
      <c r="H897" s="12"/>
      <c r="J897" s="12" t="s">
        <v>3581</v>
      </c>
      <c r="K897" s="12" t="s">
        <v>1687</v>
      </c>
      <c r="L897" s="12" t="s">
        <v>1688</v>
      </c>
      <c r="M897" s="12" t="s">
        <v>1687</v>
      </c>
      <c r="N897" s="12" t="s">
        <v>3582</v>
      </c>
      <c r="O897" s="12">
        <v>7.6599150783600001</v>
      </c>
      <c r="P897" s="12">
        <v>-72.159426913600001</v>
      </c>
    </row>
    <row r="898" spans="1:16" x14ac:dyDescent="0.25">
      <c r="A898" s="12"/>
      <c r="B898" s="12"/>
      <c r="C898" s="12"/>
      <c r="D898" s="12"/>
      <c r="E898" s="12"/>
      <c r="F898" s="12"/>
      <c r="G898" s="12"/>
      <c r="H898" s="12"/>
      <c r="J898" s="12" t="s">
        <v>3583</v>
      </c>
      <c r="K898" s="12" t="s">
        <v>1693</v>
      </c>
      <c r="L898" s="12" t="s">
        <v>1694</v>
      </c>
      <c r="M898" s="12" t="s">
        <v>1693</v>
      </c>
      <c r="N898" s="12" t="s">
        <v>3584</v>
      </c>
      <c r="O898" s="12">
        <v>8.0027293686600007</v>
      </c>
      <c r="P898" s="12">
        <v>-71.770365030199997</v>
      </c>
    </row>
    <row r="899" spans="1:16" x14ac:dyDescent="0.25">
      <c r="A899" s="12"/>
      <c r="B899" s="12"/>
      <c r="C899" s="12"/>
      <c r="D899" s="12"/>
      <c r="E899" s="12"/>
      <c r="F899" s="12"/>
      <c r="G899" s="12"/>
      <c r="H899" s="12"/>
      <c r="J899" s="12" t="s">
        <v>3585</v>
      </c>
      <c r="K899" s="12" t="s">
        <v>1693</v>
      </c>
      <c r="L899" s="12" t="s">
        <v>1694</v>
      </c>
      <c r="M899" s="12" t="s">
        <v>1567</v>
      </c>
      <c r="N899" s="12" t="s">
        <v>3586</v>
      </c>
      <c r="O899" s="12">
        <v>7.7550852674200002</v>
      </c>
      <c r="P899" s="12">
        <v>-71.835654412500006</v>
      </c>
    </row>
    <row r="900" spans="1:16" ht="25.5" x14ac:dyDescent="0.25">
      <c r="A900" s="12"/>
      <c r="B900" s="12"/>
      <c r="C900" s="12"/>
      <c r="D900" s="12"/>
      <c r="E900" s="12"/>
      <c r="F900" s="12"/>
      <c r="G900" s="12"/>
      <c r="H900" s="12"/>
      <c r="J900" s="12" t="s">
        <v>3587</v>
      </c>
      <c r="K900" s="12" t="s">
        <v>1693</v>
      </c>
      <c r="L900" s="12" t="s">
        <v>1694</v>
      </c>
      <c r="M900" s="12" t="s">
        <v>3588</v>
      </c>
      <c r="N900" s="12" t="s">
        <v>3589</v>
      </c>
      <c r="O900" s="12">
        <v>8.0539683260100006</v>
      </c>
      <c r="P900" s="12">
        <v>-71.877124443300005</v>
      </c>
    </row>
    <row r="901" spans="1:16" x14ac:dyDescent="0.25">
      <c r="A901" s="12"/>
      <c r="B901" s="12"/>
      <c r="C901" s="12"/>
      <c r="D901" s="12"/>
      <c r="E901" s="12"/>
      <c r="F901" s="12"/>
      <c r="G901" s="12"/>
      <c r="H901" s="12"/>
      <c r="J901" s="12" t="s">
        <v>3590</v>
      </c>
      <c r="K901" s="12" t="s">
        <v>1693</v>
      </c>
      <c r="L901" s="12" t="s">
        <v>1694</v>
      </c>
      <c r="M901" s="12" t="s">
        <v>3591</v>
      </c>
      <c r="N901" s="12" t="s">
        <v>3592</v>
      </c>
      <c r="O901" s="12">
        <v>7.9063308864400001</v>
      </c>
      <c r="P901" s="12">
        <v>-71.612296409099997</v>
      </c>
    </row>
    <row r="902" spans="1:16" x14ac:dyDescent="0.25">
      <c r="A902" s="12"/>
      <c r="B902" s="12"/>
      <c r="C902" s="12"/>
      <c r="D902" s="12"/>
      <c r="E902" s="12"/>
      <c r="F902" s="12"/>
      <c r="G902" s="12"/>
      <c r="H902" s="12"/>
      <c r="J902" s="12" t="s">
        <v>3593</v>
      </c>
      <c r="K902" s="12" t="s">
        <v>1699</v>
      </c>
      <c r="L902" s="12" t="s">
        <v>1700</v>
      </c>
      <c r="M902" s="12" t="s">
        <v>1699</v>
      </c>
      <c r="N902" s="12" t="s">
        <v>3594</v>
      </c>
      <c r="O902" s="12">
        <v>8.2597228540599996</v>
      </c>
      <c r="P902" s="12">
        <v>-72.043015901399997</v>
      </c>
    </row>
    <row r="903" spans="1:16" x14ac:dyDescent="0.25">
      <c r="A903" s="12"/>
      <c r="B903" s="12"/>
      <c r="C903" s="12"/>
      <c r="D903" s="12"/>
      <c r="E903" s="12"/>
      <c r="F903" s="12"/>
      <c r="G903" s="12"/>
      <c r="H903" s="12"/>
      <c r="J903" s="12" t="s">
        <v>3595</v>
      </c>
      <c r="K903" s="12" t="s">
        <v>1020</v>
      </c>
      <c r="L903" s="12" t="s">
        <v>1705</v>
      </c>
      <c r="M903" s="12" t="s">
        <v>3596</v>
      </c>
      <c r="N903" s="12" t="s">
        <v>3597</v>
      </c>
      <c r="O903" s="12">
        <v>9.6347367468100007</v>
      </c>
      <c r="P903" s="12">
        <v>-70.796782043299999</v>
      </c>
    </row>
    <row r="904" spans="1:16" x14ac:dyDescent="0.25">
      <c r="A904" s="12"/>
      <c r="B904" s="12"/>
      <c r="C904" s="12"/>
      <c r="D904" s="12"/>
      <c r="E904" s="12"/>
      <c r="F904" s="12"/>
      <c r="G904" s="12"/>
      <c r="H904" s="12"/>
      <c r="J904" s="12" t="s">
        <v>3598</v>
      </c>
      <c r="K904" s="12" t="s">
        <v>1020</v>
      </c>
      <c r="L904" s="12" t="s">
        <v>1705</v>
      </c>
      <c r="M904" s="12" t="s">
        <v>3599</v>
      </c>
      <c r="N904" s="12" t="s">
        <v>3600</v>
      </c>
      <c r="O904" s="12">
        <v>9.5953495495500007</v>
      </c>
      <c r="P904" s="12">
        <v>-70.691385677499994</v>
      </c>
    </row>
    <row r="905" spans="1:16" x14ac:dyDescent="0.25">
      <c r="A905" s="12"/>
      <c r="B905" s="12"/>
      <c r="C905" s="12"/>
      <c r="D905" s="12"/>
      <c r="E905" s="12"/>
      <c r="F905" s="12"/>
      <c r="G905" s="12"/>
      <c r="H905" s="12"/>
      <c r="J905" s="12" t="s">
        <v>3601</v>
      </c>
      <c r="K905" s="12" t="s">
        <v>1020</v>
      </c>
      <c r="L905" s="12" t="s">
        <v>1705</v>
      </c>
      <c r="M905" s="12" t="s">
        <v>3602</v>
      </c>
      <c r="N905" s="12" t="s">
        <v>3603</v>
      </c>
      <c r="O905" s="12">
        <v>9.5894967044099992</v>
      </c>
      <c r="P905" s="12">
        <v>-70.766414508899999</v>
      </c>
    </row>
    <row r="906" spans="1:16" x14ac:dyDescent="0.25">
      <c r="A906" s="12"/>
      <c r="B906" s="12"/>
      <c r="C906" s="12"/>
      <c r="D906" s="12"/>
      <c r="E906" s="12"/>
      <c r="F906" s="12"/>
      <c r="G906" s="12"/>
      <c r="H906" s="12"/>
      <c r="J906" s="12" t="s">
        <v>3604</v>
      </c>
      <c r="K906" s="12" t="s">
        <v>1020</v>
      </c>
      <c r="L906" s="12" t="s">
        <v>1705</v>
      </c>
      <c r="M906" s="12" t="s">
        <v>3605</v>
      </c>
      <c r="N906" s="12" t="s">
        <v>3606</v>
      </c>
      <c r="O906" s="12">
        <v>9.6836881511800001</v>
      </c>
      <c r="P906" s="12">
        <v>-70.704204197500005</v>
      </c>
    </row>
    <row r="907" spans="1:16" x14ac:dyDescent="0.25">
      <c r="A907" s="12"/>
      <c r="B907" s="12"/>
      <c r="C907" s="12"/>
      <c r="D907" s="12"/>
      <c r="E907" s="12"/>
      <c r="F907" s="12"/>
      <c r="G907" s="12"/>
      <c r="H907" s="12"/>
      <c r="J907" s="12" t="s">
        <v>3607</v>
      </c>
      <c r="K907" s="12" t="s">
        <v>3608</v>
      </c>
      <c r="L907" s="12" t="s">
        <v>1711</v>
      </c>
      <c r="M907" s="12" t="s">
        <v>3608</v>
      </c>
      <c r="N907" s="12" t="s">
        <v>3609</v>
      </c>
      <c r="O907" s="12">
        <v>9.2309435191200002</v>
      </c>
      <c r="P907" s="12">
        <v>-70.296247434199998</v>
      </c>
    </row>
    <row r="908" spans="1:16" x14ac:dyDescent="0.25">
      <c r="A908" s="12"/>
      <c r="B908" s="12"/>
      <c r="C908" s="12"/>
      <c r="D908" s="12"/>
      <c r="E908" s="12"/>
      <c r="F908" s="12"/>
      <c r="G908" s="12"/>
      <c r="H908" s="12"/>
      <c r="J908" s="12" t="s">
        <v>3610</v>
      </c>
      <c r="K908" s="12" t="s">
        <v>3608</v>
      </c>
      <c r="L908" s="12" t="s">
        <v>1711</v>
      </c>
      <c r="M908" s="12" t="s">
        <v>653</v>
      </c>
      <c r="N908" s="12" t="s">
        <v>3611</v>
      </c>
      <c r="O908" s="12">
        <v>9.2581353350000004</v>
      </c>
      <c r="P908" s="12">
        <v>-70.233477291400007</v>
      </c>
    </row>
    <row r="909" spans="1:16" x14ac:dyDescent="0.25">
      <c r="A909" s="12"/>
      <c r="B909" s="12"/>
      <c r="C909" s="12"/>
      <c r="D909" s="12"/>
      <c r="E909" s="12"/>
      <c r="F909" s="12"/>
      <c r="G909" s="12"/>
      <c r="H909" s="12"/>
      <c r="J909" s="12" t="s">
        <v>3612</v>
      </c>
      <c r="K909" s="12" t="s">
        <v>3608</v>
      </c>
      <c r="L909" s="12" t="s">
        <v>1711</v>
      </c>
      <c r="M909" s="12" t="s">
        <v>3613</v>
      </c>
      <c r="N909" s="12" t="s">
        <v>3614</v>
      </c>
      <c r="O909" s="12">
        <v>9.2888560171400005</v>
      </c>
      <c r="P909" s="12">
        <v>-70.1871806085</v>
      </c>
    </row>
    <row r="910" spans="1:16" x14ac:dyDescent="0.25">
      <c r="A910" s="12"/>
      <c r="B910" s="12"/>
      <c r="C910" s="12"/>
      <c r="D910" s="12"/>
      <c r="E910" s="12"/>
      <c r="F910" s="12"/>
      <c r="G910" s="12"/>
      <c r="H910" s="12"/>
      <c r="J910" s="12" t="s">
        <v>3615</v>
      </c>
      <c r="K910" s="12" t="s">
        <v>3608</v>
      </c>
      <c r="L910" s="12" t="s">
        <v>1711</v>
      </c>
      <c r="M910" s="12" t="s">
        <v>1557</v>
      </c>
      <c r="N910" s="12" t="s">
        <v>3616</v>
      </c>
      <c r="O910" s="12">
        <v>9.3269209863500002</v>
      </c>
      <c r="P910" s="12">
        <v>-70.132888575099997</v>
      </c>
    </row>
    <row r="911" spans="1:16" x14ac:dyDescent="0.25">
      <c r="A911" s="12"/>
      <c r="B911" s="12"/>
      <c r="C911" s="12"/>
      <c r="D911" s="12"/>
      <c r="E911" s="12"/>
      <c r="F911" s="12"/>
      <c r="G911" s="12"/>
      <c r="H911" s="12"/>
      <c r="J911" s="12" t="s">
        <v>3617</v>
      </c>
      <c r="K911" s="12" t="s">
        <v>3608</v>
      </c>
      <c r="L911" s="12" t="s">
        <v>1711</v>
      </c>
      <c r="M911" s="12" t="s">
        <v>3618</v>
      </c>
      <c r="N911" s="12" t="s">
        <v>3619</v>
      </c>
      <c r="O911" s="12">
        <v>9.4268215152600003</v>
      </c>
      <c r="P911" s="12">
        <v>-70.273359281400005</v>
      </c>
    </row>
    <row r="912" spans="1:16" x14ac:dyDescent="0.25">
      <c r="A912" s="12"/>
      <c r="B912" s="12"/>
      <c r="C912" s="12"/>
      <c r="D912" s="12"/>
      <c r="E912" s="12"/>
      <c r="F912" s="12"/>
      <c r="G912" s="12"/>
      <c r="H912" s="12"/>
      <c r="J912" s="12" t="s">
        <v>3620</v>
      </c>
      <c r="K912" s="12" t="s">
        <v>3608</v>
      </c>
      <c r="L912" s="12" t="s">
        <v>1711</v>
      </c>
      <c r="M912" s="12" t="s">
        <v>3621</v>
      </c>
      <c r="N912" s="12" t="s">
        <v>3622</v>
      </c>
      <c r="O912" s="12">
        <v>9.0461684226799992</v>
      </c>
      <c r="P912" s="12">
        <v>-70.494261417600001</v>
      </c>
    </row>
    <row r="913" spans="1:16" x14ac:dyDescent="0.25">
      <c r="A913" s="12"/>
      <c r="B913" s="12"/>
      <c r="C913" s="12"/>
      <c r="D913" s="12"/>
      <c r="E913" s="12"/>
      <c r="F913" s="12"/>
      <c r="G913" s="12"/>
      <c r="H913" s="12"/>
      <c r="J913" s="12" t="s">
        <v>3623</v>
      </c>
      <c r="K913" s="12" t="s">
        <v>3608</v>
      </c>
      <c r="L913" s="12" t="s">
        <v>1711</v>
      </c>
      <c r="M913" s="12" t="s">
        <v>3624</v>
      </c>
      <c r="N913" s="12" t="s">
        <v>3625</v>
      </c>
      <c r="O913" s="12">
        <v>9.1474170791499994</v>
      </c>
      <c r="P913" s="12">
        <v>-70.164449644900003</v>
      </c>
    </row>
    <row r="914" spans="1:16" ht="25.5" x14ac:dyDescent="0.25">
      <c r="A914" s="12"/>
      <c r="B914" s="12"/>
      <c r="C914" s="12"/>
      <c r="D914" s="12"/>
      <c r="E914" s="12"/>
      <c r="F914" s="12"/>
      <c r="G914" s="12"/>
      <c r="H914" s="12"/>
      <c r="J914" s="12" t="s">
        <v>3626</v>
      </c>
      <c r="K914" s="12" t="s">
        <v>3608</v>
      </c>
      <c r="L914" s="12" t="s">
        <v>1711</v>
      </c>
      <c r="M914" s="12" t="s">
        <v>3627</v>
      </c>
      <c r="N914" s="12" t="s">
        <v>3628</v>
      </c>
      <c r="O914" s="12">
        <v>9.2558425185199997</v>
      </c>
      <c r="P914" s="12">
        <v>-70.119470880500003</v>
      </c>
    </row>
    <row r="915" spans="1:16" x14ac:dyDescent="0.25">
      <c r="A915" s="12"/>
      <c r="B915" s="12"/>
      <c r="C915" s="12"/>
      <c r="D915" s="12"/>
      <c r="E915" s="12"/>
      <c r="F915" s="12"/>
      <c r="G915" s="12"/>
      <c r="H915" s="12"/>
      <c r="J915" s="12" t="s">
        <v>3629</v>
      </c>
      <c r="K915" s="12" t="s">
        <v>3608</v>
      </c>
      <c r="L915" s="12" t="s">
        <v>1711</v>
      </c>
      <c r="M915" s="12" t="s">
        <v>3630</v>
      </c>
      <c r="N915" s="12" t="s">
        <v>3631</v>
      </c>
      <c r="O915" s="12">
        <v>9.0932353403900006</v>
      </c>
      <c r="P915" s="12">
        <v>-70.347864318600003</v>
      </c>
    </row>
    <row r="916" spans="1:16" x14ac:dyDescent="0.25">
      <c r="A916" s="12"/>
      <c r="B916" s="12"/>
      <c r="C916" s="12"/>
      <c r="D916" s="12"/>
      <c r="E916" s="12"/>
      <c r="F916" s="12"/>
      <c r="G916" s="12"/>
      <c r="H916" s="12"/>
      <c r="J916" s="12" t="s">
        <v>3632</v>
      </c>
      <c r="K916" s="12" t="s">
        <v>3608</v>
      </c>
      <c r="L916" s="12" t="s">
        <v>1711</v>
      </c>
      <c r="M916" s="12" t="s">
        <v>1785</v>
      </c>
      <c r="N916" s="12" t="s">
        <v>3633</v>
      </c>
      <c r="O916" s="12">
        <v>9.3397551637500005</v>
      </c>
      <c r="P916" s="12">
        <v>-70.268207855200004</v>
      </c>
    </row>
    <row r="917" spans="1:16" x14ac:dyDescent="0.25">
      <c r="A917" s="12"/>
      <c r="B917" s="12"/>
      <c r="C917" s="12"/>
      <c r="D917" s="12"/>
      <c r="E917" s="12"/>
      <c r="F917" s="12"/>
      <c r="G917" s="12"/>
      <c r="H917" s="12"/>
      <c r="J917" s="12" t="s">
        <v>3634</v>
      </c>
      <c r="K917" s="12" t="s">
        <v>3608</v>
      </c>
      <c r="L917" s="12" t="s">
        <v>1711</v>
      </c>
      <c r="M917" s="12" t="s">
        <v>431</v>
      </c>
      <c r="N917" s="12" t="s">
        <v>3635</v>
      </c>
      <c r="O917" s="12">
        <v>9.4066016939600008</v>
      </c>
      <c r="P917" s="12">
        <v>-70.170442031500002</v>
      </c>
    </row>
    <row r="918" spans="1:16" x14ac:dyDescent="0.25">
      <c r="A918" s="12"/>
      <c r="B918" s="12"/>
      <c r="C918" s="12"/>
      <c r="D918" s="12"/>
      <c r="E918" s="12"/>
      <c r="F918" s="12"/>
      <c r="G918" s="12"/>
      <c r="H918" s="12"/>
      <c r="J918" s="12" t="s">
        <v>3636</v>
      </c>
      <c r="K918" s="12" t="s">
        <v>3608</v>
      </c>
      <c r="L918" s="12" t="s">
        <v>1711</v>
      </c>
      <c r="M918" s="12" t="s">
        <v>211</v>
      </c>
      <c r="N918" s="12" t="s">
        <v>3637</v>
      </c>
      <c r="O918" s="12">
        <v>9.1847306786999994</v>
      </c>
      <c r="P918" s="12">
        <v>-70.374663699300001</v>
      </c>
    </row>
    <row r="919" spans="1:16" x14ac:dyDescent="0.25">
      <c r="A919" s="12"/>
      <c r="B919" s="12"/>
      <c r="C919" s="12"/>
      <c r="D919" s="12"/>
      <c r="E919" s="12"/>
      <c r="F919" s="12"/>
      <c r="G919" s="12"/>
      <c r="H919" s="12"/>
      <c r="J919" s="12" t="s">
        <v>3638</v>
      </c>
      <c r="K919" s="12" t="s">
        <v>134</v>
      </c>
      <c r="L919" s="12" t="s">
        <v>1716</v>
      </c>
      <c r="M919" s="12" t="s">
        <v>3639</v>
      </c>
      <c r="N919" s="12" t="s">
        <v>3640</v>
      </c>
      <c r="O919" s="12">
        <v>9.4261077021900004</v>
      </c>
      <c r="P919" s="12">
        <v>-70.818955642800006</v>
      </c>
    </row>
    <row r="920" spans="1:16" x14ac:dyDescent="0.25">
      <c r="A920" s="12"/>
      <c r="B920" s="12"/>
      <c r="C920" s="12"/>
      <c r="D920" s="12"/>
      <c r="E920" s="12"/>
      <c r="F920" s="12"/>
      <c r="G920" s="12"/>
      <c r="H920" s="12"/>
      <c r="J920" s="12" t="s">
        <v>3641</v>
      </c>
      <c r="K920" s="12" t="s">
        <v>134</v>
      </c>
      <c r="L920" s="12" t="s">
        <v>1716</v>
      </c>
      <c r="M920" s="12" t="s">
        <v>3642</v>
      </c>
      <c r="N920" s="12" t="s">
        <v>3643</v>
      </c>
      <c r="O920" s="12">
        <v>9.3395000002500002</v>
      </c>
      <c r="P920" s="12">
        <v>-70.839115628299993</v>
      </c>
    </row>
    <row r="921" spans="1:16" x14ac:dyDescent="0.25">
      <c r="A921" s="12"/>
      <c r="B921" s="12"/>
      <c r="C921" s="12"/>
      <c r="D921" s="12"/>
      <c r="E921" s="12"/>
      <c r="F921" s="12"/>
      <c r="G921" s="12"/>
      <c r="H921" s="12"/>
      <c r="J921" s="12" t="s">
        <v>3644</v>
      </c>
      <c r="K921" s="12" t="s">
        <v>134</v>
      </c>
      <c r="L921" s="12" t="s">
        <v>1716</v>
      </c>
      <c r="M921" s="12" t="s">
        <v>3645</v>
      </c>
      <c r="N921" s="12" t="s">
        <v>3646</v>
      </c>
      <c r="O921" s="12">
        <v>9.39330321009</v>
      </c>
      <c r="P921" s="12">
        <v>-70.840919697100006</v>
      </c>
    </row>
    <row r="922" spans="1:16" x14ac:dyDescent="0.25">
      <c r="A922" s="12"/>
      <c r="B922" s="12"/>
      <c r="C922" s="12"/>
      <c r="D922" s="12"/>
      <c r="E922" s="12"/>
      <c r="F922" s="12"/>
      <c r="G922" s="12"/>
      <c r="H922" s="12"/>
      <c r="J922" s="12" t="s">
        <v>3647</v>
      </c>
      <c r="K922" s="12" t="s">
        <v>108</v>
      </c>
      <c r="L922" s="12" t="s">
        <v>1721</v>
      </c>
      <c r="M922" s="12" t="s">
        <v>3648</v>
      </c>
      <c r="N922" s="12" t="s">
        <v>3649</v>
      </c>
      <c r="O922" s="12">
        <v>9.6995607435300002</v>
      </c>
      <c r="P922" s="12">
        <v>-70.428110527000001</v>
      </c>
    </row>
    <row r="923" spans="1:16" x14ac:dyDescent="0.25">
      <c r="A923" s="12"/>
      <c r="B923" s="12"/>
      <c r="C923" s="12"/>
      <c r="D923" s="12"/>
      <c r="E923" s="12"/>
      <c r="F923" s="12"/>
      <c r="G923" s="12"/>
      <c r="H923" s="12"/>
      <c r="J923" s="12" t="s">
        <v>3650</v>
      </c>
      <c r="K923" s="12" t="s">
        <v>108</v>
      </c>
      <c r="L923" s="12" t="s">
        <v>1721</v>
      </c>
      <c r="M923" s="12" t="s">
        <v>3651</v>
      </c>
      <c r="N923" s="12" t="s">
        <v>3652</v>
      </c>
      <c r="O923" s="12">
        <v>9.6228054863600008</v>
      </c>
      <c r="P923" s="12">
        <v>-70.492110247900001</v>
      </c>
    </row>
    <row r="924" spans="1:16" x14ac:dyDescent="0.25">
      <c r="A924" s="12"/>
      <c r="B924" s="12"/>
      <c r="C924" s="12"/>
      <c r="D924" s="12"/>
      <c r="E924" s="12"/>
      <c r="F924" s="12"/>
      <c r="G924" s="12"/>
      <c r="H924" s="12"/>
      <c r="J924" s="12" t="s">
        <v>3653</v>
      </c>
      <c r="K924" s="12" t="s">
        <v>108</v>
      </c>
      <c r="L924" s="12" t="s">
        <v>1721</v>
      </c>
      <c r="M924" s="12" t="s">
        <v>3654</v>
      </c>
      <c r="N924" s="12" t="s">
        <v>3655</v>
      </c>
      <c r="O924" s="12">
        <v>9.5589283627100006</v>
      </c>
      <c r="P924" s="12">
        <v>-70.347453961599996</v>
      </c>
    </row>
    <row r="925" spans="1:16" x14ac:dyDescent="0.25">
      <c r="A925" s="12"/>
      <c r="B925" s="12"/>
      <c r="C925" s="12"/>
      <c r="D925" s="12"/>
      <c r="E925" s="12"/>
      <c r="F925" s="12"/>
      <c r="G925" s="12"/>
      <c r="H925" s="12"/>
      <c r="J925" s="12" t="s">
        <v>3656</v>
      </c>
      <c r="K925" s="12" t="s">
        <v>108</v>
      </c>
      <c r="L925" s="12" t="s">
        <v>1721</v>
      </c>
      <c r="M925" s="12" t="s">
        <v>3657</v>
      </c>
      <c r="N925" s="12" t="s">
        <v>3658</v>
      </c>
      <c r="O925" s="12">
        <v>9.5735284732199997</v>
      </c>
      <c r="P925" s="12">
        <v>-70.3991820257</v>
      </c>
    </row>
    <row r="926" spans="1:16" x14ac:dyDescent="0.25">
      <c r="A926" s="12"/>
      <c r="B926" s="12"/>
      <c r="C926" s="12"/>
      <c r="D926" s="12"/>
      <c r="E926" s="12"/>
      <c r="F926" s="12"/>
      <c r="G926" s="12"/>
      <c r="H926" s="12"/>
      <c r="J926" s="12" t="s">
        <v>3659</v>
      </c>
      <c r="K926" s="12" t="s">
        <v>108</v>
      </c>
      <c r="L926" s="12" t="s">
        <v>1721</v>
      </c>
      <c r="M926" s="12" t="s">
        <v>3660</v>
      </c>
      <c r="N926" s="12" t="s">
        <v>3661</v>
      </c>
      <c r="O926" s="12">
        <v>9.5707539428999997</v>
      </c>
      <c r="P926" s="12">
        <v>-70.352598265400005</v>
      </c>
    </row>
    <row r="927" spans="1:16" ht="25.5" x14ac:dyDescent="0.25">
      <c r="A927" s="12"/>
      <c r="B927" s="12"/>
      <c r="C927" s="12"/>
      <c r="D927" s="12"/>
      <c r="E927" s="12"/>
      <c r="F927" s="12"/>
      <c r="G927" s="12"/>
      <c r="H927" s="12"/>
      <c r="J927" s="12" t="s">
        <v>3662</v>
      </c>
      <c r="K927" s="12" t="s">
        <v>108</v>
      </c>
      <c r="L927" s="12" t="s">
        <v>1721</v>
      </c>
      <c r="M927" s="12" t="s">
        <v>3663</v>
      </c>
      <c r="N927" s="12" t="s">
        <v>3664</v>
      </c>
      <c r="O927" s="12">
        <v>9.7109495634799998</v>
      </c>
      <c r="P927" s="12">
        <v>-70.524535701800005</v>
      </c>
    </row>
    <row r="928" spans="1:16" x14ac:dyDescent="0.25">
      <c r="A928" s="12"/>
      <c r="B928" s="12"/>
      <c r="C928" s="12"/>
      <c r="D928" s="12"/>
      <c r="E928" s="12"/>
      <c r="F928" s="12"/>
      <c r="G928" s="12"/>
      <c r="H928" s="12"/>
      <c r="J928" s="12" t="s">
        <v>3665</v>
      </c>
      <c r="K928" s="12" t="s">
        <v>108</v>
      </c>
      <c r="L928" s="12" t="s">
        <v>1721</v>
      </c>
      <c r="M928" s="12" t="s">
        <v>211</v>
      </c>
      <c r="N928" s="12" t="s">
        <v>3666</v>
      </c>
      <c r="O928" s="12">
        <v>9.6367796682600009</v>
      </c>
      <c r="P928" s="12">
        <v>-70.454373845199996</v>
      </c>
    </row>
    <row r="929" spans="1:16" x14ac:dyDescent="0.25">
      <c r="A929" s="12"/>
      <c r="B929" s="12"/>
      <c r="C929" s="12"/>
      <c r="D929" s="12"/>
      <c r="E929" s="12"/>
      <c r="F929" s="12"/>
      <c r="G929" s="12"/>
      <c r="H929" s="12"/>
      <c r="J929" s="12" t="s">
        <v>3667</v>
      </c>
      <c r="K929" s="12" t="s">
        <v>1726</v>
      </c>
      <c r="L929" s="12" t="s">
        <v>1727</v>
      </c>
      <c r="M929" s="12" t="s">
        <v>1726</v>
      </c>
      <c r="N929" s="12" t="s">
        <v>3668</v>
      </c>
      <c r="O929" s="12">
        <v>9.6165705080600006</v>
      </c>
      <c r="P929" s="12">
        <v>-70.199150765599995</v>
      </c>
    </row>
    <row r="930" spans="1:16" x14ac:dyDescent="0.25">
      <c r="A930" s="12"/>
      <c r="B930" s="12"/>
      <c r="C930" s="12"/>
      <c r="D930" s="12"/>
      <c r="E930" s="12"/>
      <c r="F930" s="12"/>
      <c r="G930" s="12"/>
      <c r="H930" s="12"/>
      <c r="J930" s="12" t="s">
        <v>3669</v>
      </c>
      <c r="K930" s="12" t="s">
        <v>1726</v>
      </c>
      <c r="L930" s="12" t="s">
        <v>1727</v>
      </c>
      <c r="M930" s="12" t="s">
        <v>3670</v>
      </c>
      <c r="N930" s="12" t="s">
        <v>3671</v>
      </c>
      <c r="O930" s="12">
        <v>9.7330774829099997</v>
      </c>
      <c r="P930" s="12">
        <v>-70.306831809900004</v>
      </c>
    </row>
    <row r="931" spans="1:16" x14ac:dyDescent="0.25">
      <c r="A931" s="12"/>
      <c r="B931" s="12"/>
      <c r="C931" s="12"/>
      <c r="D931" s="12"/>
      <c r="E931" s="12"/>
      <c r="F931" s="12"/>
      <c r="G931" s="12"/>
      <c r="H931" s="12"/>
      <c r="J931" s="12" t="s">
        <v>3672</v>
      </c>
      <c r="K931" s="12" t="s">
        <v>1726</v>
      </c>
      <c r="L931" s="12" t="s">
        <v>1727</v>
      </c>
      <c r="M931" s="12" t="s">
        <v>3673</v>
      </c>
      <c r="N931" s="12" t="s">
        <v>3674</v>
      </c>
      <c r="O931" s="12">
        <v>9.5122541783599992</v>
      </c>
      <c r="P931" s="12">
        <v>-70.214287482299994</v>
      </c>
    </row>
    <row r="932" spans="1:16" x14ac:dyDescent="0.25">
      <c r="A932" s="12"/>
      <c r="B932" s="12"/>
      <c r="C932" s="12"/>
      <c r="D932" s="12"/>
      <c r="E932" s="12"/>
      <c r="F932" s="12"/>
      <c r="G932" s="12"/>
      <c r="H932" s="12"/>
      <c r="J932" s="12" t="s">
        <v>3675</v>
      </c>
      <c r="K932" s="12" t="s">
        <v>1726</v>
      </c>
      <c r="L932" s="12" t="s">
        <v>1727</v>
      </c>
      <c r="M932" s="12" t="s">
        <v>3676</v>
      </c>
      <c r="N932" s="12" t="s">
        <v>3677</v>
      </c>
      <c r="O932" s="12">
        <v>9.7342364222400004</v>
      </c>
      <c r="P932" s="12">
        <v>-70.387452460800006</v>
      </c>
    </row>
    <row r="933" spans="1:16" x14ac:dyDescent="0.25">
      <c r="A933" s="12"/>
      <c r="B933" s="12"/>
      <c r="C933" s="12"/>
      <c r="D933" s="12"/>
      <c r="E933" s="12"/>
      <c r="F933" s="12"/>
      <c r="G933" s="12"/>
      <c r="H933" s="12"/>
      <c r="J933" s="12" t="s">
        <v>3678</v>
      </c>
      <c r="K933" s="12" t="s">
        <v>1726</v>
      </c>
      <c r="L933" s="12" t="s">
        <v>1727</v>
      </c>
      <c r="M933" s="12" t="s">
        <v>3031</v>
      </c>
      <c r="N933" s="12" t="s">
        <v>3679</v>
      </c>
      <c r="O933" s="12">
        <v>9.7251380643599994</v>
      </c>
      <c r="P933" s="12">
        <v>-70.162408361499999</v>
      </c>
    </row>
    <row r="934" spans="1:16" x14ac:dyDescent="0.25">
      <c r="A934" s="12"/>
      <c r="B934" s="12"/>
      <c r="C934" s="12"/>
      <c r="D934" s="12"/>
      <c r="E934" s="12"/>
      <c r="F934" s="12"/>
      <c r="G934" s="12"/>
      <c r="H934" s="12"/>
      <c r="J934" s="12" t="s">
        <v>3680</v>
      </c>
      <c r="K934" s="12" t="s">
        <v>1732</v>
      </c>
      <c r="L934" s="12" t="s">
        <v>1733</v>
      </c>
      <c r="M934" s="12" t="s">
        <v>1732</v>
      </c>
      <c r="N934" s="12" t="s">
        <v>3681</v>
      </c>
      <c r="O934" s="12">
        <v>9.24959787379</v>
      </c>
      <c r="P934" s="12">
        <v>-70.727849590399998</v>
      </c>
    </row>
    <row r="935" spans="1:16" x14ac:dyDescent="0.25">
      <c r="A935" s="12"/>
      <c r="B935" s="12"/>
      <c r="C935" s="12"/>
      <c r="D935" s="12"/>
      <c r="E935" s="12"/>
      <c r="F935" s="12"/>
      <c r="G935" s="12"/>
      <c r="H935" s="12"/>
      <c r="J935" s="12" t="s">
        <v>3682</v>
      </c>
      <c r="K935" s="12" t="s">
        <v>1732</v>
      </c>
      <c r="L935" s="12" t="s">
        <v>1733</v>
      </c>
      <c r="M935" s="12" t="s">
        <v>1190</v>
      </c>
      <c r="N935" s="12" t="s">
        <v>3683</v>
      </c>
      <c r="O935" s="12">
        <v>9.2928517745200008</v>
      </c>
      <c r="P935" s="12">
        <v>-70.735400584299995</v>
      </c>
    </row>
    <row r="936" spans="1:16" x14ac:dyDescent="0.25">
      <c r="A936" s="12"/>
      <c r="B936" s="12"/>
      <c r="C936" s="12"/>
      <c r="D936" s="12"/>
      <c r="E936" s="12"/>
      <c r="F936" s="12"/>
      <c r="G936" s="12"/>
      <c r="H936" s="12"/>
      <c r="J936" s="12" t="s">
        <v>3684</v>
      </c>
      <c r="K936" s="12" t="s">
        <v>1732</v>
      </c>
      <c r="L936" s="12" t="s">
        <v>1733</v>
      </c>
      <c r="M936" s="12" t="s">
        <v>3685</v>
      </c>
      <c r="N936" s="12" t="s">
        <v>3686</v>
      </c>
      <c r="O936" s="12">
        <v>9.3469474826399992</v>
      </c>
      <c r="P936" s="12">
        <v>-70.6463365117</v>
      </c>
    </row>
    <row r="937" spans="1:16" x14ac:dyDescent="0.25">
      <c r="A937" s="12"/>
      <c r="B937" s="12"/>
      <c r="C937" s="12"/>
      <c r="D937" s="12"/>
      <c r="E937" s="12"/>
      <c r="F937" s="12"/>
      <c r="G937" s="12"/>
      <c r="H937" s="12"/>
      <c r="J937" s="12" t="s">
        <v>3687</v>
      </c>
      <c r="K937" s="12" t="s">
        <v>1732</v>
      </c>
      <c r="L937" s="12" t="s">
        <v>1733</v>
      </c>
      <c r="M937" s="12" t="s">
        <v>1991</v>
      </c>
      <c r="N937" s="12" t="s">
        <v>3688</v>
      </c>
      <c r="O937" s="12">
        <v>9.3148461994999998</v>
      </c>
      <c r="P937" s="12">
        <v>-70.655985414599996</v>
      </c>
    </row>
    <row r="938" spans="1:16" ht="25.5" x14ac:dyDescent="0.25">
      <c r="A938" s="12"/>
      <c r="B938" s="12"/>
      <c r="C938" s="12"/>
      <c r="D938" s="12"/>
      <c r="E938" s="12"/>
      <c r="F938" s="12"/>
      <c r="G938" s="12"/>
      <c r="H938" s="12"/>
      <c r="J938" s="12" t="s">
        <v>3689</v>
      </c>
      <c r="K938" s="12" t="s">
        <v>3690</v>
      </c>
      <c r="L938" s="12" t="s">
        <v>1739</v>
      </c>
      <c r="M938" s="12" t="s">
        <v>887</v>
      </c>
      <c r="N938" s="12" t="s">
        <v>3691</v>
      </c>
      <c r="O938" s="12">
        <v>9.83086980651</v>
      </c>
      <c r="P938" s="12">
        <v>-70.503431718200005</v>
      </c>
    </row>
    <row r="939" spans="1:16" ht="25.5" x14ac:dyDescent="0.25">
      <c r="A939" s="12"/>
      <c r="B939" s="12"/>
      <c r="C939" s="12"/>
      <c r="D939" s="12"/>
      <c r="E939" s="12"/>
      <c r="F939" s="12"/>
      <c r="G939" s="12"/>
      <c r="H939" s="12"/>
      <c r="J939" s="12" t="s">
        <v>3692</v>
      </c>
      <c r="K939" s="12" t="s">
        <v>3690</v>
      </c>
      <c r="L939" s="12" t="s">
        <v>1739</v>
      </c>
      <c r="M939" s="12" t="s">
        <v>457</v>
      </c>
      <c r="N939" s="12" t="s">
        <v>3693</v>
      </c>
      <c r="O939" s="12">
        <v>9.7488410744999996</v>
      </c>
      <c r="P939" s="12">
        <v>-70.635621959299996</v>
      </c>
    </row>
    <row r="940" spans="1:16" ht="25.5" x14ac:dyDescent="0.25">
      <c r="A940" s="12"/>
      <c r="B940" s="12"/>
      <c r="C940" s="12"/>
      <c r="D940" s="12"/>
      <c r="E940" s="12"/>
      <c r="F940" s="12"/>
      <c r="G940" s="12"/>
      <c r="H940" s="12"/>
      <c r="J940" s="12" t="s">
        <v>3694</v>
      </c>
      <c r="K940" s="12" t="s">
        <v>3690</v>
      </c>
      <c r="L940" s="12" t="s">
        <v>1739</v>
      </c>
      <c r="M940" s="12" t="s">
        <v>3695</v>
      </c>
      <c r="N940" s="12" t="s">
        <v>3696</v>
      </c>
      <c r="O940" s="12">
        <v>9.9290346712200002</v>
      </c>
      <c r="P940" s="12">
        <v>-70.630705521799996</v>
      </c>
    </row>
    <row r="941" spans="1:16" ht="25.5" x14ac:dyDescent="0.25">
      <c r="A941" s="12"/>
      <c r="B941" s="12"/>
      <c r="C941" s="12"/>
      <c r="D941" s="12"/>
      <c r="E941" s="12"/>
      <c r="F941" s="12"/>
      <c r="G941" s="12"/>
      <c r="H941" s="12"/>
      <c r="J941" s="12" t="s">
        <v>3697</v>
      </c>
      <c r="K941" s="12" t="s">
        <v>1744</v>
      </c>
      <c r="L941" s="12" t="s">
        <v>1745</v>
      </c>
      <c r="M941" s="12" t="s">
        <v>1043</v>
      </c>
      <c r="N941" s="12" t="s">
        <v>3698</v>
      </c>
      <c r="O941" s="12">
        <v>9.4265875591500006</v>
      </c>
      <c r="P941" s="12">
        <v>-70.077844476099997</v>
      </c>
    </row>
    <row r="942" spans="1:16" ht="25.5" x14ac:dyDescent="0.25">
      <c r="A942" s="12"/>
      <c r="B942" s="12"/>
      <c r="C942" s="12"/>
      <c r="D942" s="12"/>
      <c r="E942" s="12"/>
      <c r="F942" s="12"/>
      <c r="G942" s="12"/>
      <c r="H942" s="12"/>
      <c r="J942" s="12" t="s">
        <v>3699</v>
      </c>
      <c r="K942" s="12" t="s">
        <v>1744</v>
      </c>
      <c r="L942" s="12" t="s">
        <v>1745</v>
      </c>
      <c r="M942" s="12" t="s">
        <v>3651</v>
      </c>
      <c r="N942" s="12" t="s">
        <v>3700</v>
      </c>
      <c r="O942" s="12">
        <v>9.3744423639699992</v>
      </c>
      <c r="P942" s="12">
        <v>-70.094285404499999</v>
      </c>
    </row>
    <row r="943" spans="1:16" x14ac:dyDescent="0.25">
      <c r="A943" s="12"/>
      <c r="B943" s="12"/>
      <c r="C943" s="12"/>
      <c r="D943" s="12"/>
      <c r="E943" s="12"/>
      <c r="F943" s="12"/>
      <c r="G943" s="12"/>
      <c r="H943" s="12"/>
      <c r="J943" s="12" t="s">
        <v>3701</v>
      </c>
      <c r="K943" s="12" t="s">
        <v>1750</v>
      </c>
      <c r="L943" s="12" t="s">
        <v>1751</v>
      </c>
      <c r="M943" s="12" t="s">
        <v>2794</v>
      </c>
      <c r="N943" s="12" t="s">
        <v>3702</v>
      </c>
      <c r="O943" s="12">
        <v>9.4485914902800001</v>
      </c>
      <c r="P943" s="12">
        <v>-71.008926944199999</v>
      </c>
    </row>
    <row r="944" spans="1:16" x14ac:dyDescent="0.25">
      <c r="A944" s="12"/>
      <c r="B944" s="12"/>
      <c r="C944" s="12"/>
      <c r="D944" s="12"/>
      <c r="E944" s="12"/>
      <c r="F944" s="12"/>
      <c r="G944" s="12"/>
      <c r="H944" s="12"/>
      <c r="J944" s="12" t="s">
        <v>3703</v>
      </c>
      <c r="K944" s="12" t="s">
        <v>1750</v>
      </c>
      <c r="L944" s="12" t="s">
        <v>1751</v>
      </c>
      <c r="M944" s="12" t="s">
        <v>3704</v>
      </c>
      <c r="N944" s="12" t="s">
        <v>3705</v>
      </c>
      <c r="O944" s="12">
        <v>9.4260568850999995</v>
      </c>
      <c r="P944" s="12">
        <v>-70.945013039499997</v>
      </c>
    </row>
    <row r="945" spans="1:16" x14ac:dyDescent="0.25">
      <c r="A945" s="12"/>
      <c r="B945" s="12"/>
      <c r="C945" s="12"/>
      <c r="D945" s="12"/>
      <c r="E945" s="12"/>
      <c r="F945" s="12"/>
      <c r="G945" s="12"/>
      <c r="H945" s="12"/>
      <c r="J945" s="12" t="s">
        <v>3706</v>
      </c>
      <c r="K945" s="12" t="s">
        <v>1750</v>
      </c>
      <c r="L945" s="12" t="s">
        <v>1751</v>
      </c>
      <c r="M945" s="12" t="s">
        <v>1750</v>
      </c>
      <c r="N945" s="12" t="s">
        <v>3707</v>
      </c>
      <c r="O945" s="12">
        <v>9.5021488695999992</v>
      </c>
      <c r="P945" s="12">
        <v>-71.048843754399996</v>
      </c>
    </row>
    <row r="946" spans="1:16" x14ac:dyDescent="0.25">
      <c r="A946" s="12"/>
      <c r="B946" s="12"/>
      <c r="C946" s="12"/>
      <c r="D946" s="12"/>
      <c r="E946" s="12"/>
      <c r="F946" s="12"/>
      <c r="G946" s="12"/>
      <c r="H946" s="12"/>
      <c r="J946" s="12" t="s">
        <v>3708</v>
      </c>
      <c r="K946" s="12" t="s">
        <v>1750</v>
      </c>
      <c r="L946" s="12" t="s">
        <v>1751</v>
      </c>
      <c r="M946" s="12" t="s">
        <v>3709</v>
      </c>
      <c r="N946" s="12" t="s">
        <v>3710</v>
      </c>
      <c r="O946" s="12">
        <v>9.5552120923399997</v>
      </c>
      <c r="P946" s="12">
        <v>-70.959078761000001</v>
      </c>
    </row>
    <row r="947" spans="1:16" x14ac:dyDescent="0.25">
      <c r="A947" s="12"/>
      <c r="B947" s="12"/>
      <c r="C947" s="12"/>
      <c r="D947" s="12"/>
      <c r="E947" s="12"/>
      <c r="F947" s="12"/>
      <c r="G947" s="12"/>
      <c r="H947" s="12"/>
      <c r="J947" s="12" t="s">
        <v>3711</v>
      </c>
      <c r="K947" s="12" t="s">
        <v>197</v>
      </c>
      <c r="L947" s="12" t="s">
        <v>1756</v>
      </c>
      <c r="M947" s="12" t="s">
        <v>3712</v>
      </c>
      <c r="N947" s="12" t="s">
        <v>3713</v>
      </c>
      <c r="O947" s="12">
        <v>9.4684787727599993</v>
      </c>
      <c r="P947" s="12">
        <v>-70.717848525099996</v>
      </c>
    </row>
    <row r="948" spans="1:16" x14ac:dyDescent="0.25">
      <c r="A948" s="12"/>
      <c r="B948" s="12"/>
      <c r="C948" s="12"/>
      <c r="D948" s="12"/>
      <c r="E948" s="12"/>
      <c r="F948" s="12"/>
      <c r="G948" s="12"/>
      <c r="H948" s="12"/>
      <c r="J948" s="12" t="s">
        <v>3714</v>
      </c>
      <c r="K948" s="12" t="s">
        <v>197</v>
      </c>
      <c r="L948" s="12" t="s">
        <v>1756</v>
      </c>
      <c r="M948" s="12" t="s">
        <v>3715</v>
      </c>
      <c r="N948" s="12" t="s">
        <v>3716</v>
      </c>
      <c r="O948" s="12">
        <v>9.48792819182</v>
      </c>
      <c r="P948" s="12">
        <v>-70.657963926600004</v>
      </c>
    </row>
    <row r="949" spans="1:16" x14ac:dyDescent="0.25">
      <c r="A949" s="12"/>
      <c r="B949" s="12"/>
      <c r="C949" s="12"/>
      <c r="D949" s="12"/>
      <c r="E949" s="12"/>
      <c r="F949" s="12"/>
      <c r="G949" s="12"/>
      <c r="H949" s="12"/>
      <c r="J949" s="12" t="s">
        <v>3717</v>
      </c>
      <c r="K949" s="12" t="s">
        <v>197</v>
      </c>
      <c r="L949" s="12" t="s">
        <v>1756</v>
      </c>
      <c r="M949" s="12" t="s">
        <v>3718</v>
      </c>
      <c r="N949" s="12" t="s">
        <v>3719</v>
      </c>
      <c r="O949" s="12">
        <v>9.6093441925299992</v>
      </c>
      <c r="P949" s="12">
        <v>-70.611098538999997</v>
      </c>
    </row>
    <row r="950" spans="1:16" x14ac:dyDescent="0.25">
      <c r="A950" s="12"/>
      <c r="B950" s="12"/>
      <c r="C950" s="12"/>
      <c r="D950" s="12"/>
      <c r="E950" s="12"/>
      <c r="F950" s="12"/>
      <c r="G950" s="12"/>
      <c r="H950" s="12"/>
      <c r="J950" s="12" t="s">
        <v>3720</v>
      </c>
      <c r="K950" s="12" t="s">
        <v>197</v>
      </c>
      <c r="L950" s="12" t="s">
        <v>1756</v>
      </c>
      <c r="M950" s="12" t="s">
        <v>3721</v>
      </c>
      <c r="N950" s="12" t="s">
        <v>3722</v>
      </c>
      <c r="O950" s="12">
        <v>9.5365501705900009</v>
      </c>
      <c r="P950" s="12">
        <v>-70.745903855600005</v>
      </c>
    </row>
    <row r="951" spans="1:16" x14ac:dyDescent="0.25">
      <c r="A951" s="12"/>
      <c r="B951" s="12"/>
      <c r="C951" s="12"/>
      <c r="D951" s="12"/>
      <c r="E951" s="12"/>
      <c r="F951" s="12"/>
      <c r="G951" s="12"/>
      <c r="H951" s="12"/>
      <c r="J951" s="12" t="s">
        <v>3723</v>
      </c>
      <c r="K951" s="12" t="s">
        <v>197</v>
      </c>
      <c r="L951" s="12" t="s">
        <v>1756</v>
      </c>
      <c r="M951" s="12" t="s">
        <v>3724</v>
      </c>
      <c r="N951" s="12" t="s">
        <v>3725</v>
      </c>
      <c r="O951" s="12">
        <v>9.6817233299000005</v>
      </c>
      <c r="P951" s="12">
        <v>-70.578945323400006</v>
      </c>
    </row>
    <row r="952" spans="1:16" x14ac:dyDescent="0.25">
      <c r="A952" s="12"/>
      <c r="B952" s="12"/>
      <c r="C952" s="12"/>
      <c r="D952" s="12"/>
      <c r="E952" s="12"/>
      <c r="F952" s="12"/>
      <c r="G952" s="12"/>
      <c r="H952" s="12"/>
      <c r="J952" s="12" t="s">
        <v>3726</v>
      </c>
      <c r="K952" s="12" t="s">
        <v>1761</v>
      </c>
      <c r="L952" s="12" t="s">
        <v>1762</v>
      </c>
      <c r="M952" s="12" t="s">
        <v>1761</v>
      </c>
      <c r="N952" s="12" t="s">
        <v>3727</v>
      </c>
      <c r="O952" s="12">
        <v>9.1700696524800005</v>
      </c>
      <c r="P952" s="12">
        <v>-70.821908825999998</v>
      </c>
    </row>
    <row r="953" spans="1:16" x14ac:dyDescent="0.25">
      <c r="A953" s="12"/>
      <c r="B953" s="12"/>
      <c r="C953" s="12"/>
      <c r="D953" s="12"/>
      <c r="E953" s="12"/>
      <c r="F953" s="12"/>
      <c r="G953" s="12"/>
      <c r="H953" s="12"/>
      <c r="J953" s="12" t="s">
        <v>3728</v>
      </c>
      <c r="K953" s="12" t="s">
        <v>1761</v>
      </c>
      <c r="L953" s="12" t="s">
        <v>1762</v>
      </c>
      <c r="M953" s="12" t="s">
        <v>2155</v>
      </c>
      <c r="N953" s="12" t="s">
        <v>3729</v>
      </c>
      <c r="O953" s="12">
        <v>9.2860765783999994</v>
      </c>
      <c r="P953" s="12">
        <v>-70.878870425299993</v>
      </c>
    </row>
    <row r="954" spans="1:16" ht="25.5" x14ac:dyDescent="0.25">
      <c r="A954" s="12"/>
      <c r="B954" s="12"/>
      <c r="C954" s="12"/>
      <c r="D954" s="12"/>
      <c r="E954" s="12"/>
      <c r="F954" s="12"/>
      <c r="G954" s="12"/>
      <c r="H954" s="12"/>
      <c r="J954" s="12" t="s">
        <v>3730</v>
      </c>
      <c r="K954" s="12" t="s">
        <v>1761</v>
      </c>
      <c r="L954" s="12" t="s">
        <v>1762</v>
      </c>
      <c r="M954" s="12" t="s">
        <v>3731</v>
      </c>
      <c r="N954" s="12" t="s">
        <v>3732</v>
      </c>
      <c r="O954" s="12">
        <v>9.3372207836599994</v>
      </c>
      <c r="P954" s="12">
        <v>-70.976090030400002</v>
      </c>
    </row>
    <row r="955" spans="1:16" x14ac:dyDescent="0.25">
      <c r="A955" s="12"/>
      <c r="B955" s="12"/>
      <c r="C955" s="12"/>
      <c r="D955" s="12"/>
      <c r="E955" s="12"/>
      <c r="F955" s="12"/>
      <c r="G955" s="12"/>
      <c r="H955" s="12"/>
      <c r="J955" s="12" t="s">
        <v>3733</v>
      </c>
      <c r="K955" s="12" t="s">
        <v>3734</v>
      </c>
      <c r="L955" s="12" t="s">
        <v>1768</v>
      </c>
      <c r="M955" s="12" t="s">
        <v>3734</v>
      </c>
      <c r="N955" s="12" t="s">
        <v>3735</v>
      </c>
      <c r="O955" s="12">
        <v>9.3915870306499993</v>
      </c>
      <c r="P955" s="12">
        <v>-70.610659727300003</v>
      </c>
    </row>
    <row r="956" spans="1:16" x14ac:dyDescent="0.25">
      <c r="A956" s="12"/>
      <c r="B956" s="12"/>
      <c r="C956" s="12"/>
      <c r="D956" s="12"/>
      <c r="E956" s="12"/>
      <c r="F956" s="12"/>
      <c r="G956" s="12"/>
      <c r="H956" s="12"/>
      <c r="J956" s="12" t="s">
        <v>3736</v>
      </c>
      <c r="K956" s="12" t="s">
        <v>3734</v>
      </c>
      <c r="L956" s="12" t="s">
        <v>1768</v>
      </c>
      <c r="M956" s="12" t="s">
        <v>3737</v>
      </c>
      <c r="N956" s="12" t="s">
        <v>3738</v>
      </c>
      <c r="O956" s="12">
        <v>9.3974336752499994</v>
      </c>
      <c r="P956" s="12">
        <v>-70.640539735399997</v>
      </c>
    </row>
    <row r="957" spans="1:16" x14ac:dyDescent="0.25">
      <c r="A957" s="12"/>
      <c r="B957" s="12"/>
      <c r="C957" s="12"/>
      <c r="D957" s="12"/>
      <c r="E957" s="12"/>
      <c r="F957" s="12"/>
      <c r="G957" s="12"/>
      <c r="H957" s="12"/>
      <c r="J957" s="12" t="s">
        <v>3739</v>
      </c>
      <c r="K957" s="12" t="s">
        <v>3734</v>
      </c>
      <c r="L957" s="12" t="s">
        <v>1768</v>
      </c>
      <c r="M957" s="12" t="s">
        <v>3740</v>
      </c>
      <c r="N957" s="12" t="s">
        <v>3741</v>
      </c>
      <c r="O957" s="12">
        <v>9.4839575478700002</v>
      </c>
      <c r="P957" s="12">
        <v>-70.603460390600006</v>
      </c>
    </row>
    <row r="958" spans="1:16" x14ac:dyDescent="0.25">
      <c r="A958" s="12"/>
      <c r="B958" s="12"/>
      <c r="C958" s="12"/>
      <c r="D958" s="12"/>
      <c r="E958" s="12"/>
      <c r="F958" s="12"/>
      <c r="G958" s="12"/>
      <c r="H958" s="12"/>
      <c r="J958" s="12" t="s">
        <v>3742</v>
      </c>
      <c r="K958" s="12" t="s">
        <v>3743</v>
      </c>
      <c r="L958" s="12" t="s">
        <v>1774</v>
      </c>
      <c r="M958" s="12" t="s">
        <v>3743</v>
      </c>
      <c r="N958" s="12" t="s">
        <v>3744</v>
      </c>
      <c r="O958" s="12">
        <v>9.5301398439499998</v>
      </c>
      <c r="P958" s="12">
        <v>-70.533357603699997</v>
      </c>
    </row>
    <row r="959" spans="1:16" x14ac:dyDescent="0.25">
      <c r="A959" s="12"/>
      <c r="B959" s="12"/>
      <c r="C959" s="12"/>
      <c r="D959" s="12"/>
      <c r="E959" s="12"/>
      <c r="F959" s="12"/>
      <c r="G959" s="12"/>
      <c r="H959" s="12"/>
      <c r="J959" s="12" t="s">
        <v>3745</v>
      </c>
      <c r="K959" s="12" t="s">
        <v>3743</v>
      </c>
      <c r="L959" s="12" t="s">
        <v>1774</v>
      </c>
      <c r="M959" s="12" t="s">
        <v>3746</v>
      </c>
      <c r="N959" s="12" t="s">
        <v>3747</v>
      </c>
      <c r="O959" s="12">
        <v>9.5156270588500007</v>
      </c>
      <c r="P959" s="12">
        <v>-70.472561076800005</v>
      </c>
    </row>
    <row r="960" spans="1:16" x14ac:dyDescent="0.25">
      <c r="A960" s="12"/>
      <c r="B960" s="12"/>
      <c r="C960" s="12"/>
      <c r="D960" s="12"/>
      <c r="E960" s="12"/>
      <c r="F960" s="12"/>
      <c r="G960" s="12"/>
      <c r="H960" s="12"/>
      <c r="J960" s="12" t="s">
        <v>3748</v>
      </c>
      <c r="K960" s="12" t="s">
        <v>3743</v>
      </c>
      <c r="L960" s="12" t="s">
        <v>1774</v>
      </c>
      <c r="M960" s="12" t="s">
        <v>3749</v>
      </c>
      <c r="N960" s="12" t="s">
        <v>3750</v>
      </c>
      <c r="O960" s="12">
        <v>9.5454933238200006</v>
      </c>
      <c r="P960" s="12">
        <v>-70.455433137399993</v>
      </c>
    </row>
    <row r="961" spans="1:16" x14ac:dyDescent="0.25">
      <c r="A961" s="12"/>
      <c r="B961" s="12"/>
      <c r="C961" s="12"/>
      <c r="D961" s="12"/>
      <c r="E961" s="12"/>
      <c r="F961" s="12"/>
      <c r="G961" s="12"/>
      <c r="H961" s="12"/>
      <c r="J961" s="12" t="s">
        <v>3751</v>
      </c>
      <c r="K961" s="12" t="s">
        <v>3743</v>
      </c>
      <c r="L961" s="12" t="s">
        <v>1774</v>
      </c>
      <c r="M961" s="12" t="s">
        <v>277</v>
      </c>
      <c r="N961" s="12" t="s">
        <v>3752</v>
      </c>
      <c r="O961" s="12">
        <v>9.4785469105499995</v>
      </c>
      <c r="P961" s="12">
        <v>-70.354237528599995</v>
      </c>
    </row>
    <row r="962" spans="1:16" x14ac:dyDescent="0.25">
      <c r="A962" s="12"/>
      <c r="B962" s="12"/>
      <c r="C962" s="12"/>
      <c r="D962" s="12"/>
      <c r="E962" s="12"/>
      <c r="F962" s="12"/>
      <c r="G962" s="12"/>
      <c r="H962" s="12"/>
      <c r="J962" s="12" t="s">
        <v>3753</v>
      </c>
      <c r="K962" s="12" t="s">
        <v>1779</v>
      </c>
      <c r="L962" s="12" t="s">
        <v>1780</v>
      </c>
      <c r="M962" s="12" t="s">
        <v>1779</v>
      </c>
      <c r="N962" s="12" t="s">
        <v>3754</v>
      </c>
      <c r="O962" s="12">
        <v>9.4162981206800005</v>
      </c>
      <c r="P962" s="12">
        <v>-70.501515050699993</v>
      </c>
    </row>
    <row r="963" spans="1:16" x14ac:dyDescent="0.25">
      <c r="A963" s="12"/>
      <c r="B963" s="12"/>
      <c r="C963" s="12"/>
      <c r="D963" s="12"/>
      <c r="E963" s="12"/>
      <c r="F963" s="12"/>
      <c r="G963" s="12"/>
      <c r="H963" s="12"/>
      <c r="J963" s="12" t="s">
        <v>3755</v>
      </c>
      <c r="K963" s="12" t="s">
        <v>1779</v>
      </c>
      <c r="L963" s="12" t="s">
        <v>1780</v>
      </c>
      <c r="M963" s="12" t="s">
        <v>3673</v>
      </c>
      <c r="N963" s="12" t="s">
        <v>3756</v>
      </c>
      <c r="O963" s="12">
        <v>9.4265570466999993</v>
      </c>
      <c r="P963" s="12">
        <v>-70.472042283899995</v>
      </c>
    </row>
    <row r="964" spans="1:16" x14ac:dyDescent="0.25">
      <c r="A964" s="12"/>
      <c r="B964" s="12"/>
      <c r="C964" s="12"/>
      <c r="D964" s="12"/>
      <c r="E964" s="12"/>
      <c r="F964" s="12"/>
      <c r="G964" s="12"/>
      <c r="H964" s="12"/>
      <c r="J964" s="12" t="s">
        <v>3757</v>
      </c>
      <c r="K964" s="12" t="s">
        <v>1779</v>
      </c>
      <c r="L964" s="12" t="s">
        <v>1780</v>
      </c>
      <c r="M964" s="12" t="s">
        <v>3758</v>
      </c>
      <c r="N964" s="12" t="s">
        <v>3759</v>
      </c>
      <c r="O964" s="12">
        <v>9.4281945580399995</v>
      </c>
      <c r="P964" s="12">
        <v>-70.536424587499994</v>
      </c>
    </row>
    <row r="965" spans="1:16" x14ac:dyDescent="0.25">
      <c r="A965" s="12"/>
      <c r="B965" s="12"/>
      <c r="C965" s="12"/>
      <c r="D965" s="12"/>
      <c r="E965" s="12"/>
      <c r="F965" s="12"/>
      <c r="G965" s="12"/>
      <c r="H965" s="12"/>
      <c r="J965" s="12" t="s">
        <v>3760</v>
      </c>
      <c r="K965" s="12" t="s">
        <v>1785</v>
      </c>
      <c r="L965" s="12" t="s">
        <v>1786</v>
      </c>
      <c r="M965" s="12" t="s">
        <v>3761</v>
      </c>
      <c r="N965" s="12" t="s">
        <v>3762</v>
      </c>
      <c r="O965" s="12">
        <v>9.3271432130399994</v>
      </c>
      <c r="P965" s="12">
        <v>-70.7684357686</v>
      </c>
    </row>
    <row r="966" spans="1:16" x14ac:dyDescent="0.25">
      <c r="A966" s="12"/>
      <c r="B966" s="12"/>
      <c r="C966" s="12"/>
      <c r="D966" s="12"/>
      <c r="E966" s="12"/>
      <c r="F966" s="12"/>
      <c r="G966" s="12"/>
      <c r="H966" s="12"/>
      <c r="J966" s="12" t="s">
        <v>3763</v>
      </c>
      <c r="K966" s="12" t="s">
        <v>1785</v>
      </c>
      <c r="L966" s="12" t="s">
        <v>1786</v>
      </c>
      <c r="M966" s="12" t="s">
        <v>3764</v>
      </c>
      <c r="N966" s="12" t="s">
        <v>3765</v>
      </c>
      <c r="O966" s="12">
        <v>9.3918966390800005</v>
      </c>
      <c r="P966" s="12">
        <v>-70.731936177600005</v>
      </c>
    </row>
    <row r="967" spans="1:16" x14ac:dyDescent="0.25">
      <c r="A967" s="12"/>
      <c r="B967" s="12"/>
      <c r="C967" s="12"/>
      <c r="D967" s="12"/>
      <c r="E967" s="12"/>
      <c r="F967" s="12"/>
      <c r="G967" s="12"/>
      <c r="H967" s="12"/>
      <c r="J967" s="12" t="s">
        <v>3766</v>
      </c>
      <c r="K967" s="12" t="s">
        <v>1785</v>
      </c>
      <c r="L967" s="12" t="s">
        <v>1786</v>
      </c>
      <c r="M967" s="12" t="s">
        <v>3767</v>
      </c>
      <c r="N967" s="12" t="s">
        <v>3768</v>
      </c>
      <c r="O967" s="12">
        <v>9.33281975499</v>
      </c>
      <c r="P967" s="12">
        <v>-70.730905084300005</v>
      </c>
    </row>
    <row r="968" spans="1:16" ht="25.5" x14ac:dyDescent="0.25">
      <c r="A968" s="12"/>
      <c r="B968" s="12"/>
      <c r="C968" s="12"/>
      <c r="D968" s="12"/>
      <c r="E968" s="12"/>
      <c r="F968" s="12"/>
      <c r="G968" s="12"/>
      <c r="H968" s="12"/>
      <c r="J968" s="12" t="s">
        <v>3769</v>
      </c>
      <c r="K968" s="12" t="s">
        <v>1785</v>
      </c>
      <c r="L968" s="12" t="s">
        <v>1786</v>
      </c>
      <c r="M968" s="12" t="s">
        <v>3770</v>
      </c>
      <c r="N968" s="12" t="s">
        <v>3771</v>
      </c>
      <c r="O968" s="12">
        <v>9.3679897637699998</v>
      </c>
      <c r="P968" s="12">
        <v>-70.693208605999999</v>
      </c>
    </row>
    <row r="969" spans="1:16" ht="25.5" x14ac:dyDescent="0.25">
      <c r="A969" s="12"/>
      <c r="B969" s="12"/>
      <c r="C969" s="12"/>
      <c r="D969" s="12"/>
      <c r="E969" s="12"/>
      <c r="F969" s="12"/>
      <c r="G969" s="12"/>
      <c r="H969" s="12"/>
      <c r="J969" s="12" t="s">
        <v>3772</v>
      </c>
      <c r="K969" s="12" t="s">
        <v>1791</v>
      </c>
      <c r="L969" s="12" t="s">
        <v>1792</v>
      </c>
      <c r="M969" s="12" t="s">
        <v>3773</v>
      </c>
      <c r="N969" s="12" t="s">
        <v>3774</v>
      </c>
      <c r="O969" s="12">
        <v>9.3012717203400008</v>
      </c>
      <c r="P969" s="12">
        <v>-70.580834248499997</v>
      </c>
    </row>
    <row r="970" spans="1:16" ht="25.5" x14ac:dyDescent="0.25">
      <c r="A970" s="12"/>
      <c r="B970" s="12"/>
      <c r="C970" s="12"/>
      <c r="D970" s="12"/>
      <c r="E970" s="12"/>
      <c r="F970" s="12"/>
      <c r="G970" s="12"/>
      <c r="H970" s="12"/>
      <c r="J970" s="12" t="s">
        <v>3775</v>
      </c>
      <c r="K970" s="12" t="s">
        <v>1791</v>
      </c>
      <c r="L970" s="12" t="s">
        <v>1792</v>
      </c>
      <c r="M970" s="12" t="s">
        <v>3776</v>
      </c>
      <c r="N970" s="12" t="s">
        <v>3777</v>
      </c>
      <c r="O970" s="12">
        <v>9.3687439811599997</v>
      </c>
      <c r="P970" s="12">
        <v>-70.569735776800002</v>
      </c>
    </row>
    <row r="971" spans="1:16" ht="25.5" x14ac:dyDescent="0.25">
      <c r="A971" s="12"/>
      <c r="B971" s="12"/>
      <c r="C971" s="12"/>
      <c r="D971" s="12"/>
      <c r="E971" s="12"/>
      <c r="F971" s="12"/>
      <c r="G971" s="12"/>
      <c r="H971" s="12"/>
      <c r="J971" s="12" t="s">
        <v>3778</v>
      </c>
      <c r="K971" s="12" t="s">
        <v>1791</v>
      </c>
      <c r="L971" s="12" t="s">
        <v>1792</v>
      </c>
      <c r="M971" s="12" t="s">
        <v>3779</v>
      </c>
      <c r="N971" s="12" t="s">
        <v>3780</v>
      </c>
      <c r="O971" s="12">
        <v>9.3416974021399994</v>
      </c>
      <c r="P971" s="12">
        <v>-70.574958228400007</v>
      </c>
    </row>
    <row r="972" spans="1:16" ht="25.5" x14ac:dyDescent="0.25">
      <c r="A972" s="12"/>
      <c r="B972" s="12"/>
      <c r="C972" s="12"/>
      <c r="D972" s="12"/>
      <c r="E972" s="12"/>
      <c r="F972" s="12"/>
      <c r="G972" s="12"/>
      <c r="H972" s="12"/>
      <c r="J972" s="12" t="s">
        <v>3781</v>
      </c>
      <c r="K972" s="12" t="s">
        <v>1791</v>
      </c>
      <c r="L972" s="12" t="s">
        <v>1792</v>
      </c>
      <c r="M972" s="12" t="s">
        <v>3782</v>
      </c>
      <c r="N972" s="12" t="s">
        <v>3783</v>
      </c>
      <c r="O972" s="12">
        <v>9.4119272092799999</v>
      </c>
      <c r="P972" s="12">
        <v>-70.564421311700002</v>
      </c>
    </row>
    <row r="973" spans="1:16" ht="25.5" x14ac:dyDescent="0.25">
      <c r="A973" s="12"/>
      <c r="B973" s="12"/>
      <c r="C973" s="12"/>
      <c r="D973" s="12"/>
      <c r="E973" s="12"/>
      <c r="F973" s="12"/>
      <c r="G973" s="12"/>
      <c r="H973" s="12"/>
      <c r="J973" s="12" t="s">
        <v>3784</v>
      </c>
      <c r="K973" s="12" t="s">
        <v>229</v>
      </c>
      <c r="L973" s="12" t="s">
        <v>1797</v>
      </c>
      <c r="M973" s="12" t="s">
        <v>3785</v>
      </c>
      <c r="N973" s="12" t="s">
        <v>3786</v>
      </c>
      <c r="O973" s="12">
        <v>9.4211109256899999</v>
      </c>
      <c r="P973" s="12">
        <v>-70.725480587500002</v>
      </c>
    </row>
    <row r="974" spans="1:16" x14ac:dyDescent="0.25">
      <c r="A974" s="12"/>
      <c r="B974" s="12"/>
      <c r="C974" s="12"/>
      <c r="D974" s="12"/>
      <c r="E974" s="12"/>
      <c r="F974" s="12"/>
      <c r="G974" s="12"/>
      <c r="H974" s="12"/>
      <c r="J974" s="12" t="s">
        <v>3787</v>
      </c>
      <c r="K974" s="12" t="s">
        <v>229</v>
      </c>
      <c r="L974" s="12" t="s">
        <v>1797</v>
      </c>
      <c r="M974" s="12" t="s">
        <v>148</v>
      </c>
      <c r="N974" s="12" t="s">
        <v>3788</v>
      </c>
      <c r="O974" s="12">
        <v>9.5616455368499995</v>
      </c>
      <c r="P974" s="12">
        <v>-70.859547279500006</v>
      </c>
    </row>
    <row r="975" spans="1:16" x14ac:dyDescent="0.25">
      <c r="A975" s="12"/>
      <c r="B975" s="12"/>
      <c r="C975" s="12"/>
      <c r="D975" s="12"/>
      <c r="E975" s="12"/>
      <c r="F975" s="12"/>
      <c r="G975" s="12"/>
      <c r="H975" s="12"/>
      <c r="J975" s="12" t="s">
        <v>3789</v>
      </c>
      <c r="K975" s="12" t="s">
        <v>229</v>
      </c>
      <c r="L975" s="12" t="s">
        <v>1797</v>
      </c>
      <c r="M975" s="12" t="s">
        <v>1617</v>
      </c>
      <c r="N975" s="12" t="s">
        <v>3790</v>
      </c>
      <c r="O975" s="12">
        <v>9.4965137094699994</v>
      </c>
      <c r="P975" s="12">
        <v>-70.860520588699998</v>
      </c>
    </row>
    <row r="976" spans="1:16" x14ac:dyDescent="0.25">
      <c r="A976" s="12"/>
      <c r="B976" s="12"/>
      <c r="C976" s="12"/>
      <c r="D976" s="12"/>
      <c r="E976" s="12"/>
      <c r="F976" s="12"/>
      <c r="G976" s="12"/>
      <c r="H976" s="12"/>
      <c r="J976" s="12" t="s">
        <v>3791</v>
      </c>
      <c r="K976" s="12" t="s">
        <v>229</v>
      </c>
      <c r="L976" s="12" t="s">
        <v>1797</v>
      </c>
      <c r="M976" s="12" t="s">
        <v>2007</v>
      </c>
      <c r="N976" s="12" t="s">
        <v>3792</v>
      </c>
      <c r="O976" s="12">
        <v>9.4686451660100008</v>
      </c>
      <c r="P976" s="12">
        <v>-70.789063824899998</v>
      </c>
    </row>
    <row r="977" spans="1:16" x14ac:dyDescent="0.25">
      <c r="A977" s="12"/>
      <c r="B977" s="12"/>
      <c r="C977" s="12"/>
      <c r="D977" s="12"/>
      <c r="E977" s="12"/>
      <c r="F977" s="12"/>
      <c r="G977" s="12"/>
      <c r="H977" s="12"/>
      <c r="J977" s="12" t="s">
        <v>3793</v>
      </c>
      <c r="K977" s="12" t="s">
        <v>245</v>
      </c>
      <c r="L977" s="12" t="s">
        <v>1802</v>
      </c>
      <c r="M977" s="12" t="s">
        <v>3794</v>
      </c>
      <c r="N977" s="12" t="s">
        <v>3795</v>
      </c>
      <c r="O977" s="12">
        <v>9.2458372733199994</v>
      </c>
      <c r="P977" s="12">
        <v>-70.465220388700004</v>
      </c>
    </row>
    <row r="978" spans="1:16" x14ac:dyDescent="0.25">
      <c r="A978" s="12"/>
      <c r="B978" s="12"/>
      <c r="C978" s="12"/>
      <c r="D978" s="12"/>
      <c r="E978" s="12"/>
      <c r="F978" s="12"/>
      <c r="G978" s="12"/>
      <c r="H978" s="12"/>
      <c r="J978" s="12" t="s">
        <v>3796</v>
      </c>
      <c r="K978" s="12" t="s">
        <v>245</v>
      </c>
      <c r="L978" s="12" t="s">
        <v>1802</v>
      </c>
      <c r="M978" s="12" t="s">
        <v>2522</v>
      </c>
      <c r="N978" s="12" t="s">
        <v>3797</v>
      </c>
      <c r="O978" s="12">
        <v>9.3346900206699992</v>
      </c>
      <c r="P978" s="12">
        <v>-70.515299932700003</v>
      </c>
    </row>
    <row r="979" spans="1:16" x14ac:dyDescent="0.25">
      <c r="A979" s="12"/>
      <c r="B979" s="12"/>
      <c r="C979" s="12"/>
      <c r="D979" s="12"/>
      <c r="E979" s="12"/>
      <c r="F979" s="12"/>
      <c r="G979" s="12"/>
      <c r="H979" s="12"/>
      <c r="J979" s="12" t="s">
        <v>3798</v>
      </c>
      <c r="K979" s="12" t="s">
        <v>245</v>
      </c>
      <c r="L979" s="12" t="s">
        <v>1802</v>
      </c>
      <c r="M979" s="12" t="s">
        <v>3799</v>
      </c>
      <c r="N979" s="12" t="s">
        <v>3800</v>
      </c>
      <c r="O979" s="12">
        <v>9.3828067847300005</v>
      </c>
      <c r="P979" s="12">
        <v>-70.442975460499994</v>
      </c>
    </row>
    <row r="980" spans="1:16" x14ac:dyDescent="0.25">
      <c r="A980" s="12"/>
      <c r="B980" s="12"/>
      <c r="C980" s="12"/>
      <c r="D980" s="12"/>
      <c r="E980" s="12"/>
      <c r="F980" s="12"/>
      <c r="G980" s="12"/>
      <c r="H980" s="12"/>
      <c r="J980" s="12" t="s">
        <v>3801</v>
      </c>
      <c r="K980" s="12" t="s">
        <v>245</v>
      </c>
      <c r="L980" s="12" t="s">
        <v>1802</v>
      </c>
      <c r="M980" s="12" t="s">
        <v>3802</v>
      </c>
      <c r="N980" s="12" t="s">
        <v>3803</v>
      </c>
      <c r="O980" s="12">
        <v>9.3969263505100002</v>
      </c>
      <c r="P980" s="12">
        <v>-70.3660351013</v>
      </c>
    </row>
    <row r="981" spans="1:16" x14ac:dyDescent="0.25">
      <c r="A981" s="12"/>
      <c r="B981" s="12"/>
      <c r="C981" s="12"/>
      <c r="D981" s="12"/>
      <c r="E981" s="12"/>
      <c r="F981" s="12"/>
      <c r="G981" s="12"/>
      <c r="H981" s="12"/>
      <c r="J981" s="12" t="s">
        <v>3804</v>
      </c>
      <c r="K981" s="12" t="s">
        <v>245</v>
      </c>
      <c r="L981" s="12" t="s">
        <v>1802</v>
      </c>
      <c r="M981" s="12" t="s">
        <v>2623</v>
      </c>
      <c r="N981" s="12" t="s">
        <v>3805</v>
      </c>
      <c r="O981" s="12">
        <v>9.3429248352100007</v>
      </c>
      <c r="P981" s="12">
        <v>-70.367423542400005</v>
      </c>
    </row>
    <row r="982" spans="1:16" x14ac:dyDescent="0.25">
      <c r="A982" s="12"/>
      <c r="B982" s="12"/>
      <c r="C982" s="12"/>
      <c r="D982" s="12"/>
      <c r="E982" s="12"/>
      <c r="F982" s="12"/>
      <c r="G982" s="12"/>
      <c r="H982" s="12"/>
      <c r="J982" s="12" t="s">
        <v>3806</v>
      </c>
      <c r="K982" s="12" t="s">
        <v>245</v>
      </c>
      <c r="L982" s="12" t="s">
        <v>1802</v>
      </c>
      <c r="M982" s="12" t="s">
        <v>3807</v>
      </c>
      <c r="N982" s="12" t="s">
        <v>3808</v>
      </c>
      <c r="O982" s="12">
        <v>9.2978511542900009</v>
      </c>
      <c r="P982" s="12">
        <v>-70.413849586599994</v>
      </c>
    </row>
    <row r="983" spans="1:16" x14ac:dyDescent="0.25">
      <c r="A983" s="12"/>
      <c r="B983" s="12"/>
      <c r="C983" s="12"/>
      <c r="D983" s="12"/>
      <c r="E983" s="12"/>
      <c r="F983" s="12"/>
      <c r="G983" s="12"/>
      <c r="H983" s="12"/>
      <c r="J983" s="12" t="s">
        <v>3809</v>
      </c>
      <c r="K983" s="12" t="s">
        <v>245</v>
      </c>
      <c r="L983" s="12" t="s">
        <v>1802</v>
      </c>
      <c r="M983" s="12" t="s">
        <v>3810</v>
      </c>
      <c r="N983" s="12" t="s">
        <v>3811</v>
      </c>
      <c r="O983" s="12">
        <v>9.41279458158</v>
      </c>
      <c r="P983" s="12">
        <v>-70.454522164599993</v>
      </c>
    </row>
    <row r="984" spans="1:16" x14ac:dyDescent="0.25">
      <c r="A984" s="12"/>
      <c r="B984" s="12"/>
      <c r="C984" s="12"/>
      <c r="D984" s="12"/>
      <c r="E984" s="12"/>
      <c r="F984" s="12"/>
      <c r="G984" s="12"/>
      <c r="H984" s="12"/>
      <c r="J984" s="12" t="s">
        <v>3812</v>
      </c>
      <c r="K984" s="12" t="s">
        <v>428</v>
      </c>
      <c r="L984" s="12" t="s">
        <v>1807</v>
      </c>
      <c r="M984" s="12" t="s">
        <v>3813</v>
      </c>
      <c r="N984" s="12" t="s">
        <v>3814</v>
      </c>
      <c r="O984" s="12">
        <v>9.1498427702399994</v>
      </c>
      <c r="P984" s="12">
        <v>-70.565442159599996</v>
      </c>
    </row>
    <row r="985" spans="1:16" x14ac:dyDescent="0.25">
      <c r="A985" s="12"/>
      <c r="B985" s="12"/>
      <c r="C985" s="12"/>
      <c r="D985" s="12"/>
      <c r="E985" s="12"/>
      <c r="F985" s="12"/>
      <c r="G985" s="12"/>
      <c r="H985" s="12"/>
      <c r="J985" s="12" t="s">
        <v>3815</v>
      </c>
      <c r="K985" s="12" t="s">
        <v>428</v>
      </c>
      <c r="L985" s="12" t="s">
        <v>1807</v>
      </c>
      <c r="M985" s="12" t="s">
        <v>3816</v>
      </c>
      <c r="N985" s="12" t="s">
        <v>3817</v>
      </c>
      <c r="O985" s="12">
        <v>9.1668004711400002</v>
      </c>
      <c r="P985" s="12">
        <v>-70.477571227499993</v>
      </c>
    </row>
    <row r="986" spans="1:16" x14ac:dyDescent="0.25">
      <c r="A986" s="12"/>
      <c r="B986" s="12"/>
      <c r="C986" s="12"/>
      <c r="D986" s="12"/>
      <c r="E986" s="12"/>
      <c r="F986" s="12"/>
      <c r="G986" s="12"/>
      <c r="H986" s="12"/>
      <c r="J986" s="12" t="s">
        <v>3818</v>
      </c>
      <c r="K986" s="12" t="s">
        <v>428</v>
      </c>
      <c r="L986" s="12" t="s">
        <v>1807</v>
      </c>
      <c r="M986" s="12" t="s">
        <v>3819</v>
      </c>
      <c r="N986" s="12" t="s">
        <v>3820</v>
      </c>
      <c r="O986" s="12">
        <v>9.1032747578399995</v>
      </c>
      <c r="P986" s="12">
        <v>-70.638834093300005</v>
      </c>
    </row>
    <row r="987" spans="1:16" x14ac:dyDescent="0.25">
      <c r="A987" s="12"/>
      <c r="B987" s="12"/>
      <c r="C987" s="12"/>
      <c r="D987" s="12"/>
      <c r="E987" s="12"/>
      <c r="F987" s="12"/>
      <c r="G987" s="12"/>
      <c r="H987" s="12"/>
      <c r="J987" s="12" t="s">
        <v>3821</v>
      </c>
      <c r="K987" s="12" t="s">
        <v>428</v>
      </c>
      <c r="L987" s="12" t="s">
        <v>1807</v>
      </c>
      <c r="M987" s="12" t="s">
        <v>2634</v>
      </c>
      <c r="N987" s="12" t="s">
        <v>3822</v>
      </c>
      <c r="O987" s="12">
        <v>9.0389488378300005</v>
      </c>
      <c r="P987" s="12">
        <v>-70.690554768200002</v>
      </c>
    </row>
    <row r="988" spans="1:16" x14ac:dyDescent="0.25">
      <c r="A988" s="12"/>
      <c r="B988" s="12"/>
      <c r="C988" s="12"/>
      <c r="D988" s="12"/>
      <c r="E988" s="12"/>
      <c r="F988" s="12"/>
      <c r="G988" s="12"/>
      <c r="H988" s="12"/>
      <c r="J988" s="12" t="s">
        <v>3823</v>
      </c>
      <c r="K988" s="12" t="s">
        <v>428</v>
      </c>
      <c r="L988" s="12" t="s">
        <v>1807</v>
      </c>
      <c r="M988" s="12" t="s">
        <v>3824</v>
      </c>
      <c r="N988" s="12" t="s">
        <v>3825</v>
      </c>
      <c r="O988" s="12">
        <v>9.2263209434500002</v>
      </c>
      <c r="P988" s="12">
        <v>-70.535879041499996</v>
      </c>
    </row>
    <row r="989" spans="1:16" x14ac:dyDescent="0.25">
      <c r="A989" s="12"/>
      <c r="B989" s="12"/>
      <c r="C989" s="12"/>
      <c r="D989" s="12"/>
      <c r="E989" s="12"/>
      <c r="F989" s="12"/>
      <c r="G989" s="12"/>
      <c r="H989" s="12"/>
      <c r="J989" s="12" t="s">
        <v>3826</v>
      </c>
      <c r="K989" s="12" t="s">
        <v>428</v>
      </c>
      <c r="L989" s="12" t="s">
        <v>1807</v>
      </c>
      <c r="M989" s="12" t="s">
        <v>3827</v>
      </c>
      <c r="N989" s="12" t="s">
        <v>3828</v>
      </c>
      <c r="O989" s="12">
        <v>9.0440691157399993</v>
      </c>
      <c r="P989" s="12">
        <v>-70.597326742099995</v>
      </c>
    </row>
    <row r="990" spans="1:16" x14ac:dyDescent="0.25">
      <c r="A990" s="12"/>
      <c r="B990" s="12"/>
      <c r="C990" s="12"/>
      <c r="D990" s="12"/>
      <c r="E990" s="12"/>
      <c r="F990" s="12"/>
      <c r="G990" s="12"/>
      <c r="H990" s="12"/>
      <c r="J990" s="12" t="s">
        <v>3829</v>
      </c>
      <c r="K990" s="12" t="s">
        <v>1812</v>
      </c>
      <c r="L990" s="12" t="s">
        <v>1813</v>
      </c>
      <c r="M990" s="12" t="s">
        <v>3830</v>
      </c>
      <c r="N990" s="12" t="s">
        <v>3831</v>
      </c>
      <c r="O990" s="12">
        <v>9.3071277693199992</v>
      </c>
      <c r="P990" s="12">
        <v>-70.606441540999995</v>
      </c>
    </row>
    <row r="991" spans="1:16" x14ac:dyDescent="0.25">
      <c r="A991" s="12"/>
      <c r="B991" s="12"/>
      <c r="C991" s="12"/>
      <c r="D991" s="12"/>
      <c r="E991" s="12"/>
      <c r="F991" s="12"/>
      <c r="G991" s="12"/>
      <c r="H991" s="12"/>
      <c r="J991" s="12" t="s">
        <v>3832</v>
      </c>
      <c r="K991" s="12" t="s">
        <v>1812</v>
      </c>
      <c r="L991" s="12" t="s">
        <v>1813</v>
      </c>
      <c r="M991" s="12" t="s">
        <v>3833</v>
      </c>
      <c r="N991" s="12" t="s">
        <v>3834</v>
      </c>
      <c r="O991" s="12">
        <v>9.2504357536700006</v>
      </c>
      <c r="P991" s="12">
        <v>-70.601600735999995</v>
      </c>
    </row>
    <row r="992" spans="1:16" x14ac:dyDescent="0.25">
      <c r="A992" s="12"/>
      <c r="B992" s="12"/>
      <c r="C992" s="12"/>
      <c r="D992" s="12"/>
      <c r="E992" s="12"/>
      <c r="F992" s="12"/>
      <c r="G992" s="12"/>
      <c r="H992" s="12"/>
      <c r="J992" s="12" t="s">
        <v>3835</v>
      </c>
      <c r="K992" s="12" t="s">
        <v>1812</v>
      </c>
      <c r="L992" s="12" t="s">
        <v>1813</v>
      </c>
      <c r="M992" s="12" t="s">
        <v>3836</v>
      </c>
      <c r="N992" s="12" t="s">
        <v>3837</v>
      </c>
      <c r="O992" s="12">
        <v>9.3023991065700002</v>
      </c>
      <c r="P992" s="12">
        <v>-70.628786133800006</v>
      </c>
    </row>
    <row r="993" spans="1:16" x14ac:dyDescent="0.25">
      <c r="A993" s="12"/>
      <c r="B993" s="12"/>
      <c r="C993" s="12"/>
      <c r="D993" s="12"/>
      <c r="E993" s="12"/>
      <c r="F993" s="12"/>
      <c r="G993" s="12"/>
      <c r="H993" s="12"/>
      <c r="J993" s="12" t="s">
        <v>3838</v>
      </c>
      <c r="K993" s="12" t="s">
        <v>1812</v>
      </c>
      <c r="L993" s="12" t="s">
        <v>1813</v>
      </c>
      <c r="M993" s="12" t="s">
        <v>2076</v>
      </c>
      <c r="N993" s="12" t="s">
        <v>3839</v>
      </c>
      <c r="O993" s="12">
        <v>9.3414488361399997</v>
      </c>
      <c r="P993" s="12">
        <v>-70.612737192099999</v>
      </c>
    </row>
    <row r="994" spans="1:16" x14ac:dyDescent="0.25">
      <c r="A994" s="12"/>
      <c r="B994" s="12"/>
      <c r="C994" s="12"/>
      <c r="D994" s="12"/>
      <c r="E994" s="12"/>
      <c r="F994" s="12"/>
      <c r="G994" s="12"/>
      <c r="H994" s="12"/>
      <c r="J994" s="12" t="s">
        <v>3840</v>
      </c>
      <c r="K994" s="12" t="s">
        <v>1812</v>
      </c>
      <c r="L994" s="12" t="s">
        <v>1813</v>
      </c>
      <c r="M994" s="12" t="s">
        <v>3841</v>
      </c>
      <c r="N994" s="12" t="s">
        <v>3842</v>
      </c>
      <c r="O994" s="12">
        <v>9.1150722833300009</v>
      </c>
      <c r="P994" s="12">
        <v>-70.725396790100007</v>
      </c>
    </row>
    <row r="995" spans="1:16" x14ac:dyDescent="0.25">
      <c r="A995" s="12"/>
      <c r="B995" s="12"/>
      <c r="C995" s="12"/>
      <c r="D995" s="12"/>
      <c r="E995" s="12"/>
      <c r="F995" s="12"/>
      <c r="G995" s="12"/>
      <c r="H995" s="12"/>
      <c r="J995" s="12" t="s">
        <v>3843</v>
      </c>
      <c r="K995" s="12" t="s">
        <v>1812</v>
      </c>
      <c r="L995" s="12" t="s">
        <v>1813</v>
      </c>
      <c r="M995" s="12" t="s">
        <v>3844</v>
      </c>
      <c r="N995" s="12" t="s">
        <v>3845</v>
      </c>
      <c r="O995" s="12">
        <v>9.2071734251200006</v>
      </c>
      <c r="P995" s="12">
        <v>-70.667718268900003</v>
      </c>
    </row>
    <row r="996" spans="1:16" x14ac:dyDescent="0.25">
      <c r="A996" s="12"/>
      <c r="B996" s="12"/>
      <c r="C996" s="12"/>
      <c r="D996" s="12"/>
      <c r="E996" s="12"/>
      <c r="F996" s="12"/>
      <c r="G996" s="12"/>
      <c r="H996" s="12"/>
      <c r="J996" s="12" t="s">
        <v>3846</v>
      </c>
      <c r="K996" s="12" t="s">
        <v>1818</v>
      </c>
      <c r="L996" s="12" t="s">
        <v>1819</v>
      </c>
      <c r="M996" s="12" t="s">
        <v>1818</v>
      </c>
      <c r="N996" s="12" t="s">
        <v>3847</v>
      </c>
      <c r="O996" s="12">
        <v>10.250721008299999</v>
      </c>
      <c r="P996" s="12">
        <v>-68.857728591799997</v>
      </c>
    </row>
    <row r="997" spans="1:16" x14ac:dyDescent="0.25">
      <c r="A997" s="12"/>
      <c r="B997" s="12"/>
      <c r="C997" s="12"/>
      <c r="D997" s="12"/>
      <c r="E997" s="12"/>
      <c r="F997" s="12"/>
      <c r="G997" s="12"/>
      <c r="H997" s="12"/>
      <c r="J997" s="12" t="s">
        <v>3848</v>
      </c>
      <c r="K997" s="12" t="s">
        <v>134</v>
      </c>
      <c r="L997" s="12" t="s">
        <v>1824</v>
      </c>
      <c r="M997" s="12" t="s">
        <v>134</v>
      </c>
      <c r="N997" s="12" t="s">
        <v>3849</v>
      </c>
      <c r="O997" s="12">
        <v>10.4566800104</v>
      </c>
      <c r="P997" s="12">
        <v>-68.898182691299994</v>
      </c>
    </row>
    <row r="998" spans="1:16" x14ac:dyDescent="0.25">
      <c r="A998" s="12"/>
      <c r="B998" s="12"/>
      <c r="C998" s="12"/>
      <c r="D998" s="12"/>
      <c r="E998" s="12"/>
      <c r="F998" s="12"/>
      <c r="G998" s="12"/>
      <c r="H998" s="12"/>
      <c r="J998" s="12" t="s">
        <v>3850</v>
      </c>
      <c r="K998" s="12" t="s">
        <v>1829</v>
      </c>
      <c r="L998" s="12" t="s">
        <v>1830</v>
      </c>
      <c r="M998" s="12" t="s">
        <v>1829</v>
      </c>
      <c r="N998" s="12" t="s">
        <v>3851</v>
      </c>
      <c r="O998" s="12">
        <v>10.142496722500001</v>
      </c>
      <c r="P998" s="12">
        <v>-68.846760524000004</v>
      </c>
    </row>
    <row r="999" spans="1:16" x14ac:dyDescent="0.25">
      <c r="A999" s="12"/>
      <c r="B999" s="12"/>
      <c r="C999" s="12"/>
      <c r="D999" s="12"/>
      <c r="E999" s="12"/>
      <c r="F999" s="12"/>
      <c r="G999" s="12"/>
      <c r="H999" s="12"/>
      <c r="J999" s="12" t="s">
        <v>3852</v>
      </c>
      <c r="K999" s="12" t="s">
        <v>1829</v>
      </c>
      <c r="L999" s="12" t="s">
        <v>1830</v>
      </c>
      <c r="M999" s="12" t="s">
        <v>1043</v>
      </c>
      <c r="N999" s="12" t="s">
        <v>3853</v>
      </c>
      <c r="O999" s="12">
        <v>10.242572105000001</v>
      </c>
      <c r="P999" s="12">
        <v>-68.935194528300002</v>
      </c>
    </row>
    <row r="1000" spans="1:16" x14ac:dyDescent="0.25">
      <c r="A1000" s="12"/>
      <c r="B1000" s="12"/>
      <c r="C1000" s="12"/>
      <c r="D1000" s="12"/>
      <c r="E1000" s="12"/>
      <c r="F1000" s="12"/>
      <c r="G1000" s="12"/>
      <c r="H1000" s="12"/>
      <c r="J1000" s="12" t="s">
        <v>3854</v>
      </c>
      <c r="K1000" s="12" t="s">
        <v>1835</v>
      </c>
      <c r="L1000" s="12" t="s">
        <v>1836</v>
      </c>
      <c r="M1000" s="12" t="s">
        <v>1835</v>
      </c>
      <c r="N1000" s="12" t="s">
        <v>3855</v>
      </c>
      <c r="O1000" s="12">
        <v>10.300095692299999</v>
      </c>
      <c r="P1000" s="12">
        <v>-68.774348711800002</v>
      </c>
    </row>
    <row r="1001" spans="1:16" x14ac:dyDescent="0.25">
      <c r="A1001" s="12"/>
      <c r="B1001" s="12"/>
      <c r="C1001" s="12"/>
      <c r="D1001" s="12"/>
      <c r="E1001" s="12"/>
      <c r="F1001" s="12"/>
      <c r="G1001" s="12"/>
      <c r="H1001" s="12"/>
      <c r="J1001" s="12" t="s">
        <v>3856</v>
      </c>
      <c r="K1001" s="12" t="s">
        <v>200</v>
      </c>
      <c r="L1001" s="12" t="s">
        <v>1841</v>
      </c>
      <c r="M1001" s="12" t="s">
        <v>200</v>
      </c>
      <c r="N1001" s="12" t="s">
        <v>3857</v>
      </c>
      <c r="O1001" s="12">
        <v>10.304092044000001</v>
      </c>
      <c r="P1001" s="12">
        <v>-68.730096601400007</v>
      </c>
    </row>
    <row r="1002" spans="1:16" x14ac:dyDescent="0.25">
      <c r="A1002" s="12"/>
      <c r="B1002" s="12"/>
      <c r="C1002" s="12"/>
      <c r="D1002" s="12"/>
      <c r="E1002" s="12"/>
      <c r="F1002" s="12"/>
      <c r="G1002" s="12"/>
      <c r="H1002" s="12"/>
      <c r="J1002" s="12" t="s">
        <v>3858</v>
      </c>
      <c r="K1002" s="12" t="s">
        <v>1564</v>
      </c>
      <c r="L1002" s="12" t="s">
        <v>1846</v>
      </c>
      <c r="M1002" s="12" t="s">
        <v>1564</v>
      </c>
      <c r="N1002" s="12" t="s">
        <v>3859</v>
      </c>
      <c r="O1002" s="12">
        <v>10.0785750351</v>
      </c>
      <c r="P1002" s="12">
        <v>-69.000163866099996</v>
      </c>
    </row>
    <row r="1003" spans="1:16" x14ac:dyDescent="0.25">
      <c r="A1003" s="12"/>
      <c r="B1003" s="12"/>
      <c r="C1003" s="12"/>
      <c r="D1003" s="12"/>
      <c r="E1003" s="12"/>
      <c r="F1003" s="12"/>
      <c r="G1003" s="12"/>
      <c r="H1003" s="12"/>
      <c r="J1003" s="12" t="s">
        <v>3860</v>
      </c>
      <c r="K1003" s="12" t="s">
        <v>840</v>
      </c>
      <c r="L1003" s="12" t="s">
        <v>1851</v>
      </c>
      <c r="M1003" s="12" t="s">
        <v>840</v>
      </c>
      <c r="N1003" s="12" t="s">
        <v>3861</v>
      </c>
      <c r="O1003" s="12">
        <v>10.231648827500001</v>
      </c>
      <c r="P1003" s="12">
        <v>-68.742502395499997</v>
      </c>
    </row>
    <row r="1004" spans="1:16" x14ac:dyDescent="0.25">
      <c r="A1004" s="12"/>
      <c r="B1004" s="12"/>
      <c r="C1004" s="12"/>
      <c r="D1004" s="12"/>
      <c r="E1004" s="12"/>
      <c r="F1004" s="12"/>
      <c r="G1004" s="12"/>
      <c r="H1004" s="12"/>
      <c r="J1004" s="12" t="s">
        <v>3862</v>
      </c>
      <c r="K1004" s="12" t="s">
        <v>1856</v>
      </c>
      <c r="L1004" s="12" t="s">
        <v>1857</v>
      </c>
      <c r="M1004" s="12" t="s">
        <v>1856</v>
      </c>
      <c r="N1004" s="12" t="s">
        <v>3863</v>
      </c>
      <c r="O1004" s="12">
        <v>10.6359286048</v>
      </c>
      <c r="P1004" s="12">
        <v>-68.735490096500001</v>
      </c>
    </row>
    <row r="1005" spans="1:16" x14ac:dyDescent="0.25">
      <c r="A1005" s="12"/>
      <c r="B1005" s="12"/>
      <c r="C1005" s="12"/>
      <c r="D1005" s="12"/>
      <c r="E1005" s="12"/>
      <c r="F1005" s="12"/>
      <c r="G1005" s="12"/>
      <c r="H1005" s="12"/>
      <c r="J1005" s="12" t="s">
        <v>3864</v>
      </c>
      <c r="K1005" s="12" t="s">
        <v>1862</v>
      </c>
      <c r="L1005" s="12" t="s">
        <v>1863</v>
      </c>
      <c r="M1005" s="12" t="s">
        <v>1862</v>
      </c>
      <c r="N1005" s="12" t="s">
        <v>3865</v>
      </c>
      <c r="O1005" s="12">
        <v>10.0189568053</v>
      </c>
      <c r="P1005" s="12">
        <v>-68.685799361299999</v>
      </c>
    </row>
    <row r="1006" spans="1:16" x14ac:dyDescent="0.25">
      <c r="A1006" s="12"/>
      <c r="B1006" s="12"/>
      <c r="C1006" s="12"/>
      <c r="D1006" s="12"/>
      <c r="E1006" s="12"/>
      <c r="F1006" s="12"/>
      <c r="G1006" s="12"/>
      <c r="H1006" s="12"/>
      <c r="J1006" s="12" t="s">
        <v>3866</v>
      </c>
      <c r="K1006" s="12" t="s">
        <v>1862</v>
      </c>
      <c r="L1006" s="12" t="s">
        <v>1863</v>
      </c>
      <c r="M1006" s="12" t="s">
        <v>1646</v>
      </c>
      <c r="N1006" s="12" t="s">
        <v>3867</v>
      </c>
      <c r="O1006" s="12">
        <v>10.1482741249</v>
      </c>
      <c r="P1006" s="12">
        <v>-68.460413226399993</v>
      </c>
    </row>
    <row r="1007" spans="1:16" x14ac:dyDescent="0.25">
      <c r="A1007" s="12"/>
      <c r="B1007" s="12"/>
      <c r="C1007" s="12"/>
      <c r="D1007" s="12"/>
      <c r="E1007" s="12"/>
      <c r="F1007" s="12"/>
      <c r="G1007" s="12"/>
      <c r="H1007" s="12"/>
      <c r="J1007" s="12" t="s">
        <v>3868</v>
      </c>
      <c r="K1007" s="12" t="s">
        <v>1862</v>
      </c>
      <c r="L1007" s="12" t="s">
        <v>1863</v>
      </c>
      <c r="M1007" s="12" t="s">
        <v>3869</v>
      </c>
      <c r="N1007" s="12" t="s">
        <v>3870</v>
      </c>
      <c r="O1007" s="12">
        <v>10.284155377599999</v>
      </c>
      <c r="P1007" s="12">
        <v>-68.4297397391</v>
      </c>
    </row>
    <row r="1008" spans="1:16" x14ac:dyDescent="0.25">
      <c r="A1008" s="12"/>
      <c r="B1008" s="12"/>
      <c r="C1008" s="12"/>
      <c r="D1008" s="12"/>
      <c r="E1008" s="12"/>
      <c r="F1008" s="12"/>
      <c r="G1008" s="12"/>
      <c r="H1008" s="12"/>
      <c r="J1008" s="12" t="s">
        <v>3871</v>
      </c>
      <c r="K1008" s="12" t="s">
        <v>1868</v>
      </c>
      <c r="L1008" s="12" t="s">
        <v>1869</v>
      </c>
      <c r="M1008" s="12" t="s">
        <v>3872</v>
      </c>
      <c r="N1008" s="12" t="s">
        <v>3873</v>
      </c>
      <c r="O1008" s="12">
        <v>10.047693451000001</v>
      </c>
      <c r="P1008" s="12">
        <v>-69.102297987300005</v>
      </c>
    </row>
    <row r="1009" spans="1:16" x14ac:dyDescent="0.25">
      <c r="A1009" s="12"/>
      <c r="B1009" s="12"/>
      <c r="C1009" s="12"/>
      <c r="D1009" s="12"/>
      <c r="E1009" s="12"/>
      <c r="F1009" s="12"/>
      <c r="G1009" s="12"/>
      <c r="H1009" s="12"/>
      <c r="J1009" s="12" t="s">
        <v>3874</v>
      </c>
      <c r="K1009" s="12" t="s">
        <v>1868</v>
      </c>
      <c r="L1009" s="12" t="s">
        <v>1869</v>
      </c>
      <c r="M1009" s="12" t="s">
        <v>3875</v>
      </c>
      <c r="N1009" s="12" t="s">
        <v>3876</v>
      </c>
      <c r="O1009" s="12">
        <v>10.112525617299999</v>
      </c>
      <c r="P1009" s="12">
        <v>-69.177743483499995</v>
      </c>
    </row>
    <row r="1010" spans="1:16" x14ac:dyDescent="0.25">
      <c r="A1010" s="12"/>
      <c r="B1010" s="12"/>
      <c r="C1010" s="12"/>
      <c r="D1010" s="12"/>
      <c r="E1010" s="12"/>
      <c r="F1010" s="12"/>
      <c r="G1010" s="12"/>
      <c r="H1010" s="12"/>
      <c r="J1010" s="12" t="s">
        <v>3877</v>
      </c>
      <c r="K1010" s="12" t="s">
        <v>1874</v>
      </c>
      <c r="L1010" s="12" t="s">
        <v>1875</v>
      </c>
      <c r="M1010" s="12" t="s">
        <v>3878</v>
      </c>
      <c r="N1010" s="12" t="s">
        <v>3879</v>
      </c>
      <c r="O1010" s="12">
        <v>10.3560914381</v>
      </c>
      <c r="P1010" s="12">
        <v>-68.732170943200003</v>
      </c>
    </row>
    <row r="1011" spans="1:16" x14ac:dyDescent="0.25">
      <c r="A1011" s="12"/>
      <c r="B1011" s="12"/>
      <c r="C1011" s="12"/>
      <c r="D1011" s="12"/>
      <c r="E1011" s="12"/>
      <c r="F1011" s="12"/>
      <c r="G1011" s="12"/>
      <c r="H1011" s="12"/>
      <c r="J1011" s="12" t="s">
        <v>3880</v>
      </c>
      <c r="K1011" s="12" t="s">
        <v>1874</v>
      </c>
      <c r="L1011" s="12" t="s">
        <v>1875</v>
      </c>
      <c r="M1011" s="12" t="s">
        <v>3881</v>
      </c>
      <c r="N1011" s="12" t="s">
        <v>3882</v>
      </c>
      <c r="O1011" s="12">
        <v>10.470171321400001</v>
      </c>
      <c r="P1011" s="12">
        <v>-68.675518207899998</v>
      </c>
    </row>
    <row r="1012" spans="1:16" x14ac:dyDescent="0.25">
      <c r="A1012" s="12"/>
      <c r="B1012" s="12"/>
      <c r="C1012" s="12"/>
      <c r="D1012" s="12"/>
      <c r="E1012" s="12"/>
      <c r="F1012" s="12"/>
      <c r="G1012" s="12"/>
      <c r="H1012" s="12"/>
      <c r="J1012" s="12" t="s">
        <v>3883</v>
      </c>
      <c r="K1012" s="12" t="s">
        <v>1874</v>
      </c>
      <c r="L1012" s="12" t="s">
        <v>1875</v>
      </c>
      <c r="M1012" s="12" t="s">
        <v>3884</v>
      </c>
      <c r="N1012" s="12" t="s">
        <v>3885</v>
      </c>
      <c r="O1012" s="12">
        <v>10.309193302300001</v>
      </c>
      <c r="P1012" s="12">
        <v>-68.655619956500004</v>
      </c>
    </row>
    <row r="1013" spans="1:16" x14ac:dyDescent="0.25">
      <c r="A1013" s="12"/>
      <c r="B1013" s="12"/>
      <c r="C1013" s="12"/>
      <c r="D1013" s="12"/>
      <c r="E1013" s="12"/>
      <c r="F1013" s="12"/>
      <c r="G1013" s="12"/>
      <c r="H1013" s="12"/>
      <c r="J1013" s="12" t="s">
        <v>3886</v>
      </c>
      <c r="K1013" s="12" t="s">
        <v>229</v>
      </c>
      <c r="L1013" s="12" t="s">
        <v>1880</v>
      </c>
      <c r="M1013" s="12" t="s">
        <v>229</v>
      </c>
      <c r="N1013" s="12" t="s">
        <v>3887</v>
      </c>
      <c r="O1013" s="12">
        <v>10.250505627500001</v>
      </c>
      <c r="P1013" s="12">
        <v>-68.799950602400003</v>
      </c>
    </row>
    <row r="1014" spans="1:16" x14ac:dyDescent="0.25">
      <c r="A1014" s="12"/>
      <c r="B1014" s="12"/>
      <c r="C1014" s="12"/>
      <c r="D1014" s="12"/>
      <c r="E1014" s="12"/>
      <c r="F1014" s="12"/>
      <c r="G1014" s="12"/>
      <c r="H1014" s="12"/>
      <c r="J1014" s="12" t="s">
        <v>3888</v>
      </c>
      <c r="K1014" s="12" t="s">
        <v>1885</v>
      </c>
      <c r="L1014" s="12" t="s">
        <v>1886</v>
      </c>
      <c r="M1014" s="12" t="s">
        <v>1885</v>
      </c>
      <c r="N1014" s="12" t="s">
        <v>3889</v>
      </c>
      <c r="O1014" s="12">
        <v>10.1950563686</v>
      </c>
      <c r="P1014" s="12">
        <v>-68.996374062900003</v>
      </c>
    </row>
    <row r="1015" spans="1:16" x14ac:dyDescent="0.25">
      <c r="A1015" s="12"/>
      <c r="B1015" s="12"/>
      <c r="C1015" s="12"/>
      <c r="D1015" s="12"/>
      <c r="E1015" s="12"/>
      <c r="F1015" s="12"/>
      <c r="G1015" s="12"/>
      <c r="H1015" s="12"/>
      <c r="J1015" s="12" t="s">
        <v>3890</v>
      </c>
      <c r="K1015" s="12" t="s">
        <v>1891</v>
      </c>
      <c r="L1015" s="12" t="s">
        <v>1892</v>
      </c>
      <c r="M1015" s="12" t="s">
        <v>3891</v>
      </c>
      <c r="N1015" s="12" t="s">
        <v>3892</v>
      </c>
      <c r="O1015" s="12">
        <v>10.534863703299999</v>
      </c>
      <c r="P1015" s="12">
        <v>-68.503544273200006</v>
      </c>
    </row>
    <row r="1016" spans="1:16" x14ac:dyDescent="0.25">
      <c r="A1016" s="12"/>
      <c r="B1016" s="12"/>
      <c r="C1016" s="12"/>
      <c r="D1016" s="12"/>
      <c r="E1016" s="12"/>
      <c r="F1016" s="12"/>
      <c r="G1016" s="12"/>
      <c r="H1016" s="12"/>
      <c r="J1016" s="12" t="s">
        <v>3893</v>
      </c>
      <c r="K1016" s="12" t="s">
        <v>1891</v>
      </c>
      <c r="L1016" s="12" t="s">
        <v>1892</v>
      </c>
      <c r="M1016" s="12" t="s">
        <v>3894</v>
      </c>
      <c r="N1016" s="12" t="s">
        <v>3895</v>
      </c>
      <c r="O1016" s="12">
        <v>10.367772529</v>
      </c>
      <c r="P1016" s="12">
        <v>-68.517740013400001</v>
      </c>
    </row>
    <row r="1017" spans="1:16" x14ac:dyDescent="0.25">
      <c r="A1017" s="12"/>
      <c r="B1017" s="12"/>
      <c r="C1017" s="12"/>
      <c r="D1017" s="12"/>
      <c r="E1017" s="12"/>
      <c r="F1017" s="12"/>
      <c r="G1017" s="12"/>
      <c r="H1017" s="12"/>
      <c r="J1017" s="12" t="s">
        <v>3896</v>
      </c>
      <c r="K1017" s="12" t="s">
        <v>1897</v>
      </c>
      <c r="L1017" s="12" t="s">
        <v>1898</v>
      </c>
      <c r="M1017" s="12" t="s">
        <v>3897</v>
      </c>
      <c r="N1017" s="12" t="s">
        <v>3898</v>
      </c>
      <c r="O1017" s="12">
        <v>10.956776875399999</v>
      </c>
      <c r="P1017" s="12">
        <v>-71.655155408100001</v>
      </c>
    </row>
    <row r="1018" spans="1:16" x14ac:dyDescent="0.25">
      <c r="A1018" s="12"/>
      <c r="B1018" s="12"/>
      <c r="C1018" s="12"/>
      <c r="D1018" s="12"/>
      <c r="E1018" s="12"/>
      <c r="F1018" s="12"/>
      <c r="G1018" s="12"/>
      <c r="H1018" s="12"/>
      <c r="J1018" s="12" t="s">
        <v>3899</v>
      </c>
      <c r="K1018" s="12" t="s">
        <v>1897</v>
      </c>
      <c r="L1018" s="12" t="s">
        <v>1898</v>
      </c>
      <c r="M1018" s="12" t="s">
        <v>205</v>
      </c>
      <c r="N1018" s="12" t="s">
        <v>3900</v>
      </c>
      <c r="O1018" s="12">
        <v>11.022352632700001</v>
      </c>
      <c r="P1018" s="12">
        <v>-71.697913578699996</v>
      </c>
    </row>
    <row r="1019" spans="1:16" x14ac:dyDescent="0.25">
      <c r="A1019" s="12"/>
      <c r="B1019" s="12"/>
      <c r="C1019" s="12"/>
      <c r="D1019" s="12"/>
      <c r="E1019" s="12"/>
      <c r="F1019" s="12"/>
      <c r="G1019" s="12"/>
      <c r="H1019" s="12"/>
      <c r="J1019" s="12" t="s">
        <v>3901</v>
      </c>
      <c r="K1019" s="12" t="s">
        <v>1903</v>
      </c>
      <c r="L1019" s="12" t="s">
        <v>1904</v>
      </c>
      <c r="M1019" s="12" t="s">
        <v>3902</v>
      </c>
      <c r="N1019" s="12" t="s">
        <v>3903</v>
      </c>
      <c r="O1019" s="12">
        <v>9.8261099240400007</v>
      </c>
      <c r="P1019" s="12">
        <v>-71.044431799400002</v>
      </c>
    </row>
    <row r="1020" spans="1:16" x14ac:dyDescent="0.25">
      <c r="A1020" s="12"/>
      <c r="B1020" s="12"/>
      <c r="C1020" s="12"/>
      <c r="D1020" s="12"/>
      <c r="E1020" s="12"/>
      <c r="F1020" s="12"/>
      <c r="G1020" s="12"/>
      <c r="H1020" s="12"/>
      <c r="J1020" s="12" t="s">
        <v>3904</v>
      </c>
      <c r="K1020" s="12" t="s">
        <v>1903</v>
      </c>
      <c r="L1020" s="12" t="s">
        <v>1904</v>
      </c>
      <c r="M1020" s="12" t="s">
        <v>3905</v>
      </c>
      <c r="N1020" s="12" t="s">
        <v>3906</v>
      </c>
      <c r="O1020" s="12">
        <v>9.6728343291400005</v>
      </c>
      <c r="P1020" s="12">
        <v>-70.974269414299997</v>
      </c>
    </row>
    <row r="1021" spans="1:16" x14ac:dyDescent="0.25">
      <c r="A1021" s="12"/>
      <c r="B1021" s="12"/>
      <c r="C1021" s="12"/>
      <c r="D1021" s="12"/>
      <c r="E1021" s="12"/>
      <c r="F1021" s="12"/>
      <c r="G1021" s="12"/>
      <c r="H1021" s="12"/>
      <c r="J1021" s="12" t="s">
        <v>3907</v>
      </c>
      <c r="K1021" s="12" t="s">
        <v>1903</v>
      </c>
      <c r="L1021" s="12" t="s">
        <v>1904</v>
      </c>
      <c r="M1021" s="12" t="s">
        <v>89</v>
      </c>
      <c r="N1021" s="12" t="s">
        <v>3908</v>
      </c>
      <c r="O1021" s="12">
        <v>9.7781958662200008</v>
      </c>
      <c r="P1021" s="12">
        <v>-70.832518573300007</v>
      </c>
    </row>
    <row r="1022" spans="1:16" ht="25.5" x14ac:dyDescent="0.25">
      <c r="A1022" s="12"/>
      <c r="B1022" s="12"/>
      <c r="C1022" s="12"/>
      <c r="D1022" s="12"/>
      <c r="E1022" s="12"/>
      <c r="F1022" s="12"/>
      <c r="G1022" s="12"/>
      <c r="H1022" s="12"/>
      <c r="J1022" s="12" t="s">
        <v>3909</v>
      </c>
      <c r="K1022" s="12" t="s">
        <v>1903</v>
      </c>
      <c r="L1022" s="12" t="s">
        <v>1904</v>
      </c>
      <c r="M1022" s="12" t="s">
        <v>3910</v>
      </c>
      <c r="N1022" s="12" t="s">
        <v>3911</v>
      </c>
      <c r="O1022" s="12">
        <v>10.1132639646</v>
      </c>
      <c r="P1022" s="12">
        <v>-70.854811536300005</v>
      </c>
    </row>
    <row r="1023" spans="1:16" x14ac:dyDescent="0.25">
      <c r="A1023" s="12"/>
      <c r="B1023" s="12"/>
      <c r="C1023" s="12"/>
      <c r="D1023" s="12"/>
      <c r="E1023" s="12"/>
      <c r="F1023" s="12"/>
      <c r="G1023" s="12"/>
      <c r="H1023" s="12"/>
      <c r="J1023" s="12" t="s">
        <v>3912</v>
      </c>
      <c r="K1023" s="12" t="s">
        <v>1903</v>
      </c>
      <c r="L1023" s="12" t="s">
        <v>1904</v>
      </c>
      <c r="M1023" s="12" t="s">
        <v>3913</v>
      </c>
      <c r="N1023" s="12" t="s">
        <v>3914</v>
      </c>
      <c r="O1023" s="12">
        <v>9.6586538521299996</v>
      </c>
      <c r="P1023" s="12">
        <v>-70.855420537499995</v>
      </c>
    </row>
    <row r="1024" spans="1:16" x14ac:dyDescent="0.25">
      <c r="A1024" s="12"/>
      <c r="B1024" s="12"/>
      <c r="C1024" s="12"/>
      <c r="D1024" s="12"/>
      <c r="E1024" s="12"/>
      <c r="F1024" s="12"/>
      <c r="G1024" s="12"/>
      <c r="H1024" s="12"/>
      <c r="J1024" s="12" t="s">
        <v>3915</v>
      </c>
      <c r="K1024" s="12" t="s">
        <v>1903</v>
      </c>
      <c r="L1024" s="12" t="s">
        <v>1904</v>
      </c>
      <c r="M1024" s="12" t="s">
        <v>648</v>
      </c>
      <c r="N1024" s="12" t="s">
        <v>3916</v>
      </c>
      <c r="O1024" s="12">
        <v>9.8757510271199997</v>
      </c>
      <c r="P1024" s="12">
        <v>-70.868545731200001</v>
      </c>
    </row>
    <row r="1025" spans="1:16" x14ac:dyDescent="0.25">
      <c r="A1025" s="12"/>
      <c r="B1025" s="12"/>
      <c r="C1025" s="12"/>
      <c r="D1025" s="12"/>
      <c r="E1025" s="12"/>
      <c r="F1025" s="12"/>
      <c r="G1025" s="12"/>
      <c r="H1025" s="12"/>
      <c r="J1025" s="12" t="s">
        <v>3917</v>
      </c>
      <c r="K1025" s="12" t="s">
        <v>1909</v>
      </c>
      <c r="L1025" s="12" t="s">
        <v>1910</v>
      </c>
      <c r="M1025" s="12" t="s">
        <v>3918</v>
      </c>
      <c r="N1025" s="12" t="s">
        <v>3919</v>
      </c>
      <c r="O1025" s="12">
        <v>10.407307079800001</v>
      </c>
      <c r="P1025" s="12">
        <v>-71.464269919900005</v>
      </c>
    </row>
    <row r="1026" spans="1:16" x14ac:dyDescent="0.25">
      <c r="A1026" s="12"/>
      <c r="B1026" s="12"/>
      <c r="C1026" s="12"/>
      <c r="D1026" s="12"/>
      <c r="E1026" s="12"/>
      <c r="F1026" s="12"/>
      <c r="G1026" s="12"/>
      <c r="H1026" s="12"/>
      <c r="J1026" s="12" t="s">
        <v>3920</v>
      </c>
      <c r="K1026" s="12" t="s">
        <v>1909</v>
      </c>
      <c r="L1026" s="12" t="s">
        <v>1910</v>
      </c>
      <c r="M1026" s="12" t="s">
        <v>3921</v>
      </c>
      <c r="N1026" s="12" t="s">
        <v>3922</v>
      </c>
      <c r="O1026" s="12">
        <v>10.3920553535</v>
      </c>
      <c r="P1026" s="12">
        <v>-71.455965675100003</v>
      </c>
    </row>
    <row r="1027" spans="1:16" ht="25.5" x14ac:dyDescent="0.25">
      <c r="A1027" s="12"/>
      <c r="B1027" s="12"/>
      <c r="C1027" s="12"/>
      <c r="D1027" s="12"/>
      <c r="E1027" s="12"/>
      <c r="F1027" s="12"/>
      <c r="G1027" s="12"/>
      <c r="H1027" s="12"/>
      <c r="J1027" s="12" t="s">
        <v>3923</v>
      </c>
      <c r="K1027" s="12" t="s">
        <v>1909</v>
      </c>
      <c r="L1027" s="12" t="s">
        <v>1910</v>
      </c>
      <c r="M1027" s="12" t="s">
        <v>3924</v>
      </c>
      <c r="N1027" s="12" t="s">
        <v>3925</v>
      </c>
      <c r="O1027" s="12">
        <v>10.428771965299999</v>
      </c>
      <c r="P1027" s="12">
        <v>-71.434292150600001</v>
      </c>
    </row>
    <row r="1028" spans="1:16" x14ac:dyDescent="0.25">
      <c r="A1028" s="12"/>
      <c r="B1028" s="12"/>
      <c r="C1028" s="12"/>
      <c r="D1028" s="12"/>
      <c r="E1028" s="12"/>
      <c r="F1028" s="12"/>
      <c r="G1028" s="12"/>
      <c r="H1028" s="12"/>
      <c r="J1028" s="12" t="s">
        <v>3926</v>
      </c>
      <c r="K1028" s="12" t="s">
        <v>1909</v>
      </c>
      <c r="L1028" s="12" t="s">
        <v>1910</v>
      </c>
      <c r="M1028" s="12" t="s">
        <v>3927</v>
      </c>
      <c r="N1028" s="12" t="s">
        <v>3928</v>
      </c>
      <c r="O1028" s="12">
        <v>10.3772207641</v>
      </c>
      <c r="P1028" s="12">
        <v>-71.443357757300006</v>
      </c>
    </row>
    <row r="1029" spans="1:16" x14ac:dyDescent="0.25">
      <c r="A1029" s="12"/>
      <c r="B1029" s="12"/>
      <c r="C1029" s="12"/>
      <c r="D1029" s="12"/>
      <c r="E1029" s="12"/>
      <c r="F1029" s="12"/>
      <c r="G1029" s="12"/>
      <c r="H1029" s="12"/>
      <c r="J1029" s="12" t="s">
        <v>3929</v>
      </c>
      <c r="K1029" s="12" t="s">
        <v>1909</v>
      </c>
      <c r="L1029" s="12" t="s">
        <v>1910</v>
      </c>
      <c r="M1029" s="12" t="s">
        <v>3930</v>
      </c>
      <c r="N1029" s="12" t="s">
        <v>3931</v>
      </c>
      <c r="O1029" s="12">
        <v>10.3773040533</v>
      </c>
      <c r="P1029" s="12">
        <v>-71.392050033000004</v>
      </c>
    </row>
    <row r="1030" spans="1:16" x14ac:dyDescent="0.25">
      <c r="A1030" s="12"/>
      <c r="B1030" s="12"/>
      <c r="C1030" s="12"/>
      <c r="D1030" s="12"/>
      <c r="E1030" s="12"/>
      <c r="F1030" s="12"/>
      <c r="G1030" s="12"/>
      <c r="H1030" s="12"/>
      <c r="J1030" s="12" t="s">
        <v>3932</v>
      </c>
      <c r="K1030" s="12" t="s">
        <v>1909</v>
      </c>
      <c r="L1030" s="12" t="s">
        <v>1910</v>
      </c>
      <c r="M1030" s="12" t="s">
        <v>3933</v>
      </c>
      <c r="N1030" s="12" t="s">
        <v>3934</v>
      </c>
      <c r="O1030" s="12">
        <v>10.4015518804</v>
      </c>
      <c r="P1030" s="12">
        <v>-71.402989467599994</v>
      </c>
    </row>
    <row r="1031" spans="1:16" x14ac:dyDescent="0.25">
      <c r="A1031" s="12"/>
      <c r="B1031" s="12"/>
      <c r="C1031" s="12"/>
      <c r="D1031" s="12"/>
      <c r="E1031" s="12"/>
      <c r="F1031" s="12"/>
      <c r="G1031" s="12"/>
      <c r="H1031" s="12"/>
      <c r="J1031" s="12" t="s">
        <v>3935</v>
      </c>
      <c r="K1031" s="12" t="s">
        <v>1909</v>
      </c>
      <c r="L1031" s="12" t="s">
        <v>1910</v>
      </c>
      <c r="M1031" s="12" t="s">
        <v>3936</v>
      </c>
      <c r="N1031" s="12" t="s">
        <v>3937</v>
      </c>
      <c r="O1031" s="12">
        <v>10.4278839275</v>
      </c>
      <c r="P1031" s="12">
        <v>-71.358982031400004</v>
      </c>
    </row>
    <row r="1032" spans="1:16" x14ac:dyDescent="0.25">
      <c r="A1032" s="12"/>
      <c r="B1032" s="12"/>
      <c r="C1032" s="12"/>
      <c r="D1032" s="12"/>
      <c r="E1032" s="12"/>
      <c r="F1032" s="12"/>
      <c r="G1032" s="12"/>
      <c r="H1032" s="12"/>
      <c r="J1032" s="12" t="s">
        <v>3938</v>
      </c>
      <c r="K1032" s="12" t="s">
        <v>1909</v>
      </c>
      <c r="L1032" s="12" t="s">
        <v>1910</v>
      </c>
      <c r="M1032" s="12" t="s">
        <v>3939</v>
      </c>
      <c r="N1032" s="12" t="s">
        <v>3940</v>
      </c>
      <c r="O1032" s="12">
        <v>10.415342904499999</v>
      </c>
      <c r="P1032" s="12">
        <v>-71.140811852400006</v>
      </c>
    </row>
    <row r="1033" spans="1:16" x14ac:dyDescent="0.25">
      <c r="A1033" s="12"/>
      <c r="B1033" s="12"/>
      <c r="C1033" s="12"/>
      <c r="D1033" s="12"/>
      <c r="E1033" s="12"/>
      <c r="F1033" s="12"/>
      <c r="G1033" s="12"/>
      <c r="H1033" s="12"/>
      <c r="J1033" s="12" t="s">
        <v>3941</v>
      </c>
      <c r="K1033" s="12" t="s">
        <v>1909</v>
      </c>
      <c r="L1033" s="12" t="s">
        <v>1910</v>
      </c>
      <c r="M1033" s="12" t="s">
        <v>3942</v>
      </c>
      <c r="N1033" s="12" t="s">
        <v>3943</v>
      </c>
      <c r="O1033" s="12">
        <v>10.3433809051</v>
      </c>
      <c r="P1033" s="12">
        <v>-71.356018963599993</v>
      </c>
    </row>
    <row r="1034" spans="1:16" x14ac:dyDescent="0.25">
      <c r="A1034" s="12"/>
      <c r="B1034" s="12"/>
      <c r="C1034" s="12"/>
      <c r="D1034" s="12"/>
      <c r="E1034" s="12"/>
      <c r="F1034" s="12"/>
      <c r="G1034" s="12"/>
      <c r="H1034" s="12"/>
      <c r="J1034" s="12" t="s">
        <v>3944</v>
      </c>
      <c r="K1034" s="12" t="s">
        <v>1915</v>
      </c>
      <c r="L1034" s="12" t="s">
        <v>1916</v>
      </c>
      <c r="M1034" s="12" t="s">
        <v>3945</v>
      </c>
      <c r="N1034" s="12" t="s">
        <v>3946</v>
      </c>
      <c r="O1034" s="12">
        <v>9.2513528761299995</v>
      </c>
      <c r="P1034" s="12">
        <v>-72.118405510100004</v>
      </c>
    </row>
    <row r="1035" spans="1:16" x14ac:dyDescent="0.25">
      <c r="A1035" s="12"/>
      <c r="B1035" s="12"/>
      <c r="C1035" s="12"/>
      <c r="D1035" s="12"/>
      <c r="E1035" s="12"/>
      <c r="F1035" s="12"/>
      <c r="G1035" s="12"/>
      <c r="H1035" s="12"/>
      <c r="J1035" s="12" t="s">
        <v>3947</v>
      </c>
      <c r="K1035" s="12" t="s">
        <v>1915</v>
      </c>
      <c r="L1035" s="12" t="s">
        <v>1916</v>
      </c>
      <c r="M1035" s="12" t="s">
        <v>3948</v>
      </c>
      <c r="N1035" s="12" t="s">
        <v>3949</v>
      </c>
      <c r="O1035" s="12">
        <v>8.6128993690200009</v>
      </c>
      <c r="P1035" s="12">
        <v>-72.306428683099995</v>
      </c>
    </row>
    <row r="1036" spans="1:16" x14ac:dyDescent="0.25">
      <c r="A1036" s="12"/>
      <c r="B1036" s="12"/>
      <c r="C1036" s="12"/>
      <c r="D1036" s="12"/>
      <c r="E1036" s="12"/>
      <c r="F1036" s="12"/>
      <c r="G1036" s="12"/>
      <c r="H1036" s="12"/>
      <c r="J1036" s="12" t="s">
        <v>3950</v>
      </c>
      <c r="K1036" s="12" t="s">
        <v>3951</v>
      </c>
      <c r="L1036" s="12" t="s">
        <v>1921</v>
      </c>
      <c r="M1036" s="12" t="s">
        <v>3952</v>
      </c>
      <c r="N1036" s="12" t="s">
        <v>3953</v>
      </c>
      <c r="O1036" s="12">
        <v>9.0724722284299997</v>
      </c>
      <c r="P1036" s="12">
        <v>-71.975889368599994</v>
      </c>
    </row>
    <row r="1037" spans="1:16" x14ac:dyDescent="0.25">
      <c r="A1037" s="12"/>
      <c r="B1037" s="12"/>
      <c r="C1037" s="12"/>
      <c r="D1037" s="12"/>
      <c r="E1037" s="12"/>
      <c r="F1037" s="12"/>
      <c r="G1037" s="12"/>
      <c r="H1037" s="12"/>
      <c r="J1037" s="12" t="s">
        <v>3954</v>
      </c>
      <c r="K1037" s="12" t="s">
        <v>3951</v>
      </c>
      <c r="L1037" s="12" t="s">
        <v>1921</v>
      </c>
      <c r="M1037" s="12" t="s">
        <v>3955</v>
      </c>
      <c r="N1037" s="12" t="s">
        <v>3956</v>
      </c>
      <c r="O1037" s="12">
        <v>8.7737599147500003</v>
      </c>
      <c r="P1037" s="12">
        <v>-71.849444497299999</v>
      </c>
    </row>
    <row r="1038" spans="1:16" x14ac:dyDescent="0.25">
      <c r="A1038" s="12"/>
      <c r="B1038" s="12"/>
      <c r="C1038" s="12"/>
      <c r="D1038" s="12"/>
      <c r="E1038" s="12"/>
      <c r="F1038" s="12"/>
      <c r="G1038" s="12"/>
      <c r="H1038" s="12"/>
      <c r="J1038" s="12" t="s">
        <v>3957</v>
      </c>
      <c r="K1038" s="12" t="s">
        <v>3951</v>
      </c>
      <c r="L1038" s="12" t="s">
        <v>1921</v>
      </c>
      <c r="M1038" s="12" t="s">
        <v>1306</v>
      </c>
      <c r="N1038" s="12" t="s">
        <v>3958</v>
      </c>
      <c r="O1038" s="12">
        <v>9.0361554688099996</v>
      </c>
      <c r="P1038" s="12">
        <v>-71.842669958800002</v>
      </c>
    </row>
    <row r="1039" spans="1:16" x14ac:dyDescent="0.25">
      <c r="A1039" s="12"/>
      <c r="B1039" s="12"/>
      <c r="C1039" s="12"/>
      <c r="D1039" s="12"/>
      <c r="E1039" s="12"/>
      <c r="F1039" s="12"/>
      <c r="G1039" s="12"/>
      <c r="H1039" s="12"/>
      <c r="J1039" s="12" t="s">
        <v>3959</v>
      </c>
      <c r="K1039" s="12" t="s">
        <v>3951</v>
      </c>
      <c r="L1039" s="12" t="s">
        <v>1921</v>
      </c>
      <c r="M1039" s="12" t="s">
        <v>3960</v>
      </c>
      <c r="N1039" s="12" t="s">
        <v>3961</v>
      </c>
      <c r="O1039" s="12">
        <v>8.7141007077499992</v>
      </c>
      <c r="P1039" s="12">
        <v>-72.066425877300006</v>
      </c>
    </row>
    <row r="1040" spans="1:16" x14ac:dyDescent="0.25">
      <c r="A1040" s="12"/>
      <c r="B1040" s="12"/>
      <c r="C1040" s="12"/>
      <c r="D1040" s="12"/>
      <c r="E1040" s="12"/>
      <c r="F1040" s="12"/>
      <c r="G1040" s="12"/>
      <c r="H1040" s="12"/>
      <c r="J1040" s="12" t="s">
        <v>3962</v>
      </c>
      <c r="K1040" s="12" t="s">
        <v>3951</v>
      </c>
      <c r="L1040" s="12" t="s">
        <v>1921</v>
      </c>
      <c r="M1040" s="12" t="s">
        <v>3963</v>
      </c>
      <c r="N1040" s="12" t="s">
        <v>3964</v>
      </c>
      <c r="O1040" s="12">
        <v>8.9576046669899991</v>
      </c>
      <c r="P1040" s="12">
        <v>-71.723542338000001</v>
      </c>
    </row>
    <row r="1041" spans="1:16" ht="25.5" x14ac:dyDescent="0.25">
      <c r="A1041" s="12"/>
      <c r="B1041" s="12"/>
      <c r="C1041" s="12"/>
      <c r="D1041" s="12"/>
      <c r="E1041" s="12"/>
      <c r="F1041" s="12"/>
      <c r="G1041" s="12"/>
      <c r="H1041" s="12"/>
      <c r="J1041" s="12" t="s">
        <v>3965</v>
      </c>
      <c r="K1041" s="12" t="s">
        <v>1926</v>
      </c>
      <c r="L1041" s="12" t="s">
        <v>1927</v>
      </c>
      <c r="M1041" s="12" t="s">
        <v>289</v>
      </c>
      <c r="N1041" s="12" t="s">
        <v>3966</v>
      </c>
      <c r="O1041" s="12">
        <v>8.9794297533500007</v>
      </c>
      <c r="P1041" s="12">
        <v>-71.541028388499996</v>
      </c>
    </row>
    <row r="1042" spans="1:16" ht="25.5" x14ac:dyDescent="0.25">
      <c r="A1042" s="12"/>
      <c r="B1042" s="12"/>
      <c r="C1042" s="12"/>
      <c r="D1042" s="12"/>
      <c r="E1042" s="12"/>
      <c r="F1042" s="12"/>
      <c r="G1042" s="12"/>
      <c r="H1042" s="12"/>
      <c r="J1042" s="12" t="s">
        <v>3967</v>
      </c>
      <c r="K1042" s="12" t="s">
        <v>1926</v>
      </c>
      <c r="L1042" s="12" t="s">
        <v>1927</v>
      </c>
      <c r="M1042" s="12" t="s">
        <v>3968</v>
      </c>
      <c r="N1042" s="12" t="s">
        <v>3969</v>
      </c>
      <c r="O1042" s="12">
        <v>8.8745508763200007</v>
      </c>
      <c r="P1042" s="12">
        <v>-71.559824854300004</v>
      </c>
    </row>
    <row r="1043" spans="1:16" ht="25.5" x14ac:dyDescent="0.25">
      <c r="A1043" s="12"/>
      <c r="B1043" s="12"/>
      <c r="C1043" s="12"/>
      <c r="D1043" s="12"/>
      <c r="E1043" s="12"/>
      <c r="F1043" s="12"/>
      <c r="G1043" s="12"/>
      <c r="H1043" s="12"/>
      <c r="J1043" s="12" t="s">
        <v>3970</v>
      </c>
      <c r="K1043" s="12" t="s">
        <v>1926</v>
      </c>
      <c r="L1043" s="12" t="s">
        <v>1927</v>
      </c>
      <c r="M1043" s="12" t="s">
        <v>1926</v>
      </c>
      <c r="N1043" s="12" t="s">
        <v>3971</v>
      </c>
      <c r="O1043" s="12">
        <v>8.7761912037300007</v>
      </c>
      <c r="P1043" s="12">
        <v>-71.636424655300004</v>
      </c>
    </row>
    <row r="1044" spans="1:16" ht="25.5" x14ac:dyDescent="0.25">
      <c r="A1044" s="12"/>
      <c r="B1044" s="12"/>
      <c r="C1044" s="12"/>
      <c r="D1044" s="12"/>
      <c r="E1044" s="12"/>
      <c r="F1044" s="12"/>
      <c r="G1044" s="12"/>
      <c r="H1044" s="12"/>
      <c r="J1044" s="12" t="s">
        <v>3972</v>
      </c>
      <c r="K1044" s="12" t="s">
        <v>3973</v>
      </c>
      <c r="L1044" s="12" t="s">
        <v>1932</v>
      </c>
      <c r="M1044" s="12" t="s">
        <v>3673</v>
      </c>
      <c r="N1044" s="12" t="s">
        <v>3974</v>
      </c>
      <c r="O1044" s="12">
        <v>10.620765327399999</v>
      </c>
      <c r="P1044" s="12">
        <v>-71.884370408400002</v>
      </c>
    </row>
    <row r="1045" spans="1:16" ht="25.5" x14ac:dyDescent="0.25">
      <c r="A1045" s="12"/>
      <c r="B1045" s="12"/>
      <c r="C1045" s="12"/>
      <c r="D1045" s="12"/>
      <c r="E1045" s="12"/>
      <c r="F1045" s="12"/>
      <c r="G1045" s="12"/>
      <c r="H1045" s="12"/>
      <c r="J1045" s="12" t="s">
        <v>3975</v>
      </c>
      <c r="K1045" s="12" t="s">
        <v>3973</v>
      </c>
      <c r="L1045" s="12" t="s">
        <v>1932</v>
      </c>
      <c r="M1045" s="12" t="s">
        <v>3976</v>
      </c>
      <c r="N1045" s="12" t="s">
        <v>3977</v>
      </c>
      <c r="O1045" s="12">
        <v>10.6256737688</v>
      </c>
      <c r="P1045" s="12">
        <v>-72.404841900099996</v>
      </c>
    </row>
    <row r="1046" spans="1:16" ht="25.5" x14ac:dyDescent="0.25">
      <c r="A1046" s="12"/>
      <c r="B1046" s="12"/>
      <c r="C1046" s="12"/>
      <c r="D1046" s="12"/>
      <c r="E1046" s="12"/>
      <c r="F1046" s="12"/>
      <c r="G1046" s="12"/>
      <c r="H1046" s="12"/>
      <c r="J1046" s="12" t="s">
        <v>3978</v>
      </c>
      <c r="K1046" s="12" t="s">
        <v>3973</v>
      </c>
      <c r="L1046" s="12" t="s">
        <v>1932</v>
      </c>
      <c r="M1046" s="12" t="s">
        <v>3979</v>
      </c>
      <c r="N1046" s="12" t="s">
        <v>3980</v>
      </c>
      <c r="O1046" s="12">
        <v>10.545618042999999</v>
      </c>
      <c r="P1046" s="12">
        <v>-71.900637935700004</v>
      </c>
    </row>
    <row r="1047" spans="1:16" ht="25.5" x14ac:dyDescent="0.25">
      <c r="A1047" s="12"/>
      <c r="B1047" s="12"/>
      <c r="C1047" s="12"/>
      <c r="D1047" s="12"/>
      <c r="E1047" s="12"/>
      <c r="F1047" s="12"/>
      <c r="G1047" s="12"/>
      <c r="H1047" s="12"/>
      <c r="J1047" s="12" t="s">
        <v>3981</v>
      </c>
      <c r="K1047" s="12" t="s">
        <v>3973</v>
      </c>
      <c r="L1047" s="12" t="s">
        <v>1932</v>
      </c>
      <c r="M1047" s="12" t="s">
        <v>211</v>
      </c>
      <c r="N1047" s="12" t="s">
        <v>3982</v>
      </c>
      <c r="O1047" s="12">
        <v>10.707559647</v>
      </c>
      <c r="P1047" s="12">
        <v>-71.845730675400006</v>
      </c>
    </row>
    <row r="1048" spans="1:16" ht="25.5" x14ac:dyDescent="0.25">
      <c r="A1048" s="12"/>
      <c r="B1048" s="12"/>
      <c r="C1048" s="12"/>
      <c r="D1048" s="12"/>
      <c r="E1048" s="12"/>
      <c r="F1048" s="12"/>
      <c r="G1048" s="12"/>
      <c r="H1048" s="12"/>
      <c r="J1048" s="12" t="s">
        <v>3983</v>
      </c>
      <c r="K1048" s="12" t="s">
        <v>3984</v>
      </c>
      <c r="L1048" s="12" t="s">
        <v>1938</v>
      </c>
      <c r="M1048" s="12" t="s">
        <v>3984</v>
      </c>
      <c r="N1048" s="12" t="s">
        <v>3985</v>
      </c>
      <c r="O1048" s="12">
        <v>8.8660561325299998</v>
      </c>
      <c r="P1048" s="12">
        <v>-72.540161788399999</v>
      </c>
    </row>
    <row r="1049" spans="1:16" ht="25.5" x14ac:dyDescent="0.25">
      <c r="A1049" s="12"/>
      <c r="B1049" s="12"/>
      <c r="C1049" s="12"/>
      <c r="D1049" s="12"/>
      <c r="E1049" s="12"/>
      <c r="F1049" s="12"/>
      <c r="G1049" s="12"/>
      <c r="H1049" s="12"/>
      <c r="J1049" s="12" t="s">
        <v>3986</v>
      </c>
      <c r="K1049" s="12" t="s">
        <v>3984</v>
      </c>
      <c r="L1049" s="12" t="s">
        <v>1938</v>
      </c>
      <c r="M1049" s="12" t="s">
        <v>3987</v>
      </c>
      <c r="N1049" s="12" t="s">
        <v>3988</v>
      </c>
      <c r="O1049" s="12">
        <v>9.2753535131000007</v>
      </c>
      <c r="P1049" s="12">
        <v>-72.820932491500002</v>
      </c>
    </row>
    <row r="1050" spans="1:16" ht="25.5" x14ac:dyDescent="0.25">
      <c r="A1050" s="12"/>
      <c r="B1050" s="12"/>
      <c r="C1050" s="12"/>
      <c r="D1050" s="12"/>
      <c r="E1050" s="12"/>
      <c r="F1050" s="12"/>
      <c r="G1050" s="12"/>
      <c r="H1050" s="12"/>
      <c r="J1050" s="12" t="s">
        <v>3989</v>
      </c>
      <c r="K1050" s="12" t="s">
        <v>1942</v>
      </c>
      <c r="L1050" s="12" t="s">
        <v>1943</v>
      </c>
      <c r="M1050" s="12" t="s">
        <v>2422</v>
      </c>
      <c r="N1050" s="12" t="s">
        <v>3990</v>
      </c>
      <c r="O1050" s="12">
        <v>10.4190575738</v>
      </c>
      <c r="P1050" s="12">
        <v>-71.814806574900004</v>
      </c>
    </row>
    <row r="1051" spans="1:16" ht="25.5" x14ac:dyDescent="0.25">
      <c r="A1051" s="12"/>
      <c r="B1051" s="12"/>
      <c r="C1051" s="12"/>
      <c r="D1051" s="12"/>
      <c r="E1051" s="12"/>
      <c r="F1051" s="12"/>
      <c r="G1051" s="12"/>
      <c r="H1051" s="12"/>
      <c r="J1051" s="12" t="s">
        <v>3991</v>
      </c>
      <c r="K1051" s="12" t="s">
        <v>1942</v>
      </c>
      <c r="L1051" s="12" t="s">
        <v>1943</v>
      </c>
      <c r="M1051" s="12" t="s">
        <v>1020</v>
      </c>
      <c r="N1051" s="12" t="s">
        <v>3992</v>
      </c>
      <c r="O1051" s="12">
        <v>10.438558889199999</v>
      </c>
      <c r="P1051" s="12">
        <v>-72.110245416500007</v>
      </c>
    </row>
    <row r="1052" spans="1:16" ht="25.5" x14ac:dyDescent="0.25">
      <c r="A1052" s="12"/>
      <c r="B1052" s="12"/>
      <c r="C1052" s="12"/>
      <c r="D1052" s="12"/>
      <c r="E1052" s="12"/>
      <c r="F1052" s="12"/>
      <c r="G1052" s="12"/>
      <c r="H1052" s="12"/>
      <c r="J1052" s="12" t="s">
        <v>3993</v>
      </c>
      <c r="K1052" s="12" t="s">
        <v>1942</v>
      </c>
      <c r="L1052" s="12" t="s">
        <v>1943</v>
      </c>
      <c r="M1052" s="12" t="s">
        <v>2522</v>
      </c>
      <c r="N1052" s="12" t="s">
        <v>3994</v>
      </c>
      <c r="O1052" s="12">
        <v>10.474523377400001</v>
      </c>
      <c r="P1052" s="12">
        <v>-71.782054763900007</v>
      </c>
    </row>
    <row r="1053" spans="1:16" ht="25.5" x14ac:dyDescent="0.25">
      <c r="A1053" s="12"/>
      <c r="B1053" s="12"/>
      <c r="C1053" s="12"/>
      <c r="D1053" s="12"/>
      <c r="E1053" s="12"/>
      <c r="F1053" s="12"/>
      <c r="G1053" s="12"/>
      <c r="H1053" s="12"/>
      <c r="J1053" s="12" t="s">
        <v>3995</v>
      </c>
      <c r="K1053" s="12" t="s">
        <v>1942</v>
      </c>
      <c r="L1053" s="12" t="s">
        <v>1943</v>
      </c>
      <c r="M1053" s="12" t="s">
        <v>3996</v>
      </c>
      <c r="N1053" s="12" t="s">
        <v>3997</v>
      </c>
      <c r="O1053" s="12">
        <v>10.3627218485</v>
      </c>
      <c r="P1053" s="12">
        <v>-71.911535545700005</v>
      </c>
    </row>
    <row r="1054" spans="1:16" ht="25.5" x14ac:dyDescent="0.25">
      <c r="A1054" s="12"/>
      <c r="B1054" s="12"/>
      <c r="C1054" s="12"/>
      <c r="D1054" s="12"/>
      <c r="E1054" s="12"/>
      <c r="F1054" s="12"/>
      <c r="G1054" s="12"/>
      <c r="H1054" s="12"/>
      <c r="J1054" s="12" t="s">
        <v>3998</v>
      </c>
      <c r="K1054" s="12" t="s">
        <v>1942</v>
      </c>
      <c r="L1054" s="12" t="s">
        <v>1943</v>
      </c>
      <c r="M1054" s="12" t="s">
        <v>3999</v>
      </c>
      <c r="N1054" s="12" t="s">
        <v>4000</v>
      </c>
      <c r="O1054" s="12">
        <v>10.238761844700001</v>
      </c>
      <c r="P1054" s="12">
        <v>-71.952164039899998</v>
      </c>
    </row>
    <row r="1055" spans="1:16" x14ac:dyDescent="0.25">
      <c r="A1055" s="12"/>
      <c r="B1055" s="12"/>
      <c r="C1055" s="12"/>
      <c r="D1055" s="12"/>
      <c r="E1055" s="12"/>
      <c r="F1055" s="12"/>
      <c r="G1055" s="12"/>
      <c r="H1055" s="12"/>
      <c r="J1055" s="12" t="s">
        <v>4001</v>
      </c>
      <c r="K1055" s="12" t="s">
        <v>1948</v>
      </c>
      <c r="L1055" s="12" t="s">
        <v>1949</v>
      </c>
      <c r="M1055" s="12" t="s">
        <v>4002</v>
      </c>
      <c r="N1055" s="12" t="s">
        <v>4003</v>
      </c>
      <c r="O1055" s="12">
        <v>10.1982687624</v>
      </c>
      <c r="P1055" s="12">
        <v>-71.296373161299996</v>
      </c>
    </row>
    <row r="1056" spans="1:16" x14ac:dyDescent="0.25">
      <c r="A1056" s="12"/>
      <c r="B1056" s="12"/>
      <c r="C1056" s="12"/>
      <c r="D1056" s="12"/>
      <c r="E1056" s="12"/>
      <c r="F1056" s="12"/>
      <c r="G1056" s="12"/>
      <c r="H1056" s="12"/>
      <c r="J1056" s="12" t="s">
        <v>4004</v>
      </c>
      <c r="K1056" s="12" t="s">
        <v>1948</v>
      </c>
      <c r="L1056" s="12" t="s">
        <v>1949</v>
      </c>
      <c r="M1056" s="12" t="s">
        <v>232</v>
      </c>
      <c r="N1056" s="12" t="s">
        <v>4005</v>
      </c>
      <c r="O1056" s="12">
        <v>10.234009690100001</v>
      </c>
      <c r="P1056" s="12">
        <v>-71.303433561700004</v>
      </c>
    </row>
    <row r="1057" spans="1:16" x14ac:dyDescent="0.25">
      <c r="A1057" s="12"/>
      <c r="B1057" s="12"/>
      <c r="C1057" s="12"/>
      <c r="D1057" s="12"/>
      <c r="E1057" s="12"/>
      <c r="F1057" s="12"/>
      <c r="G1057" s="12"/>
      <c r="H1057" s="12"/>
      <c r="J1057" s="12" t="s">
        <v>4006</v>
      </c>
      <c r="K1057" s="12" t="s">
        <v>1948</v>
      </c>
      <c r="L1057" s="12" t="s">
        <v>1949</v>
      </c>
      <c r="M1057" s="12" t="s">
        <v>4007</v>
      </c>
      <c r="N1057" s="12" t="s">
        <v>4008</v>
      </c>
      <c r="O1057" s="12">
        <v>10.165512687</v>
      </c>
      <c r="P1057" s="12">
        <v>-71.110225837300007</v>
      </c>
    </row>
    <row r="1058" spans="1:16" ht="25.5" x14ac:dyDescent="0.25">
      <c r="A1058" s="12"/>
      <c r="B1058" s="12"/>
      <c r="C1058" s="12"/>
      <c r="D1058" s="12"/>
      <c r="E1058" s="12"/>
      <c r="F1058" s="12"/>
      <c r="G1058" s="12"/>
      <c r="H1058" s="12"/>
      <c r="J1058" s="12" t="s">
        <v>4009</v>
      </c>
      <c r="K1058" s="12" t="s">
        <v>1948</v>
      </c>
      <c r="L1058" s="12" t="s">
        <v>1949</v>
      </c>
      <c r="M1058" s="12" t="s">
        <v>3577</v>
      </c>
      <c r="N1058" s="12" t="s">
        <v>4010</v>
      </c>
      <c r="O1058" s="12">
        <v>10.314942349300001</v>
      </c>
      <c r="P1058" s="12">
        <v>-71.075292086499999</v>
      </c>
    </row>
    <row r="1059" spans="1:16" x14ac:dyDescent="0.25">
      <c r="A1059" s="12"/>
      <c r="B1059" s="12"/>
      <c r="C1059" s="12"/>
      <c r="D1059" s="12"/>
      <c r="E1059" s="12"/>
      <c r="F1059" s="12"/>
      <c r="G1059" s="12"/>
      <c r="H1059" s="12"/>
      <c r="J1059" s="12" t="s">
        <v>4011</v>
      </c>
      <c r="K1059" s="12" t="s">
        <v>1948</v>
      </c>
      <c r="L1059" s="12" t="s">
        <v>1949</v>
      </c>
      <c r="M1059" s="12" t="s">
        <v>4012</v>
      </c>
      <c r="N1059" s="12" t="s">
        <v>4013</v>
      </c>
      <c r="O1059" s="12">
        <v>10.108374797</v>
      </c>
      <c r="P1059" s="12">
        <v>-71.213969650300001</v>
      </c>
    </row>
    <row r="1060" spans="1:16" x14ac:dyDescent="0.25">
      <c r="A1060" s="12"/>
      <c r="B1060" s="12"/>
      <c r="C1060" s="12"/>
      <c r="D1060" s="12"/>
      <c r="E1060" s="12"/>
      <c r="F1060" s="12"/>
      <c r="G1060" s="12"/>
      <c r="H1060" s="12"/>
      <c r="J1060" s="12" t="s">
        <v>4014</v>
      </c>
      <c r="K1060" s="12" t="s">
        <v>1948</v>
      </c>
      <c r="L1060" s="12" t="s">
        <v>1949</v>
      </c>
      <c r="M1060" s="12" t="s">
        <v>4015</v>
      </c>
      <c r="N1060" s="12" t="s">
        <v>4016</v>
      </c>
      <c r="O1060" s="12">
        <v>10.208859785</v>
      </c>
      <c r="P1060" s="12">
        <v>-71.235202020100004</v>
      </c>
    </row>
    <row r="1061" spans="1:16" x14ac:dyDescent="0.25">
      <c r="A1061" s="12"/>
      <c r="B1061" s="12"/>
      <c r="C1061" s="12"/>
      <c r="D1061" s="12"/>
      <c r="E1061" s="12"/>
      <c r="F1061" s="12"/>
      <c r="G1061" s="12"/>
      <c r="H1061" s="12"/>
      <c r="J1061" s="12" t="s">
        <v>4017</v>
      </c>
      <c r="K1061" s="12" t="s">
        <v>4018</v>
      </c>
      <c r="L1061" s="12" t="s">
        <v>1955</v>
      </c>
      <c r="M1061" s="12" t="s">
        <v>232</v>
      </c>
      <c r="N1061" s="12" t="s">
        <v>4019</v>
      </c>
      <c r="O1061" s="12">
        <v>9.9152692445700001</v>
      </c>
      <c r="P1061" s="12">
        <v>-72.781488332400002</v>
      </c>
    </row>
    <row r="1062" spans="1:16" ht="25.5" x14ac:dyDescent="0.25">
      <c r="A1062" s="12"/>
      <c r="B1062" s="12"/>
      <c r="C1062" s="12"/>
      <c r="D1062" s="12"/>
      <c r="E1062" s="12"/>
      <c r="F1062" s="12"/>
      <c r="G1062" s="12"/>
      <c r="H1062" s="12"/>
      <c r="J1062" s="12" t="s">
        <v>4020</v>
      </c>
      <c r="K1062" s="12" t="s">
        <v>4018</v>
      </c>
      <c r="L1062" s="12" t="s">
        <v>1955</v>
      </c>
      <c r="M1062" s="12" t="s">
        <v>4021</v>
      </c>
      <c r="N1062" s="12" t="s">
        <v>4022</v>
      </c>
      <c r="O1062" s="12">
        <v>9.7929758724300005</v>
      </c>
      <c r="P1062" s="12">
        <v>-72.294691661900004</v>
      </c>
    </row>
    <row r="1063" spans="1:16" x14ac:dyDescent="0.25">
      <c r="A1063" s="12"/>
      <c r="B1063" s="12"/>
      <c r="C1063" s="12"/>
      <c r="D1063" s="12"/>
      <c r="E1063" s="12"/>
      <c r="F1063" s="12"/>
      <c r="G1063" s="12"/>
      <c r="H1063" s="12"/>
      <c r="J1063" s="12" t="s">
        <v>4023</v>
      </c>
      <c r="K1063" s="12" t="s">
        <v>4018</v>
      </c>
      <c r="L1063" s="12" t="s">
        <v>1955</v>
      </c>
      <c r="M1063" s="12" t="s">
        <v>2658</v>
      </c>
      <c r="N1063" s="12" t="s">
        <v>4024</v>
      </c>
      <c r="O1063" s="12">
        <v>9.5295029965700007</v>
      </c>
      <c r="P1063" s="12">
        <v>-72.585148076600007</v>
      </c>
    </row>
    <row r="1064" spans="1:16" x14ac:dyDescent="0.25">
      <c r="A1064" s="12"/>
      <c r="B1064" s="12"/>
      <c r="C1064" s="12"/>
      <c r="D1064" s="12"/>
      <c r="E1064" s="12"/>
      <c r="F1064" s="12"/>
      <c r="G1064" s="12"/>
      <c r="H1064" s="12"/>
      <c r="J1064" s="12" t="s">
        <v>4025</v>
      </c>
      <c r="K1064" s="12" t="s">
        <v>4018</v>
      </c>
      <c r="L1064" s="12" t="s">
        <v>1955</v>
      </c>
      <c r="M1064" s="12" t="s">
        <v>4026</v>
      </c>
      <c r="N1064" s="12" t="s">
        <v>4027</v>
      </c>
      <c r="O1064" s="12">
        <v>9.9216761398600006</v>
      </c>
      <c r="P1064" s="12">
        <v>-72.292341037200003</v>
      </c>
    </row>
    <row r="1065" spans="1:16" x14ac:dyDescent="0.25">
      <c r="A1065" s="12"/>
      <c r="B1065" s="12"/>
      <c r="C1065" s="12"/>
      <c r="D1065" s="12"/>
      <c r="E1065" s="12"/>
      <c r="F1065" s="12"/>
      <c r="G1065" s="12"/>
      <c r="H1065" s="12"/>
      <c r="J1065" s="12" t="s">
        <v>4028</v>
      </c>
      <c r="K1065" s="12" t="s">
        <v>1959</v>
      </c>
      <c r="L1065" s="12" t="s">
        <v>1960</v>
      </c>
      <c r="M1065" s="12" t="s">
        <v>2060</v>
      </c>
      <c r="N1065" s="12" t="s">
        <v>4029</v>
      </c>
      <c r="O1065" s="12">
        <v>10.9154857266</v>
      </c>
      <c r="P1065" s="12">
        <v>-71.766210677499998</v>
      </c>
    </row>
    <row r="1066" spans="1:16" x14ac:dyDescent="0.25">
      <c r="A1066" s="12"/>
      <c r="B1066" s="12"/>
      <c r="C1066" s="12"/>
      <c r="D1066" s="12"/>
      <c r="E1066" s="12"/>
      <c r="F1066" s="12"/>
      <c r="G1066" s="12"/>
      <c r="H1066" s="12"/>
      <c r="J1066" s="12" t="s">
        <v>4030</v>
      </c>
      <c r="K1066" s="12" t="s">
        <v>1959</v>
      </c>
      <c r="L1066" s="12" t="s">
        <v>1960</v>
      </c>
      <c r="M1066" s="12" t="s">
        <v>4031</v>
      </c>
      <c r="N1066" s="12" t="s">
        <v>4032</v>
      </c>
      <c r="O1066" s="12">
        <v>10.819776708499999</v>
      </c>
      <c r="P1066" s="12">
        <v>-71.943745438999997</v>
      </c>
    </row>
    <row r="1067" spans="1:16" x14ac:dyDescent="0.25">
      <c r="A1067" s="12"/>
      <c r="B1067" s="12"/>
      <c r="C1067" s="12"/>
      <c r="D1067" s="12"/>
      <c r="E1067" s="12"/>
      <c r="F1067" s="12"/>
      <c r="G1067" s="12"/>
      <c r="H1067" s="12"/>
      <c r="J1067" s="12" t="s">
        <v>4033</v>
      </c>
      <c r="K1067" s="12" t="s">
        <v>1959</v>
      </c>
      <c r="L1067" s="12" t="s">
        <v>1960</v>
      </c>
      <c r="M1067" s="12" t="s">
        <v>4034</v>
      </c>
      <c r="N1067" s="12" t="s">
        <v>4035</v>
      </c>
      <c r="O1067" s="12">
        <v>10.944752320199999</v>
      </c>
      <c r="P1067" s="12">
        <v>-71.901208579300004</v>
      </c>
    </row>
    <row r="1068" spans="1:16" x14ac:dyDescent="0.25">
      <c r="A1068" s="12"/>
      <c r="B1068" s="12"/>
      <c r="C1068" s="12"/>
      <c r="D1068" s="12"/>
      <c r="E1068" s="12"/>
      <c r="F1068" s="12"/>
      <c r="G1068" s="12"/>
      <c r="H1068" s="12"/>
      <c r="J1068" s="12" t="s">
        <v>4036</v>
      </c>
      <c r="K1068" s="12" t="s">
        <v>1959</v>
      </c>
      <c r="L1068" s="12" t="s">
        <v>1960</v>
      </c>
      <c r="M1068" s="12" t="s">
        <v>4037</v>
      </c>
      <c r="N1068" s="12" t="s">
        <v>4038</v>
      </c>
      <c r="O1068" s="12">
        <v>10.995194120400001</v>
      </c>
      <c r="P1068" s="12">
        <v>-72.2350939082</v>
      </c>
    </row>
    <row r="1069" spans="1:16" ht="25.5" x14ac:dyDescent="0.25">
      <c r="A1069" s="12"/>
      <c r="B1069" s="12"/>
      <c r="C1069" s="12"/>
      <c r="D1069" s="12"/>
      <c r="E1069" s="12"/>
      <c r="F1069" s="12"/>
      <c r="G1069" s="12"/>
      <c r="H1069" s="12"/>
      <c r="J1069" s="12" t="s">
        <v>4039</v>
      </c>
      <c r="K1069" s="12" t="s">
        <v>1959</v>
      </c>
      <c r="L1069" s="12" t="s">
        <v>1960</v>
      </c>
      <c r="M1069" s="12" t="s">
        <v>4040</v>
      </c>
      <c r="N1069" s="12" t="s">
        <v>4041</v>
      </c>
      <c r="O1069" s="12">
        <v>10.842143868899999</v>
      </c>
      <c r="P1069" s="12">
        <v>-72.373650912399995</v>
      </c>
    </row>
    <row r="1070" spans="1:16" x14ac:dyDescent="0.25">
      <c r="A1070" s="12"/>
      <c r="B1070" s="12"/>
      <c r="C1070" s="12"/>
      <c r="D1070" s="12"/>
      <c r="E1070" s="12"/>
      <c r="F1070" s="12"/>
      <c r="G1070" s="12"/>
      <c r="H1070" s="12"/>
      <c r="J1070" s="12" t="s">
        <v>4042</v>
      </c>
      <c r="K1070" s="12" t="s">
        <v>1959</v>
      </c>
      <c r="L1070" s="12" t="s">
        <v>1960</v>
      </c>
      <c r="M1070" s="12" t="s">
        <v>690</v>
      </c>
      <c r="N1070" s="12" t="s">
        <v>4043</v>
      </c>
      <c r="O1070" s="12">
        <v>10.800740472499999</v>
      </c>
      <c r="P1070" s="12">
        <v>-71.738915395000006</v>
      </c>
    </row>
    <row r="1071" spans="1:16" x14ac:dyDescent="0.25">
      <c r="A1071" s="12"/>
      <c r="B1071" s="12"/>
      <c r="C1071" s="12"/>
      <c r="D1071" s="12"/>
      <c r="E1071" s="12"/>
      <c r="F1071" s="12"/>
      <c r="G1071" s="12"/>
      <c r="H1071" s="12"/>
      <c r="J1071" s="12" t="s">
        <v>4044</v>
      </c>
      <c r="K1071" s="12" t="s">
        <v>1959</v>
      </c>
      <c r="L1071" s="12" t="s">
        <v>1960</v>
      </c>
      <c r="M1071" s="12" t="s">
        <v>4045</v>
      </c>
      <c r="N1071" s="12" t="s">
        <v>4046</v>
      </c>
      <c r="O1071" s="12">
        <v>10.8549344939</v>
      </c>
      <c r="P1071" s="12">
        <v>-71.745242198599996</v>
      </c>
    </row>
    <row r="1072" spans="1:16" ht="25.5" x14ac:dyDescent="0.25">
      <c r="A1072" s="12"/>
      <c r="B1072" s="12"/>
      <c r="C1072" s="12"/>
      <c r="D1072" s="12"/>
      <c r="E1072" s="12"/>
      <c r="F1072" s="12"/>
      <c r="G1072" s="12"/>
      <c r="H1072" s="12"/>
      <c r="J1072" s="12" t="s">
        <v>4047</v>
      </c>
      <c r="K1072" s="12" t="s">
        <v>1965</v>
      </c>
      <c r="L1072" s="12" t="s">
        <v>1966</v>
      </c>
      <c r="M1072" s="12" t="s">
        <v>4048</v>
      </c>
      <c r="N1072" s="12" t="s">
        <v>4049</v>
      </c>
      <c r="O1072" s="12">
        <v>10.689210990599999</v>
      </c>
      <c r="P1072" s="12">
        <v>-71.721793502699995</v>
      </c>
    </row>
    <row r="1073" spans="1:16" x14ac:dyDescent="0.25">
      <c r="A1073" s="12"/>
      <c r="B1073" s="12"/>
      <c r="C1073" s="12"/>
      <c r="D1073" s="12"/>
      <c r="E1073" s="12"/>
      <c r="F1073" s="12"/>
      <c r="G1073" s="12"/>
      <c r="H1073" s="12"/>
      <c r="J1073" s="12" t="s">
        <v>4050</v>
      </c>
      <c r="K1073" s="12" t="s">
        <v>1965</v>
      </c>
      <c r="L1073" s="12" t="s">
        <v>1966</v>
      </c>
      <c r="M1073" s="12" t="s">
        <v>134</v>
      </c>
      <c r="N1073" s="12" t="s">
        <v>4051</v>
      </c>
      <c r="O1073" s="12">
        <v>10.6499362804</v>
      </c>
      <c r="P1073" s="12">
        <v>-71.610146711599995</v>
      </c>
    </row>
    <row r="1074" spans="1:16" x14ac:dyDescent="0.25">
      <c r="A1074" s="12"/>
      <c r="B1074" s="12"/>
      <c r="C1074" s="12"/>
      <c r="D1074" s="12"/>
      <c r="E1074" s="12"/>
      <c r="F1074" s="12"/>
      <c r="G1074" s="12"/>
      <c r="H1074" s="12"/>
      <c r="J1074" s="12" t="s">
        <v>4052</v>
      </c>
      <c r="K1074" s="12" t="s">
        <v>1965</v>
      </c>
      <c r="L1074" s="12" t="s">
        <v>1966</v>
      </c>
      <c r="M1074" s="12" t="s">
        <v>4053</v>
      </c>
      <c r="N1074" s="12" t="s">
        <v>4054</v>
      </c>
      <c r="O1074" s="12">
        <v>10.651557262400001</v>
      </c>
      <c r="P1074" s="12">
        <v>-71.643914417700003</v>
      </c>
    </row>
    <row r="1075" spans="1:16" ht="25.5" x14ac:dyDescent="0.25">
      <c r="A1075" s="12"/>
      <c r="B1075" s="12"/>
      <c r="C1075" s="12"/>
      <c r="D1075" s="12"/>
      <c r="E1075" s="12"/>
      <c r="F1075" s="12"/>
      <c r="G1075" s="12"/>
      <c r="H1075" s="12"/>
      <c r="J1075" s="12" t="s">
        <v>4055</v>
      </c>
      <c r="K1075" s="12" t="s">
        <v>1965</v>
      </c>
      <c r="L1075" s="12" t="s">
        <v>1966</v>
      </c>
      <c r="M1075" s="12" t="s">
        <v>2677</v>
      </c>
      <c r="N1075" s="12" t="s">
        <v>4056</v>
      </c>
      <c r="O1075" s="12">
        <v>10.686533945600001</v>
      </c>
      <c r="P1075" s="12">
        <v>-71.660860012900002</v>
      </c>
    </row>
    <row r="1076" spans="1:16" x14ac:dyDescent="0.25">
      <c r="A1076" s="12"/>
      <c r="B1076" s="12"/>
      <c r="C1076" s="12"/>
      <c r="D1076" s="12"/>
      <c r="E1076" s="12"/>
      <c r="F1076" s="12"/>
      <c r="G1076" s="12"/>
      <c r="H1076" s="12"/>
      <c r="J1076" s="12" t="s">
        <v>4057</v>
      </c>
      <c r="K1076" s="12" t="s">
        <v>1965</v>
      </c>
      <c r="L1076" s="12" t="s">
        <v>1966</v>
      </c>
      <c r="M1076" s="12" t="s">
        <v>2872</v>
      </c>
      <c r="N1076" s="12" t="s">
        <v>4058</v>
      </c>
      <c r="O1076" s="12">
        <v>10.634936207599999</v>
      </c>
      <c r="P1076" s="12">
        <v>-71.650068645100006</v>
      </c>
    </row>
    <row r="1077" spans="1:16" x14ac:dyDescent="0.25">
      <c r="A1077" s="12"/>
      <c r="B1077" s="12"/>
      <c r="C1077" s="12"/>
      <c r="D1077" s="12"/>
      <c r="E1077" s="12"/>
      <c r="F1077" s="12"/>
      <c r="G1077" s="12"/>
      <c r="H1077" s="12"/>
      <c r="J1077" s="12" t="s">
        <v>4059</v>
      </c>
      <c r="K1077" s="12" t="s">
        <v>1965</v>
      </c>
      <c r="L1077" s="12" t="s">
        <v>1966</v>
      </c>
      <c r="M1077" s="12" t="s">
        <v>4060</v>
      </c>
      <c r="N1077" s="12" t="s">
        <v>4061</v>
      </c>
      <c r="O1077" s="12">
        <v>10.617243491</v>
      </c>
      <c r="P1077" s="12">
        <v>-71.622944894300005</v>
      </c>
    </row>
    <row r="1078" spans="1:16" x14ac:dyDescent="0.25">
      <c r="A1078" s="12"/>
      <c r="B1078" s="12"/>
      <c r="C1078" s="12"/>
      <c r="D1078" s="12"/>
      <c r="E1078" s="12"/>
      <c r="F1078" s="12"/>
      <c r="G1078" s="12"/>
      <c r="H1078" s="12"/>
      <c r="J1078" s="12" t="s">
        <v>4062</v>
      </c>
      <c r="K1078" s="12" t="s">
        <v>1965</v>
      </c>
      <c r="L1078" s="12" t="s">
        <v>1966</v>
      </c>
      <c r="M1078" s="12" t="s">
        <v>4063</v>
      </c>
      <c r="N1078" s="12" t="s">
        <v>4064</v>
      </c>
      <c r="O1078" s="12">
        <v>10.707011720700001</v>
      </c>
      <c r="P1078" s="12">
        <v>-71.609637909699998</v>
      </c>
    </row>
    <row r="1079" spans="1:16" x14ac:dyDescent="0.25">
      <c r="A1079" s="12"/>
      <c r="B1079" s="12"/>
      <c r="C1079" s="12"/>
      <c r="D1079" s="12"/>
      <c r="E1079" s="12"/>
      <c r="F1079" s="12"/>
      <c r="G1079" s="12"/>
      <c r="H1079" s="12"/>
      <c r="J1079" s="12" t="s">
        <v>4065</v>
      </c>
      <c r="K1079" s="12" t="s">
        <v>1965</v>
      </c>
      <c r="L1079" s="12" t="s">
        <v>1966</v>
      </c>
      <c r="M1079" s="12" t="s">
        <v>2522</v>
      </c>
      <c r="N1079" s="12" t="s">
        <v>4066</v>
      </c>
      <c r="O1079" s="12">
        <v>10.6663642999</v>
      </c>
      <c r="P1079" s="12">
        <v>-71.631469033900004</v>
      </c>
    </row>
    <row r="1080" spans="1:16" ht="25.5" x14ac:dyDescent="0.25">
      <c r="A1080" s="12"/>
      <c r="B1080" s="12"/>
      <c r="C1080" s="12"/>
      <c r="D1080" s="12"/>
      <c r="E1080" s="12"/>
      <c r="F1080" s="12"/>
      <c r="G1080" s="12"/>
      <c r="H1080" s="12"/>
      <c r="J1080" s="12" t="s">
        <v>4067</v>
      </c>
      <c r="K1080" s="12" t="s">
        <v>1965</v>
      </c>
      <c r="L1080" s="12" t="s">
        <v>1966</v>
      </c>
      <c r="M1080" s="12" t="s">
        <v>4068</v>
      </c>
      <c r="N1080" s="12" t="s">
        <v>4069</v>
      </c>
      <c r="O1080" s="12">
        <v>10.6316473362</v>
      </c>
      <c r="P1080" s="12">
        <v>-71.696544677800006</v>
      </c>
    </row>
    <row r="1081" spans="1:16" x14ac:dyDescent="0.25">
      <c r="A1081" s="12"/>
      <c r="B1081" s="12"/>
      <c r="C1081" s="12"/>
      <c r="D1081" s="12"/>
      <c r="E1081" s="12"/>
      <c r="F1081" s="12"/>
      <c r="G1081" s="12"/>
      <c r="H1081" s="12"/>
      <c r="J1081" s="12" t="s">
        <v>4070</v>
      </c>
      <c r="K1081" s="12" t="s">
        <v>1965</v>
      </c>
      <c r="L1081" s="12" t="s">
        <v>1966</v>
      </c>
      <c r="M1081" s="12" t="s">
        <v>4071</v>
      </c>
      <c r="N1081" s="12" t="s">
        <v>4072</v>
      </c>
      <c r="O1081" s="12">
        <v>10.7333093196</v>
      </c>
      <c r="P1081" s="12">
        <v>-71.662454389999994</v>
      </c>
    </row>
    <row r="1082" spans="1:16" x14ac:dyDescent="0.25">
      <c r="A1082" s="12"/>
      <c r="B1082" s="12"/>
      <c r="C1082" s="12"/>
      <c r="D1082" s="12"/>
      <c r="E1082" s="12"/>
      <c r="F1082" s="12"/>
      <c r="G1082" s="12"/>
      <c r="H1082" s="12"/>
      <c r="J1082" s="12" t="s">
        <v>4073</v>
      </c>
      <c r="K1082" s="12" t="s">
        <v>1965</v>
      </c>
      <c r="L1082" s="12" t="s">
        <v>1966</v>
      </c>
      <c r="M1082" s="12" t="s">
        <v>4074</v>
      </c>
      <c r="N1082" s="12" t="s">
        <v>4075</v>
      </c>
      <c r="O1082" s="12">
        <v>10.7040549754</v>
      </c>
      <c r="P1082" s="12">
        <v>-71.629694052999994</v>
      </c>
    </row>
    <row r="1083" spans="1:16" ht="25.5" x14ac:dyDescent="0.25">
      <c r="A1083" s="12"/>
      <c r="B1083" s="12"/>
      <c r="C1083" s="12"/>
      <c r="D1083" s="12"/>
      <c r="E1083" s="12"/>
      <c r="F1083" s="12"/>
      <c r="G1083" s="12"/>
      <c r="H1083" s="12"/>
      <c r="J1083" s="12" t="s">
        <v>4076</v>
      </c>
      <c r="K1083" s="12" t="s">
        <v>1965</v>
      </c>
      <c r="L1083" s="12" t="s">
        <v>1966</v>
      </c>
      <c r="M1083" s="12" t="s">
        <v>4077</v>
      </c>
      <c r="N1083" s="12" t="s">
        <v>4078</v>
      </c>
      <c r="O1083" s="12">
        <v>10.597291604900001</v>
      </c>
      <c r="P1083" s="12">
        <v>-71.671581200099993</v>
      </c>
    </row>
    <row r="1084" spans="1:16" x14ac:dyDescent="0.25">
      <c r="A1084" s="12"/>
      <c r="B1084" s="12"/>
      <c r="C1084" s="12"/>
      <c r="D1084" s="12"/>
      <c r="E1084" s="12"/>
      <c r="F1084" s="12"/>
      <c r="G1084" s="12"/>
      <c r="H1084" s="12"/>
      <c r="J1084" s="12" t="s">
        <v>4079</v>
      </c>
      <c r="K1084" s="12" t="s">
        <v>1965</v>
      </c>
      <c r="L1084" s="12" t="s">
        <v>1966</v>
      </c>
      <c r="M1084" s="12" t="s">
        <v>4080</v>
      </c>
      <c r="N1084" s="12" t="s">
        <v>4081</v>
      </c>
      <c r="O1084" s="12">
        <v>10.611039183300001</v>
      </c>
      <c r="P1084" s="12">
        <v>-71.645189529500001</v>
      </c>
    </row>
    <row r="1085" spans="1:16" x14ac:dyDescent="0.25">
      <c r="A1085" s="12"/>
      <c r="B1085" s="12"/>
      <c r="C1085" s="12"/>
      <c r="D1085" s="12"/>
      <c r="E1085" s="12"/>
      <c r="F1085" s="12"/>
      <c r="G1085" s="12"/>
      <c r="H1085" s="12"/>
      <c r="J1085" s="12" t="s">
        <v>4082</v>
      </c>
      <c r="K1085" s="12" t="s">
        <v>1965</v>
      </c>
      <c r="L1085" s="12" t="s">
        <v>1966</v>
      </c>
      <c r="M1085" s="12" t="s">
        <v>4083</v>
      </c>
      <c r="N1085" s="12" t="s">
        <v>4084</v>
      </c>
      <c r="O1085" s="12">
        <v>10.677943090999999</v>
      </c>
      <c r="P1085" s="12">
        <v>-71.607365209899996</v>
      </c>
    </row>
    <row r="1086" spans="1:16" x14ac:dyDescent="0.25">
      <c r="A1086" s="12"/>
      <c r="B1086" s="12"/>
      <c r="C1086" s="12"/>
      <c r="D1086" s="12"/>
      <c r="E1086" s="12"/>
      <c r="F1086" s="12"/>
      <c r="G1086" s="12"/>
      <c r="H1086" s="12"/>
      <c r="J1086" s="12" t="s">
        <v>4085</v>
      </c>
      <c r="K1086" s="12" t="s">
        <v>1965</v>
      </c>
      <c r="L1086" s="12" t="s">
        <v>1966</v>
      </c>
      <c r="M1086" s="12" t="s">
        <v>4086</v>
      </c>
      <c r="N1086" s="12" t="s">
        <v>4087</v>
      </c>
      <c r="O1086" s="12">
        <v>10.6710657944</v>
      </c>
      <c r="P1086" s="12">
        <v>-71.668850183000004</v>
      </c>
    </row>
    <row r="1087" spans="1:16" x14ac:dyDescent="0.25">
      <c r="A1087" s="12"/>
      <c r="B1087" s="12"/>
      <c r="C1087" s="12"/>
      <c r="D1087" s="12"/>
      <c r="E1087" s="12"/>
      <c r="F1087" s="12"/>
      <c r="G1087" s="12"/>
      <c r="H1087" s="12"/>
      <c r="J1087" s="12" t="s">
        <v>4088</v>
      </c>
      <c r="K1087" s="12" t="s">
        <v>1965</v>
      </c>
      <c r="L1087" s="12" t="s">
        <v>1966</v>
      </c>
      <c r="M1087" s="12" t="s">
        <v>1222</v>
      </c>
      <c r="N1087" s="12" t="s">
        <v>4089</v>
      </c>
      <c r="O1087" s="12">
        <v>10.6575077172</v>
      </c>
      <c r="P1087" s="12">
        <v>-71.6005269021</v>
      </c>
    </row>
    <row r="1088" spans="1:16" x14ac:dyDescent="0.25">
      <c r="A1088" s="12"/>
      <c r="B1088" s="12"/>
      <c r="C1088" s="12"/>
      <c r="D1088" s="12"/>
      <c r="E1088" s="12"/>
      <c r="F1088" s="12"/>
      <c r="G1088" s="12"/>
      <c r="H1088" s="12"/>
      <c r="J1088" s="12" t="s">
        <v>4090</v>
      </c>
      <c r="K1088" s="12" t="s">
        <v>1965</v>
      </c>
      <c r="L1088" s="12" t="s">
        <v>1966</v>
      </c>
      <c r="M1088" s="12" t="s">
        <v>4091</v>
      </c>
      <c r="N1088" s="12" t="s">
        <v>4092</v>
      </c>
      <c r="O1088" s="12">
        <v>10.7331453215</v>
      </c>
      <c r="P1088" s="12">
        <v>-71.727801008900002</v>
      </c>
    </row>
    <row r="1089" spans="1:16" x14ac:dyDescent="0.25">
      <c r="A1089" s="12"/>
      <c r="B1089" s="12"/>
      <c r="C1089" s="12"/>
      <c r="D1089" s="12"/>
      <c r="E1089" s="12"/>
      <c r="F1089" s="12"/>
      <c r="G1089" s="12"/>
      <c r="H1089" s="12"/>
      <c r="J1089" s="12" t="s">
        <v>4093</v>
      </c>
      <c r="K1089" s="12" t="s">
        <v>1965</v>
      </c>
      <c r="L1089" s="12" t="s">
        <v>1966</v>
      </c>
      <c r="M1089" s="12" t="s">
        <v>1663</v>
      </c>
      <c r="N1089" s="12" t="s">
        <v>4094</v>
      </c>
      <c r="O1089" s="12">
        <v>10.6504554446</v>
      </c>
      <c r="P1089" s="12">
        <v>-71.754519478000006</v>
      </c>
    </row>
    <row r="1090" spans="1:16" x14ac:dyDescent="0.25">
      <c r="A1090" s="12"/>
      <c r="B1090" s="12"/>
      <c r="C1090" s="12"/>
      <c r="D1090" s="12"/>
      <c r="E1090" s="12"/>
      <c r="F1090" s="12"/>
      <c r="G1090" s="12"/>
      <c r="H1090" s="12"/>
      <c r="J1090" s="12" t="s">
        <v>4095</v>
      </c>
      <c r="K1090" s="12" t="s">
        <v>197</v>
      </c>
      <c r="L1090" s="12" t="s">
        <v>1970</v>
      </c>
      <c r="M1090" s="12" t="s">
        <v>92</v>
      </c>
      <c r="N1090" s="12" t="s">
        <v>4096</v>
      </c>
      <c r="O1090" s="12">
        <v>10.7259347868</v>
      </c>
      <c r="P1090" s="12">
        <v>-71.485849821200006</v>
      </c>
    </row>
    <row r="1091" spans="1:16" x14ac:dyDescent="0.25">
      <c r="A1091" s="12"/>
      <c r="B1091" s="12"/>
      <c r="C1091" s="12"/>
      <c r="D1091" s="12"/>
      <c r="E1091" s="12"/>
      <c r="F1091" s="12"/>
      <c r="G1091" s="12"/>
      <c r="H1091" s="12"/>
      <c r="J1091" s="12" t="s">
        <v>4097</v>
      </c>
      <c r="K1091" s="12" t="s">
        <v>197</v>
      </c>
      <c r="L1091" s="12" t="s">
        <v>1970</v>
      </c>
      <c r="M1091" s="12" t="s">
        <v>4098</v>
      </c>
      <c r="N1091" s="12" t="s">
        <v>4099</v>
      </c>
      <c r="O1091" s="12">
        <v>10.705649661100001</v>
      </c>
      <c r="P1091" s="12">
        <v>-71.329201309799998</v>
      </c>
    </row>
    <row r="1092" spans="1:16" x14ac:dyDescent="0.25">
      <c r="A1092" s="12"/>
      <c r="B1092" s="12"/>
      <c r="C1092" s="12"/>
      <c r="D1092" s="12"/>
      <c r="E1092" s="12"/>
      <c r="F1092" s="12"/>
      <c r="G1092" s="12"/>
      <c r="H1092" s="12"/>
      <c r="J1092" s="12" t="s">
        <v>4100</v>
      </c>
      <c r="K1092" s="12" t="s">
        <v>197</v>
      </c>
      <c r="L1092" s="12" t="s">
        <v>1970</v>
      </c>
      <c r="M1092" s="12" t="s">
        <v>4101</v>
      </c>
      <c r="N1092" s="12" t="s">
        <v>4102</v>
      </c>
      <c r="O1092" s="12">
        <v>10.851933286</v>
      </c>
      <c r="P1092" s="12">
        <v>-71.295816965399993</v>
      </c>
    </row>
    <row r="1093" spans="1:16" x14ac:dyDescent="0.25">
      <c r="A1093" s="12"/>
      <c r="B1093" s="12"/>
      <c r="C1093" s="12"/>
      <c r="D1093" s="12"/>
      <c r="E1093" s="12"/>
      <c r="F1093" s="12"/>
      <c r="G1093" s="12"/>
      <c r="H1093" s="12"/>
      <c r="J1093" s="12" t="s">
        <v>4103</v>
      </c>
      <c r="K1093" s="12" t="s">
        <v>197</v>
      </c>
      <c r="L1093" s="12" t="s">
        <v>1970</v>
      </c>
      <c r="M1093" s="12" t="s">
        <v>1196</v>
      </c>
      <c r="N1093" s="12" t="s">
        <v>4104</v>
      </c>
      <c r="O1093" s="12">
        <v>10.566385990400001</v>
      </c>
      <c r="P1093" s="12">
        <v>-71.1430295392</v>
      </c>
    </row>
    <row r="1094" spans="1:16" x14ac:dyDescent="0.25">
      <c r="A1094" s="12"/>
      <c r="B1094" s="12"/>
      <c r="C1094" s="12"/>
      <c r="D1094" s="12"/>
      <c r="E1094" s="12"/>
      <c r="F1094" s="12"/>
      <c r="G1094" s="12"/>
      <c r="H1094" s="12"/>
      <c r="J1094" s="12" t="s">
        <v>4105</v>
      </c>
      <c r="K1094" s="12" t="s">
        <v>197</v>
      </c>
      <c r="L1094" s="12" t="s">
        <v>1970</v>
      </c>
      <c r="M1094" s="12" t="s">
        <v>211</v>
      </c>
      <c r="N1094" s="12" t="s">
        <v>4106</v>
      </c>
      <c r="O1094" s="12">
        <v>10.7781454414</v>
      </c>
      <c r="P1094" s="12">
        <v>-71.508099283899995</v>
      </c>
    </row>
    <row r="1095" spans="1:16" ht="25.5" x14ac:dyDescent="0.25">
      <c r="A1095" s="12"/>
      <c r="B1095" s="12"/>
      <c r="C1095" s="12"/>
      <c r="D1095" s="12"/>
      <c r="E1095" s="12"/>
      <c r="F1095" s="12"/>
      <c r="G1095" s="12"/>
      <c r="H1095" s="12"/>
      <c r="J1095" s="12" t="s">
        <v>4107</v>
      </c>
      <c r="K1095" s="12" t="s">
        <v>197</v>
      </c>
      <c r="L1095" s="12" t="s">
        <v>1970</v>
      </c>
      <c r="M1095" s="12" t="s">
        <v>4108</v>
      </c>
      <c r="N1095" s="12" t="s">
        <v>4109</v>
      </c>
      <c r="O1095" s="12">
        <v>10.657741124999999</v>
      </c>
      <c r="P1095" s="12">
        <v>-71.504482066799994</v>
      </c>
    </row>
    <row r="1096" spans="1:16" ht="25.5" x14ac:dyDescent="0.25">
      <c r="A1096" s="12"/>
      <c r="B1096" s="12"/>
      <c r="C1096" s="12"/>
      <c r="D1096" s="12"/>
      <c r="E1096" s="12"/>
      <c r="F1096" s="12"/>
      <c r="G1096" s="12"/>
      <c r="H1096" s="12"/>
      <c r="J1096" s="12" t="s">
        <v>4110</v>
      </c>
      <c r="K1096" s="12" t="s">
        <v>1974</v>
      </c>
      <c r="L1096" s="12" t="s">
        <v>1975</v>
      </c>
      <c r="M1096" s="12" t="s">
        <v>4111</v>
      </c>
      <c r="N1096" s="12" t="s">
        <v>4112</v>
      </c>
      <c r="O1096" s="12">
        <v>11.102072249900001</v>
      </c>
      <c r="P1096" s="12">
        <v>-71.856977004800001</v>
      </c>
    </row>
    <row r="1097" spans="1:16" ht="25.5" x14ac:dyDescent="0.25">
      <c r="A1097" s="12"/>
      <c r="B1097" s="12"/>
      <c r="C1097" s="12"/>
      <c r="D1097" s="12"/>
      <c r="E1097" s="12"/>
      <c r="F1097" s="12"/>
      <c r="G1097" s="12"/>
      <c r="H1097" s="12"/>
      <c r="J1097" s="12" t="s">
        <v>4113</v>
      </c>
      <c r="K1097" s="12" t="s">
        <v>1974</v>
      </c>
      <c r="L1097" s="12" t="s">
        <v>1975</v>
      </c>
      <c r="M1097" s="12" t="s">
        <v>4114</v>
      </c>
      <c r="N1097" s="12" t="s">
        <v>4115</v>
      </c>
      <c r="O1097" s="12">
        <v>11.6595479642</v>
      </c>
      <c r="P1097" s="12">
        <v>-71.732312249100005</v>
      </c>
    </row>
    <row r="1098" spans="1:16" ht="25.5" x14ac:dyDescent="0.25">
      <c r="A1098" s="12"/>
      <c r="B1098" s="12"/>
      <c r="C1098" s="12"/>
      <c r="D1098" s="12"/>
      <c r="E1098" s="12"/>
      <c r="F1098" s="12"/>
      <c r="G1098" s="12"/>
      <c r="H1098" s="12"/>
      <c r="J1098" s="12" t="s">
        <v>4116</v>
      </c>
      <c r="K1098" s="12" t="s">
        <v>1974</v>
      </c>
      <c r="L1098" s="12" t="s">
        <v>1975</v>
      </c>
      <c r="M1098" s="12" t="s">
        <v>4117</v>
      </c>
      <c r="N1098" s="12" t="s">
        <v>4118</v>
      </c>
      <c r="O1098" s="12">
        <v>11.1085186015</v>
      </c>
      <c r="P1098" s="12">
        <v>-72.180197895800006</v>
      </c>
    </row>
    <row r="1099" spans="1:16" ht="25.5" x14ac:dyDescent="0.25">
      <c r="A1099" s="12"/>
      <c r="B1099" s="12"/>
      <c r="C1099" s="12"/>
      <c r="D1099" s="12"/>
      <c r="E1099" s="12"/>
      <c r="F1099" s="12"/>
      <c r="G1099" s="12"/>
      <c r="H1099" s="12"/>
      <c r="J1099" s="12" t="s">
        <v>4119</v>
      </c>
      <c r="K1099" s="12" t="s">
        <v>1974</v>
      </c>
      <c r="L1099" s="12" t="s">
        <v>1975</v>
      </c>
      <c r="M1099" s="12" t="s">
        <v>4120</v>
      </c>
      <c r="N1099" s="12" t="s">
        <v>4121</v>
      </c>
      <c r="O1099" s="12">
        <v>11.276912215699999</v>
      </c>
      <c r="P1099" s="12">
        <v>-72.052286186700002</v>
      </c>
    </row>
    <row r="1100" spans="1:16" x14ac:dyDescent="0.25">
      <c r="A1100" s="12"/>
      <c r="B1100" s="12"/>
      <c r="C1100" s="12"/>
      <c r="D1100" s="12"/>
      <c r="E1100" s="12"/>
      <c r="F1100" s="12"/>
      <c r="G1100" s="12"/>
      <c r="H1100" s="12"/>
      <c r="J1100" s="12" t="s">
        <v>4122</v>
      </c>
      <c r="K1100" s="12" t="s">
        <v>4123</v>
      </c>
      <c r="L1100" s="12" t="s">
        <v>1981</v>
      </c>
      <c r="M1100" s="12" t="s">
        <v>4124</v>
      </c>
      <c r="N1100" s="12" t="s">
        <v>4125</v>
      </c>
      <c r="O1100" s="12">
        <v>10.3574349731</v>
      </c>
      <c r="P1100" s="12">
        <v>-72.4165587289</v>
      </c>
    </row>
    <row r="1101" spans="1:16" x14ac:dyDescent="0.25">
      <c r="A1101" s="12"/>
      <c r="B1101" s="12"/>
      <c r="C1101" s="12"/>
      <c r="D1101" s="12"/>
      <c r="E1101" s="12"/>
      <c r="F1101" s="12"/>
      <c r="G1101" s="12"/>
      <c r="H1101" s="12"/>
      <c r="J1101" s="12" t="s">
        <v>4126</v>
      </c>
      <c r="K1101" s="12" t="s">
        <v>4123</v>
      </c>
      <c r="L1101" s="12" t="s">
        <v>1981</v>
      </c>
      <c r="M1101" s="12" t="s">
        <v>4127</v>
      </c>
      <c r="N1101" s="12" t="s">
        <v>4128</v>
      </c>
      <c r="O1101" s="12">
        <v>10.005135881099999</v>
      </c>
      <c r="P1101" s="12">
        <v>-72.128488109700001</v>
      </c>
    </row>
    <row r="1102" spans="1:16" x14ac:dyDescent="0.25">
      <c r="A1102" s="12"/>
      <c r="B1102" s="12"/>
      <c r="C1102" s="12"/>
      <c r="D1102" s="12"/>
      <c r="E1102" s="12"/>
      <c r="F1102" s="12"/>
      <c r="G1102" s="12"/>
      <c r="H1102" s="12"/>
      <c r="J1102" s="12" t="s">
        <v>4129</v>
      </c>
      <c r="K1102" s="12" t="s">
        <v>4123</v>
      </c>
      <c r="L1102" s="12" t="s">
        <v>1981</v>
      </c>
      <c r="M1102" s="12" t="s">
        <v>4130</v>
      </c>
      <c r="N1102" s="12" t="s">
        <v>4131</v>
      </c>
      <c r="O1102" s="12">
        <v>10.145896460299999</v>
      </c>
      <c r="P1102" s="12">
        <v>-72.3159213924</v>
      </c>
    </row>
    <row r="1103" spans="1:16" x14ac:dyDescent="0.25">
      <c r="A1103" s="12"/>
      <c r="B1103" s="12"/>
      <c r="C1103" s="12"/>
      <c r="D1103" s="12"/>
      <c r="E1103" s="12"/>
      <c r="F1103" s="12"/>
      <c r="G1103" s="12"/>
      <c r="H1103" s="12"/>
      <c r="J1103" s="12" t="s">
        <v>4132</v>
      </c>
      <c r="K1103" s="12" t="s">
        <v>620</v>
      </c>
      <c r="L1103" s="12" t="s">
        <v>1986</v>
      </c>
      <c r="M1103" s="12" t="s">
        <v>620</v>
      </c>
      <c r="N1103" s="12" t="s">
        <v>4133</v>
      </c>
      <c r="O1103" s="12">
        <v>10.556760497499999</v>
      </c>
      <c r="P1103" s="12">
        <v>-71.633249550299993</v>
      </c>
    </row>
    <row r="1104" spans="1:16" x14ac:dyDescent="0.25">
      <c r="A1104" s="12"/>
      <c r="B1104" s="12"/>
      <c r="C1104" s="12"/>
      <c r="D1104" s="12"/>
      <c r="E1104" s="12"/>
      <c r="F1104" s="12"/>
      <c r="G1104" s="12"/>
      <c r="H1104" s="12"/>
      <c r="J1104" s="12" t="s">
        <v>4134</v>
      </c>
      <c r="K1104" s="12" t="s">
        <v>620</v>
      </c>
      <c r="L1104" s="12" t="s">
        <v>1986</v>
      </c>
      <c r="M1104" s="12" t="s">
        <v>4135</v>
      </c>
      <c r="N1104" s="12" t="s">
        <v>4136</v>
      </c>
      <c r="O1104" s="12">
        <v>10.5218618059</v>
      </c>
      <c r="P1104" s="12">
        <v>-71.641258249900005</v>
      </c>
    </row>
    <row r="1105" spans="1:16" x14ac:dyDescent="0.25">
      <c r="A1105" s="12"/>
      <c r="B1105" s="12"/>
      <c r="C1105" s="12"/>
      <c r="D1105" s="12"/>
      <c r="E1105" s="12"/>
      <c r="F1105" s="12"/>
      <c r="G1105" s="12"/>
      <c r="H1105" s="12"/>
      <c r="J1105" s="12" t="s">
        <v>4137</v>
      </c>
      <c r="K1105" s="12" t="s">
        <v>620</v>
      </c>
      <c r="L1105" s="12" t="s">
        <v>1986</v>
      </c>
      <c r="M1105" s="12" t="s">
        <v>4138</v>
      </c>
      <c r="N1105" s="12" t="s">
        <v>4139</v>
      </c>
      <c r="O1105" s="12">
        <v>10.5455265294</v>
      </c>
      <c r="P1105" s="12">
        <v>-71.662176839300002</v>
      </c>
    </row>
    <row r="1106" spans="1:16" x14ac:dyDescent="0.25">
      <c r="A1106" s="12"/>
      <c r="B1106" s="12"/>
      <c r="C1106" s="12"/>
      <c r="D1106" s="12"/>
      <c r="E1106" s="12"/>
      <c r="F1106" s="12"/>
      <c r="G1106" s="12"/>
      <c r="H1106" s="12"/>
      <c r="J1106" s="12" t="s">
        <v>4140</v>
      </c>
      <c r="K1106" s="12" t="s">
        <v>620</v>
      </c>
      <c r="L1106" s="12" t="s">
        <v>1986</v>
      </c>
      <c r="M1106" s="12" t="s">
        <v>4141</v>
      </c>
      <c r="N1106" s="12" t="s">
        <v>4142</v>
      </c>
      <c r="O1106" s="12">
        <v>10.5856758767</v>
      </c>
      <c r="P1106" s="12">
        <v>-71.629892089899997</v>
      </c>
    </row>
    <row r="1107" spans="1:16" x14ac:dyDescent="0.25">
      <c r="A1107" s="12"/>
      <c r="B1107" s="12"/>
      <c r="C1107" s="12"/>
      <c r="D1107" s="12"/>
      <c r="E1107" s="12"/>
      <c r="F1107" s="12"/>
      <c r="G1107" s="12"/>
      <c r="H1107" s="12"/>
      <c r="J1107" s="12" t="s">
        <v>4143</v>
      </c>
      <c r="K1107" s="12" t="s">
        <v>620</v>
      </c>
      <c r="L1107" s="12" t="s">
        <v>1986</v>
      </c>
      <c r="M1107" s="12" t="s">
        <v>4144</v>
      </c>
      <c r="N1107" s="12" t="s">
        <v>4145</v>
      </c>
      <c r="O1107" s="12">
        <v>10.525083178799999</v>
      </c>
      <c r="P1107" s="12">
        <v>-71.737387236700002</v>
      </c>
    </row>
    <row r="1108" spans="1:16" x14ac:dyDescent="0.25">
      <c r="A1108" s="12"/>
      <c r="B1108" s="12"/>
      <c r="C1108" s="12"/>
      <c r="D1108" s="12"/>
      <c r="E1108" s="12"/>
      <c r="F1108" s="12"/>
      <c r="G1108" s="12"/>
      <c r="H1108" s="12"/>
      <c r="J1108" s="12" t="s">
        <v>4146</v>
      </c>
      <c r="K1108" s="12" t="s">
        <v>620</v>
      </c>
      <c r="L1108" s="12" t="s">
        <v>1986</v>
      </c>
      <c r="M1108" s="12" t="s">
        <v>4147</v>
      </c>
      <c r="N1108" s="12" t="s">
        <v>4148</v>
      </c>
      <c r="O1108" s="12">
        <v>10.5696272064</v>
      </c>
      <c r="P1108" s="12">
        <v>-71.728347309300005</v>
      </c>
    </row>
    <row r="1109" spans="1:16" x14ac:dyDescent="0.25">
      <c r="A1109" s="12"/>
      <c r="B1109" s="12"/>
      <c r="C1109" s="12"/>
      <c r="D1109" s="12"/>
      <c r="E1109" s="12"/>
      <c r="F1109" s="12"/>
      <c r="G1109" s="12"/>
      <c r="H1109" s="12"/>
      <c r="J1109" s="12" t="s">
        <v>4149</v>
      </c>
      <c r="K1109" s="12" t="s">
        <v>620</v>
      </c>
      <c r="L1109" s="12" t="s">
        <v>1986</v>
      </c>
      <c r="M1109" s="12" t="s">
        <v>4150</v>
      </c>
      <c r="N1109" s="12" t="s">
        <v>4151</v>
      </c>
      <c r="O1109" s="12">
        <v>10.526773266999999</v>
      </c>
      <c r="P1109" s="12">
        <v>-71.682925067499994</v>
      </c>
    </row>
    <row r="1110" spans="1:16" x14ac:dyDescent="0.25">
      <c r="A1110" s="12"/>
      <c r="B1110" s="12"/>
      <c r="C1110" s="12"/>
      <c r="D1110" s="12"/>
      <c r="E1110" s="12"/>
      <c r="F1110" s="12"/>
      <c r="G1110" s="12"/>
      <c r="H1110" s="12"/>
      <c r="J1110" s="12" t="s">
        <v>4152</v>
      </c>
      <c r="K1110" s="12" t="s">
        <v>1991</v>
      </c>
      <c r="L1110" s="12" t="s">
        <v>1992</v>
      </c>
      <c r="M1110" s="12" t="s">
        <v>1991</v>
      </c>
      <c r="N1110" s="12" t="s">
        <v>4153</v>
      </c>
      <c r="O1110" s="12">
        <v>10.536715951</v>
      </c>
      <c r="P1110" s="12">
        <v>-71.461997998800001</v>
      </c>
    </row>
    <row r="1111" spans="1:16" x14ac:dyDescent="0.25">
      <c r="A1111" s="12"/>
      <c r="B1111" s="12"/>
      <c r="C1111" s="12"/>
      <c r="D1111" s="12"/>
      <c r="E1111" s="12"/>
      <c r="F1111" s="12"/>
      <c r="G1111" s="12"/>
      <c r="H1111" s="12"/>
      <c r="J1111" s="12" t="s">
        <v>4154</v>
      </c>
      <c r="K1111" s="12" t="s">
        <v>1991</v>
      </c>
      <c r="L1111" s="12" t="s">
        <v>1992</v>
      </c>
      <c r="M1111" s="12" t="s">
        <v>4155</v>
      </c>
      <c r="N1111" s="12" t="s">
        <v>4156</v>
      </c>
      <c r="O1111" s="12">
        <v>10.4724398235</v>
      </c>
      <c r="P1111" s="12">
        <v>-71.431654443799999</v>
      </c>
    </row>
    <row r="1112" spans="1:16" ht="25.5" x14ac:dyDescent="0.25">
      <c r="A1112" s="12"/>
      <c r="B1112" s="12"/>
      <c r="C1112" s="12"/>
      <c r="D1112" s="12"/>
      <c r="E1112" s="12"/>
      <c r="F1112" s="12"/>
      <c r="G1112" s="12"/>
      <c r="H1112" s="12"/>
      <c r="J1112" s="12" t="s">
        <v>4157</v>
      </c>
      <c r="K1112" s="12" t="s">
        <v>1991</v>
      </c>
      <c r="L1112" s="12" t="s">
        <v>1992</v>
      </c>
      <c r="M1112" s="12" t="s">
        <v>4158</v>
      </c>
      <c r="N1112" s="12" t="s">
        <v>4159</v>
      </c>
      <c r="O1112" s="12">
        <v>10.5871111719</v>
      </c>
      <c r="P1112" s="12">
        <v>-71.476351570800006</v>
      </c>
    </row>
    <row r="1113" spans="1:16" ht="25.5" x14ac:dyDescent="0.25">
      <c r="A1113" s="12"/>
      <c r="B1113" s="12"/>
      <c r="C1113" s="12"/>
      <c r="D1113" s="12"/>
      <c r="E1113" s="12"/>
      <c r="F1113" s="12"/>
      <c r="G1113" s="12"/>
      <c r="H1113" s="12"/>
      <c r="J1113" s="12" t="s">
        <v>4160</v>
      </c>
      <c r="K1113" s="12" t="s">
        <v>1991</v>
      </c>
      <c r="L1113" s="12" t="s">
        <v>1992</v>
      </c>
      <c r="M1113" s="12" t="s">
        <v>4161</v>
      </c>
      <c r="N1113" s="12" t="s">
        <v>4162</v>
      </c>
      <c r="O1113" s="12">
        <v>10.5159260614</v>
      </c>
      <c r="P1113" s="12">
        <v>-71.313528760200001</v>
      </c>
    </row>
    <row r="1114" spans="1:16" x14ac:dyDescent="0.25">
      <c r="A1114" s="12"/>
      <c r="B1114" s="12"/>
      <c r="C1114" s="12"/>
      <c r="D1114" s="12"/>
      <c r="E1114" s="12"/>
      <c r="F1114" s="12"/>
      <c r="G1114" s="12"/>
      <c r="H1114" s="12"/>
      <c r="J1114" s="12" t="s">
        <v>4163</v>
      </c>
      <c r="K1114" s="12" t="s">
        <v>283</v>
      </c>
      <c r="L1114" s="12" t="s">
        <v>1997</v>
      </c>
      <c r="M1114" s="12" t="s">
        <v>1988</v>
      </c>
      <c r="N1114" s="12" t="s">
        <v>4164</v>
      </c>
      <c r="O1114" s="12">
        <v>10.259382523799999</v>
      </c>
      <c r="P1114" s="12">
        <v>-71.336986129799996</v>
      </c>
    </row>
    <row r="1115" spans="1:16" x14ac:dyDescent="0.25">
      <c r="A1115" s="12"/>
      <c r="B1115" s="12"/>
      <c r="C1115" s="12"/>
      <c r="D1115" s="12"/>
      <c r="E1115" s="12"/>
      <c r="F1115" s="12"/>
      <c r="G1115" s="12"/>
      <c r="H1115" s="12"/>
      <c r="J1115" s="12" t="s">
        <v>4165</v>
      </c>
      <c r="K1115" s="12" t="s">
        <v>283</v>
      </c>
      <c r="L1115" s="12" t="s">
        <v>1997</v>
      </c>
      <c r="M1115" s="12" t="s">
        <v>4166</v>
      </c>
      <c r="N1115" s="12" t="s">
        <v>4167</v>
      </c>
      <c r="O1115" s="12">
        <v>10.2998063374</v>
      </c>
      <c r="P1115" s="12">
        <v>-71.3654971152</v>
      </c>
    </row>
    <row r="1116" spans="1:16" x14ac:dyDescent="0.25">
      <c r="A1116" s="12"/>
      <c r="B1116" s="12"/>
      <c r="C1116" s="12"/>
      <c r="D1116" s="12"/>
      <c r="E1116" s="12"/>
      <c r="F1116" s="12"/>
      <c r="G1116" s="12"/>
      <c r="H1116" s="12"/>
      <c r="J1116" s="12" t="s">
        <v>4168</v>
      </c>
      <c r="K1116" s="12" t="s">
        <v>283</v>
      </c>
      <c r="L1116" s="12" t="s">
        <v>1997</v>
      </c>
      <c r="M1116" s="12" t="s">
        <v>1655</v>
      </c>
      <c r="N1116" s="12" t="s">
        <v>4169</v>
      </c>
      <c r="O1116" s="12">
        <v>10.3201070383</v>
      </c>
      <c r="P1116" s="12">
        <v>-71.243914718100001</v>
      </c>
    </row>
    <row r="1117" spans="1:16" x14ac:dyDescent="0.25">
      <c r="A1117" s="12"/>
      <c r="B1117" s="12"/>
      <c r="C1117" s="12"/>
      <c r="D1117" s="12"/>
      <c r="E1117" s="12"/>
      <c r="F1117" s="12"/>
      <c r="G1117" s="12"/>
      <c r="H1117" s="12"/>
      <c r="J1117" s="12" t="s">
        <v>4170</v>
      </c>
      <c r="K1117" s="12" t="s">
        <v>229</v>
      </c>
      <c r="L1117" s="12" t="s">
        <v>2002</v>
      </c>
      <c r="M1117" s="12" t="s">
        <v>4171</v>
      </c>
      <c r="N1117" s="12" t="s">
        <v>4172</v>
      </c>
      <c r="O1117" s="12">
        <v>9.2112751347100001</v>
      </c>
      <c r="P1117" s="12">
        <v>-71.166197579400006</v>
      </c>
    </row>
    <row r="1118" spans="1:16" x14ac:dyDescent="0.25">
      <c r="A1118" s="12"/>
      <c r="B1118" s="12"/>
      <c r="C1118" s="12"/>
      <c r="D1118" s="12"/>
      <c r="E1118" s="12"/>
      <c r="F1118" s="12"/>
      <c r="G1118" s="12"/>
      <c r="H1118" s="12"/>
      <c r="J1118" s="12" t="s">
        <v>4173</v>
      </c>
      <c r="K1118" s="12" t="s">
        <v>229</v>
      </c>
      <c r="L1118" s="12" t="s">
        <v>2002</v>
      </c>
      <c r="M1118" s="12" t="s">
        <v>4174</v>
      </c>
      <c r="N1118" s="12" t="s">
        <v>4175</v>
      </c>
      <c r="O1118" s="12">
        <v>9.17517246323</v>
      </c>
      <c r="P1118" s="12">
        <v>-71.123563521400001</v>
      </c>
    </row>
    <row r="1119" spans="1:16" x14ac:dyDescent="0.25">
      <c r="A1119" s="12"/>
      <c r="B1119" s="12"/>
      <c r="C1119" s="12"/>
      <c r="D1119" s="12"/>
      <c r="E1119" s="12"/>
      <c r="F1119" s="12"/>
      <c r="G1119" s="12"/>
      <c r="H1119" s="12"/>
      <c r="J1119" s="12" t="s">
        <v>4176</v>
      </c>
      <c r="K1119" s="12" t="s">
        <v>229</v>
      </c>
      <c r="L1119" s="12" t="s">
        <v>2002</v>
      </c>
      <c r="M1119" s="12" t="s">
        <v>4177</v>
      </c>
      <c r="N1119" s="12" t="s">
        <v>4178</v>
      </c>
      <c r="O1119" s="12">
        <v>9.2668996789799998</v>
      </c>
      <c r="P1119" s="12">
        <v>-71.054656278500005</v>
      </c>
    </row>
    <row r="1120" spans="1:16" x14ac:dyDescent="0.25">
      <c r="A1120" s="12"/>
      <c r="B1120" s="12"/>
      <c r="C1120" s="12"/>
      <c r="D1120" s="12"/>
      <c r="E1120" s="12"/>
      <c r="F1120" s="12"/>
      <c r="G1120" s="12"/>
      <c r="H1120" s="12"/>
      <c r="J1120" s="12" t="s">
        <v>4179</v>
      </c>
      <c r="K1120" s="12" t="s">
        <v>229</v>
      </c>
      <c r="L1120" s="12" t="s">
        <v>2002</v>
      </c>
      <c r="M1120" s="12" t="s">
        <v>4180</v>
      </c>
      <c r="N1120" s="12" t="s">
        <v>4181</v>
      </c>
      <c r="O1120" s="12">
        <v>9.0559996984200009</v>
      </c>
      <c r="P1120" s="12">
        <v>-71.209435789300002</v>
      </c>
    </row>
    <row r="1121" spans="1:16" ht="25.5" x14ac:dyDescent="0.25">
      <c r="A1121" s="12"/>
      <c r="B1121" s="12"/>
      <c r="C1121" s="12"/>
      <c r="D1121" s="12"/>
      <c r="E1121" s="12"/>
      <c r="F1121" s="12"/>
      <c r="G1121" s="12"/>
      <c r="H1121" s="12"/>
      <c r="J1121" s="12" t="s">
        <v>4182</v>
      </c>
      <c r="K1121" s="12" t="s">
        <v>229</v>
      </c>
      <c r="L1121" s="12" t="s">
        <v>2002</v>
      </c>
      <c r="M1121" s="12" t="s">
        <v>4183</v>
      </c>
      <c r="N1121" s="12" t="s">
        <v>4184</v>
      </c>
      <c r="O1121" s="12">
        <v>9.00712308554</v>
      </c>
      <c r="P1121" s="12">
        <v>-71.348016267299997</v>
      </c>
    </row>
    <row r="1122" spans="1:16" x14ac:dyDescent="0.25">
      <c r="A1122" s="12"/>
      <c r="B1122" s="12"/>
      <c r="C1122" s="12"/>
      <c r="D1122" s="12"/>
      <c r="E1122" s="12"/>
      <c r="F1122" s="12"/>
      <c r="G1122" s="12"/>
      <c r="H1122" s="12"/>
      <c r="J1122" s="12" t="s">
        <v>4185</v>
      </c>
      <c r="K1122" s="12" t="s">
        <v>229</v>
      </c>
      <c r="L1122" s="12" t="s">
        <v>2002</v>
      </c>
      <c r="M1122" s="12" t="s">
        <v>337</v>
      </c>
      <c r="N1122" s="12" t="s">
        <v>4186</v>
      </c>
      <c r="O1122" s="12">
        <v>9.1917308281800008</v>
      </c>
      <c r="P1122" s="12">
        <v>-70.988192155500002</v>
      </c>
    </row>
    <row r="1123" spans="1:16" x14ac:dyDescent="0.25">
      <c r="A1123" s="12"/>
      <c r="B1123" s="12"/>
      <c r="C1123" s="12"/>
      <c r="D1123" s="12"/>
      <c r="E1123" s="12"/>
      <c r="F1123" s="12"/>
      <c r="G1123" s="12"/>
      <c r="H1123" s="12"/>
      <c r="J1123" s="12" t="s">
        <v>4187</v>
      </c>
      <c r="K1123" s="12" t="s">
        <v>2007</v>
      </c>
      <c r="L1123" s="12" t="s">
        <v>2008</v>
      </c>
      <c r="M1123" s="12" t="s">
        <v>4188</v>
      </c>
      <c r="N1123" s="12" t="s">
        <v>4189</v>
      </c>
      <c r="O1123" s="12">
        <v>9.9480592051399999</v>
      </c>
      <c r="P1123" s="12">
        <v>-71.063040235599999</v>
      </c>
    </row>
    <row r="1124" spans="1:16" x14ac:dyDescent="0.25">
      <c r="A1124" s="12"/>
      <c r="B1124" s="12"/>
      <c r="C1124" s="12"/>
      <c r="D1124" s="12"/>
      <c r="E1124" s="12"/>
      <c r="F1124" s="12"/>
      <c r="G1124" s="12"/>
      <c r="H1124" s="12"/>
      <c r="J1124" s="12" t="s">
        <v>4190</v>
      </c>
      <c r="K1124" s="12" t="s">
        <v>2007</v>
      </c>
      <c r="L1124" s="12" t="s">
        <v>2008</v>
      </c>
      <c r="M1124" s="12" t="s">
        <v>1655</v>
      </c>
      <c r="N1124" s="12" t="s">
        <v>4191</v>
      </c>
      <c r="O1124" s="12">
        <v>10.0213332508</v>
      </c>
      <c r="P1124" s="12">
        <v>-71.1282552917</v>
      </c>
    </row>
    <row r="1125" spans="1:16" x14ac:dyDescent="0.25">
      <c r="A1125" s="12"/>
      <c r="B1125" s="12"/>
      <c r="C1125" s="12"/>
      <c r="D1125" s="12"/>
      <c r="E1125" s="12"/>
      <c r="F1125" s="12"/>
      <c r="G1125" s="12"/>
      <c r="H1125" s="12"/>
      <c r="J1125" s="12" t="s">
        <v>4192</v>
      </c>
      <c r="K1125" s="12" t="s">
        <v>2007</v>
      </c>
      <c r="L1125" s="12" t="s">
        <v>2008</v>
      </c>
      <c r="M1125" s="12" t="s">
        <v>4193</v>
      </c>
      <c r="N1125" s="12" t="s">
        <v>4194</v>
      </c>
      <c r="O1125" s="12">
        <v>10.2513501937</v>
      </c>
      <c r="P1125" s="12">
        <v>-70.925795093199994</v>
      </c>
    </row>
    <row r="1126" spans="1:16" x14ac:dyDescent="0.25">
      <c r="A1126" s="12"/>
      <c r="B1126" s="12"/>
      <c r="C1126" s="12"/>
      <c r="D1126" s="12"/>
      <c r="E1126" s="12"/>
      <c r="F1126" s="12"/>
      <c r="G1126" s="12"/>
      <c r="H1126" s="12"/>
      <c r="J1126" s="12" t="s">
        <v>4195</v>
      </c>
      <c r="K1126" s="12" t="s">
        <v>2013</v>
      </c>
      <c r="L1126" s="12" t="s">
        <v>2014</v>
      </c>
      <c r="M1126" s="12" t="s">
        <v>4196</v>
      </c>
      <c r="N1126" s="12" t="s">
        <v>4197</v>
      </c>
      <c r="O1126" s="12">
        <v>10.577124106399999</v>
      </c>
      <c r="P1126" s="12">
        <v>-66.828452566600006</v>
      </c>
    </row>
    <row r="1127" spans="1:16" x14ac:dyDescent="0.25">
      <c r="A1127" s="12"/>
      <c r="B1127" s="12"/>
      <c r="C1127" s="12"/>
      <c r="D1127" s="12"/>
      <c r="E1127" s="12"/>
      <c r="F1127" s="12"/>
      <c r="G1127" s="12"/>
      <c r="H1127" s="12"/>
      <c r="J1127" s="12" t="s">
        <v>4198</v>
      </c>
      <c r="K1127" s="12" t="s">
        <v>2013</v>
      </c>
      <c r="L1127" s="12" t="s">
        <v>2014</v>
      </c>
      <c r="M1127" s="12" t="s">
        <v>4199</v>
      </c>
      <c r="N1127" s="12" t="s">
        <v>4200</v>
      </c>
      <c r="O1127" s="12">
        <v>10.492899042499999</v>
      </c>
      <c r="P1127" s="12">
        <v>-67.232405549299997</v>
      </c>
    </row>
    <row r="1128" spans="1:16" x14ac:dyDescent="0.25">
      <c r="A1128" s="12"/>
      <c r="B1128" s="12"/>
      <c r="C1128" s="12"/>
      <c r="D1128" s="12"/>
      <c r="E1128" s="12"/>
      <c r="F1128" s="12"/>
      <c r="G1128" s="12"/>
      <c r="H1128" s="12"/>
      <c r="J1128" s="12" t="s">
        <v>4201</v>
      </c>
      <c r="K1128" s="12" t="s">
        <v>2013</v>
      </c>
      <c r="L1128" s="12" t="s">
        <v>2014</v>
      </c>
      <c r="M1128" s="12" t="s">
        <v>4202</v>
      </c>
      <c r="N1128" s="12" t="s">
        <v>4203</v>
      </c>
      <c r="O1128" s="12">
        <v>10.5808067443</v>
      </c>
      <c r="P1128" s="12">
        <v>-66.426069097199999</v>
      </c>
    </row>
    <row r="1129" spans="1:16" x14ac:dyDescent="0.25">
      <c r="A1129" s="12"/>
      <c r="B1129" s="12"/>
      <c r="C1129" s="12"/>
      <c r="D1129" s="12"/>
      <c r="E1129" s="12"/>
      <c r="F1129" s="12"/>
      <c r="G1129" s="12"/>
      <c r="H1129" s="12"/>
      <c r="J1129" s="12" t="s">
        <v>4204</v>
      </c>
      <c r="K1129" s="12" t="s">
        <v>2013</v>
      </c>
      <c r="L1129" s="12" t="s">
        <v>2014</v>
      </c>
      <c r="M1129" s="12" t="s">
        <v>4205</v>
      </c>
      <c r="N1129" s="12" t="s">
        <v>4206</v>
      </c>
      <c r="O1129" s="12">
        <v>10.5741339072</v>
      </c>
      <c r="P1129" s="12">
        <v>-67.053690803999999</v>
      </c>
    </row>
    <row r="1130" spans="1:16" x14ac:dyDescent="0.25">
      <c r="A1130" s="12"/>
      <c r="B1130" s="12"/>
      <c r="C1130" s="12"/>
      <c r="D1130" s="12"/>
      <c r="E1130" s="12"/>
      <c r="F1130" s="12"/>
      <c r="G1130" s="12"/>
      <c r="H1130" s="12"/>
      <c r="J1130" s="12" t="s">
        <v>4207</v>
      </c>
      <c r="K1130" s="12" t="s">
        <v>2013</v>
      </c>
      <c r="L1130" s="12" t="s">
        <v>2014</v>
      </c>
      <c r="M1130" s="12" t="s">
        <v>4208</v>
      </c>
      <c r="N1130" s="12" t="s">
        <v>4209</v>
      </c>
      <c r="O1130" s="12">
        <v>10.4809695992</v>
      </c>
      <c r="P1130" s="12">
        <v>-67.079246075</v>
      </c>
    </row>
    <row r="1131" spans="1:16" x14ac:dyDescent="0.25">
      <c r="A1131" s="12"/>
      <c r="B1131" s="12"/>
      <c r="C1131" s="12"/>
      <c r="D1131" s="12"/>
      <c r="E1131" s="12"/>
      <c r="F1131" s="12"/>
      <c r="G1131" s="12"/>
      <c r="H1131" s="12"/>
      <c r="J1131" s="12" t="s">
        <v>4210</v>
      </c>
      <c r="K1131" s="12" t="s">
        <v>2013</v>
      </c>
      <c r="L1131" s="12" t="s">
        <v>2014</v>
      </c>
      <c r="M1131" s="12" t="s">
        <v>268</v>
      </c>
      <c r="N1131" s="12" t="s">
        <v>4211</v>
      </c>
      <c r="O1131" s="12">
        <v>10.584708968599999</v>
      </c>
      <c r="P1131" s="12">
        <v>-66.923809896600005</v>
      </c>
    </row>
    <row r="1132" spans="1:16" x14ac:dyDescent="0.25">
      <c r="A1132" s="12"/>
      <c r="B1132" s="12"/>
      <c r="C1132" s="12"/>
      <c r="D1132" s="12"/>
      <c r="E1132" s="12"/>
      <c r="F1132" s="12"/>
      <c r="G1132" s="12"/>
      <c r="H1132" s="12"/>
      <c r="J1132" s="12" t="s">
        <v>4212</v>
      </c>
      <c r="K1132" s="12" t="s">
        <v>2013</v>
      </c>
      <c r="L1132" s="12" t="s">
        <v>2014</v>
      </c>
      <c r="M1132" s="12" t="s">
        <v>4213</v>
      </c>
      <c r="N1132" s="12" t="s">
        <v>4214</v>
      </c>
      <c r="O1132" s="12">
        <v>10.578291376599999</v>
      </c>
      <c r="P1132" s="12">
        <v>-66.8878056577</v>
      </c>
    </row>
    <row r="1133" spans="1:16" x14ac:dyDescent="0.25">
      <c r="A1133" s="12"/>
      <c r="B1133" s="12"/>
      <c r="C1133" s="12"/>
      <c r="D1133" s="12"/>
      <c r="E1133" s="12"/>
      <c r="F1133" s="12"/>
      <c r="G1133" s="12"/>
      <c r="H1133" s="12"/>
      <c r="J1133" s="12" t="s">
        <v>4215</v>
      </c>
      <c r="K1133" s="12" t="s">
        <v>2013</v>
      </c>
      <c r="L1133" s="12" t="s">
        <v>2014</v>
      </c>
      <c r="M1133" s="12" t="s">
        <v>4216</v>
      </c>
      <c r="N1133" s="12" t="s">
        <v>4217</v>
      </c>
      <c r="O1133" s="12">
        <v>10.569504309899999</v>
      </c>
      <c r="P1133" s="12">
        <v>-66.943628580999999</v>
      </c>
    </row>
    <row r="1134" spans="1:16" x14ac:dyDescent="0.25">
      <c r="A1134" s="12"/>
      <c r="B1134" s="12"/>
      <c r="C1134" s="12"/>
      <c r="D1134" s="12"/>
      <c r="E1134" s="12"/>
      <c r="F1134" s="12"/>
      <c r="G1134" s="12"/>
      <c r="H1134" s="12"/>
      <c r="J1134" s="12" t="s">
        <v>4218</v>
      </c>
      <c r="K1134" s="12" t="s">
        <v>2013</v>
      </c>
      <c r="L1134" s="12" t="s">
        <v>2014</v>
      </c>
      <c r="M1134" s="12" t="s">
        <v>4219</v>
      </c>
      <c r="N1134" s="12" t="s">
        <v>4220</v>
      </c>
      <c r="O1134" s="12">
        <v>10.584907271900001</v>
      </c>
      <c r="P1134" s="12">
        <v>-66.659538847999997</v>
      </c>
    </row>
    <row r="1135" spans="1:16" x14ac:dyDescent="0.25">
      <c r="A1135" s="12"/>
      <c r="B1135" s="12"/>
      <c r="C1135" s="12"/>
      <c r="D1135" s="12"/>
      <c r="E1135" s="12"/>
      <c r="F1135" s="12"/>
      <c r="G1135" s="12"/>
      <c r="H1135" s="12"/>
      <c r="J1135" s="12" t="s">
        <v>4221</v>
      </c>
      <c r="K1135" s="12" t="s">
        <v>2013</v>
      </c>
      <c r="L1135" s="12" t="s">
        <v>2014</v>
      </c>
      <c r="M1135" s="12" t="s">
        <v>4222</v>
      </c>
      <c r="N1135" s="12" t="s">
        <v>4223</v>
      </c>
      <c r="O1135" s="12">
        <v>10.5880078008</v>
      </c>
      <c r="P1135" s="12">
        <v>-66.996621855599997</v>
      </c>
    </row>
    <row r="1136" spans="1:16" x14ac:dyDescent="0.25">
      <c r="A1136" s="12"/>
      <c r="B1136" s="12"/>
      <c r="C1136" s="12"/>
      <c r="D1136" s="12"/>
      <c r="E1136" s="12"/>
      <c r="F1136" s="12"/>
      <c r="G1136" s="12"/>
      <c r="H1136" s="12"/>
      <c r="J1136" s="12" t="s">
        <v>4224</v>
      </c>
      <c r="K1136" s="12" t="s">
        <v>2013</v>
      </c>
      <c r="L1136" s="12" t="s">
        <v>2014</v>
      </c>
      <c r="M1136" s="12" t="s">
        <v>4225</v>
      </c>
      <c r="N1136" s="12" t="s">
        <v>4226</v>
      </c>
      <c r="O1136" s="12">
        <v>10.578119112</v>
      </c>
      <c r="P1136" s="12">
        <v>-66.969877399300003</v>
      </c>
    </row>
  </sheetData>
  <phoneticPr fontId="6" type="noConversion"/>
  <pageMargins left="0.7" right="0.7" top="0.75" bottom="0.75" header="0.3" footer="0.3"/>
  <pageSetup orientation="portrait" r:id="rId1"/>
  <customProperties>
    <customPr name="layoutContexts" r:id="rId2"/>
  </customProperties>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00"/>
  </sheetPr>
  <dimension ref="A1:AH409"/>
  <sheetViews>
    <sheetView topLeftCell="M18" zoomScale="70" zoomScaleNormal="70" workbookViewId="0">
      <selection activeCell="T18" sqref="T18"/>
    </sheetView>
  </sheetViews>
  <sheetFormatPr baseColWidth="10" defaultColWidth="9" defaultRowHeight="15.75" customHeight="1" x14ac:dyDescent="0.25"/>
  <cols>
    <col min="1" max="2" width="30.75" customWidth="1"/>
    <col min="3" max="3" width="9.75" customWidth="1"/>
    <col min="5" max="5" width="12.625" customWidth="1"/>
    <col min="6" max="7" width="30.625" customWidth="1"/>
    <col min="8" max="8" width="9.125" bestFit="1" customWidth="1"/>
    <col min="9" max="10" width="30.625" customWidth="1"/>
    <col min="11" max="11" width="12.625" customWidth="1"/>
    <col min="12" max="12" width="9.125" bestFit="1" customWidth="1"/>
    <col min="13" max="14" width="30.625" customWidth="1"/>
    <col min="16" max="16" width="12.625" customWidth="1"/>
    <col min="21" max="23" width="30.625" customWidth="1"/>
    <col min="35" max="46" width="9" customWidth="1"/>
  </cols>
  <sheetData>
    <row r="1" spans="1:34" ht="38.25" x14ac:dyDescent="0.25">
      <c r="A1" s="12" t="s">
        <v>4227</v>
      </c>
      <c r="B1" s="12" t="s">
        <v>4228</v>
      </c>
      <c r="C1" s="12" t="s">
        <v>4229</v>
      </c>
      <c r="D1" s="12" t="s">
        <v>4230</v>
      </c>
      <c r="E1" s="12" t="s">
        <v>4231</v>
      </c>
      <c r="F1" s="12" t="s">
        <v>4232</v>
      </c>
      <c r="G1" s="12" t="s">
        <v>4233</v>
      </c>
      <c r="H1" s="12" t="s">
        <v>4234</v>
      </c>
      <c r="I1" s="12" t="s">
        <v>4235</v>
      </c>
      <c r="J1" s="12" t="s">
        <v>4236</v>
      </c>
      <c r="K1" s="12" t="s">
        <v>4237</v>
      </c>
      <c r="L1" s="12" t="s">
        <v>4238</v>
      </c>
      <c r="M1" s="12" t="s">
        <v>4239</v>
      </c>
      <c r="N1" s="12" t="s">
        <v>4240</v>
      </c>
      <c r="O1" s="12" t="s">
        <v>4241</v>
      </c>
      <c r="P1" s="12" t="s">
        <v>4242</v>
      </c>
      <c r="Q1" s="12" t="s">
        <v>4243</v>
      </c>
      <c r="R1" s="12" t="s">
        <v>4244</v>
      </c>
      <c r="S1" s="12" t="s">
        <v>4245</v>
      </c>
      <c r="T1" s="12" t="s">
        <v>4246</v>
      </c>
      <c r="U1" s="12" t="s">
        <v>4247</v>
      </c>
      <c r="V1" s="12" t="s">
        <v>4248</v>
      </c>
      <c r="W1" s="12" t="s">
        <v>4249</v>
      </c>
      <c r="X1" s="12" t="s">
        <v>4250</v>
      </c>
      <c r="Y1" s="12" t="s">
        <v>4251</v>
      </c>
      <c r="Z1" s="12" t="s">
        <v>4252</v>
      </c>
      <c r="AA1" s="12" t="s">
        <v>4253</v>
      </c>
      <c r="AB1" s="12" t="s">
        <v>4254</v>
      </c>
      <c r="AC1" s="12" t="s">
        <v>4255</v>
      </c>
      <c r="AD1" s="12" t="s">
        <v>4256</v>
      </c>
      <c r="AE1" s="12"/>
      <c r="AF1" s="12"/>
      <c r="AG1" s="12"/>
      <c r="AH1" s="12"/>
    </row>
    <row r="2" spans="1:34" ht="38.25" x14ac:dyDescent="0.25">
      <c r="A2" s="12" t="s">
        <v>4257</v>
      </c>
      <c r="B2" s="12" t="s">
        <v>4257</v>
      </c>
      <c r="C2" s="12">
        <v>1</v>
      </c>
      <c r="D2" s="12" t="s">
        <v>4257</v>
      </c>
      <c r="E2" s="12" t="s">
        <v>4258</v>
      </c>
      <c r="F2" s="12"/>
      <c r="G2" s="12" t="s">
        <v>4257</v>
      </c>
      <c r="H2" s="12" t="s">
        <v>4257</v>
      </c>
      <c r="I2" s="12">
        <v>1480</v>
      </c>
      <c r="J2" s="12" t="s">
        <v>4257</v>
      </c>
      <c r="K2" s="12" t="s">
        <v>4257</v>
      </c>
      <c r="L2" s="12" t="s">
        <v>4258</v>
      </c>
      <c r="M2" s="12"/>
      <c r="N2" s="12"/>
      <c r="O2" s="12" t="s">
        <v>4257</v>
      </c>
      <c r="P2" s="12"/>
      <c r="Q2" s="12"/>
      <c r="R2" s="12"/>
      <c r="S2" s="12"/>
      <c r="T2" s="12"/>
      <c r="U2" s="12"/>
      <c r="V2" s="12"/>
      <c r="W2" s="12"/>
      <c r="X2" s="12"/>
      <c r="Y2" s="12"/>
      <c r="Z2" s="12"/>
      <c r="AA2" s="12"/>
      <c r="AB2" s="12"/>
      <c r="AC2" s="12"/>
      <c r="AD2" s="12" t="s">
        <v>4259</v>
      </c>
      <c r="AE2" s="12"/>
      <c r="AF2" s="12"/>
      <c r="AG2" s="12"/>
      <c r="AH2" s="12"/>
    </row>
    <row r="3" spans="1:34" ht="89.25" x14ac:dyDescent="0.25">
      <c r="A3" s="12" t="s">
        <v>4260</v>
      </c>
      <c r="B3" s="12" t="s">
        <v>4260</v>
      </c>
      <c r="C3" s="12">
        <v>340</v>
      </c>
      <c r="D3" s="12" t="s">
        <v>4261</v>
      </c>
      <c r="E3" s="12" t="s">
        <v>4262</v>
      </c>
      <c r="F3" s="12"/>
      <c r="G3" s="12"/>
      <c r="H3" s="12"/>
      <c r="I3" s="12">
        <v>1958</v>
      </c>
      <c r="J3" s="12"/>
      <c r="K3" s="12"/>
      <c r="L3" s="12"/>
      <c r="M3" s="12"/>
      <c r="N3" s="12"/>
      <c r="O3" s="12"/>
      <c r="P3" s="12"/>
      <c r="Q3" s="12"/>
      <c r="R3" s="12"/>
      <c r="S3" s="12">
        <v>44424</v>
      </c>
      <c r="T3" s="12" t="s">
        <v>4263</v>
      </c>
      <c r="U3" s="12"/>
      <c r="V3" s="12" t="s">
        <v>4264</v>
      </c>
      <c r="W3" s="12" t="s">
        <v>4265</v>
      </c>
      <c r="X3" s="12"/>
      <c r="Y3" s="12"/>
      <c r="Z3" s="12"/>
      <c r="AA3" s="12"/>
      <c r="AB3" s="12"/>
      <c r="AC3" s="12"/>
      <c r="AD3" s="12" t="s">
        <v>4266</v>
      </c>
      <c r="AE3" s="12"/>
      <c r="AF3" s="12"/>
      <c r="AG3" s="12"/>
      <c r="AH3" s="12"/>
    </row>
    <row r="4" spans="1:34" ht="63.75" x14ac:dyDescent="0.25">
      <c r="A4" s="12" t="s">
        <v>4267</v>
      </c>
      <c r="B4" s="12" t="s">
        <v>4268</v>
      </c>
      <c r="C4" s="12">
        <v>376</v>
      </c>
      <c r="D4" s="12" t="s">
        <v>4269</v>
      </c>
      <c r="E4" s="12" t="s">
        <v>4262</v>
      </c>
      <c r="F4" s="12"/>
      <c r="G4" s="12"/>
      <c r="H4" s="12"/>
      <c r="I4" s="12">
        <v>1968</v>
      </c>
      <c r="J4" s="12"/>
      <c r="K4" s="12"/>
      <c r="L4" s="12"/>
      <c r="M4" s="12"/>
      <c r="N4" s="12"/>
      <c r="O4" s="12"/>
      <c r="P4" s="12"/>
      <c r="Q4" s="12"/>
      <c r="R4" s="12"/>
      <c r="S4" s="12">
        <v>44707</v>
      </c>
      <c r="T4" s="12" t="s">
        <v>4270</v>
      </c>
      <c r="U4" s="12"/>
      <c r="V4" s="12" t="s">
        <v>4271</v>
      </c>
      <c r="W4" s="12" t="s">
        <v>4272</v>
      </c>
      <c r="X4" s="12"/>
      <c r="Y4" s="12"/>
      <c r="Z4" s="12"/>
      <c r="AA4" s="12"/>
      <c r="AB4" s="12"/>
      <c r="AC4" s="12"/>
      <c r="AD4" s="12" t="s">
        <v>4273</v>
      </c>
      <c r="AE4" s="12"/>
      <c r="AF4" s="12"/>
      <c r="AG4" s="12"/>
      <c r="AH4" s="12"/>
    </row>
    <row r="5" spans="1:34" ht="63.75" x14ac:dyDescent="0.25">
      <c r="A5" s="12" t="s">
        <v>4274</v>
      </c>
      <c r="B5" s="12" t="s">
        <v>4275</v>
      </c>
      <c r="C5" s="12">
        <v>41</v>
      </c>
      <c r="D5" s="12" t="s">
        <v>4276</v>
      </c>
      <c r="E5" s="12" t="s">
        <v>4258</v>
      </c>
      <c r="F5" s="12"/>
      <c r="G5" s="12" t="s">
        <v>4275</v>
      </c>
      <c r="H5" s="12" t="s">
        <v>4274</v>
      </c>
      <c r="I5" s="12">
        <v>1496</v>
      </c>
      <c r="J5" s="12" t="s">
        <v>4275</v>
      </c>
      <c r="K5" s="12" t="s">
        <v>4275</v>
      </c>
      <c r="L5" s="12" t="s">
        <v>4262</v>
      </c>
      <c r="M5" s="12">
        <v>10957</v>
      </c>
      <c r="N5" s="12" t="s">
        <v>4275</v>
      </c>
      <c r="O5" s="12" t="s">
        <v>4275</v>
      </c>
      <c r="P5" s="12" t="s">
        <v>4276</v>
      </c>
      <c r="Q5" s="12" t="s">
        <v>4277</v>
      </c>
      <c r="R5" s="12" t="s">
        <v>4278</v>
      </c>
      <c r="S5" s="12"/>
      <c r="T5" s="12"/>
      <c r="U5" s="12"/>
      <c r="V5" s="12" t="s">
        <v>4279</v>
      </c>
      <c r="W5" s="12" t="s">
        <v>4280</v>
      </c>
      <c r="X5" s="12" t="s">
        <v>4281</v>
      </c>
      <c r="Y5" s="12"/>
      <c r="Z5" s="12"/>
      <c r="AA5" s="12"/>
      <c r="AB5" s="12"/>
      <c r="AC5" s="12"/>
      <c r="AD5" s="12" t="s">
        <v>4282</v>
      </c>
      <c r="AE5" s="12"/>
      <c r="AF5" s="12"/>
      <c r="AG5" s="12"/>
      <c r="AH5" s="12"/>
    </row>
    <row r="6" spans="1:34" ht="102" x14ac:dyDescent="0.25">
      <c r="A6" s="12" t="s">
        <v>4283</v>
      </c>
      <c r="B6" s="12" t="s">
        <v>4284</v>
      </c>
      <c r="C6" s="12">
        <v>22</v>
      </c>
      <c r="D6" s="12" t="s">
        <v>4285</v>
      </c>
      <c r="E6" s="12" t="s">
        <v>4286</v>
      </c>
      <c r="F6" s="12"/>
      <c r="G6" s="12"/>
      <c r="H6" s="12" t="s">
        <v>4283</v>
      </c>
      <c r="I6" s="12">
        <v>1739</v>
      </c>
      <c r="J6" s="12"/>
      <c r="K6" s="12"/>
      <c r="L6" s="12"/>
      <c r="M6" s="12">
        <v>11610</v>
      </c>
      <c r="N6" s="12" t="s">
        <v>4284</v>
      </c>
      <c r="O6" s="12" t="s">
        <v>4284</v>
      </c>
      <c r="P6" s="12" t="s">
        <v>4285</v>
      </c>
      <c r="Q6" s="12" t="s">
        <v>4287</v>
      </c>
      <c r="R6" s="12" t="s">
        <v>4278</v>
      </c>
      <c r="S6" s="12"/>
      <c r="T6" s="12"/>
      <c r="U6" s="12"/>
      <c r="V6" s="12" t="s">
        <v>4288</v>
      </c>
      <c r="W6" s="12" t="s">
        <v>4289</v>
      </c>
      <c r="X6" s="12" t="s">
        <v>4290</v>
      </c>
      <c r="Y6" s="12"/>
      <c r="Z6" s="12"/>
      <c r="AA6" s="12"/>
      <c r="AB6" s="12"/>
      <c r="AC6" s="12"/>
      <c r="AD6" s="12" t="s">
        <v>4291</v>
      </c>
      <c r="AE6" s="12"/>
      <c r="AF6" s="12"/>
      <c r="AG6" s="12"/>
      <c r="AH6" s="12"/>
    </row>
    <row r="7" spans="1:34" ht="89.25" x14ac:dyDescent="0.25">
      <c r="A7" s="12" t="s">
        <v>4292</v>
      </c>
      <c r="B7" s="12" t="s">
        <v>4293</v>
      </c>
      <c r="C7" s="12">
        <v>395</v>
      </c>
      <c r="D7" s="12" t="s">
        <v>4294</v>
      </c>
      <c r="E7" s="12" t="s">
        <v>4262</v>
      </c>
      <c r="F7" s="12"/>
      <c r="G7" s="12"/>
      <c r="H7" s="12"/>
      <c r="I7" s="12">
        <v>2044</v>
      </c>
      <c r="J7" s="12"/>
      <c r="K7" s="12"/>
      <c r="L7" s="12"/>
      <c r="M7" s="12">
        <v>12413</v>
      </c>
      <c r="N7" s="12" t="s">
        <v>4293</v>
      </c>
      <c r="O7" s="12" t="s">
        <v>4293</v>
      </c>
      <c r="P7" s="12"/>
      <c r="Q7" s="12"/>
      <c r="R7" s="12"/>
      <c r="S7" s="12">
        <v>44935</v>
      </c>
      <c r="T7" s="12" t="s">
        <v>4295</v>
      </c>
      <c r="U7" s="12"/>
      <c r="V7" s="12"/>
      <c r="W7" s="12"/>
      <c r="X7" s="12"/>
      <c r="Y7" s="12"/>
      <c r="Z7" s="12"/>
      <c r="AA7" s="12"/>
      <c r="AB7" s="12"/>
      <c r="AC7" s="12"/>
      <c r="AD7" s="12" t="s">
        <v>4292</v>
      </c>
      <c r="AE7" s="12"/>
      <c r="AF7" s="12"/>
      <c r="AG7" s="12"/>
      <c r="AH7" s="12"/>
    </row>
    <row r="8" spans="1:34" ht="25.5" x14ac:dyDescent="0.25">
      <c r="A8" s="12" t="s">
        <v>4296</v>
      </c>
      <c r="B8" s="12" t="s">
        <v>4296</v>
      </c>
      <c r="C8" s="12">
        <v>4</v>
      </c>
      <c r="D8" s="12" t="s">
        <v>4296</v>
      </c>
      <c r="E8" s="12" t="s">
        <v>4286</v>
      </c>
      <c r="F8" s="12"/>
      <c r="G8" s="12" t="s">
        <v>4296</v>
      </c>
      <c r="H8" s="12" t="s">
        <v>4296</v>
      </c>
      <c r="I8" s="12">
        <v>388</v>
      </c>
      <c r="J8" s="12" t="s">
        <v>4296</v>
      </c>
      <c r="K8" s="12" t="s">
        <v>4296</v>
      </c>
      <c r="L8" s="12" t="s">
        <v>4262</v>
      </c>
      <c r="M8" s="12"/>
      <c r="N8" s="12"/>
      <c r="O8" s="12"/>
      <c r="P8" s="12"/>
      <c r="Q8" s="12"/>
      <c r="R8" s="12"/>
      <c r="S8" s="12"/>
      <c r="T8" s="12"/>
      <c r="U8" s="12"/>
      <c r="V8" s="12"/>
      <c r="W8" s="12"/>
      <c r="X8" s="12"/>
      <c r="Y8" s="12"/>
      <c r="Z8" s="12"/>
      <c r="AA8" s="12"/>
      <c r="AB8" s="12"/>
      <c r="AC8" s="12"/>
      <c r="AD8" s="12" t="s">
        <v>4297</v>
      </c>
      <c r="AE8" s="12"/>
      <c r="AF8" s="12"/>
      <c r="AG8" s="12"/>
      <c r="AH8" s="12"/>
    </row>
    <row r="9" spans="1:34" ht="63.75" x14ac:dyDescent="0.25">
      <c r="A9" s="12" t="s">
        <v>4298</v>
      </c>
      <c r="B9" s="12" t="s">
        <v>4299</v>
      </c>
      <c r="C9" s="12">
        <v>2</v>
      </c>
      <c r="D9" s="12" t="s">
        <v>4300</v>
      </c>
      <c r="E9" s="12" t="s">
        <v>4286</v>
      </c>
      <c r="F9" s="12"/>
      <c r="G9" s="12" t="s">
        <v>4299</v>
      </c>
      <c r="H9" s="12" t="s">
        <v>4298</v>
      </c>
      <c r="I9" s="12">
        <v>755</v>
      </c>
      <c r="J9" s="12" t="s">
        <v>4299</v>
      </c>
      <c r="K9" s="12" t="s">
        <v>4300</v>
      </c>
      <c r="L9" s="12" t="s">
        <v>4262</v>
      </c>
      <c r="M9" s="12"/>
      <c r="N9" s="12"/>
      <c r="O9" s="12"/>
      <c r="P9" s="12"/>
      <c r="Q9" s="12"/>
      <c r="R9" s="12"/>
      <c r="S9" s="12"/>
      <c r="T9" s="12"/>
      <c r="U9" s="12"/>
      <c r="V9" s="12"/>
      <c r="W9" s="12"/>
      <c r="X9" s="12"/>
      <c r="Y9" s="12"/>
      <c r="Z9" s="12"/>
      <c r="AA9" s="12"/>
      <c r="AB9" s="12"/>
      <c r="AC9" s="12"/>
      <c r="AD9" s="12" t="s">
        <v>4301</v>
      </c>
      <c r="AE9" s="12"/>
      <c r="AF9" s="12"/>
      <c r="AG9" s="12"/>
      <c r="AH9" s="12"/>
    </row>
    <row r="10" spans="1:34" ht="89.25" x14ac:dyDescent="0.25">
      <c r="A10" s="12" t="s">
        <v>4302</v>
      </c>
      <c r="B10" s="12" t="s">
        <v>4303</v>
      </c>
      <c r="C10" s="12">
        <v>396</v>
      </c>
      <c r="D10" s="12" t="s">
        <v>4304</v>
      </c>
      <c r="E10" s="12" t="s">
        <v>4262</v>
      </c>
      <c r="F10" s="12"/>
      <c r="G10" s="12"/>
      <c r="H10" s="12"/>
      <c r="I10" s="12">
        <v>2068</v>
      </c>
      <c r="J10" s="12"/>
      <c r="K10" s="12"/>
      <c r="L10" s="12"/>
      <c r="M10" s="12">
        <v>12400</v>
      </c>
      <c r="N10" s="12" t="s">
        <v>4303</v>
      </c>
      <c r="O10" s="12" t="s">
        <v>4303</v>
      </c>
      <c r="P10" s="12"/>
      <c r="Q10" s="12"/>
      <c r="R10" s="12"/>
      <c r="S10" s="12">
        <v>44935</v>
      </c>
      <c r="T10" s="12" t="s">
        <v>4305</v>
      </c>
      <c r="U10" s="12"/>
      <c r="V10" s="12"/>
      <c r="W10" s="12"/>
      <c r="X10" s="12"/>
      <c r="Y10" s="12"/>
      <c r="Z10" s="12"/>
      <c r="AA10" s="12"/>
      <c r="AB10" s="12"/>
      <c r="AC10" s="12"/>
      <c r="AD10" s="12" t="s">
        <v>4306</v>
      </c>
      <c r="AE10" s="12"/>
      <c r="AF10" s="12"/>
      <c r="AG10" s="12"/>
      <c r="AH10" s="12"/>
    </row>
    <row r="11" spans="1:34" ht="63.75" x14ac:dyDescent="0.25">
      <c r="A11" s="12" t="s">
        <v>4307</v>
      </c>
      <c r="B11" s="12" t="s">
        <v>4308</v>
      </c>
      <c r="C11" s="12">
        <v>26</v>
      </c>
      <c r="D11" s="12" t="s">
        <v>4309</v>
      </c>
      <c r="E11" s="12" t="s">
        <v>4258</v>
      </c>
      <c r="F11" s="12"/>
      <c r="G11" s="12" t="s">
        <v>4308</v>
      </c>
      <c r="H11" s="12" t="s">
        <v>4307</v>
      </c>
      <c r="I11" s="12">
        <v>1490</v>
      </c>
      <c r="J11" s="12" t="s">
        <v>4308</v>
      </c>
      <c r="K11" s="12" t="s">
        <v>4308</v>
      </c>
      <c r="L11" s="12" t="s">
        <v>17</v>
      </c>
      <c r="M11" s="12">
        <v>11226</v>
      </c>
      <c r="N11" s="12" t="s">
        <v>4308</v>
      </c>
      <c r="O11" s="12" t="s">
        <v>4308</v>
      </c>
      <c r="P11" s="12" t="s">
        <v>4309</v>
      </c>
      <c r="Q11" s="12" t="s">
        <v>4277</v>
      </c>
      <c r="R11" s="12" t="s">
        <v>4278</v>
      </c>
      <c r="S11" s="12"/>
      <c r="T11" s="12"/>
      <c r="U11" s="12"/>
      <c r="V11" s="12" t="s">
        <v>4310</v>
      </c>
      <c r="W11" s="12" t="s">
        <v>4311</v>
      </c>
      <c r="X11" s="12">
        <v>584148138517</v>
      </c>
      <c r="Y11" s="12"/>
      <c r="Z11" s="12"/>
      <c r="AA11" s="12"/>
      <c r="AB11" s="12"/>
      <c r="AC11" s="12"/>
      <c r="AD11" s="12" t="s">
        <v>4312</v>
      </c>
      <c r="AE11" s="12"/>
      <c r="AF11" s="12"/>
      <c r="AG11" s="12"/>
      <c r="AH11" s="12"/>
    </row>
    <row r="12" spans="1:34" ht="63.75" x14ac:dyDescent="0.25">
      <c r="A12" s="12" t="s">
        <v>4313</v>
      </c>
      <c r="B12" s="12" t="s">
        <v>4314</v>
      </c>
      <c r="C12" s="12">
        <v>116</v>
      </c>
      <c r="D12" s="12" t="s">
        <v>4315</v>
      </c>
      <c r="E12" s="12" t="s">
        <v>4316</v>
      </c>
      <c r="F12" s="12"/>
      <c r="G12" s="12" t="s">
        <v>4314</v>
      </c>
      <c r="H12" s="12" t="s">
        <v>4313</v>
      </c>
      <c r="I12" s="12">
        <v>22</v>
      </c>
      <c r="J12" s="12" t="s">
        <v>4317</v>
      </c>
      <c r="K12" s="12" t="s">
        <v>4315</v>
      </c>
      <c r="L12" s="12" t="s">
        <v>4316</v>
      </c>
      <c r="M12" s="12"/>
      <c r="N12" s="12" t="s">
        <v>4318</v>
      </c>
      <c r="O12" s="12" t="s">
        <v>4318</v>
      </c>
      <c r="P12" s="12" t="s">
        <v>4319</v>
      </c>
      <c r="Q12" s="12" t="s">
        <v>4320</v>
      </c>
      <c r="R12" s="12" t="s">
        <v>4278</v>
      </c>
      <c r="S12" s="12"/>
      <c r="T12" s="12"/>
      <c r="U12" s="12"/>
      <c r="V12" s="12" t="s">
        <v>4321</v>
      </c>
      <c r="W12" s="12" t="s">
        <v>4322</v>
      </c>
      <c r="X12" s="12" t="s">
        <v>4323</v>
      </c>
      <c r="Y12" s="12"/>
      <c r="Z12" s="12"/>
      <c r="AA12" s="12"/>
      <c r="AB12" s="12"/>
      <c r="AC12" s="12"/>
      <c r="AD12" s="12" t="s">
        <v>4324</v>
      </c>
      <c r="AE12" s="12"/>
      <c r="AF12" s="12"/>
      <c r="AG12" s="12"/>
      <c r="AH12" s="12"/>
    </row>
    <row r="13" spans="1:34" ht="89.25" x14ac:dyDescent="0.25">
      <c r="A13" s="12" t="s">
        <v>4325</v>
      </c>
      <c r="B13" s="12" t="s">
        <v>4326</v>
      </c>
      <c r="C13" s="12">
        <v>18</v>
      </c>
      <c r="D13" s="12" t="s">
        <v>4327</v>
      </c>
      <c r="E13" s="12" t="s">
        <v>4328</v>
      </c>
      <c r="F13" s="12"/>
      <c r="G13" s="12" t="s">
        <v>4329</v>
      </c>
      <c r="H13" s="12" t="s">
        <v>4325</v>
      </c>
      <c r="I13" s="12">
        <v>8</v>
      </c>
      <c r="J13" s="12" t="s">
        <v>4330</v>
      </c>
      <c r="K13" s="12" t="s">
        <v>4331</v>
      </c>
      <c r="L13" s="12" t="s">
        <v>4332</v>
      </c>
      <c r="M13" s="12">
        <v>4397</v>
      </c>
      <c r="N13" s="12" t="s">
        <v>4326</v>
      </c>
      <c r="O13" s="12" t="s">
        <v>4326</v>
      </c>
      <c r="P13" s="12" t="s">
        <v>4333</v>
      </c>
      <c r="Q13" s="12" t="s">
        <v>4334</v>
      </c>
      <c r="R13" s="12" t="s">
        <v>4278</v>
      </c>
      <c r="S13" s="12"/>
      <c r="T13" s="12"/>
      <c r="U13" s="12"/>
      <c r="V13" s="12" t="s">
        <v>4335</v>
      </c>
      <c r="W13" s="12" t="s">
        <v>4336</v>
      </c>
      <c r="X13" s="12">
        <v>584241932288</v>
      </c>
      <c r="Y13" s="12"/>
      <c r="Z13" s="12"/>
      <c r="AA13" s="12"/>
      <c r="AB13" s="12"/>
      <c r="AC13" s="12"/>
      <c r="AD13" s="12" t="s">
        <v>4337</v>
      </c>
      <c r="AE13" s="12"/>
      <c r="AF13" s="12"/>
      <c r="AG13" s="12"/>
      <c r="AH13" s="12"/>
    </row>
    <row r="14" spans="1:34" ht="114.75" x14ac:dyDescent="0.25">
      <c r="A14" s="12" t="s">
        <v>4338</v>
      </c>
      <c r="B14" s="12" t="s">
        <v>4339</v>
      </c>
      <c r="C14" s="12">
        <v>53</v>
      </c>
      <c r="D14" s="12" t="s">
        <v>4340</v>
      </c>
      <c r="E14" s="12" t="s">
        <v>4286</v>
      </c>
      <c r="F14" s="12"/>
      <c r="G14" s="12" t="s">
        <v>4339</v>
      </c>
      <c r="H14" s="12" t="s">
        <v>4338</v>
      </c>
      <c r="I14" s="12">
        <v>1500</v>
      </c>
      <c r="J14" s="12" t="s">
        <v>4339</v>
      </c>
      <c r="K14" s="12" t="s">
        <v>4339</v>
      </c>
      <c r="L14" s="12" t="s">
        <v>4262</v>
      </c>
      <c r="M14" s="12">
        <v>11172</v>
      </c>
      <c r="N14" s="12" t="s">
        <v>4339</v>
      </c>
      <c r="O14" s="12" t="s">
        <v>4339</v>
      </c>
      <c r="P14" s="12" t="s">
        <v>4340</v>
      </c>
      <c r="Q14" s="12" t="s">
        <v>4287</v>
      </c>
      <c r="R14" s="12" t="s">
        <v>4278</v>
      </c>
      <c r="S14" s="12"/>
      <c r="T14" s="12"/>
      <c r="U14" s="12"/>
      <c r="V14" s="12" t="s">
        <v>4341</v>
      </c>
      <c r="W14" s="12" t="s">
        <v>4342</v>
      </c>
      <c r="X14" s="12">
        <v>4149234967</v>
      </c>
      <c r="Y14" s="12"/>
      <c r="Z14" s="12"/>
      <c r="AA14" s="12"/>
      <c r="AB14" s="12"/>
      <c r="AC14" s="12"/>
      <c r="AD14" s="12" t="s">
        <v>4343</v>
      </c>
      <c r="AE14" s="12"/>
      <c r="AF14" s="12"/>
      <c r="AG14" s="12"/>
      <c r="AH14" s="12"/>
    </row>
    <row r="15" spans="1:34" ht="127.5" x14ac:dyDescent="0.25">
      <c r="A15" s="12" t="s">
        <v>8872</v>
      </c>
      <c r="B15" s="12" t="s">
        <v>8873</v>
      </c>
      <c r="C15" s="12">
        <v>421</v>
      </c>
      <c r="D15" s="12" t="s">
        <v>8874</v>
      </c>
      <c r="E15" s="12" t="s">
        <v>4258</v>
      </c>
      <c r="F15" s="12"/>
      <c r="G15" s="12"/>
      <c r="H15" s="12"/>
      <c r="I15" s="12">
        <v>2080</v>
      </c>
      <c r="J15" s="12"/>
      <c r="K15" s="12"/>
      <c r="L15" s="12"/>
      <c r="M15" s="12"/>
      <c r="N15" s="12"/>
      <c r="O15" s="12"/>
      <c r="P15" s="12"/>
      <c r="Q15" s="12"/>
      <c r="R15" s="12"/>
      <c r="S15" s="12">
        <v>45043</v>
      </c>
      <c r="T15" s="12" t="s">
        <v>8875</v>
      </c>
      <c r="U15" s="12"/>
      <c r="V15" s="12" t="s">
        <v>8876</v>
      </c>
      <c r="W15" s="12"/>
      <c r="X15" s="12"/>
      <c r="Y15" s="12"/>
      <c r="Z15" s="12"/>
      <c r="AA15" s="12"/>
      <c r="AB15" s="12"/>
      <c r="AC15" s="12"/>
      <c r="AD15" s="12" t="s">
        <v>8877</v>
      </c>
      <c r="AE15" s="12"/>
      <c r="AF15" s="12"/>
      <c r="AG15" s="12"/>
      <c r="AH15" s="12"/>
    </row>
    <row r="16" spans="1:34" ht="102" x14ac:dyDescent="0.25">
      <c r="A16" s="12" t="s">
        <v>4344</v>
      </c>
      <c r="B16" s="12" t="s">
        <v>4345</v>
      </c>
      <c r="C16" s="12">
        <v>10</v>
      </c>
      <c r="D16" s="12" t="s">
        <v>4346</v>
      </c>
      <c r="E16" s="12" t="s">
        <v>4316</v>
      </c>
      <c r="F16" s="12"/>
      <c r="G16" s="12" t="s">
        <v>4347</v>
      </c>
      <c r="H16" s="12" t="s">
        <v>4348</v>
      </c>
      <c r="I16" s="12">
        <v>33</v>
      </c>
      <c r="J16" s="12" t="s">
        <v>4349</v>
      </c>
      <c r="K16" s="12" t="s">
        <v>4346</v>
      </c>
      <c r="L16" s="12" t="s">
        <v>4316</v>
      </c>
      <c r="M16" s="12">
        <v>2886</v>
      </c>
      <c r="N16" s="12" t="s">
        <v>4347</v>
      </c>
      <c r="O16" s="12" t="s">
        <v>4347</v>
      </c>
      <c r="P16" s="12" t="s">
        <v>4346</v>
      </c>
      <c r="Q16" s="12" t="s">
        <v>4350</v>
      </c>
      <c r="R16" s="12" t="s">
        <v>4278</v>
      </c>
      <c r="S16" s="12">
        <v>44383</v>
      </c>
      <c r="T16" s="12" t="s">
        <v>4351</v>
      </c>
      <c r="U16" s="12" t="s">
        <v>4352</v>
      </c>
      <c r="V16" s="12" t="s">
        <v>4353</v>
      </c>
      <c r="W16" s="12" t="s">
        <v>4354</v>
      </c>
      <c r="X16" s="12"/>
      <c r="Y16" s="12"/>
      <c r="Z16" s="12"/>
      <c r="AA16" s="12"/>
      <c r="AB16" s="12"/>
      <c r="AC16" s="12"/>
      <c r="AD16" s="12" t="s">
        <v>4355</v>
      </c>
      <c r="AE16" s="12"/>
      <c r="AF16" s="12"/>
      <c r="AG16" s="12"/>
      <c r="AH16" s="12"/>
    </row>
    <row r="17" spans="1:34" ht="89.25" x14ac:dyDescent="0.25">
      <c r="A17" s="12" t="s">
        <v>4356</v>
      </c>
      <c r="B17" s="12" t="s">
        <v>4357</v>
      </c>
      <c r="C17" s="12">
        <v>362</v>
      </c>
      <c r="D17" s="12" t="s">
        <v>4358</v>
      </c>
      <c r="E17" s="12" t="s">
        <v>4258</v>
      </c>
      <c r="F17" s="12"/>
      <c r="G17" s="12"/>
      <c r="H17" s="12"/>
      <c r="I17" s="12">
        <v>1931</v>
      </c>
      <c r="J17" s="12"/>
      <c r="K17" s="12"/>
      <c r="L17" s="12"/>
      <c r="M17" s="12"/>
      <c r="N17" s="12"/>
      <c r="O17" s="12"/>
      <c r="P17" s="12"/>
      <c r="Q17" s="12"/>
      <c r="R17" s="12"/>
      <c r="S17" s="12">
        <v>44658</v>
      </c>
      <c r="T17" s="12" t="s">
        <v>4359</v>
      </c>
      <c r="U17" s="12"/>
      <c r="V17" s="12" t="s">
        <v>4360</v>
      </c>
      <c r="W17" s="12" t="s">
        <v>4361</v>
      </c>
      <c r="X17" s="12"/>
      <c r="Y17" s="12"/>
      <c r="Z17" s="12"/>
      <c r="AA17" s="12"/>
      <c r="AB17" s="12"/>
      <c r="AC17" s="12"/>
      <c r="AD17" s="12" t="s">
        <v>4362</v>
      </c>
      <c r="AE17" s="12"/>
      <c r="AF17" s="12"/>
      <c r="AG17" s="12"/>
      <c r="AH17" s="12"/>
    </row>
    <row r="18" spans="1:34" ht="76.5" x14ac:dyDescent="0.25">
      <c r="A18" s="12" t="s">
        <v>4363</v>
      </c>
      <c r="B18" s="12" t="s">
        <v>4364</v>
      </c>
      <c r="C18" s="12">
        <v>398</v>
      </c>
      <c r="D18" s="12" t="s">
        <v>4365</v>
      </c>
      <c r="E18" s="12" t="s">
        <v>4262</v>
      </c>
      <c r="F18" s="12"/>
      <c r="G18" s="12"/>
      <c r="H18" s="12"/>
      <c r="I18" s="12">
        <v>2041</v>
      </c>
      <c r="J18" s="12"/>
      <c r="K18" s="12"/>
      <c r="L18" s="12"/>
      <c r="M18" s="12">
        <v>12396</v>
      </c>
      <c r="N18" s="12" t="s">
        <v>4364</v>
      </c>
      <c r="O18" s="12" t="s">
        <v>4364</v>
      </c>
      <c r="P18" s="12"/>
      <c r="Q18" s="12"/>
      <c r="R18" s="12"/>
      <c r="S18" s="12">
        <v>44935</v>
      </c>
      <c r="T18" s="12" t="s">
        <v>4366</v>
      </c>
      <c r="U18" s="12"/>
      <c r="V18" s="12"/>
      <c r="W18" s="12"/>
      <c r="X18" s="12"/>
      <c r="Y18" s="12"/>
      <c r="Z18" s="12"/>
      <c r="AA18" s="12"/>
      <c r="AB18" s="12"/>
      <c r="AC18" s="12"/>
      <c r="AD18" s="12" t="s">
        <v>4367</v>
      </c>
      <c r="AE18" s="12"/>
      <c r="AF18" s="12"/>
      <c r="AG18" s="12"/>
      <c r="AH18" s="12"/>
    </row>
    <row r="19" spans="1:34" ht="89.25" x14ac:dyDescent="0.25">
      <c r="A19" s="12" t="s">
        <v>4368</v>
      </c>
      <c r="B19" s="12" t="s">
        <v>4369</v>
      </c>
      <c r="C19" s="12">
        <v>418</v>
      </c>
      <c r="D19" s="12" t="s">
        <v>4370</v>
      </c>
      <c r="E19" s="12" t="s">
        <v>4258</v>
      </c>
      <c r="F19" s="12"/>
      <c r="G19" s="12"/>
      <c r="H19" s="12"/>
      <c r="I19" s="12">
        <v>2078</v>
      </c>
      <c r="J19" s="12"/>
      <c r="K19" s="12"/>
      <c r="L19" s="12"/>
      <c r="M19" s="12"/>
      <c r="N19" s="12"/>
      <c r="O19" s="12"/>
      <c r="P19" s="12"/>
      <c r="Q19" s="12"/>
      <c r="R19" s="12"/>
      <c r="S19" s="12">
        <v>45027</v>
      </c>
      <c r="T19" s="12" t="s">
        <v>4371</v>
      </c>
      <c r="U19" s="12"/>
      <c r="V19" s="12" t="s">
        <v>4372</v>
      </c>
      <c r="W19" s="12"/>
      <c r="X19" s="12"/>
      <c r="Y19" s="12"/>
      <c r="Z19" s="12"/>
      <c r="AA19" s="12"/>
      <c r="AB19" s="12"/>
      <c r="AC19" s="12"/>
      <c r="AD19" s="12" t="s">
        <v>4373</v>
      </c>
      <c r="AE19" s="12"/>
      <c r="AF19" s="12"/>
      <c r="AG19" s="12"/>
      <c r="AH19" s="12"/>
    </row>
    <row r="20" spans="1:34" ht="76.5" x14ac:dyDescent="0.25">
      <c r="A20" s="12" t="s">
        <v>4374</v>
      </c>
      <c r="B20" s="12" t="s">
        <v>4375</v>
      </c>
      <c r="C20" s="12">
        <v>6</v>
      </c>
      <c r="D20" s="12" t="s">
        <v>4376</v>
      </c>
      <c r="E20" s="12" t="s">
        <v>4316</v>
      </c>
      <c r="F20" s="12"/>
      <c r="G20" s="12" t="s">
        <v>4377</v>
      </c>
      <c r="H20" s="12" t="s">
        <v>4374</v>
      </c>
      <c r="I20" s="12">
        <v>29</v>
      </c>
      <c r="J20" s="12" t="s">
        <v>4377</v>
      </c>
      <c r="K20" s="12" t="s">
        <v>4376</v>
      </c>
      <c r="L20" s="12" t="s">
        <v>4316</v>
      </c>
      <c r="M20" s="12">
        <v>4695</v>
      </c>
      <c r="N20" s="12" t="s">
        <v>4375</v>
      </c>
      <c r="O20" s="12" t="s">
        <v>4375</v>
      </c>
      <c r="P20" s="12" t="s">
        <v>4376</v>
      </c>
      <c r="Q20" s="12" t="s">
        <v>4378</v>
      </c>
      <c r="R20" s="12" t="s">
        <v>4278</v>
      </c>
      <c r="S20" s="12"/>
      <c r="T20" s="12"/>
      <c r="U20" s="12"/>
      <c r="V20" s="12" t="s">
        <v>4379</v>
      </c>
      <c r="W20" s="12" t="s">
        <v>4380</v>
      </c>
      <c r="X20" s="12">
        <v>584123202517</v>
      </c>
      <c r="Y20" s="12"/>
      <c r="Z20" s="12"/>
      <c r="AA20" s="12"/>
      <c r="AB20" s="12"/>
      <c r="AC20" s="12"/>
      <c r="AD20" s="12" t="s">
        <v>4381</v>
      </c>
      <c r="AE20" s="12"/>
      <c r="AF20" s="12"/>
      <c r="AG20" s="12"/>
      <c r="AH20" s="12"/>
    </row>
    <row r="21" spans="1:34" ht="127.5" x14ac:dyDescent="0.25">
      <c r="A21" s="12" t="s">
        <v>4382</v>
      </c>
      <c r="B21" s="12" t="s">
        <v>4383</v>
      </c>
      <c r="C21" s="12">
        <v>7</v>
      </c>
      <c r="D21" s="12" t="s">
        <v>4384</v>
      </c>
      <c r="E21" s="12" t="s">
        <v>4316</v>
      </c>
      <c r="F21" s="12"/>
      <c r="G21" s="12" t="s">
        <v>4383</v>
      </c>
      <c r="H21" s="12" t="s">
        <v>4382</v>
      </c>
      <c r="I21" s="12">
        <v>1605</v>
      </c>
      <c r="J21" s="12" t="s">
        <v>4383</v>
      </c>
      <c r="K21" s="12" t="s">
        <v>4384</v>
      </c>
      <c r="L21" s="12" t="s">
        <v>4262</v>
      </c>
      <c r="M21" s="12"/>
      <c r="N21" s="12"/>
      <c r="O21" s="12"/>
      <c r="P21" s="12"/>
      <c r="Q21" s="12"/>
      <c r="R21" s="12"/>
      <c r="S21" s="12"/>
      <c r="T21" s="12"/>
      <c r="U21" s="12"/>
      <c r="V21" s="12"/>
      <c r="W21" s="12"/>
      <c r="X21" s="12"/>
      <c r="Y21" s="12"/>
      <c r="Z21" s="12"/>
      <c r="AA21" s="12"/>
      <c r="AB21" s="12"/>
      <c r="AC21" s="12"/>
      <c r="AD21" s="12" t="s">
        <v>4385</v>
      </c>
      <c r="AE21" s="12"/>
      <c r="AF21" s="12"/>
      <c r="AG21" s="12"/>
      <c r="AH21" s="12"/>
    </row>
    <row r="22" spans="1:34" ht="127.5" x14ac:dyDescent="0.25">
      <c r="A22" s="12" t="s">
        <v>4386</v>
      </c>
      <c r="B22" s="12" t="s">
        <v>4387</v>
      </c>
      <c r="C22" s="12">
        <v>8</v>
      </c>
      <c r="D22" s="12" t="s">
        <v>4388</v>
      </c>
      <c r="E22" s="12" t="s">
        <v>4286</v>
      </c>
      <c r="F22" s="12"/>
      <c r="G22" s="12" t="s">
        <v>4387</v>
      </c>
      <c r="H22" s="12" t="s">
        <v>4386</v>
      </c>
      <c r="I22" s="12">
        <v>1608</v>
      </c>
      <c r="J22" s="12" t="s">
        <v>4387</v>
      </c>
      <c r="K22" s="12" t="s">
        <v>4388</v>
      </c>
      <c r="L22" s="12" t="s">
        <v>4262</v>
      </c>
      <c r="M22" s="12"/>
      <c r="N22" s="12"/>
      <c r="O22" s="12"/>
      <c r="P22" s="12"/>
      <c r="Q22" s="12"/>
      <c r="R22" s="12"/>
      <c r="S22" s="12"/>
      <c r="T22" s="12"/>
      <c r="U22" s="12"/>
      <c r="V22" s="12"/>
      <c r="W22" s="12"/>
      <c r="X22" s="12"/>
      <c r="Y22" s="12"/>
      <c r="Z22" s="12"/>
      <c r="AA22" s="12"/>
      <c r="AB22" s="12"/>
      <c r="AC22" s="12"/>
      <c r="AD22" s="12" t="s">
        <v>4389</v>
      </c>
      <c r="AE22" s="12"/>
      <c r="AF22" s="12"/>
      <c r="AG22" s="12"/>
      <c r="AH22" s="12"/>
    </row>
    <row r="23" spans="1:34" ht="63.75" x14ac:dyDescent="0.25">
      <c r="A23" s="12" t="s">
        <v>4390</v>
      </c>
      <c r="B23" s="12" t="s">
        <v>4391</v>
      </c>
      <c r="C23" s="12">
        <v>399</v>
      </c>
      <c r="D23" s="12" t="s">
        <v>4392</v>
      </c>
      <c r="E23" s="12" t="s">
        <v>4262</v>
      </c>
      <c r="F23" s="12"/>
      <c r="G23" s="12"/>
      <c r="H23" s="12"/>
      <c r="I23" s="12">
        <v>393</v>
      </c>
      <c r="J23" s="12"/>
      <c r="K23" s="12"/>
      <c r="L23" s="12"/>
      <c r="M23" s="12">
        <v>12366</v>
      </c>
      <c r="N23" s="12" t="s">
        <v>4391</v>
      </c>
      <c r="O23" s="12" t="s">
        <v>4391</v>
      </c>
      <c r="P23" s="12"/>
      <c r="Q23" s="12"/>
      <c r="R23" s="12"/>
      <c r="S23" s="12">
        <v>44935</v>
      </c>
      <c r="T23" s="12"/>
      <c r="U23" s="12"/>
      <c r="V23" s="12"/>
      <c r="W23" s="12"/>
      <c r="X23" s="12"/>
      <c r="Y23" s="12"/>
      <c r="Z23" s="12"/>
      <c r="AA23" s="12"/>
      <c r="AB23" s="12"/>
      <c r="AC23" s="12"/>
      <c r="AD23" s="12" t="s">
        <v>4393</v>
      </c>
      <c r="AE23" s="12"/>
      <c r="AF23" s="12"/>
      <c r="AG23" s="12"/>
      <c r="AH23" s="12"/>
    </row>
    <row r="24" spans="1:34" ht="76.5" x14ac:dyDescent="0.25">
      <c r="A24" s="12" t="s">
        <v>4394</v>
      </c>
      <c r="B24" s="12" t="s">
        <v>4395</v>
      </c>
      <c r="C24" s="12">
        <v>11</v>
      </c>
      <c r="D24" s="12" t="s">
        <v>4396</v>
      </c>
      <c r="E24" s="12" t="s">
        <v>4286</v>
      </c>
      <c r="F24" s="12"/>
      <c r="G24" s="12" t="s">
        <v>4395</v>
      </c>
      <c r="H24" s="12" t="s">
        <v>4394</v>
      </c>
      <c r="I24" s="12">
        <v>1481</v>
      </c>
      <c r="J24" s="12" t="s">
        <v>4395</v>
      </c>
      <c r="K24" s="12" t="s">
        <v>4395</v>
      </c>
      <c r="L24" s="12" t="s">
        <v>4262</v>
      </c>
      <c r="M24" s="12">
        <v>11612</v>
      </c>
      <c r="N24" s="12" t="s">
        <v>4397</v>
      </c>
      <c r="O24" s="12" t="s">
        <v>4395</v>
      </c>
      <c r="P24" s="12" t="s">
        <v>4396</v>
      </c>
      <c r="Q24" s="12" t="s">
        <v>4287</v>
      </c>
      <c r="R24" s="12" t="s">
        <v>4278</v>
      </c>
      <c r="S24" s="12"/>
      <c r="T24" s="12"/>
      <c r="U24" s="12"/>
      <c r="V24" s="12" t="s">
        <v>4398</v>
      </c>
      <c r="W24" s="12" t="s">
        <v>4399</v>
      </c>
      <c r="X24" s="12" t="s">
        <v>4400</v>
      </c>
      <c r="Y24" s="12"/>
      <c r="Z24" s="12"/>
      <c r="AA24" s="12"/>
      <c r="AB24" s="12"/>
      <c r="AC24" s="12"/>
      <c r="AD24" s="12" t="s">
        <v>4401</v>
      </c>
      <c r="AE24" s="12"/>
      <c r="AF24" s="12"/>
      <c r="AG24" s="12"/>
      <c r="AH24" s="12"/>
    </row>
    <row r="25" spans="1:34" ht="114.75" x14ac:dyDescent="0.25">
      <c r="A25" s="12" t="s">
        <v>4402</v>
      </c>
      <c r="B25" s="12" t="s">
        <v>4403</v>
      </c>
      <c r="C25" s="12">
        <v>49</v>
      </c>
      <c r="D25" s="12" t="s">
        <v>4404</v>
      </c>
      <c r="E25" s="12" t="s">
        <v>4286</v>
      </c>
      <c r="F25" s="12"/>
      <c r="G25" s="12" t="s">
        <v>4403</v>
      </c>
      <c r="H25" s="12" t="s">
        <v>4403</v>
      </c>
      <c r="I25" s="12">
        <v>1499</v>
      </c>
      <c r="J25" s="12" t="s">
        <v>4403</v>
      </c>
      <c r="K25" s="12" t="s">
        <v>4403</v>
      </c>
      <c r="L25" s="12" t="s">
        <v>4262</v>
      </c>
      <c r="M25" s="12"/>
      <c r="N25" s="12"/>
      <c r="O25" s="12"/>
      <c r="P25" s="12"/>
      <c r="Q25" s="12"/>
      <c r="R25" s="12"/>
      <c r="S25" s="12"/>
      <c r="T25" s="12"/>
      <c r="U25" s="12"/>
      <c r="V25" s="12"/>
      <c r="W25" s="12"/>
      <c r="X25" s="12"/>
      <c r="Y25" s="12"/>
      <c r="Z25" s="12"/>
      <c r="AA25" s="12"/>
      <c r="AB25" s="12"/>
      <c r="AC25" s="12"/>
      <c r="AD25" s="12" t="s">
        <v>4405</v>
      </c>
      <c r="AE25" s="12"/>
      <c r="AF25" s="12"/>
      <c r="AG25" s="12"/>
      <c r="AH25" s="12"/>
    </row>
    <row r="26" spans="1:34" ht="51" x14ac:dyDescent="0.25">
      <c r="A26" s="12" t="s">
        <v>4406</v>
      </c>
      <c r="B26" s="12" t="s">
        <v>4407</v>
      </c>
      <c r="C26" s="12">
        <v>318</v>
      </c>
      <c r="D26" s="12" t="s">
        <v>4408</v>
      </c>
      <c r="E26" s="12" t="s">
        <v>4258</v>
      </c>
      <c r="F26" s="12"/>
      <c r="G26" s="12"/>
      <c r="H26" s="12"/>
      <c r="I26" s="12">
        <v>1797</v>
      </c>
      <c r="J26" s="12"/>
      <c r="K26" s="12"/>
      <c r="L26" s="12"/>
      <c r="M26" s="12"/>
      <c r="N26" s="12" t="s">
        <v>4409</v>
      </c>
      <c r="O26" s="12" t="s">
        <v>4409</v>
      </c>
      <c r="P26" s="12"/>
      <c r="Q26" s="12"/>
      <c r="R26" s="12"/>
      <c r="S26" s="12">
        <v>44321</v>
      </c>
      <c r="T26" s="12" t="s">
        <v>4410</v>
      </c>
      <c r="U26" s="12"/>
      <c r="V26" s="12" t="s">
        <v>4411</v>
      </c>
      <c r="W26" s="12" t="s">
        <v>4412</v>
      </c>
      <c r="X26" s="12"/>
      <c r="Y26" s="12"/>
      <c r="Z26" s="12"/>
      <c r="AA26" s="12"/>
      <c r="AB26" s="12"/>
      <c r="AC26" s="12"/>
      <c r="AD26" s="12" t="s">
        <v>4413</v>
      </c>
      <c r="AE26" s="12"/>
      <c r="AF26" s="12"/>
      <c r="AG26" s="12"/>
      <c r="AH26" s="12"/>
    </row>
    <row r="27" spans="1:34" ht="63.75" x14ac:dyDescent="0.25">
      <c r="A27" s="12" t="s">
        <v>4414</v>
      </c>
      <c r="B27" s="12" t="s">
        <v>4415</v>
      </c>
      <c r="C27" s="12">
        <v>117</v>
      </c>
      <c r="D27" s="12" t="s">
        <v>4416</v>
      </c>
      <c r="E27" s="12" t="s">
        <v>4258</v>
      </c>
      <c r="F27" s="12"/>
      <c r="G27" s="12" t="s">
        <v>4415</v>
      </c>
      <c r="H27" s="12" t="s">
        <v>4414</v>
      </c>
      <c r="I27" s="12">
        <v>1517</v>
      </c>
      <c r="J27" s="12" t="s">
        <v>4415</v>
      </c>
      <c r="K27" s="12" t="s">
        <v>4415</v>
      </c>
      <c r="L27" s="12" t="s">
        <v>17</v>
      </c>
      <c r="M27" s="12">
        <v>11167</v>
      </c>
      <c r="N27" s="12" t="s">
        <v>4415</v>
      </c>
      <c r="O27" s="12" t="s">
        <v>4415</v>
      </c>
      <c r="P27" s="12" t="s">
        <v>4416</v>
      </c>
      <c r="Q27" s="12" t="s">
        <v>4277</v>
      </c>
      <c r="R27" s="12" t="s">
        <v>4278</v>
      </c>
      <c r="S27" s="12"/>
      <c r="T27" s="12"/>
      <c r="U27" s="12"/>
      <c r="V27" s="12" t="s">
        <v>4417</v>
      </c>
      <c r="W27" s="12" t="s">
        <v>4418</v>
      </c>
      <c r="X27" s="12">
        <v>584143500269</v>
      </c>
      <c r="Y27" s="12"/>
      <c r="Z27" s="12"/>
      <c r="AA27" s="12"/>
      <c r="AB27" s="12"/>
      <c r="AC27" s="12"/>
      <c r="AD27" s="12" t="s">
        <v>4419</v>
      </c>
      <c r="AE27" s="12"/>
      <c r="AF27" s="12"/>
      <c r="AG27" s="12"/>
      <c r="AH27" s="12"/>
    </row>
    <row r="28" spans="1:34" ht="76.5" x14ac:dyDescent="0.25">
      <c r="A28" s="12" t="s">
        <v>4420</v>
      </c>
      <c r="B28" s="12" t="s">
        <v>4421</v>
      </c>
      <c r="C28" s="12">
        <v>272</v>
      </c>
      <c r="D28" s="12" t="s">
        <v>4422</v>
      </c>
      <c r="E28" s="12" t="s">
        <v>4286</v>
      </c>
      <c r="F28" s="12"/>
      <c r="G28" s="12"/>
      <c r="H28" s="12" t="s">
        <v>4420</v>
      </c>
      <c r="I28" s="12">
        <v>1769</v>
      </c>
      <c r="J28" s="12"/>
      <c r="K28" s="12"/>
      <c r="L28" s="12"/>
      <c r="M28" s="12">
        <v>11584</v>
      </c>
      <c r="N28" s="12" t="s">
        <v>4421</v>
      </c>
      <c r="O28" s="12" t="s">
        <v>4421</v>
      </c>
      <c r="P28" s="12" t="s">
        <v>4422</v>
      </c>
      <c r="Q28" s="12" t="s">
        <v>4287</v>
      </c>
      <c r="R28" s="12" t="s">
        <v>4278</v>
      </c>
      <c r="S28" s="12"/>
      <c r="T28" s="12"/>
      <c r="U28" s="12"/>
      <c r="V28" s="12" t="s">
        <v>4423</v>
      </c>
      <c r="W28" s="12" t="s">
        <v>4424</v>
      </c>
      <c r="X28" s="12" t="s">
        <v>4425</v>
      </c>
      <c r="Y28" s="12"/>
      <c r="Z28" s="12"/>
      <c r="AA28" s="12"/>
      <c r="AB28" s="12"/>
      <c r="AC28" s="12"/>
      <c r="AD28" s="12" t="s">
        <v>4426</v>
      </c>
      <c r="AE28" s="12"/>
      <c r="AF28" s="12"/>
      <c r="AG28" s="12"/>
      <c r="AH28" s="12"/>
    </row>
    <row r="29" spans="1:34" ht="63.75" x14ac:dyDescent="0.25">
      <c r="A29" s="12" t="s">
        <v>4427</v>
      </c>
      <c r="B29" s="12" t="s">
        <v>4428</v>
      </c>
      <c r="C29" s="12">
        <v>3</v>
      </c>
      <c r="D29" s="12" t="s">
        <v>4429</v>
      </c>
      <c r="E29" s="12" t="s">
        <v>4286</v>
      </c>
      <c r="F29" s="12"/>
      <c r="G29" s="12" t="s">
        <v>4428</v>
      </c>
      <c r="H29" s="12" t="s">
        <v>4427</v>
      </c>
      <c r="I29" s="12">
        <v>1588</v>
      </c>
      <c r="J29" s="12" t="s">
        <v>4428</v>
      </c>
      <c r="K29" s="12" t="s">
        <v>4429</v>
      </c>
      <c r="L29" s="12" t="s">
        <v>4262</v>
      </c>
      <c r="M29" s="12">
        <v>11559</v>
      </c>
      <c r="N29" s="12" t="s">
        <v>4428</v>
      </c>
      <c r="O29" s="12" t="s">
        <v>4428</v>
      </c>
      <c r="P29" s="12" t="s">
        <v>4429</v>
      </c>
      <c r="Q29" s="12" t="s">
        <v>4287</v>
      </c>
      <c r="R29" s="12" t="s">
        <v>4278</v>
      </c>
      <c r="S29" s="12"/>
      <c r="T29" s="12" t="s">
        <v>4430</v>
      </c>
      <c r="U29" s="12"/>
      <c r="V29" s="12" t="s">
        <v>4431</v>
      </c>
      <c r="W29" s="12" t="s">
        <v>4432</v>
      </c>
      <c r="X29" s="12">
        <v>12023897235</v>
      </c>
      <c r="Y29" s="12"/>
      <c r="Z29" s="12"/>
      <c r="AA29" s="12"/>
      <c r="AB29" s="12"/>
      <c r="AC29" s="12"/>
      <c r="AD29" s="12" t="s">
        <v>4433</v>
      </c>
      <c r="AE29" s="12"/>
      <c r="AF29" s="12"/>
      <c r="AG29" s="12"/>
      <c r="AH29" s="12"/>
    </row>
    <row r="30" spans="1:34" ht="89.25" x14ac:dyDescent="0.25">
      <c r="A30" s="12" t="s">
        <v>4434</v>
      </c>
      <c r="B30" s="12" t="s">
        <v>4435</v>
      </c>
      <c r="C30" s="12">
        <v>46</v>
      </c>
      <c r="D30" s="12" t="s">
        <v>4436</v>
      </c>
      <c r="E30" s="12" t="s">
        <v>4258</v>
      </c>
      <c r="F30" s="12"/>
      <c r="G30" s="12" t="s">
        <v>4435</v>
      </c>
      <c r="H30" s="12" t="s">
        <v>4434</v>
      </c>
      <c r="I30" s="12">
        <v>1597</v>
      </c>
      <c r="J30" s="12" t="s">
        <v>4435</v>
      </c>
      <c r="K30" s="12" t="s">
        <v>4435</v>
      </c>
      <c r="L30" s="12" t="s">
        <v>17</v>
      </c>
      <c r="M30" s="12"/>
      <c r="N30" s="12"/>
      <c r="O30" s="12"/>
      <c r="P30" s="12"/>
      <c r="Q30" s="12"/>
      <c r="R30" s="12"/>
      <c r="S30" s="12"/>
      <c r="T30" s="12"/>
      <c r="U30" s="12"/>
      <c r="V30" s="12"/>
      <c r="W30" s="12"/>
      <c r="X30" s="12"/>
      <c r="Y30" s="12"/>
      <c r="Z30" s="12"/>
      <c r="AA30" s="12"/>
      <c r="AB30" s="12"/>
      <c r="AC30" s="12"/>
      <c r="AD30" s="12" t="s">
        <v>4437</v>
      </c>
      <c r="AE30" s="12"/>
      <c r="AF30" s="12"/>
      <c r="AG30" s="12"/>
      <c r="AH30" s="12"/>
    </row>
    <row r="31" spans="1:34" ht="25.5" x14ac:dyDescent="0.25">
      <c r="A31" s="12" t="s">
        <v>4438</v>
      </c>
      <c r="B31" s="12" t="s">
        <v>4438</v>
      </c>
      <c r="C31" s="12">
        <v>12</v>
      </c>
      <c r="D31" s="12" t="s">
        <v>4439</v>
      </c>
      <c r="E31" s="12" t="s">
        <v>4440</v>
      </c>
      <c r="F31" s="12"/>
      <c r="G31" s="12" t="s">
        <v>4438</v>
      </c>
      <c r="H31" s="12" t="s">
        <v>4438</v>
      </c>
      <c r="I31" s="12">
        <v>1482</v>
      </c>
      <c r="J31" s="12" t="s">
        <v>4438</v>
      </c>
      <c r="K31" s="12" t="s">
        <v>4438</v>
      </c>
      <c r="L31" s="12" t="s">
        <v>4441</v>
      </c>
      <c r="M31" s="12"/>
      <c r="N31" s="12"/>
      <c r="O31" s="12"/>
      <c r="P31" s="12"/>
      <c r="Q31" s="12"/>
      <c r="R31" s="12"/>
      <c r="S31" s="12"/>
      <c r="T31" s="12"/>
      <c r="U31" s="12"/>
      <c r="V31" s="12"/>
      <c r="W31" s="12"/>
      <c r="X31" s="12"/>
      <c r="Y31" s="12"/>
      <c r="Z31" s="12"/>
      <c r="AA31" s="12"/>
      <c r="AB31" s="12"/>
      <c r="AC31" s="12"/>
      <c r="AD31" s="12" t="s">
        <v>4442</v>
      </c>
      <c r="AE31" s="12"/>
      <c r="AF31" s="12"/>
      <c r="AG31" s="12"/>
      <c r="AH31" s="12"/>
    </row>
    <row r="32" spans="1:34" ht="38.25" x14ac:dyDescent="0.25">
      <c r="A32" s="12" t="s">
        <v>4443</v>
      </c>
      <c r="B32" s="12" t="s">
        <v>4443</v>
      </c>
      <c r="C32" s="12">
        <v>13</v>
      </c>
      <c r="D32" s="12" t="s">
        <v>4444</v>
      </c>
      <c r="E32" s="12" t="s">
        <v>4440</v>
      </c>
      <c r="F32" s="12"/>
      <c r="G32" s="12" t="s">
        <v>4443</v>
      </c>
      <c r="H32" s="12" t="s">
        <v>4443</v>
      </c>
      <c r="I32" s="12">
        <v>762</v>
      </c>
      <c r="J32" s="12" t="s">
        <v>4443</v>
      </c>
      <c r="K32" s="12" t="s">
        <v>4443</v>
      </c>
      <c r="L32" s="12" t="s">
        <v>4441</v>
      </c>
      <c r="M32" s="12"/>
      <c r="N32" s="12"/>
      <c r="O32" s="12"/>
      <c r="P32" s="12"/>
      <c r="Q32" s="12"/>
      <c r="R32" s="12"/>
      <c r="S32" s="12"/>
      <c r="T32" s="12"/>
      <c r="U32" s="12"/>
      <c r="V32" s="12"/>
      <c r="W32" s="12"/>
      <c r="X32" s="12"/>
      <c r="Y32" s="12"/>
      <c r="Z32" s="12"/>
      <c r="AA32" s="12"/>
      <c r="AB32" s="12"/>
      <c r="AC32" s="12"/>
      <c r="AD32" s="12" t="s">
        <v>4445</v>
      </c>
      <c r="AE32" s="12"/>
      <c r="AF32" s="12"/>
      <c r="AG32" s="12"/>
      <c r="AH32" s="12"/>
    </row>
    <row r="33" spans="1:34" ht="38.25" x14ac:dyDescent="0.25">
      <c r="A33" s="12" t="s">
        <v>4446</v>
      </c>
      <c r="B33" s="12" t="s">
        <v>4446</v>
      </c>
      <c r="C33" s="12">
        <v>320</v>
      </c>
      <c r="D33" s="12" t="s">
        <v>4446</v>
      </c>
      <c r="E33" s="12" t="s">
        <v>4440</v>
      </c>
      <c r="F33" s="12"/>
      <c r="G33" s="12"/>
      <c r="H33" s="12"/>
      <c r="I33" s="12">
        <v>1799</v>
      </c>
      <c r="J33" s="12"/>
      <c r="K33" s="12"/>
      <c r="L33" s="12"/>
      <c r="M33" s="12"/>
      <c r="N33" s="12"/>
      <c r="O33" s="12"/>
      <c r="P33" s="12"/>
      <c r="Q33" s="12"/>
      <c r="R33" s="12"/>
      <c r="S33" s="12">
        <v>44474</v>
      </c>
      <c r="T33" s="12" t="s">
        <v>4447</v>
      </c>
      <c r="U33" s="12"/>
      <c r="V33" s="12" t="s">
        <v>4448</v>
      </c>
      <c r="W33" s="12" t="s">
        <v>4449</v>
      </c>
      <c r="X33" s="12"/>
      <c r="Y33" s="12"/>
      <c r="Z33" s="12"/>
      <c r="AA33" s="12"/>
      <c r="AB33" s="12"/>
      <c r="AC33" s="12"/>
      <c r="AD33" s="12" t="s">
        <v>4450</v>
      </c>
      <c r="AE33" s="12"/>
      <c r="AF33" s="12"/>
      <c r="AG33" s="12"/>
      <c r="AH33" s="12"/>
    </row>
    <row r="34" spans="1:34" ht="38.25" x14ac:dyDescent="0.25">
      <c r="A34" s="12" t="s">
        <v>4451</v>
      </c>
      <c r="B34" s="12" t="s">
        <v>4451</v>
      </c>
      <c r="C34" s="12">
        <v>14</v>
      </c>
      <c r="D34" s="12" t="s">
        <v>4452</v>
      </c>
      <c r="E34" s="12" t="s">
        <v>4440</v>
      </c>
      <c r="F34" s="12"/>
      <c r="G34" s="12" t="s">
        <v>4451</v>
      </c>
      <c r="H34" s="12" t="s">
        <v>4451</v>
      </c>
      <c r="I34" s="12">
        <v>1483</v>
      </c>
      <c r="J34" s="12" t="s">
        <v>4451</v>
      </c>
      <c r="K34" s="12" t="s">
        <v>4451</v>
      </c>
      <c r="L34" s="12" t="s">
        <v>4441</v>
      </c>
      <c r="M34" s="12"/>
      <c r="N34" s="12"/>
      <c r="O34" s="12"/>
      <c r="P34" s="12"/>
      <c r="Q34" s="12"/>
      <c r="R34" s="12"/>
      <c r="S34" s="12"/>
      <c r="T34" s="12"/>
      <c r="U34" s="12"/>
      <c r="V34" s="12"/>
      <c r="W34" s="12"/>
      <c r="X34" s="12"/>
      <c r="Y34" s="12"/>
      <c r="Z34" s="12"/>
      <c r="AA34" s="12"/>
      <c r="AB34" s="12"/>
      <c r="AC34" s="12"/>
      <c r="AD34" s="12" t="s">
        <v>4453</v>
      </c>
      <c r="AE34" s="12"/>
      <c r="AF34" s="12"/>
      <c r="AG34" s="12"/>
      <c r="AH34" s="12"/>
    </row>
    <row r="35" spans="1:34" ht="51" x14ac:dyDescent="0.25">
      <c r="A35" s="12" t="s">
        <v>4454</v>
      </c>
      <c r="B35" s="12" t="s">
        <v>4454</v>
      </c>
      <c r="C35" s="12">
        <v>15</v>
      </c>
      <c r="D35" s="12" t="s">
        <v>4455</v>
      </c>
      <c r="E35" s="12" t="s">
        <v>4286</v>
      </c>
      <c r="F35" s="12"/>
      <c r="G35" s="12" t="s">
        <v>4455</v>
      </c>
      <c r="H35" s="12" t="s">
        <v>4456</v>
      </c>
      <c r="I35" s="12">
        <v>763</v>
      </c>
      <c r="J35" s="12" t="s">
        <v>4455</v>
      </c>
      <c r="K35" s="12" t="s">
        <v>4455</v>
      </c>
      <c r="L35" s="12" t="s">
        <v>4441</v>
      </c>
      <c r="M35" s="12">
        <v>11028</v>
      </c>
      <c r="N35" s="12" t="s">
        <v>4454</v>
      </c>
      <c r="O35" s="12" t="s">
        <v>4454</v>
      </c>
      <c r="P35" s="12" t="s">
        <v>4455</v>
      </c>
      <c r="Q35" s="12" t="s">
        <v>4287</v>
      </c>
      <c r="R35" s="12" t="s">
        <v>4278</v>
      </c>
      <c r="S35" s="12"/>
      <c r="T35" s="12"/>
      <c r="U35" s="12"/>
      <c r="V35" s="12" t="s">
        <v>4457</v>
      </c>
      <c r="W35" s="12" t="s">
        <v>4458</v>
      </c>
      <c r="X35" s="12" t="s">
        <v>4459</v>
      </c>
      <c r="Y35" s="12"/>
      <c r="Z35" s="12"/>
      <c r="AA35" s="12"/>
      <c r="AB35" s="12"/>
      <c r="AC35" s="12"/>
      <c r="AD35" s="12" t="s">
        <v>4460</v>
      </c>
      <c r="AE35" s="12"/>
      <c r="AF35" s="12"/>
      <c r="AG35" s="12"/>
      <c r="AH35" s="12"/>
    </row>
    <row r="36" spans="1:34" ht="63.75" x14ac:dyDescent="0.25">
      <c r="A36" s="12" t="s">
        <v>4461</v>
      </c>
      <c r="B36" s="12" t="s">
        <v>4461</v>
      </c>
      <c r="C36" s="12">
        <v>17</v>
      </c>
      <c r="D36" s="12" t="s">
        <v>4462</v>
      </c>
      <c r="E36" s="12" t="s">
        <v>4286</v>
      </c>
      <c r="F36" s="12"/>
      <c r="G36" s="12" t="s">
        <v>4463</v>
      </c>
      <c r="H36" s="12" t="s">
        <v>4464</v>
      </c>
      <c r="I36" s="12">
        <v>1484</v>
      </c>
      <c r="J36" s="12" t="s">
        <v>4463</v>
      </c>
      <c r="K36" s="12" t="s">
        <v>4463</v>
      </c>
      <c r="L36" s="12" t="s">
        <v>17</v>
      </c>
      <c r="M36" s="12">
        <v>10237</v>
      </c>
      <c r="N36" s="12" t="s">
        <v>4461</v>
      </c>
      <c r="O36" s="12" t="s">
        <v>4461</v>
      </c>
      <c r="P36" s="12" t="s">
        <v>4462</v>
      </c>
      <c r="Q36" s="12" t="s">
        <v>4287</v>
      </c>
      <c r="R36" s="12" t="s">
        <v>4278</v>
      </c>
      <c r="S36" s="12"/>
      <c r="T36" s="12"/>
      <c r="U36" s="12"/>
      <c r="V36" s="12" t="s">
        <v>4465</v>
      </c>
      <c r="W36" s="12" t="s">
        <v>4466</v>
      </c>
      <c r="X36" s="12" t="s">
        <v>4467</v>
      </c>
      <c r="Y36" s="12"/>
      <c r="Z36" s="12"/>
      <c r="AA36" s="12"/>
      <c r="AB36" s="12"/>
      <c r="AC36" s="12"/>
      <c r="AD36" s="12" t="s">
        <v>4468</v>
      </c>
      <c r="AE36" s="12"/>
      <c r="AF36" s="12"/>
      <c r="AG36" s="12"/>
      <c r="AH36" s="12"/>
    </row>
    <row r="37" spans="1:34" ht="76.5" x14ac:dyDescent="0.25">
      <c r="A37" s="12" t="s">
        <v>4469</v>
      </c>
      <c r="B37" s="12" t="s">
        <v>4470</v>
      </c>
      <c r="C37" s="12">
        <v>16</v>
      </c>
      <c r="D37" s="12" t="s">
        <v>4471</v>
      </c>
      <c r="E37" s="12" t="s">
        <v>4286</v>
      </c>
      <c r="F37" s="12"/>
      <c r="G37" s="12" t="s">
        <v>4470</v>
      </c>
      <c r="H37" s="12" t="s">
        <v>4469</v>
      </c>
      <c r="I37" s="12">
        <v>764</v>
      </c>
      <c r="J37" s="12" t="s">
        <v>4470</v>
      </c>
      <c r="K37" s="12" t="s">
        <v>4470</v>
      </c>
      <c r="L37" s="12" t="s">
        <v>4262</v>
      </c>
      <c r="M37" s="12">
        <v>10253</v>
      </c>
      <c r="N37" s="12" t="s">
        <v>4470</v>
      </c>
      <c r="O37" s="12" t="s">
        <v>4470</v>
      </c>
      <c r="P37" s="12" t="s">
        <v>4471</v>
      </c>
      <c r="Q37" s="12" t="s">
        <v>4287</v>
      </c>
      <c r="R37" s="12" t="s">
        <v>4278</v>
      </c>
      <c r="S37" s="12"/>
      <c r="T37" s="12"/>
      <c r="U37" s="12"/>
      <c r="V37" s="12" t="s">
        <v>4472</v>
      </c>
      <c r="W37" s="12" t="s">
        <v>4473</v>
      </c>
      <c r="X37" s="12" t="s">
        <v>4474</v>
      </c>
      <c r="Y37" s="12"/>
      <c r="Z37" s="12"/>
      <c r="AA37" s="12"/>
      <c r="AB37" s="12"/>
      <c r="AC37" s="12"/>
      <c r="AD37" s="12" t="s">
        <v>4475</v>
      </c>
      <c r="AE37" s="12"/>
      <c r="AF37" s="12"/>
      <c r="AG37" s="12"/>
      <c r="AH37" s="12"/>
    </row>
    <row r="38" spans="1:34" ht="102" x14ac:dyDescent="0.25">
      <c r="A38" s="12" t="s">
        <v>4476</v>
      </c>
      <c r="B38" s="12" t="s">
        <v>4477</v>
      </c>
      <c r="C38" s="12">
        <v>341</v>
      </c>
      <c r="D38" s="12" t="s">
        <v>4478</v>
      </c>
      <c r="E38" s="12" t="s">
        <v>4258</v>
      </c>
      <c r="F38" s="12"/>
      <c r="G38" s="12"/>
      <c r="H38" s="12"/>
      <c r="I38" s="12">
        <v>1953</v>
      </c>
      <c r="J38" s="12"/>
      <c r="K38" s="12"/>
      <c r="L38" s="12"/>
      <c r="M38" s="12"/>
      <c r="N38" s="12"/>
      <c r="O38" s="12"/>
      <c r="P38" s="12"/>
      <c r="Q38" s="12"/>
      <c r="R38" s="12"/>
      <c r="S38" s="12">
        <v>44424</v>
      </c>
      <c r="T38" s="12" t="s">
        <v>4479</v>
      </c>
      <c r="U38" s="12"/>
      <c r="V38" s="12" t="s">
        <v>4480</v>
      </c>
      <c r="W38" s="12" t="s">
        <v>4481</v>
      </c>
      <c r="X38" s="12"/>
      <c r="Y38" s="12"/>
      <c r="Z38" s="12"/>
      <c r="AA38" s="12"/>
      <c r="AB38" s="12"/>
      <c r="AC38" s="12"/>
      <c r="AD38" s="12" t="s">
        <v>4482</v>
      </c>
      <c r="AE38" s="12"/>
      <c r="AF38" s="12"/>
      <c r="AG38" s="12"/>
      <c r="AH38" s="12"/>
    </row>
    <row r="39" spans="1:34" ht="114.75" x14ac:dyDescent="0.25">
      <c r="A39" s="12" t="s">
        <v>4483</v>
      </c>
      <c r="B39" s="12" t="s">
        <v>4484</v>
      </c>
      <c r="C39" s="12">
        <v>42</v>
      </c>
      <c r="D39" s="12" t="s">
        <v>4485</v>
      </c>
      <c r="E39" s="12" t="s">
        <v>4286</v>
      </c>
      <c r="F39" s="12"/>
      <c r="G39" s="12" t="s">
        <v>4484</v>
      </c>
      <c r="H39" s="12" t="s">
        <v>4483</v>
      </c>
      <c r="I39" s="12">
        <v>769</v>
      </c>
      <c r="J39" s="12" t="s">
        <v>4484</v>
      </c>
      <c r="K39" s="12" t="s">
        <v>4485</v>
      </c>
      <c r="L39" s="12" t="s">
        <v>4262</v>
      </c>
      <c r="M39" s="12"/>
      <c r="N39" s="12" t="s">
        <v>4486</v>
      </c>
      <c r="O39" s="12" t="s">
        <v>4486</v>
      </c>
      <c r="P39" s="12"/>
      <c r="Q39" s="12"/>
      <c r="R39" s="12"/>
      <c r="S39" s="12"/>
      <c r="T39" s="12"/>
      <c r="U39" s="12"/>
      <c r="V39" s="12"/>
      <c r="W39" s="12"/>
      <c r="X39" s="12"/>
      <c r="Y39" s="12"/>
      <c r="Z39" s="12"/>
      <c r="AA39" s="12"/>
      <c r="AB39" s="12"/>
      <c r="AC39" s="12"/>
      <c r="AD39" s="12" t="s">
        <v>4487</v>
      </c>
      <c r="AE39" s="12"/>
      <c r="AF39" s="12"/>
      <c r="AG39" s="12"/>
      <c r="AH39" s="12"/>
    </row>
    <row r="40" spans="1:34" ht="127.5" x14ac:dyDescent="0.25">
      <c r="A40" s="12" t="s">
        <v>4488</v>
      </c>
      <c r="B40" s="12" t="s">
        <v>4489</v>
      </c>
      <c r="C40" s="12">
        <v>43</v>
      </c>
      <c r="D40" s="12" t="s">
        <v>4490</v>
      </c>
      <c r="E40" s="12" t="s">
        <v>4258</v>
      </c>
      <c r="F40" s="12"/>
      <c r="G40" s="12" t="s">
        <v>4489</v>
      </c>
      <c r="H40" s="12" t="s">
        <v>4488</v>
      </c>
      <c r="I40" s="12">
        <v>1497</v>
      </c>
      <c r="J40" s="12" t="s">
        <v>4489</v>
      </c>
      <c r="K40" s="12" t="s">
        <v>4489</v>
      </c>
      <c r="L40" s="12" t="s">
        <v>4262</v>
      </c>
      <c r="M40" s="12">
        <v>11212</v>
      </c>
      <c r="N40" s="12" t="s">
        <v>4489</v>
      </c>
      <c r="O40" s="12" t="s">
        <v>4489</v>
      </c>
      <c r="P40" s="12" t="s">
        <v>4490</v>
      </c>
      <c r="Q40" s="12" t="s">
        <v>4287</v>
      </c>
      <c r="R40" s="12" t="s">
        <v>4278</v>
      </c>
      <c r="S40" s="12"/>
      <c r="T40" s="12"/>
      <c r="U40" s="12"/>
      <c r="V40" s="12" t="s">
        <v>4491</v>
      </c>
      <c r="W40" s="12" t="s">
        <v>4492</v>
      </c>
      <c r="X40" s="12" t="s">
        <v>4493</v>
      </c>
      <c r="Y40" s="12"/>
      <c r="Z40" s="12"/>
      <c r="AA40" s="12"/>
      <c r="AB40" s="12"/>
      <c r="AC40" s="12"/>
      <c r="AD40" s="12" t="s">
        <v>4494</v>
      </c>
      <c r="AE40" s="12"/>
      <c r="AF40" s="12"/>
      <c r="AG40" s="12"/>
      <c r="AH40" s="12"/>
    </row>
    <row r="41" spans="1:34" ht="89.25" x14ac:dyDescent="0.25">
      <c r="A41" s="12" t="s">
        <v>4495</v>
      </c>
      <c r="B41" s="12" t="s">
        <v>4496</v>
      </c>
      <c r="C41" s="12">
        <v>45</v>
      </c>
      <c r="D41" s="12" t="s">
        <v>4497</v>
      </c>
      <c r="E41" s="12" t="s">
        <v>4286</v>
      </c>
      <c r="F41" s="12"/>
      <c r="G41" s="12" t="s">
        <v>4496</v>
      </c>
      <c r="H41" s="12" t="s">
        <v>4495</v>
      </c>
      <c r="I41" s="12">
        <v>1485</v>
      </c>
      <c r="J41" s="12" t="s">
        <v>4497</v>
      </c>
      <c r="K41" s="12" t="s">
        <v>4497</v>
      </c>
      <c r="L41" s="12" t="s">
        <v>4262</v>
      </c>
      <c r="M41" s="12"/>
      <c r="N41" s="12" t="s">
        <v>4496</v>
      </c>
      <c r="O41" s="12" t="s">
        <v>4496</v>
      </c>
      <c r="P41" s="12"/>
      <c r="Q41" s="12"/>
      <c r="R41" s="12"/>
      <c r="S41" s="12"/>
      <c r="T41" s="12"/>
      <c r="U41" s="12"/>
      <c r="V41" s="12"/>
      <c r="W41" s="12"/>
      <c r="X41" s="12"/>
      <c r="Y41" s="12"/>
      <c r="Z41" s="12"/>
      <c r="AA41" s="12"/>
      <c r="AB41" s="12"/>
      <c r="AC41" s="12"/>
      <c r="AD41" s="12" t="s">
        <v>4498</v>
      </c>
      <c r="AE41" s="12"/>
      <c r="AF41" s="12"/>
      <c r="AG41" s="12"/>
      <c r="AH41" s="12"/>
    </row>
    <row r="42" spans="1:34" ht="114.75" x14ac:dyDescent="0.25">
      <c r="A42" s="12" t="s">
        <v>4499</v>
      </c>
      <c r="B42" s="12" t="s">
        <v>4500</v>
      </c>
      <c r="C42" s="12">
        <v>48</v>
      </c>
      <c r="D42" s="12" t="s">
        <v>4501</v>
      </c>
      <c r="E42" s="12" t="s">
        <v>4286</v>
      </c>
      <c r="F42" s="12"/>
      <c r="G42" s="12" t="s">
        <v>4502</v>
      </c>
      <c r="H42" s="12" t="s">
        <v>4499</v>
      </c>
      <c r="I42" s="12">
        <v>760</v>
      </c>
      <c r="J42" s="12" t="s">
        <v>4502</v>
      </c>
      <c r="K42" s="12" t="s">
        <v>4501</v>
      </c>
      <c r="L42" s="12" t="s">
        <v>4262</v>
      </c>
      <c r="M42" s="12">
        <v>10234</v>
      </c>
      <c r="N42" s="12" t="s">
        <v>4500</v>
      </c>
      <c r="O42" s="12" t="s">
        <v>4500</v>
      </c>
      <c r="P42" s="12" t="s">
        <v>4501</v>
      </c>
      <c r="Q42" s="12" t="s">
        <v>4287</v>
      </c>
      <c r="R42" s="12" t="s">
        <v>4278</v>
      </c>
      <c r="S42" s="12"/>
      <c r="T42" s="12"/>
      <c r="U42" s="12"/>
      <c r="V42" s="12" t="s">
        <v>4503</v>
      </c>
      <c r="W42" s="12" t="s">
        <v>4504</v>
      </c>
      <c r="X42" s="12" t="s">
        <v>4505</v>
      </c>
      <c r="Y42" s="12"/>
      <c r="Z42" s="12"/>
      <c r="AA42" s="12"/>
      <c r="AB42" s="12"/>
      <c r="AC42" s="12"/>
      <c r="AD42" s="12" t="s">
        <v>4506</v>
      </c>
      <c r="AE42" s="12"/>
      <c r="AF42" s="12"/>
      <c r="AG42" s="12"/>
      <c r="AH42" s="12"/>
    </row>
    <row r="43" spans="1:34" ht="76.5" x14ac:dyDescent="0.25">
      <c r="A43" s="12" t="s">
        <v>4507</v>
      </c>
      <c r="B43" s="12" t="s">
        <v>4507</v>
      </c>
      <c r="C43" s="12">
        <v>27</v>
      </c>
      <c r="D43" s="12" t="s">
        <v>4508</v>
      </c>
      <c r="E43" s="12" t="s">
        <v>4286</v>
      </c>
      <c r="F43" s="12"/>
      <c r="G43" s="12" t="s">
        <v>4507</v>
      </c>
      <c r="H43" s="12" t="s">
        <v>4509</v>
      </c>
      <c r="I43" s="12">
        <v>1491</v>
      </c>
      <c r="J43" s="12" t="s">
        <v>4507</v>
      </c>
      <c r="K43" s="12" t="s">
        <v>4507</v>
      </c>
      <c r="L43" s="12" t="s">
        <v>4262</v>
      </c>
      <c r="M43" s="12">
        <v>11209</v>
      </c>
      <c r="N43" s="12" t="s">
        <v>4507</v>
      </c>
      <c r="O43" s="12" t="s">
        <v>4507</v>
      </c>
      <c r="P43" s="12" t="s">
        <v>4508</v>
      </c>
      <c r="Q43" s="12" t="s">
        <v>4277</v>
      </c>
      <c r="R43" s="12" t="s">
        <v>4278</v>
      </c>
      <c r="S43" s="12"/>
      <c r="T43" s="12"/>
      <c r="U43" s="12"/>
      <c r="V43" s="12" t="s">
        <v>4510</v>
      </c>
      <c r="W43" s="12" t="s">
        <v>4511</v>
      </c>
      <c r="X43" s="12" t="s">
        <v>4512</v>
      </c>
      <c r="Y43" s="12"/>
      <c r="Z43" s="12"/>
      <c r="AA43" s="12"/>
      <c r="AB43" s="12"/>
      <c r="AC43" s="12"/>
      <c r="AD43" s="12" t="s">
        <v>4513</v>
      </c>
      <c r="AE43" s="12"/>
      <c r="AF43" s="12"/>
      <c r="AG43" s="12"/>
      <c r="AH43" s="12"/>
    </row>
    <row r="44" spans="1:34" ht="38.25" x14ac:dyDescent="0.25">
      <c r="A44" s="12" t="s">
        <v>4514</v>
      </c>
      <c r="B44" s="12" t="s">
        <v>4514</v>
      </c>
      <c r="C44" s="12">
        <v>19</v>
      </c>
      <c r="D44" s="12" t="s">
        <v>4515</v>
      </c>
      <c r="E44" s="12" t="s">
        <v>4258</v>
      </c>
      <c r="F44" s="12"/>
      <c r="G44" s="12" t="s">
        <v>4514</v>
      </c>
      <c r="H44" s="12" t="s">
        <v>4514</v>
      </c>
      <c r="I44" s="12">
        <v>1486</v>
      </c>
      <c r="J44" s="12" t="s">
        <v>4514</v>
      </c>
      <c r="K44" s="12" t="s">
        <v>4514</v>
      </c>
      <c r="L44" s="12" t="s">
        <v>4262</v>
      </c>
      <c r="M44" s="12"/>
      <c r="N44" s="12"/>
      <c r="O44" s="12"/>
      <c r="P44" s="12"/>
      <c r="Q44" s="12"/>
      <c r="R44" s="12"/>
      <c r="S44" s="12"/>
      <c r="T44" s="12"/>
      <c r="U44" s="12"/>
      <c r="V44" s="12"/>
      <c r="W44" s="12"/>
      <c r="X44" s="12"/>
      <c r="Y44" s="12"/>
      <c r="Z44" s="12"/>
      <c r="AA44" s="12"/>
      <c r="AB44" s="12"/>
      <c r="AC44" s="12"/>
      <c r="AD44" s="12" t="s">
        <v>4516</v>
      </c>
      <c r="AE44" s="12"/>
      <c r="AF44" s="12"/>
      <c r="AG44" s="12"/>
      <c r="AH44" s="12"/>
    </row>
    <row r="45" spans="1:34" ht="51" x14ac:dyDescent="0.25">
      <c r="A45" s="12" t="s">
        <v>4517</v>
      </c>
      <c r="B45" s="12" t="s">
        <v>4517</v>
      </c>
      <c r="C45" s="12">
        <v>20</v>
      </c>
      <c r="D45" s="12" t="s">
        <v>4518</v>
      </c>
      <c r="E45" s="12" t="s">
        <v>4258</v>
      </c>
      <c r="F45" s="12"/>
      <c r="G45" s="12" t="s">
        <v>4517</v>
      </c>
      <c r="H45" s="12" t="s">
        <v>4517</v>
      </c>
      <c r="I45" s="12">
        <v>766</v>
      </c>
      <c r="J45" s="12" t="s">
        <v>4517</v>
      </c>
      <c r="K45" s="12" t="s">
        <v>4517</v>
      </c>
      <c r="L45" s="12" t="s">
        <v>4262</v>
      </c>
      <c r="M45" s="12">
        <v>10236</v>
      </c>
      <c r="N45" s="12" t="s">
        <v>4517</v>
      </c>
      <c r="O45" s="12" t="s">
        <v>4517</v>
      </c>
      <c r="P45" s="12"/>
      <c r="Q45" s="12" t="s">
        <v>4287</v>
      </c>
      <c r="R45" s="12" t="s">
        <v>4278</v>
      </c>
      <c r="S45" s="12"/>
      <c r="T45" s="12"/>
      <c r="U45" s="12"/>
      <c r="V45" s="12" t="s">
        <v>4519</v>
      </c>
      <c r="W45" s="12" t="s">
        <v>4520</v>
      </c>
      <c r="X45" s="12">
        <v>584142641734</v>
      </c>
      <c r="Y45" s="12"/>
      <c r="Z45" s="12"/>
      <c r="AA45" s="12"/>
      <c r="AB45" s="12"/>
      <c r="AC45" s="12"/>
      <c r="AD45" s="12" t="s">
        <v>4521</v>
      </c>
      <c r="AE45" s="12"/>
      <c r="AF45" s="12"/>
      <c r="AG45" s="12"/>
      <c r="AH45" s="12"/>
    </row>
    <row r="46" spans="1:34" ht="63.75" x14ac:dyDescent="0.25">
      <c r="A46" s="12" t="s">
        <v>4522</v>
      </c>
      <c r="B46" s="12" t="s">
        <v>4522</v>
      </c>
      <c r="C46" s="12">
        <v>21</v>
      </c>
      <c r="D46" s="12" t="s">
        <v>4523</v>
      </c>
      <c r="E46" s="12" t="s">
        <v>4258</v>
      </c>
      <c r="F46" s="12"/>
      <c r="G46" s="12" t="s">
        <v>4522</v>
      </c>
      <c r="H46" s="12" t="s">
        <v>4524</v>
      </c>
      <c r="I46" s="12">
        <v>1487</v>
      </c>
      <c r="J46" s="12" t="s">
        <v>4522</v>
      </c>
      <c r="K46" s="12" t="s">
        <v>4522</v>
      </c>
      <c r="L46" s="12" t="s">
        <v>4262</v>
      </c>
      <c r="M46" s="12">
        <v>11161</v>
      </c>
      <c r="N46" s="12" t="s">
        <v>4522</v>
      </c>
      <c r="O46" s="12" t="s">
        <v>4522</v>
      </c>
      <c r="P46" s="12" t="s">
        <v>4523</v>
      </c>
      <c r="Q46" s="12" t="s">
        <v>4277</v>
      </c>
      <c r="R46" s="12" t="s">
        <v>4278</v>
      </c>
      <c r="S46" s="12"/>
      <c r="T46" s="12"/>
      <c r="U46" s="12"/>
      <c r="V46" s="12" t="s">
        <v>4525</v>
      </c>
      <c r="W46" s="12" t="s">
        <v>4526</v>
      </c>
      <c r="X46" s="12" t="s">
        <v>4527</v>
      </c>
      <c r="Y46" s="12"/>
      <c r="Z46" s="12"/>
      <c r="AA46" s="12"/>
      <c r="AB46" s="12"/>
      <c r="AC46" s="12"/>
      <c r="AD46" s="12" t="s">
        <v>4528</v>
      </c>
      <c r="AE46" s="12"/>
      <c r="AF46" s="12"/>
      <c r="AG46" s="12"/>
      <c r="AH46" s="12"/>
    </row>
    <row r="47" spans="1:34" ht="76.5" x14ac:dyDescent="0.25">
      <c r="A47" s="12" t="s">
        <v>4529</v>
      </c>
      <c r="B47" s="12" t="s">
        <v>4529</v>
      </c>
      <c r="C47" s="12">
        <v>24</v>
      </c>
      <c r="D47" s="12" t="s">
        <v>4530</v>
      </c>
      <c r="E47" s="12" t="s">
        <v>4258</v>
      </c>
      <c r="F47" s="12"/>
      <c r="G47" s="12"/>
      <c r="H47" s="12" t="s">
        <v>4531</v>
      </c>
      <c r="I47" s="12">
        <v>1740</v>
      </c>
      <c r="J47" s="12"/>
      <c r="K47" s="12"/>
      <c r="L47" s="12"/>
      <c r="M47" s="12">
        <v>11556</v>
      </c>
      <c r="N47" s="12" t="s">
        <v>4529</v>
      </c>
      <c r="O47" s="12" t="s">
        <v>4529</v>
      </c>
      <c r="P47" s="12" t="s">
        <v>4530</v>
      </c>
      <c r="Q47" s="12" t="s">
        <v>4277</v>
      </c>
      <c r="R47" s="12" t="s">
        <v>4278</v>
      </c>
      <c r="S47" s="12"/>
      <c r="T47" s="12"/>
      <c r="U47" s="12"/>
      <c r="V47" s="12" t="s">
        <v>4532</v>
      </c>
      <c r="W47" s="12" t="s">
        <v>4533</v>
      </c>
      <c r="X47" s="12" t="s">
        <v>4534</v>
      </c>
      <c r="Y47" s="12"/>
      <c r="Z47" s="12"/>
      <c r="AA47" s="12"/>
      <c r="AB47" s="12"/>
      <c r="AC47" s="12"/>
      <c r="AD47" s="12" t="s">
        <v>4535</v>
      </c>
      <c r="AE47" s="12"/>
      <c r="AF47" s="12"/>
      <c r="AG47" s="12"/>
      <c r="AH47" s="12"/>
    </row>
    <row r="48" spans="1:34" ht="51" x14ac:dyDescent="0.25">
      <c r="A48" s="12" t="s">
        <v>4536</v>
      </c>
      <c r="B48" s="12" t="s">
        <v>4536</v>
      </c>
      <c r="C48" s="12">
        <v>323</v>
      </c>
      <c r="D48" s="12" t="s">
        <v>4536</v>
      </c>
      <c r="E48" s="12" t="s">
        <v>4258</v>
      </c>
      <c r="F48" s="12"/>
      <c r="G48" s="12"/>
      <c r="H48" s="12"/>
      <c r="I48" s="12">
        <v>1912</v>
      </c>
      <c r="J48" s="12" t="s">
        <v>4537</v>
      </c>
      <c r="K48" s="12" t="s">
        <v>4538</v>
      </c>
      <c r="L48" s="12" t="s">
        <v>4258</v>
      </c>
      <c r="M48" s="12"/>
      <c r="N48" s="12" t="s">
        <v>4536</v>
      </c>
      <c r="O48" s="12" t="s">
        <v>4536</v>
      </c>
      <c r="P48" s="12"/>
      <c r="Q48" s="12"/>
      <c r="R48" s="12"/>
      <c r="S48" s="12">
        <v>44205</v>
      </c>
      <c r="T48" s="12" t="s">
        <v>4539</v>
      </c>
      <c r="U48" s="12" t="s">
        <v>4540</v>
      </c>
      <c r="V48" s="12" t="s">
        <v>4541</v>
      </c>
      <c r="W48" s="12" t="s">
        <v>4412</v>
      </c>
      <c r="X48" s="12"/>
      <c r="Y48" s="12"/>
      <c r="Z48" s="12"/>
      <c r="AA48" s="12"/>
      <c r="AB48" s="12"/>
      <c r="AC48" s="12"/>
      <c r="AD48" s="12" t="s">
        <v>4542</v>
      </c>
      <c r="AE48" s="12"/>
      <c r="AF48" s="12"/>
      <c r="AG48" s="12"/>
      <c r="AH48" s="12"/>
    </row>
    <row r="49" spans="1:34" ht="127.5" x14ac:dyDescent="0.25">
      <c r="A49" s="12" t="s">
        <v>4543</v>
      </c>
      <c r="B49" s="12" t="s">
        <v>4543</v>
      </c>
      <c r="C49" s="12">
        <v>39</v>
      </c>
      <c r="D49" s="12" t="s">
        <v>4544</v>
      </c>
      <c r="E49" s="12" t="s">
        <v>4286</v>
      </c>
      <c r="F49" s="12"/>
      <c r="G49" s="12"/>
      <c r="H49" s="12" t="s">
        <v>4545</v>
      </c>
      <c r="I49" s="12">
        <v>1744</v>
      </c>
      <c r="J49" s="12"/>
      <c r="K49" s="12"/>
      <c r="L49" s="12"/>
      <c r="M49" s="12">
        <v>11561</v>
      </c>
      <c r="N49" s="12" t="s">
        <v>4546</v>
      </c>
      <c r="O49" s="12" t="s">
        <v>4546</v>
      </c>
      <c r="P49" s="12" t="s">
        <v>4544</v>
      </c>
      <c r="Q49" s="12" t="s">
        <v>4287</v>
      </c>
      <c r="R49" s="12" t="s">
        <v>4278</v>
      </c>
      <c r="S49" s="12"/>
      <c r="T49" s="12" t="s">
        <v>4547</v>
      </c>
      <c r="U49" s="12"/>
      <c r="V49" s="12" t="s">
        <v>4548</v>
      </c>
      <c r="W49" s="12" t="s">
        <v>4549</v>
      </c>
      <c r="X49" s="12" t="s">
        <v>4550</v>
      </c>
      <c r="Y49" s="12"/>
      <c r="Z49" s="12"/>
      <c r="AA49" s="12"/>
      <c r="AB49" s="12"/>
      <c r="AC49" s="12"/>
      <c r="AD49" s="12" t="s">
        <v>4551</v>
      </c>
      <c r="AE49" s="12"/>
      <c r="AF49" s="12"/>
      <c r="AG49" s="12"/>
      <c r="AH49" s="12"/>
    </row>
    <row r="50" spans="1:34" ht="63.75" x14ac:dyDescent="0.25">
      <c r="A50" s="12" t="s">
        <v>4552</v>
      </c>
      <c r="B50" s="12" t="s">
        <v>4552</v>
      </c>
      <c r="C50" s="12">
        <v>397</v>
      </c>
      <c r="D50" s="12" t="s">
        <v>4553</v>
      </c>
      <c r="E50" s="12" t="s">
        <v>4262</v>
      </c>
      <c r="F50" s="12"/>
      <c r="G50" s="12"/>
      <c r="H50" s="12"/>
      <c r="I50" s="12">
        <v>2025</v>
      </c>
      <c r="J50" s="12"/>
      <c r="K50" s="12"/>
      <c r="L50" s="12"/>
      <c r="M50" s="12">
        <v>12394</v>
      </c>
      <c r="N50" s="12" t="s">
        <v>4552</v>
      </c>
      <c r="O50" s="12" t="s">
        <v>4552</v>
      </c>
      <c r="P50" s="12"/>
      <c r="Q50" s="12"/>
      <c r="R50" s="12"/>
      <c r="S50" s="12">
        <v>44935</v>
      </c>
      <c r="T50" s="12" t="s">
        <v>4554</v>
      </c>
      <c r="U50" s="12"/>
      <c r="V50" s="12"/>
      <c r="W50" s="12"/>
      <c r="X50" s="12"/>
      <c r="Y50" s="12"/>
      <c r="Z50" s="12"/>
      <c r="AA50" s="12"/>
      <c r="AB50" s="12"/>
      <c r="AC50" s="12"/>
      <c r="AD50" s="12" t="s">
        <v>4555</v>
      </c>
      <c r="AE50" s="12"/>
      <c r="AF50" s="12"/>
      <c r="AG50" s="12"/>
      <c r="AH50" s="12"/>
    </row>
    <row r="51" spans="1:34" ht="63.75" x14ac:dyDescent="0.25">
      <c r="A51" s="12" t="s">
        <v>4556</v>
      </c>
      <c r="B51" s="12" t="s">
        <v>4556</v>
      </c>
      <c r="C51" s="12">
        <v>327</v>
      </c>
      <c r="D51" s="12"/>
      <c r="E51" s="12" t="s">
        <v>4262</v>
      </c>
      <c r="F51" s="12"/>
      <c r="G51" s="12"/>
      <c r="H51" s="12"/>
      <c r="I51" s="12">
        <v>1913</v>
      </c>
      <c r="J51" s="12" t="s">
        <v>4556</v>
      </c>
      <c r="K51" s="12" t="s">
        <v>4556</v>
      </c>
      <c r="L51" s="12" t="s">
        <v>4262</v>
      </c>
      <c r="M51" s="12"/>
      <c r="N51" s="12" t="s">
        <v>4556</v>
      </c>
      <c r="O51" s="12" t="s">
        <v>4556</v>
      </c>
      <c r="P51" s="12"/>
      <c r="Q51" s="12"/>
      <c r="R51" s="12"/>
      <c r="S51" s="12">
        <v>44384</v>
      </c>
      <c r="T51" s="12"/>
      <c r="U51" s="12"/>
      <c r="V51" s="12" t="s">
        <v>4541</v>
      </c>
      <c r="W51" s="12" t="s">
        <v>4412</v>
      </c>
      <c r="X51" s="12"/>
      <c r="Y51" s="12"/>
      <c r="Z51" s="12"/>
      <c r="AA51" s="12"/>
      <c r="AB51" s="12"/>
      <c r="AC51" s="12"/>
      <c r="AD51" s="12" t="s">
        <v>4557</v>
      </c>
      <c r="AE51" s="12"/>
      <c r="AF51" s="12"/>
      <c r="AG51" s="12"/>
      <c r="AH51" s="12"/>
    </row>
    <row r="52" spans="1:34" ht="51" x14ac:dyDescent="0.25">
      <c r="A52" s="12" t="s">
        <v>4558</v>
      </c>
      <c r="B52" s="12" t="s">
        <v>4558</v>
      </c>
      <c r="C52" s="12">
        <v>416</v>
      </c>
      <c r="D52" s="12" t="s">
        <v>4559</v>
      </c>
      <c r="E52" s="12" t="s">
        <v>4262</v>
      </c>
      <c r="F52" s="12"/>
      <c r="G52" s="12"/>
      <c r="H52" s="12"/>
      <c r="I52" s="12">
        <v>2047</v>
      </c>
      <c r="J52" s="12"/>
      <c r="K52" s="12"/>
      <c r="L52" s="12"/>
      <c r="M52" s="12"/>
      <c r="N52" s="12" t="s">
        <v>4558</v>
      </c>
      <c r="O52" s="12" t="s">
        <v>4558</v>
      </c>
      <c r="P52" s="12"/>
      <c r="Q52" s="12"/>
      <c r="R52" s="12"/>
      <c r="S52" s="12">
        <v>45027</v>
      </c>
      <c r="T52" s="12" t="s">
        <v>4560</v>
      </c>
      <c r="U52" s="12"/>
      <c r="V52" s="12" t="s">
        <v>4561</v>
      </c>
      <c r="W52" s="12"/>
      <c r="X52" s="12"/>
      <c r="Y52" s="12"/>
      <c r="Z52" s="12"/>
      <c r="AA52" s="12"/>
      <c r="AB52" s="12"/>
      <c r="AC52" s="12"/>
      <c r="AD52" s="12" t="s">
        <v>4562</v>
      </c>
      <c r="AE52" s="12"/>
      <c r="AF52" s="12"/>
      <c r="AG52" s="12"/>
      <c r="AH52" s="12"/>
    </row>
    <row r="53" spans="1:34" ht="89.25" x14ac:dyDescent="0.25">
      <c r="A53" s="12" t="s">
        <v>4563</v>
      </c>
      <c r="B53" s="12" t="s">
        <v>4563</v>
      </c>
      <c r="C53" s="12">
        <v>354</v>
      </c>
      <c r="D53" s="12" t="s">
        <v>4563</v>
      </c>
      <c r="E53" s="12" t="s">
        <v>4262</v>
      </c>
      <c r="F53" s="12"/>
      <c r="G53" s="12"/>
      <c r="H53" s="12"/>
      <c r="I53" s="12">
        <v>1936</v>
      </c>
      <c r="J53" s="12"/>
      <c r="K53" s="12"/>
      <c r="L53" s="12"/>
      <c r="M53" s="12"/>
      <c r="N53" s="12"/>
      <c r="O53" s="12"/>
      <c r="P53" s="12"/>
      <c r="Q53" s="12"/>
      <c r="R53" s="12"/>
      <c r="S53" s="12">
        <v>44602</v>
      </c>
      <c r="T53" s="12" t="s">
        <v>4564</v>
      </c>
      <c r="U53" s="12"/>
      <c r="V53" s="12" t="s">
        <v>4565</v>
      </c>
      <c r="W53" s="12" t="s">
        <v>4412</v>
      </c>
      <c r="X53" s="12"/>
      <c r="Y53" s="12"/>
      <c r="Z53" s="12"/>
      <c r="AA53" s="12"/>
      <c r="AB53" s="12"/>
      <c r="AC53" s="12"/>
      <c r="AD53" s="12" t="s">
        <v>4566</v>
      </c>
      <c r="AE53" s="12"/>
      <c r="AF53" s="12"/>
      <c r="AG53" s="12"/>
      <c r="AH53" s="12"/>
    </row>
    <row r="54" spans="1:34" ht="89.25" x14ac:dyDescent="0.25">
      <c r="A54" s="12" t="s">
        <v>4567</v>
      </c>
      <c r="B54" s="12" t="s">
        <v>4567</v>
      </c>
      <c r="C54" s="12">
        <v>284</v>
      </c>
      <c r="D54" s="12" t="s">
        <v>4568</v>
      </c>
      <c r="E54" s="12" t="s">
        <v>4258</v>
      </c>
      <c r="F54" s="12"/>
      <c r="G54" s="12"/>
      <c r="H54" s="12" t="s">
        <v>4569</v>
      </c>
      <c r="I54" s="12">
        <v>1771</v>
      </c>
      <c r="J54" s="12"/>
      <c r="K54" s="12"/>
      <c r="L54" s="12"/>
      <c r="M54" s="12">
        <v>11562</v>
      </c>
      <c r="N54" s="12" t="s">
        <v>4567</v>
      </c>
      <c r="O54" s="12" t="s">
        <v>4567</v>
      </c>
      <c r="P54" s="12" t="s">
        <v>4570</v>
      </c>
      <c r="Q54" s="12" t="s">
        <v>4571</v>
      </c>
      <c r="R54" s="12" t="s">
        <v>4278</v>
      </c>
      <c r="S54" s="12"/>
      <c r="T54" s="12"/>
      <c r="U54" s="12"/>
      <c r="V54" s="12" t="s">
        <v>4572</v>
      </c>
      <c r="W54" s="12" t="s">
        <v>4573</v>
      </c>
      <c r="X54" s="12" t="s">
        <v>4574</v>
      </c>
      <c r="Y54" s="12"/>
      <c r="Z54" s="12"/>
      <c r="AA54" s="12"/>
      <c r="AB54" s="12"/>
      <c r="AC54" s="12"/>
      <c r="AD54" s="12" t="s">
        <v>4575</v>
      </c>
      <c r="AE54" s="12"/>
      <c r="AF54" s="12"/>
      <c r="AG54" s="12"/>
      <c r="AH54" s="12"/>
    </row>
    <row r="55" spans="1:34" ht="51" x14ac:dyDescent="0.25">
      <c r="A55" s="12" t="s">
        <v>8878</v>
      </c>
      <c r="B55" s="12" t="s">
        <v>8878</v>
      </c>
      <c r="C55" s="12">
        <v>419</v>
      </c>
      <c r="D55" s="12" t="s">
        <v>8879</v>
      </c>
      <c r="E55" s="12" t="s">
        <v>4262</v>
      </c>
      <c r="F55" s="12"/>
      <c r="G55" s="12"/>
      <c r="H55" s="12"/>
      <c r="I55" s="12">
        <v>2046</v>
      </c>
      <c r="J55" s="12"/>
      <c r="K55" s="12"/>
      <c r="L55" s="12"/>
      <c r="M55" s="12">
        <v>12979</v>
      </c>
      <c r="N55" s="12" t="s">
        <v>18104</v>
      </c>
      <c r="O55" s="12" t="s">
        <v>18104</v>
      </c>
      <c r="P55" s="12"/>
      <c r="Q55" s="12"/>
      <c r="R55" s="12"/>
      <c r="S55" s="12">
        <v>45043</v>
      </c>
      <c r="T55" s="12" t="s">
        <v>8880</v>
      </c>
      <c r="U55" s="12"/>
      <c r="V55" s="12" t="s">
        <v>8881</v>
      </c>
      <c r="W55" s="12"/>
      <c r="X55" s="12"/>
      <c r="Y55" s="12"/>
      <c r="Z55" s="12"/>
      <c r="AA55" s="12"/>
      <c r="AB55" s="12"/>
      <c r="AC55" s="12"/>
      <c r="AD55" s="12" t="s">
        <v>8882</v>
      </c>
      <c r="AE55" s="12"/>
      <c r="AF55" s="12"/>
      <c r="AG55" s="12"/>
      <c r="AH55" s="12"/>
    </row>
    <row r="56" spans="1:34" ht="51" x14ac:dyDescent="0.25">
      <c r="A56" s="12" t="s">
        <v>4576</v>
      </c>
      <c r="B56" s="12" t="s">
        <v>4576</v>
      </c>
      <c r="C56" s="12">
        <v>392</v>
      </c>
      <c r="D56" s="12"/>
      <c r="E56" s="12" t="s">
        <v>4258</v>
      </c>
      <c r="F56" s="12"/>
      <c r="G56" s="12"/>
      <c r="H56" s="12"/>
      <c r="I56" s="12">
        <v>2066</v>
      </c>
      <c r="J56" s="12"/>
      <c r="K56" s="12"/>
      <c r="L56" s="12"/>
      <c r="M56" s="12"/>
      <c r="N56" s="12"/>
      <c r="O56" s="12"/>
      <c r="P56" s="12"/>
      <c r="Q56" s="12"/>
      <c r="R56" s="12"/>
      <c r="S56" s="12">
        <v>44859</v>
      </c>
      <c r="T56" s="12" t="s">
        <v>18198</v>
      </c>
      <c r="U56" s="12"/>
      <c r="V56" s="12" t="s">
        <v>18199</v>
      </c>
      <c r="W56" s="12"/>
      <c r="X56" s="12"/>
      <c r="Y56" s="12"/>
      <c r="Z56" s="12"/>
      <c r="AA56" s="12"/>
      <c r="AB56" s="12"/>
      <c r="AC56" s="12"/>
      <c r="AD56" s="12" t="s">
        <v>4577</v>
      </c>
      <c r="AE56" s="12"/>
      <c r="AF56" s="12"/>
      <c r="AG56" s="12"/>
      <c r="AH56" s="12"/>
    </row>
    <row r="57" spans="1:34" ht="165.75" x14ac:dyDescent="0.25">
      <c r="A57" s="12" t="s">
        <v>4578</v>
      </c>
      <c r="B57" s="12" t="s">
        <v>4578</v>
      </c>
      <c r="C57" s="12">
        <v>37</v>
      </c>
      <c r="D57" s="12" t="s">
        <v>4579</v>
      </c>
      <c r="E57" s="12" t="s">
        <v>4258</v>
      </c>
      <c r="F57" s="12"/>
      <c r="G57" s="12"/>
      <c r="H57" s="12" t="s">
        <v>4580</v>
      </c>
      <c r="I57" s="12">
        <v>1684</v>
      </c>
      <c r="J57" s="12" t="s">
        <v>4578</v>
      </c>
      <c r="K57" s="12" t="s">
        <v>4579</v>
      </c>
      <c r="L57" s="12" t="s">
        <v>4258</v>
      </c>
      <c r="M57" s="12">
        <v>11577</v>
      </c>
      <c r="N57" s="12" t="s">
        <v>4578</v>
      </c>
      <c r="O57" s="12" t="s">
        <v>4578</v>
      </c>
      <c r="P57" s="12" t="s">
        <v>4581</v>
      </c>
      <c r="Q57" s="12" t="s">
        <v>4277</v>
      </c>
      <c r="R57" s="12" t="s">
        <v>4278</v>
      </c>
      <c r="S57" s="12"/>
      <c r="T57" s="12"/>
      <c r="U57" s="12"/>
      <c r="V57" s="12" t="s">
        <v>4582</v>
      </c>
      <c r="W57" s="12" t="s">
        <v>4583</v>
      </c>
      <c r="X57" s="12" t="s">
        <v>4584</v>
      </c>
      <c r="Y57" s="12"/>
      <c r="Z57" s="12"/>
      <c r="AA57" s="12"/>
      <c r="AB57" s="12"/>
      <c r="AC57" s="12"/>
      <c r="AD57" s="12" t="s">
        <v>4585</v>
      </c>
      <c r="AE57" s="12"/>
      <c r="AF57" s="12"/>
      <c r="AG57" s="12"/>
      <c r="AH57" s="12"/>
    </row>
    <row r="58" spans="1:34" ht="89.25" x14ac:dyDescent="0.25">
      <c r="A58" s="12" t="s">
        <v>4586</v>
      </c>
      <c r="B58" s="12" t="s">
        <v>4586</v>
      </c>
      <c r="C58" s="12">
        <v>40</v>
      </c>
      <c r="D58" s="12" t="s">
        <v>4587</v>
      </c>
      <c r="E58" s="12" t="s">
        <v>4258</v>
      </c>
      <c r="F58" s="12"/>
      <c r="G58" s="12" t="s">
        <v>4586</v>
      </c>
      <c r="H58" s="12" t="s">
        <v>4588</v>
      </c>
      <c r="I58" s="12">
        <v>756</v>
      </c>
      <c r="J58" s="12" t="s">
        <v>4586</v>
      </c>
      <c r="K58" s="12" t="s">
        <v>4586</v>
      </c>
      <c r="L58" s="12" t="s">
        <v>17</v>
      </c>
      <c r="M58" s="12">
        <v>10219</v>
      </c>
      <c r="N58" s="12" t="s">
        <v>4586</v>
      </c>
      <c r="O58" s="12" t="s">
        <v>4586</v>
      </c>
      <c r="P58" s="12" t="s">
        <v>4587</v>
      </c>
      <c r="Q58" s="12" t="s">
        <v>4277</v>
      </c>
      <c r="R58" s="12" t="s">
        <v>4278</v>
      </c>
      <c r="S58" s="12"/>
      <c r="T58" s="12"/>
      <c r="U58" s="12"/>
      <c r="V58" s="12" t="s">
        <v>4589</v>
      </c>
      <c r="W58" s="12" t="s">
        <v>4590</v>
      </c>
      <c r="X58" s="12" t="s">
        <v>4591</v>
      </c>
      <c r="Y58" s="12"/>
      <c r="Z58" s="12"/>
      <c r="AA58" s="12"/>
      <c r="AB58" s="12"/>
      <c r="AC58" s="12"/>
      <c r="AD58" s="12" t="s">
        <v>4592</v>
      </c>
      <c r="AE58" s="12"/>
      <c r="AF58" s="12"/>
      <c r="AG58" s="12"/>
      <c r="AH58" s="12"/>
    </row>
    <row r="59" spans="1:34" ht="191.25" x14ac:dyDescent="0.25">
      <c r="A59" s="12" t="s">
        <v>4593</v>
      </c>
      <c r="B59" s="12" t="s">
        <v>4594</v>
      </c>
      <c r="C59" s="12">
        <v>47</v>
      </c>
      <c r="D59" s="12" t="s">
        <v>4595</v>
      </c>
      <c r="E59" s="12" t="s">
        <v>4286</v>
      </c>
      <c r="F59" s="12"/>
      <c r="G59" s="12" t="s">
        <v>4594</v>
      </c>
      <c r="H59" s="12" t="s">
        <v>4596</v>
      </c>
      <c r="I59" s="12">
        <v>402</v>
      </c>
      <c r="J59" s="12" t="s">
        <v>4594</v>
      </c>
      <c r="K59" s="12" t="s">
        <v>4595</v>
      </c>
      <c r="L59" s="12" t="s">
        <v>4262</v>
      </c>
      <c r="M59" s="12">
        <v>10220</v>
      </c>
      <c r="N59" s="12" t="s">
        <v>4594</v>
      </c>
      <c r="O59" s="12" t="s">
        <v>4597</v>
      </c>
      <c r="P59" s="12" t="s">
        <v>4595</v>
      </c>
      <c r="Q59" s="12" t="s">
        <v>4287</v>
      </c>
      <c r="R59" s="12" t="s">
        <v>4278</v>
      </c>
      <c r="S59" s="12"/>
      <c r="T59" s="12"/>
      <c r="U59" s="12"/>
      <c r="V59" s="12" t="s">
        <v>4598</v>
      </c>
      <c r="W59" s="12" t="s">
        <v>4599</v>
      </c>
      <c r="X59" s="12" t="s">
        <v>4600</v>
      </c>
      <c r="Y59" s="12"/>
      <c r="Z59" s="12"/>
      <c r="AA59" s="12"/>
      <c r="AB59" s="12"/>
      <c r="AC59" s="12"/>
      <c r="AD59" s="12" t="s">
        <v>4601</v>
      </c>
      <c r="AE59" s="12"/>
      <c r="AF59" s="12"/>
      <c r="AG59" s="12"/>
      <c r="AH59" s="12"/>
    </row>
    <row r="60" spans="1:34" ht="51" x14ac:dyDescent="0.25">
      <c r="A60" s="12" t="s">
        <v>4602</v>
      </c>
      <c r="B60" s="12" t="s">
        <v>4603</v>
      </c>
      <c r="C60" s="12">
        <v>38</v>
      </c>
      <c r="D60" s="12" t="s">
        <v>4604</v>
      </c>
      <c r="E60" s="12" t="s">
        <v>4286</v>
      </c>
      <c r="F60" s="12"/>
      <c r="G60" s="12" t="s">
        <v>4603</v>
      </c>
      <c r="H60" s="12" t="s">
        <v>4602</v>
      </c>
      <c r="I60" s="12">
        <v>768</v>
      </c>
      <c r="J60" s="12" t="s">
        <v>4603</v>
      </c>
      <c r="K60" s="12" t="s">
        <v>4604</v>
      </c>
      <c r="L60" s="12" t="s">
        <v>4262</v>
      </c>
      <c r="M60" s="12">
        <v>11229</v>
      </c>
      <c r="N60" s="12" t="s">
        <v>4603</v>
      </c>
      <c r="O60" s="12" t="s">
        <v>4603</v>
      </c>
      <c r="P60" s="12" t="s">
        <v>4604</v>
      </c>
      <c r="Q60" s="12" t="s">
        <v>4287</v>
      </c>
      <c r="R60" s="12" t="s">
        <v>4278</v>
      </c>
      <c r="S60" s="12"/>
      <c r="T60" s="12"/>
      <c r="U60" s="12"/>
      <c r="V60" s="12" t="s">
        <v>4605</v>
      </c>
      <c r="W60" s="12" t="s">
        <v>4606</v>
      </c>
      <c r="X60" s="12">
        <v>584242062228</v>
      </c>
      <c r="Y60" s="12"/>
      <c r="Z60" s="12"/>
      <c r="AA60" s="12"/>
      <c r="AB60" s="12"/>
      <c r="AC60" s="12"/>
      <c r="AD60" s="12" t="s">
        <v>4607</v>
      </c>
      <c r="AE60" s="12"/>
      <c r="AF60" s="12"/>
      <c r="AG60" s="12"/>
      <c r="AH60" s="12"/>
    </row>
    <row r="61" spans="1:34" ht="102" x14ac:dyDescent="0.25">
      <c r="A61" s="12" t="s">
        <v>4608</v>
      </c>
      <c r="B61" s="12" t="s">
        <v>4609</v>
      </c>
      <c r="C61" s="12">
        <v>56</v>
      </c>
      <c r="D61" s="12" t="s">
        <v>4610</v>
      </c>
      <c r="E61" s="12" t="s">
        <v>4286</v>
      </c>
      <c r="F61" s="12"/>
      <c r="G61" s="12" t="s">
        <v>4609</v>
      </c>
      <c r="H61" s="12" t="s">
        <v>4608</v>
      </c>
      <c r="I61" s="12">
        <v>1501</v>
      </c>
      <c r="J61" s="12" t="s">
        <v>4609</v>
      </c>
      <c r="K61" s="12" t="s">
        <v>4609</v>
      </c>
      <c r="L61" s="12" t="s">
        <v>4262</v>
      </c>
      <c r="M61" s="12">
        <v>11267</v>
      </c>
      <c r="N61" s="12" t="s">
        <v>4609</v>
      </c>
      <c r="O61" s="12" t="s">
        <v>4609</v>
      </c>
      <c r="P61" s="12" t="s">
        <v>4610</v>
      </c>
      <c r="Q61" s="12" t="s">
        <v>4277</v>
      </c>
      <c r="R61" s="12" t="s">
        <v>4278</v>
      </c>
      <c r="S61" s="12"/>
      <c r="T61" s="12"/>
      <c r="U61" s="12"/>
      <c r="V61" s="12" t="s">
        <v>4611</v>
      </c>
      <c r="W61" s="12" t="s">
        <v>4612</v>
      </c>
      <c r="X61" s="12" t="s">
        <v>4613</v>
      </c>
      <c r="Y61" s="12"/>
      <c r="Z61" s="12"/>
      <c r="AA61" s="12"/>
      <c r="AB61" s="12"/>
      <c r="AC61" s="12"/>
      <c r="AD61" s="12" t="s">
        <v>4614</v>
      </c>
      <c r="AE61" s="12"/>
      <c r="AF61" s="12"/>
      <c r="AG61" s="12"/>
      <c r="AH61" s="12"/>
    </row>
    <row r="62" spans="1:34" ht="102" x14ac:dyDescent="0.25">
      <c r="A62" s="12" t="s">
        <v>4615</v>
      </c>
      <c r="B62" s="12" t="s">
        <v>4616</v>
      </c>
      <c r="C62" s="12">
        <v>50</v>
      </c>
      <c r="D62" s="12" t="s">
        <v>4617</v>
      </c>
      <c r="E62" s="12" t="s">
        <v>4286</v>
      </c>
      <c r="F62" s="12"/>
      <c r="G62" s="12"/>
      <c r="H62" s="12" t="s">
        <v>4615</v>
      </c>
      <c r="I62" s="12">
        <v>1745</v>
      </c>
      <c r="J62" s="12"/>
      <c r="K62" s="12"/>
      <c r="L62" s="12"/>
      <c r="M62" s="12">
        <v>11227</v>
      </c>
      <c r="N62" s="12" t="s">
        <v>4616</v>
      </c>
      <c r="O62" s="12" t="s">
        <v>4616</v>
      </c>
      <c r="P62" s="12" t="s">
        <v>4617</v>
      </c>
      <c r="Q62" s="12" t="s">
        <v>4287</v>
      </c>
      <c r="R62" s="12" t="s">
        <v>4278</v>
      </c>
      <c r="S62" s="12"/>
      <c r="T62" s="12"/>
      <c r="U62" s="12"/>
      <c r="V62" s="12" t="s">
        <v>4618</v>
      </c>
      <c r="W62" s="12" t="s">
        <v>4619</v>
      </c>
      <c r="X62" s="12">
        <v>584127041384</v>
      </c>
      <c r="Y62" s="12"/>
      <c r="Z62" s="12"/>
      <c r="AA62" s="12"/>
      <c r="AB62" s="12"/>
      <c r="AC62" s="12"/>
      <c r="AD62" s="12" t="s">
        <v>4620</v>
      </c>
      <c r="AE62" s="12"/>
      <c r="AF62" s="12"/>
      <c r="AG62" s="12"/>
      <c r="AH62" s="12"/>
    </row>
    <row r="63" spans="1:34" ht="89.25" x14ac:dyDescent="0.25">
      <c r="A63" s="12" t="s">
        <v>4621</v>
      </c>
      <c r="B63" s="12" t="s">
        <v>4622</v>
      </c>
      <c r="C63" s="12">
        <v>51</v>
      </c>
      <c r="D63" s="12" t="s">
        <v>4623</v>
      </c>
      <c r="E63" s="12" t="s">
        <v>4286</v>
      </c>
      <c r="F63" s="12"/>
      <c r="G63" s="12" t="s">
        <v>4622</v>
      </c>
      <c r="H63" s="12" t="s">
        <v>4621</v>
      </c>
      <c r="I63" s="12">
        <v>771</v>
      </c>
      <c r="J63" s="12" t="s">
        <v>4622</v>
      </c>
      <c r="K63" s="12" t="s">
        <v>4623</v>
      </c>
      <c r="L63" s="12" t="s">
        <v>4441</v>
      </c>
      <c r="M63" s="12">
        <v>10232</v>
      </c>
      <c r="N63" s="12" t="s">
        <v>4622</v>
      </c>
      <c r="O63" s="12" t="s">
        <v>4622</v>
      </c>
      <c r="P63" s="12" t="s">
        <v>4623</v>
      </c>
      <c r="Q63" s="12" t="s">
        <v>4287</v>
      </c>
      <c r="R63" s="12" t="s">
        <v>4278</v>
      </c>
      <c r="S63" s="12"/>
      <c r="T63" s="12"/>
      <c r="U63" s="12"/>
      <c r="V63" s="12" t="s">
        <v>4624</v>
      </c>
      <c r="W63" s="12" t="s">
        <v>4625</v>
      </c>
      <c r="X63" s="12" t="s">
        <v>4626</v>
      </c>
      <c r="Y63" s="12"/>
      <c r="Z63" s="12"/>
      <c r="AA63" s="12"/>
      <c r="AB63" s="12"/>
      <c r="AC63" s="12"/>
      <c r="AD63" s="12" t="s">
        <v>4627</v>
      </c>
      <c r="AE63" s="12"/>
      <c r="AF63" s="12"/>
      <c r="AG63" s="12"/>
      <c r="AH63" s="12"/>
    </row>
    <row r="64" spans="1:34" ht="114.75" x14ac:dyDescent="0.25">
      <c r="A64" s="12" t="s">
        <v>4628</v>
      </c>
      <c r="B64" s="12" t="s">
        <v>4629</v>
      </c>
      <c r="C64" s="12">
        <v>55</v>
      </c>
      <c r="D64" s="12" t="s">
        <v>4630</v>
      </c>
      <c r="E64" s="12" t="s">
        <v>4286</v>
      </c>
      <c r="F64" s="12"/>
      <c r="G64" s="12" t="s">
        <v>4629</v>
      </c>
      <c r="H64" s="12" t="s">
        <v>4628</v>
      </c>
      <c r="I64" s="12">
        <v>774</v>
      </c>
      <c r="J64" s="12" t="s">
        <v>4629</v>
      </c>
      <c r="K64" s="12" t="s">
        <v>4630</v>
      </c>
      <c r="L64" s="12" t="s">
        <v>4262</v>
      </c>
      <c r="M64" s="12"/>
      <c r="N64" s="12" t="s">
        <v>4629</v>
      </c>
      <c r="O64" s="12" t="s">
        <v>4629</v>
      </c>
      <c r="P64" s="12"/>
      <c r="Q64" s="12"/>
      <c r="R64" s="12"/>
      <c r="S64" s="12"/>
      <c r="T64" s="12"/>
      <c r="U64" s="12"/>
      <c r="V64" s="12"/>
      <c r="W64" s="12"/>
      <c r="X64" s="12"/>
      <c r="Y64" s="12"/>
      <c r="Z64" s="12"/>
      <c r="AA64" s="12"/>
      <c r="AB64" s="12"/>
      <c r="AC64" s="12"/>
      <c r="AD64" s="12" t="s">
        <v>4631</v>
      </c>
      <c r="AE64" s="12"/>
      <c r="AF64" s="12"/>
      <c r="AG64" s="12"/>
      <c r="AH64" s="12"/>
    </row>
    <row r="65" spans="1:34" ht="140.25" x14ac:dyDescent="0.25">
      <c r="A65" s="12" t="s">
        <v>4632</v>
      </c>
      <c r="B65" s="12" t="s">
        <v>4633</v>
      </c>
      <c r="C65" s="12">
        <v>52</v>
      </c>
      <c r="D65" s="12" t="s">
        <v>4634</v>
      </c>
      <c r="E65" s="12" t="s">
        <v>4286</v>
      </c>
      <c r="F65" s="12"/>
      <c r="G65" s="12" t="s">
        <v>4633</v>
      </c>
      <c r="H65" s="12" t="s">
        <v>4632</v>
      </c>
      <c r="I65" s="12">
        <v>772</v>
      </c>
      <c r="J65" s="12" t="s">
        <v>4633</v>
      </c>
      <c r="K65" s="12" t="s">
        <v>4634</v>
      </c>
      <c r="L65" s="12" t="s">
        <v>4262</v>
      </c>
      <c r="M65" s="12"/>
      <c r="N65" s="12"/>
      <c r="O65" s="12"/>
      <c r="P65" s="12"/>
      <c r="Q65" s="12"/>
      <c r="R65" s="12"/>
      <c r="S65" s="12"/>
      <c r="T65" s="12"/>
      <c r="U65" s="12"/>
      <c r="V65" s="12"/>
      <c r="W65" s="12"/>
      <c r="X65" s="12"/>
      <c r="Y65" s="12"/>
      <c r="Z65" s="12"/>
      <c r="AA65" s="12"/>
      <c r="AB65" s="12"/>
      <c r="AC65" s="12"/>
      <c r="AD65" s="12" t="s">
        <v>4635</v>
      </c>
      <c r="AE65" s="12"/>
      <c r="AF65" s="12"/>
      <c r="AG65" s="12"/>
      <c r="AH65" s="12"/>
    </row>
    <row r="66" spans="1:34" ht="89.25" x14ac:dyDescent="0.25">
      <c r="A66" s="12" t="s">
        <v>4636</v>
      </c>
      <c r="B66" s="12" t="s">
        <v>4637</v>
      </c>
      <c r="C66" s="12">
        <v>54</v>
      </c>
      <c r="D66" s="12" t="s">
        <v>4638</v>
      </c>
      <c r="E66" s="12" t="s">
        <v>4286</v>
      </c>
      <c r="F66" s="12"/>
      <c r="G66" s="12"/>
      <c r="H66" s="12" t="s">
        <v>4636</v>
      </c>
      <c r="I66" s="12">
        <v>1746</v>
      </c>
      <c r="J66" s="12"/>
      <c r="K66" s="12"/>
      <c r="L66" s="12"/>
      <c r="M66" s="12">
        <v>11582</v>
      </c>
      <c r="N66" s="12" t="s">
        <v>4637</v>
      </c>
      <c r="O66" s="12" t="s">
        <v>4637</v>
      </c>
      <c r="P66" s="12" t="s">
        <v>4638</v>
      </c>
      <c r="Q66" s="12" t="s">
        <v>4287</v>
      </c>
      <c r="R66" s="12" t="s">
        <v>4278</v>
      </c>
      <c r="S66" s="12"/>
      <c r="T66" s="12"/>
      <c r="U66" s="12"/>
      <c r="V66" s="12" t="s">
        <v>4639</v>
      </c>
      <c r="W66" s="12" t="s">
        <v>4640</v>
      </c>
      <c r="X66" s="12" t="s">
        <v>4641</v>
      </c>
      <c r="Y66" s="12"/>
      <c r="Z66" s="12"/>
      <c r="AA66" s="12"/>
      <c r="AB66" s="12"/>
      <c r="AC66" s="12"/>
      <c r="AD66" s="12" t="s">
        <v>4642</v>
      </c>
      <c r="AE66" s="12"/>
      <c r="AF66" s="12"/>
      <c r="AG66" s="12"/>
      <c r="AH66" s="12"/>
    </row>
    <row r="67" spans="1:34" ht="76.5" x14ac:dyDescent="0.25">
      <c r="A67" s="12" t="s">
        <v>4643</v>
      </c>
      <c r="B67" s="12" t="s">
        <v>4644</v>
      </c>
      <c r="C67" s="12">
        <v>5</v>
      </c>
      <c r="D67" s="12" t="s">
        <v>4645</v>
      </c>
      <c r="E67" s="12" t="s">
        <v>4286</v>
      </c>
      <c r="F67" s="12"/>
      <c r="G67" s="12" t="s">
        <v>4646</v>
      </c>
      <c r="H67" s="12" t="s">
        <v>4646</v>
      </c>
      <c r="I67" s="12">
        <v>844</v>
      </c>
      <c r="J67" s="12" t="s">
        <v>4645</v>
      </c>
      <c r="K67" s="12" t="s">
        <v>4645</v>
      </c>
      <c r="L67" s="12" t="s">
        <v>4262</v>
      </c>
      <c r="M67" s="12"/>
      <c r="N67" s="12"/>
      <c r="O67" s="12"/>
      <c r="P67" s="12"/>
      <c r="Q67" s="12"/>
      <c r="R67" s="12"/>
      <c r="S67" s="12"/>
      <c r="T67" s="12"/>
      <c r="U67" s="12"/>
      <c r="V67" s="12"/>
      <c r="W67" s="12"/>
      <c r="X67" s="12"/>
      <c r="Y67" s="12"/>
      <c r="Z67" s="12"/>
      <c r="AA67" s="12"/>
      <c r="AB67" s="12"/>
      <c r="AC67" s="12"/>
      <c r="AD67" s="12" t="s">
        <v>4647</v>
      </c>
      <c r="AE67" s="12"/>
      <c r="AF67" s="12"/>
      <c r="AG67" s="12"/>
      <c r="AH67" s="12"/>
    </row>
    <row r="68" spans="1:34" ht="89.25" x14ac:dyDescent="0.25">
      <c r="A68" s="12" t="s">
        <v>4648</v>
      </c>
      <c r="B68" s="12" t="s">
        <v>4649</v>
      </c>
      <c r="C68" s="12">
        <v>120</v>
      </c>
      <c r="D68" s="12" t="s">
        <v>4650</v>
      </c>
      <c r="E68" s="12" t="s">
        <v>4286</v>
      </c>
      <c r="F68" s="12"/>
      <c r="G68" s="12" t="s">
        <v>4651</v>
      </c>
      <c r="H68" s="12" t="s">
        <v>4648</v>
      </c>
      <c r="I68" s="12">
        <v>787</v>
      </c>
      <c r="J68" s="12" t="s">
        <v>4651</v>
      </c>
      <c r="K68" s="12" t="s">
        <v>4650</v>
      </c>
      <c r="L68" s="12" t="s">
        <v>4262</v>
      </c>
      <c r="M68" s="12">
        <v>10229</v>
      </c>
      <c r="N68" s="12" t="s">
        <v>4649</v>
      </c>
      <c r="O68" s="12" t="s">
        <v>4649</v>
      </c>
      <c r="P68" s="12" t="s">
        <v>4651</v>
      </c>
      <c r="Q68" s="12" t="s">
        <v>4287</v>
      </c>
      <c r="R68" s="12" t="s">
        <v>4278</v>
      </c>
      <c r="S68" s="12"/>
      <c r="T68" s="12"/>
      <c r="U68" s="12"/>
      <c r="V68" s="12" t="s">
        <v>4652</v>
      </c>
      <c r="W68" s="12" t="s">
        <v>4653</v>
      </c>
      <c r="X68" s="12" t="s">
        <v>4654</v>
      </c>
      <c r="Y68" s="12"/>
      <c r="Z68" s="12"/>
      <c r="AA68" s="12"/>
      <c r="AB68" s="12"/>
      <c r="AC68" s="12"/>
      <c r="AD68" s="12" t="s">
        <v>4655</v>
      </c>
      <c r="AE68" s="12"/>
      <c r="AF68" s="12"/>
      <c r="AG68" s="12"/>
      <c r="AH68" s="12"/>
    </row>
    <row r="69" spans="1:34" ht="51" x14ac:dyDescent="0.25">
      <c r="A69" s="12" t="s">
        <v>4656</v>
      </c>
      <c r="B69" s="12" t="s">
        <v>4657</v>
      </c>
      <c r="C69" s="12">
        <v>58</v>
      </c>
      <c r="D69" s="12" t="s">
        <v>4658</v>
      </c>
      <c r="E69" s="12" t="s">
        <v>4258</v>
      </c>
      <c r="F69" s="12"/>
      <c r="G69" s="12"/>
      <c r="H69" s="12" t="s">
        <v>4656</v>
      </c>
      <c r="I69" s="12">
        <v>1747</v>
      </c>
      <c r="J69" s="12"/>
      <c r="K69" s="12"/>
      <c r="L69" s="12"/>
      <c r="M69" s="12">
        <v>11607</v>
      </c>
      <c r="N69" s="12" t="s">
        <v>4657</v>
      </c>
      <c r="O69" s="12" t="s">
        <v>4657</v>
      </c>
      <c r="P69" s="12" t="s">
        <v>4658</v>
      </c>
      <c r="Q69" s="12" t="s">
        <v>4277</v>
      </c>
      <c r="R69" s="12" t="s">
        <v>4278</v>
      </c>
      <c r="S69" s="12"/>
      <c r="T69" s="12"/>
      <c r="U69" s="12"/>
      <c r="V69" s="12" t="s">
        <v>4659</v>
      </c>
      <c r="W69" s="12" t="s">
        <v>4660</v>
      </c>
      <c r="X69" s="12" t="s">
        <v>4661</v>
      </c>
      <c r="Y69" s="12"/>
      <c r="Z69" s="12"/>
      <c r="AA69" s="12"/>
      <c r="AB69" s="12"/>
      <c r="AC69" s="12"/>
      <c r="AD69" s="12" t="s">
        <v>4662</v>
      </c>
      <c r="AE69" s="12"/>
      <c r="AF69" s="12"/>
      <c r="AG69" s="12"/>
      <c r="AH69" s="12"/>
    </row>
    <row r="70" spans="1:34" ht="38.25" x14ac:dyDescent="0.25">
      <c r="A70" s="12" t="s">
        <v>4663</v>
      </c>
      <c r="B70" s="12" t="s">
        <v>4663</v>
      </c>
      <c r="C70" s="12">
        <v>352</v>
      </c>
      <c r="D70" s="12" t="s">
        <v>4663</v>
      </c>
      <c r="E70" s="12" t="s">
        <v>4258</v>
      </c>
      <c r="F70" s="12"/>
      <c r="G70" s="12"/>
      <c r="H70" s="12"/>
      <c r="I70" s="12">
        <v>1937</v>
      </c>
      <c r="J70" s="12"/>
      <c r="K70" s="12"/>
      <c r="L70" s="12"/>
      <c r="M70" s="12"/>
      <c r="N70" s="12" t="s">
        <v>4663</v>
      </c>
      <c r="O70" s="12" t="s">
        <v>4663</v>
      </c>
      <c r="P70" s="12"/>
      <c r="Q70" s="12"/>
      <c r="R70" s="12"/>
      <c r="S70" s="12">
        <v>44602</v>
      </c>
      <c r="T70" s="12" t="s">
        <v>4664</v>
      </c>
      <c r="U70" s="12"/>
      <c r="V70" s="12"/>
      <c r="W70" s="12"/>
      <c r="X70" s="12"/>
      <c r="Y70" s="12"/>
      <c r="Z70" s="12"/>
      <c r="AA70" s="12"/>
      <c r="AB70" s="12"/>
      <c r="AC70" s="12"/>
      <c r="AD70" s="12" t="s">
        <v>4665</v>
      </c>
      <c r="AE70" s="12"/>
      <c r="AF70" s="12"/>
      <c r="AG70" s="12"/>
      <c r="AH70" s="12"/>
    </row>
    <row r="71" spans="1:34" ht="89.25" x14ac:dyDescent="0.25">
      <c r="A71" s="12" t="s">
        <v>4666</v>
      </c>
      <c r="B71" s="12" t="s">
        <v>4667</v>
      </c>
      <c r="C71" s="12">
        <v>220</v>
      </c>
      <c r="D71" s="12" t="s">
        <v>4668</v>
      </c>
      <c r="E71" s="12" t="s">
        <v>4669</v>
      </c>
      <c r="F71" s="12"/>
      <c r="G71" s="12" t="s">
        <v>4670</v>
      </c>
      <c r="H71" s="12" t="s">
        <v>4671</v>
      </c>
      <c r="I71" s="12">
        <v>1579</v>
      </c>
      <c r="J71" s="12" t="s">
        <v>4670</v>
      </c>
      <c r="K71" s="12" t="s">
        <v>4668</v>
      </c>
      <c r="L71" s="12" t="s">
        <v>4441</v>
      </c>
      <c r="M71" s="12"/>
      <c r="N71" s="12"/>
      <c r="O71" s="12"/>
      <c r="P71" s="12"/>
      <c r="Q71" s="12"/>
      <c r="R71" s="12"/>
      <c r="S71" s="12"/>
      <c r="T71" s="12"/>
      <c r="U71" s="12"/>
      <c r="V71" s="12"/>
      <c r="W71" s="12"/>
      <c r="X71" s="12"/>
      <c r="Y71" s="12"/>
      <c r="Z71" s="12"/>
      <c r="AA71" s="12"/>
      <c r="AB71" s="12"/>
      <c r="AC71" s="12"/>
      <c r="AD71" s="12" t="s">
        <v>4672</v>
      </c>
      <c r="AE71" s="12"/>
      <c r="AF71" s="12"/>
      <c r="AG71" s="12"/>
      <c r="AH71" s="12"/>
    </row>
    <row r="72" spans="1:34" ht="63.75" x14ac:dyDescent="0.25">
      <c r="A72" s="12" t="s">
        <v>4673</v>
      </c>
      <c r="B72" s="12" t="s">
        <v>4674</v>
      </c>
      <c r="C72" s="12">
        <v>121</v>
      </c>
      <c r="D72" s="12" t="s">
        <v>4675</v>
      </c>
      <c r="E72" s="12" t="s">
        <v>4286</v>
      </c>
      <c r="F72" s="12"/>
      <c r="G72" s="12" t="s">
        <v>4674</v>
      </c>
      <c r="H72" s="12" t="s">
        <v>4674</v>
      </c>
      <c r="I72" s="12">
        <v>1518</v>
      </c>
      <c r="J72" s="12" t="s">
        <v>4674</v>
      </c>
      <c r="K72" s="12" t="s">
        <v>4674</v>
      </c>
      <c r="L72" s="12" t="s">
        <v>4262</v>
      </c>
      <c r="M72" s="12"/>
      <c r="N72" s="12"/>
      <c r="O72" s="12"/>
      <c r="P72" s="12"/>
      <c r="Q72" s="12"/>
      <c r="R72" s="12"/>
      <c r="S72" s="12"/>
      <c r="T72" s="12"/>
      <c r="U72" s="12"/>
      <c r="V72" s="12"/>
      <c r="W72" s="12" t="s">
        <v>4676</v>
      </c>
      <c r="X72" s="12"/>
      <c r="Y72" s="12"/>
      <c r="Z72" s="12"/>
      <c r="AA72" s="12"/>
      <c r="AB72" s="12"/>
      <c r="AC72" s="12"/>
      <c r="AD72" s="12" t="s">
        <v>4677</v>
      </c>
      <c r="AE72" s="12"/>
      <c r="AF72" s="12"/>
      <c r="AG72" s="12"/>
      <c r="AH72" s="12"/>
    </row>
    <row r="73" spans="1:34" ht="89.25" x14ac:dyDescent="0.25">
      <c r="A73" s="12" t="s">
        <v>4678</v>
      </c>
      <c r="B73" s="12" t="s">
        <v>4679</v>
      </c>
      <c r="C73" s="12">
        <v>64</v>
      </c>
      <c r="D73" s="12" t="s">
        <v>4680</v>
      </c>
      <c r="E73" s="12" t="s">
        <v>4286</v>
      </c>
      <c r="F73" s="12"/>
      <c r="G73" s="12" t="s">
        <v>4679</v>
      </c>
      <c r="H73" s="12" t="s">
        <v>4678</v>
      </c>
      <c r="I73" s="12">
        <v>1589</v>
      </c>
      <c r="J73" s="12" t="s">
        <v>4679</v>
      </c>
      <c r="K73" s="12" t="s">
        <v>4680</v>
      </c>
      <c r="L73" s="12" t="s">
        <v>4262</v>
      </c>
      <c r="M73" s="12"/>
      <c r="N73" s="12"/>
      <c r="O73" s="12"/>
      <c r="P73" s="12"/>
      <c r="Q73" s="12"/>
      <c r="R73" s="12"/>
      <c r="S73" s="12"/>
      <c r="T73" s="12"/>
      <c r="U73" s="12"/>
      <c r="V73" s="12"/>
      <c r="W73" s="12"/>
      <c r="X73" s="12"/>
      <c r="Y73" s="12"/>
      <c r="Z73" s="12"/>
      <c r="AA73" s="12"/>
      <c r="AB73" s="12"/>
      <c r="AC73" s="12"/>
      <c r="AD73" s="12" t="s">
        <v>4681</v>
      </c>
      <c r="AE73" s="12"/>
      <c r="AF73" s="12"/>
      <c r="AG73" s="12"/>
      <c r="AH73" s="12"/>
    </row>
    <row r="74" spans="1:34" ht="76.5" x14ac:dyDescent="0.25">
      <c r="A74" s="12" t="s">
        <v>4682</v>
      </c>
      <c r="B74" s="12" t="s">
        <v>4683</v>
      </c>
      <c r="C74" s="12">
        <v>23</v>
      </c>
      <c r="D74" s="12" t="s">
        <v>4684</v>
      </c>
      <c r="E74" s="12" t="s">
        <v>4685</v>
      </c>
      <c r="F74" s="12"/>
      <c r="G74" s="12" t="s">
        <v>4683</v>
      </c>
      <c r="H74" s="12" t="s">
        <v>4683</v>
      </c>
      <c r="I74" s="12">
        <v>1488</v>
      </c>
      <c r="J74" s="12" t="s">
        <v>4683</v>
      </c>
      <c r="K74" s="12" t="s">
        <v>4683</v>
      </c>
      <c r="L74" s="12" t="s">
        <v>17</v>
      </c>
      <c r="M74" s="12"/>
      <c r="N74" s="12"/>
      <c r="O74" s="12" t="s">
        <v>4683</v>
      </c>
      <c r="P74" s="12"/>
      <c r="Q74" s="12"/>
      <c r="R74" s="12" t="s">
        <v>4278</v>
      </c>
      <c r="S74" s="12"/>
      <c r="T74" s="12"/>
      <c r="U74" s="12"/>
      <c r="V74" s="12"/>
      <c r="W74" s="12"/>
      <c r="X74" s="12"/>
      <c r="Y74" s="12"/>
      <c r="Z74" s="12"/>
      <c r="AA74" s="12"/>
      <c r="AB74" s="12"/>
      <c r="AC74" s="12"/>
      <c r="AD74" s="12" t="s">
        <v>4686</v>
      </c>
      <c r="AE74" s="12"/>
      <c r="AF74" s="12"/>
      <c r="AG74" s="12"/>
      <c r="AH74" s="12"/>
    </row>
    <row r="75" spans="1:34" ht="114.75" x14ac:dyDescent="0.25">
      <c r="A75" s="12" t="s">
        <v>4687</v>
      </c>
      <c r="B75" s="12" t="s">
        <v>4688</v>
      </c>
      <c r="C75" s="12">
        <v>385</v>
      </c>
      <c r="D75" s="12" t="s">
        <v>4689</v>
      </c>
      <c r="E75" s="12" t="s">
        <v>4258</v>
      </c>
      <c r="F75" s="12"/>
      <c r="G75" s="12"/>
      <c r="H75" s="12"/>
      <c r="I75" s="12">
        <v>2061</v>
      </c>
      <c r="J75" s="12"/>
      <c r="K75" s="12"/>
      <c r="L75" s="12"/>
      <c r="M75" s="12"/>
      <c r="N75" s="12"/>
      <c r="O75" s="12"/>
      <c r="P75" s="12"/>
      <c r="Q75" s="12"/>
      <c r="R75" s="12"/>
      <c r="S75" s="12">
        <v>44781</v>
      </c>
      <c r="T75" s="12" t="s">
        <v>4690</v>
      </c>
      <c r="U75" s="12"/>
      <c r="V75" s="12" t="s">
        <v>4691</v>
      </c>
      <c r="W75" s="12" t="s">
        <v>4692</v>
      </c>
      <c r="X75" s="12"/>
      <c r="Y75" s="12"/>
      <c r="Z75" s="12"/>
      <c r="AA75" s="12"/>
      <c r="AB75" s="12"/>
      <c r="AC75" s="12"/>
      <c r="AD75" s="12" t="s">
        <v>4693</v>
      </c>
      <c r="AE75" s="12"/>
      <c r="AF75" s="12"/>
      <c r="AG75" s="12"/>
      <c r="AH75" s="12"/>
    </row>
    <row r="76" spans="1:34" ht="76.5" x14ac:dyDescent="0.25">
      <c r="A76" s="12" t="s">
        <v>4694</v>
      </c>
      <c r="B76" s="12" t="s">
        <v>4695</v>
      </c>
      <c r="C76" s="12">
        <v>65</v>
      </c>
      <c r="D76" s="12" t="s">
        <v>4696</v>
      </c>
      <c r="E76" s="12" t="s">
        <v>4685</v>
      </c>
      <c r="F76" s="12"/>
      <c r="G76" s="12" t="s">
        <v>4695</v>
      </c>
      <c r="H76" s="12" t="s">
        <v>4694</v>
      </c>
      <c r="I76" s="12">
        <v>1574</v>
      </c>
      <c r="J76" s="12" t="s">
        <v>4695</v>
      </c>
      <c r="K76" s="12" t="s">
        <v>4696</v>
      </c>
      <c r="L76" s="12" t="s">
        <v>17</v>
      </c>
      <c r="M76" s="12"/>
      <c r="N76" s="12"/>
      <c r="O76" s="12"/>
      <c r="P76" s="12"/>
      <c r="Q76" s="12"/>
      <c r="R76" s="12"/>
      <c r="S76" s="12"/>
      <c r="T76" s="12"/>
      <c r="U76" s="12"/>
      <c r="V76" s="12"/>
      <c r="W76" s="12"/>
      <c r="X76" s="12"/>
      <c r="Y76" s="12"/>
      <c r="Z76" s="12"/>
      <c r="AA76" s="12"/>
      <c r="AB76" s="12"/>
      <c r="AC76" s="12"/>
      <c r="AD76" s="12" t="s">
        <v>4697</v>
      </c>
      <c r="AE76" s="12"/>
      <c r="AF76" s="12"/>
      <c r="AG76" s="12"/>
      <c r="AH76" s="12"/>
    </row>
    <row r="77" spans="1:34" ht="51" x14ac:dyDescent="0.25">
      <c r="A77" s="12" t="s">
        <v>4698</v>
      </c>
      <c r="B77" s="12" t="s">
        <v>4698</v>
      </c>
      <c r="C77" s="12">
        <v>59</v>
      </c>
      <c r="D77" s="12" t="s">
        <v>4698</v>
      </c>
      <c r="E77" s="12" t="s">
        <v>4258</v>
      </c>
      <c r="F77" s="12"/>
      <c r="G77" s="12"/>
      <c r="H77" s="12" t="s">
        <v>4699</v>
      </c>
      <c r="I77" s="12">
        <v>1748</v>
      </c>
      <c r="J77" s="12"/>
      <c r="K77" s="12"/>
      <c r="L77" s="12"/>
      <c r="M77" s="12">
        <v>11588</v>
      </c>
      <c r="N77" s="12" t="s">
        <v>4699</v>
      </c>
      <c r="O77" s="12" t="s">
        <v>4699</v>
      </c>
      <c r="P77" s="12" t="s">
        <v>4699</v>
      </c>
      <c r="Q77" s="12" t="s">
        <v>4277</v>
      </c>
      <c r="R77" s="12" t="s">
        <v>4278</v>
      </c>
      <c r="S77" s="12"/>
      <c r="T77" s="12"/>
      <c r="U77" s="12"/>
      <c r="V77" s="12" t="s">
        <v>4700</v>
      </c>
      <c r="W77" s="12" t="s">
        <v>4701</v>
      </c>
      <c r="X77" s="12" t="s">
        <v>4702</v>
      </c>
      <c r="Y77" s="12"/>
      <c r="Z77" s="12"/>
      <c r="AA77" s="12"/>
      <c r="AB77" s="12"/>
      <c r="AC77" s="12"/>
      <c r="AD77" s="12" t="s">
        <v>4703</v>
      </c>
      <c r="AE77" s="12"/>
      <c r="AF77" s="12"/>
      <c r="AG77" s="12"/>
      <c r="AH77" s="12"/>
    </row>
    <row r="78" spans="1:34" ht="38.25" x14ac:dyDescent="0.25">
      <c r="A78" s="12" t="s">
        <v>4704</v>
      </c>
      <c r="B78" s="12" t="s">
        <v>4704</v>
      </c>
      <c r="C78" s="12">
        <v>353</v>
      </c>
      <c r="D78" s="12" t="s">
        <v>4704</v>
      </c>
      <c r="E78" s="12" t="s">
        <v>4258</v>
      </c>
      <c r="F78" s="12"/>
      <c r="G78" s="12"/>
      <c r="H78" s="12"/>
      <c r="I78" s="12">
        <v>1926</v>
      </c>
      <c r="J78" s="12"/>
      <c r="K78" s="12"/>
      <c r="L78" s="12"/>
      <c r="M78" s="12"/>
      <c r="N78" s="12"/>
      <c r="O78" s="12"/>
      <c r="P78" s="12"/>
      <c r="Q78" s="12"/>
      <c r="R78" s="12"/>
      <c r="S78" s="12">
        <v>44602</v>
      </c>
      <c r="T78" s="12" t="s">
        <v>4705</v>
      </c>
      <c r="U78" s="12"/>
      <c r="V78" s="12" t="s">
        <v>4706</v>
      </c>
      <c r="W78" s="12" t="s">
        <v>4449</v>
      </c>
      <c r="X78" s="12"/>
      <c r="Y78" s="12"/>
      <c r="Z78" s="12"/>
      <c r="AA78" s="12"/>
      <c r="AB78" s="12"/>
      <c r="AC78" s="12"/>
      <c r="AD78" s="12" t="s">
        <v>4707</v>
      </c>
      <c r="AE78" s="12"/>
      <c r="AF78" s="12"/>
      <c r="AG78" s="12"/>
      <c r="AH78" s="12"/>
    </row>
    <row r="79" spans="1:34" ht="38.25" x14ac:dyDescent="0.25">
      <c r="A79" s="12" t="s">
        <v>4708</v>
      </c>
      <c r="B79" s="12" t="s">
        <v>4708</v>
      </c>
      <c r="C79" s="12">
        <v>60</v>
      </c>
      <c r="D79" s="12" t="s">
        <v>4708</v>
      </c>
      <c r="E79" s="12" t="s">
        <v>4316</v>
      </c>
      <c r="F79" s="12"/>
      <c r="G79" s="12" t="s">
        <v>4708</v>
      </c>
      <c r="H79" s="12" t="s">
        <v>4708</v>
      </c>
      <c r="I79" s="12">
        <v>184</v>
      </c>
      <c r="J79" s="12" t="s">
        <v>4709</v>
      </c>
      <c r="K79" s="12" t="s">
        <v>4709</v>
      </c>
      <c r="L79" s="12" t="s">
        <v>4316</v>
      </c>
      <c r="M79" s="12"/>
      <c r="N79" s="12" t="s">
        <v>4709</v>
      </c>
      <c r="O79" s="12" t="s">
        <v>4709</v>
      </c>
      <c r="P79" s="12"/>
      <c r="Q79" s="12"/>
      <c r="R79" s="12"/>
      <c r="S79" s="12"/>
      <c r="T79" s="12"/>
      <c r="U79" s="12"/>
      <c r="V79" s="12"/>
      <c r="W79" s="12"/>
      <c r="X79" s="12"/>
      <c r="Y79" s="12"/>
      <c r="Z79" s="12"/>
      <c r="AA79" s="12"/>
      <c r="AB79" s="12"/>
      <c r="AC79" s="12"/>
      <c r="AD79" s="12" t="s">
        <v>4710</v>
      </c>
      <c r="AE79" s="12"/>
      <c r="AF79" s="12"/>
      <c r="AG79" s="12"/>
      <c r="AH79" s="12"/>
    </row>
    <row r="80" spans="1:34" ht="51" x14ac:dyDescent="0.25">
      <c r="A80" s="12" t="s">
        <v>4711</v>
      </c>
      <c r="B80" s="12" t="s">
        <v>4712</v>
      </c>
      <c r="C80" s="12">
        <v>61</v>
      </c>
      <c r="D80" s="12" t="s">
        <v>4713</v>
      </c>
      <c r="E80" s="12" t="s">
        <v>4286</v>
      </c>
      <c r="F80" s="12"/>
      <c r="G80" s="12" t="s">
        <v>4712</v>
      </c>
      <c r="H80" s="12" t="s">
        <v>4712</v>
      </c>
      <c r="I80" s="12">
        <v>1502</v>
      </c>
      <c r="J80" s="12" t="s">
        <v>4712</v>
      </c>
      <c r="K80" s="12" t="s">
        <v>4714</v>
      </c>
      <c r="L80" s="12" t="s">
        <v>4262</v>
      </c>
      <c r="M80" s="12">
        <v>10224</v>
      </c>
      <c r="N80" s="12" t="s">
        <v>4712</v>
      </c>
      <c r="O80" s="12" t="s">
        <v>4712</v>
      </c>
      <c r="P80" s="12" t="s">
        <v>4712</v>
      </c>
      <c r="Q80" s="12" t="s">
        <v>4287</v>
      </c>
      <c r="R80" s="12" t="s">
        <v>4278</v>
      </c>
      <c r="S80" s="12"/>
      <c r="T80" s="12"/>
      <c r="U80" s="12"/>
      <c r="V80" s="12" t="s">
        <v>4715</v>
      </c>
      <c r="W80" s="12" t="s">
        <v>4716</v>
      </c>
      <c r="X80" s="12">
        <v>2124439643</v>
      </c>
      <c r="Y80" s="12"/>
      <c r="Z80" s="12"/>
      <c r="AA80" s="12"/>
      <c r="AB80" s="12"/>
      <c r="AC80" s="12"/>
      <c r="AD80" s="12" t="s">
        <v>4717</v>
      </c>
      <c r="AE80" s="12"/>
      <c r="AF80" s="12"/>
      <c r="AG80" s="12"/>
      <c r="AH80" s="12"/>
    </row>
    <row r="81" spans="1:34" ht="63.75" x14ac:dyDescent="0.25">
      <c r="A81" s="12" t="s">
        <v>4718</v>
      </c>
      <c r="B81" s="12" t="s">
        <v>4718</v>
      </c>
      <c r="C81" s="12">
        <v>62</v>
      </c>
      <c r="D81" s="12" t="s">
        <v>4719</v>
      </c>
      <c r="E81" s="12" t="s">
        <v>4286</v>
      </c>
      <c r="F81" s="12"/>
      <c r="G81" s="12"/>
      <c r="H81" s="12" t="s">
        <v>4720</v>
      </c>
      <c r="I81" s="12">
        <v>1749</v>
      </c>
      <c r="J81" s="12"/>
      <c r="K81" s="12"/>
      <c r="L81" s="12"/>
      <c r="M81" s="12">
        <v>11554</v>
      </c>
      <c r="N81" s="12" t="s">
        <v>4718</v>
      </c>
      <c r="O81" s="12" t="s">
        <v>4718</v>
      </c>
      <c r="P81" s="12" t="s">
        <v>4721</v>
      </c>
      <c r="Q81" s="12" t="s">
        <v>4287</v>
      </c>
      <c r="R81" s="12" t="s">
        <v>4278</v>
      </c>
      <c r="S81" s="12" t="s">
        <v>4722</v>
      </c>
      <c r="T81" s="12" t="s">
        <v>4723</v>
      </c>
      <c r="U81" s="12" t="s">
        <v>4724</v>
      </c>
      <c r="V81" s="12" t="s">
        <v>4725</v>
      </c>
      <c r="W81" s="12" t="s">
        <v>4726</v>
      </c>
      <c r="X81" s="12">
        <v>5804142132927</v>
      </c>
      <c r="Y81" s="12"/>
      <c r="Z81" s="12"/>
      <c r="AA81" s="12"/>
      <c r="AB81" s="12"/>
      <c r="AC81" s="12"/>
      <c r="AD81" s="12" t="s">
        <v>4727</v>
      </c>
      <c r="AE81" s="12"/>
      <c r="AF81" s="12"/>
      <c r="AG81" s="12"/>
      <c r="AH81" s="12"/>
    </row>
    <row r="82" spans="1:34" ht="76.5" x14ac:dyDescent="0.25">
      <c r="A82" s="12" t="s">
        <v>4728</v>
      </c>
      <c r="B82" s="12" t="s">
        <v>4729</v>
      </c>
      <c r="C82" s="12">
        <v>74</v>
      </c>
      <c r="D82" s="12" t="s">
        <v>4730</v>
      </c>
      <c r="E82" s="12" t="s">
        <v>4685</v>
      </c>
      <c r="F82" s="12"/>
      <c r="G82" s="12" t="s">
        <v>4729</v>
      </c>
      <c r="H82" s="12" t="s">
        <v>4728</v>
      </c>
      <c r="I82" s="12">
        <v>1503</v>
      </c>
      <c r="J82" s="12" t="s">
        <v>4729</v>
      </c>
      <c r="K82" s="12" t="s">
        <v>4730</v>
      </c>
      <c r="L82" s="12" t="s">
        <v>4441</v>
      </c>
      <c r="M82" s="12"/>
      <c r="N82" s="12" t="s">
        <v>4730</v>
      </c>
      <c r="O82" s="12" t="s">
        <v>4730</v>
      </c>
      <c r="P82" s="12"/>
      <c r="Q82" s="12"/>
      <c r="R82" s="12"/>
      <c r="S82" s="12"/>
      <c r="T82" s="12"/>
      <c r="U82" s="12"/>
      <c r="V82" s="12"/>
      <c r="W82" s="12"/>
      <c r="X82" s="12"/>
      <c r="Y82" s="12"/>
      <c r="Z82" s="12"/>
      <c r="AA82" s="12"/>
      <c r="AB82" s="12"/>
      <c r="AC82" s="12"/>
      <c r="AD82" s="12" t="s">
        <v>4731</v>
      </c>
      <c r="AE82" s="12"/>
      <c r="AF82" s="12"/>
      <c r="AG82" s="12"/>
      <c r="AH82" s="12"/>
    </row>
    <row r="83" spans="1:34" ht="114.75" x14ac:dyDescent="0.25">
      <c r="A83" s="12" t="s">
        <v>4732</v>
      </c>
      <c r="B83" s="12" t="s">
        <v>4733</v>
      </c>
      <c r="C83" s="12">
        <v>381</v>
      </c>
      <c r="D83" s="12" t="s">
        <v>4734</v>
      </c>
      <c r="E83" s="12" t="s">
        <v>4262</v>
      </c>
      <c r="F83" s="12"/>
      <c r="G83" s="12"/>
      <c r="H83" s="12"/>
      <c r="I83" s="12">
        <v>2028</v>
      </c>
      <c r="J83" s="12"/>
      <c r="K83" s="12"/>
      <c r="L83" s="12"/>
      <c r="M83" s="12">
        <v>11213</v>
      </c>
      <c r="N83" s="12" t="s">
        <v>4733</v>
      </c>
      <c r="O83" s="12" t="s">
        <v>4733</v>
      </c>
      <c r="P83" s="12"/>
      <c r="Q83" s="12"/>
      <c r="R83" s="12"/>
      <c r="S83" s="12">
        <v>44781</v>
      </c>
      <c r="T83" s="12" t="s">
        <v>4735</v>
      </c>
      <c r="U83" s="12"/>
      <c r="V83" s="12" t="s">
        <v>4736</v>
      </c>
      <c r="W83" s="12" t="s">
        <v>4737</v>
      </c>
      <c r="X83" s="12"/>
      <c r="Y83" s="12"/>
      <c r="Z83" s="12"/>
      <c r="AA83" s="12"/>
      <c r="AB83" s="12"/>
      <c r="AC83" s="12"/>
      <c r="AD83" s="12" t="s">
        <v>4738</v>
      </c>
      <c r="AE83" s="12"/>
      <c r="AF83" s="12"/>
      <c r="AG83" s="12"/>
      <c r="AH83" s="12"/>
    </row>
    <row r="84" spans="1:34" ht="63.75" x14ac:dyDescent="0.25">
      <c r="A84" s="12" t="s">
        <v>4739</v>
      </c>
      <c r="B84" s="12" t="s">
        <v>4740</v>
      </c>
      <c r="C84" s="12">
        <v>66</v>
      </c>
      <c r="D84" s="12" t="s">
        <v>4741</v>
      </c>
      <c r="E84" s="12" t="s">
        <v>4286</v>
      </c>
      <c r="F84" s="12"/>
      <c r="G84" s="12" t="s">
        <v>4742</v>
      </c>
      <c r="H84" s="12" t="s">
        <v>4739</v>
      </c>
      <c r="I84" s="12">
        <v>1504</v>
      </c>
      <c r="J84" s="12" t="s">
        <v>4742</v>
      </c>
      <c r="K84" s="12" t="s">
        <v>4742</v>
      </c>
      <c r="L84" s="12" t="s">
        <v>4262</v>
      </c>
      <c r="M84" s="12">
        <v>11207</v>
      </c>
      <c r="N84" s="12" t="s">
        <v>4742</v>
      </c>
      <c r="O84" s="12" t="s">
        <v>4742</v>
      </c>
      <c r="P84" s="12" t="s">
        <v>4741</v>
      </c>
      <c r="Q84" s="12" t="s">
        <v>4287</v>
      </c>
      <c r="R84" s="12" t="s">
        <v>4278</v>
      </c>
      <c r="S84" s="12"/>
      <c r="T84" s="12"/>
      <c r="U84" s="12"/>
      <c r="V84" s="12" t="s">
        <v>4743</v>
      </c>
      <c r="W84" s="12" t="s">
        <v>4744</v>
      </c>
      <c r="X84" s="12">
        <v>584143932391</v>
      </c>
      <c r="Y84" s="12"/>
      <c r="Z84" s="12"/>
      <c r="AA84" s="12"/>
      <c r="AB84" s="12"/>
      <c r="AC84" s="12"/>
      <c r="AD84" s="12" t="s">
        <v>4745</v>
      </c>
      <c r="AE84" s="12"/>
      <c r="AF84" s="12"/>
      <c r="AG84" s="12"/>
      <c r="AH84" s="12"/>
    </row>
    <row r="85" spans="1:34" ht="76.5" x14ac:dyDescent="0.25">
      <c r="A85" s="12" t="s">
        <v>4746</v>
      </c>
      <c r="B85" s="12" t="s">
        <v>4747</v>
      </c>
      <c r="C85" s="12">
        <v>319</v>
      </c>
      <c r="D85" s="12" t="s">
        <v>4748</v>
      </c>
      <c r="E85" s="12" t="s">
        <v>4262</v>
      </c>
      <c r="F85" s="12"/>
      <c r="G85" s="12"/>
      <c r="H85" s="12"/>
      <c r="I85" s="12">
        <v>1798</v>
      </c>
      <c r="J85" s="12"/>
      <c r="K85" s="12"/>
      <c r="L85" s="12"/>
      <c r="M85" s="12"/>
      <c r="N85" s="12"/>
      <c r="O85" s="12"/>
      <c r="P85" s="12"/>
      <c r="Q85" s="12"/>
      <c r="R85" s="12"/>
      <c r="S85" s="12">
        <v>44352</v>
      </c>
      <c r="T85" s="12" t="s">
        <v>4749</v>
      </c>
      <c r="U85" s="12"/>
      <c r="V85" s="12" t="s">
        <v>4750</v>
      </c>
      <c r="W85" s="12" t="s">
        <v>4751</v>
      </c>
      <c r="X85" s="12"/>
      <c r="Y85" s="12"/>
      <c r="Z85" s="12"/>
      <c r="AA85" s="12"/>
      <c r="AB85" s="12"/>
      <c r="AC85" s="12"/>
      <c r="AD85" s="12" t="s">
        <v>4752</v>
      </c>
      <c r="AE85" s="12"/>
      <c r="AF85" s="12"/>
      <c r="AG85" s="12"/>
      <c r="AH85" s="12"/>
    </row>
    <row r="86" spans="1:34" ht="89.25" x14ac:dyDescent="0.25">
      <c r="A86" s="12" t="s">
        <v>4753</v>
      </c>
      <c r="B86" s="12" t="s">
        <v>4754</v>
      </c>
      <c r="C86" s="12">
        <v>63</v>
      </c>
      <c r="D86" s="12" t="s">
        <v>4755</v>
      </c>
      <c r="E86" s="12" t="s">
        <v>4286</v>
      </c>
      <c r="F86" s="12"/>
      <c r="G86" s="12"/>
      <c r="H86" s="12" t="s">
        <v>4753</v>
      </c>
      <c r="I86" s="12">
        <v>1750</v>
      </c>
      <c r="J86" s="12"/>
      <c r="K86" s="12"/>
      <c r="L86" s="12"/>
      <c r="M86" s="12">
        <v>11602</v>
      </c>
      <c r="N86" s="12" t="s">
        <v>4754</v>
      </c>
      <c r="O86" s="12" t="s">
        <v>4754</v>
      </c>
      <c r="P86" s="12" t="s">
        <v>4755</v>
      </c>
      <c r="Q86" s="12" t="s">
        <v>4287</v>
      </c>
      <c r="R86" s="12" t="s">
        <v>4278</v>
      </c>
      <c r="S86" s="12"/>
      <c r="T86" s="12"/>
      <c r="U86" s="12"/>
      <c r="V86" s="12" t="s">
        <v>4756</v>
      </c>
      <c r="W86" s="12" t="s">
        <v>4757</v>
      </c>
      <c r="X86" s="12" t="s">
        <v>4758</v>
      </c>
      <c r="Y86" s="12"/>
      <c r="Z86" s="12"/>
      <c r="AA86" s="12"/>
      <c r="AB86" s="12"/>
      <c r="AC86" s="12"/>
      <c r="AD86" s="12" t="s">
        <v>4759</v>
      </c>
      <c r="AE86" s="12"/>
      <c r="AF86" s="12"/>
      <c r="AG86" s="12"/>
      <c r="AH86" s="12"/>
    </row>
    <row r="87" spans="1:34" ht="89.25" x14ac:dyDescent="0.25">
      <c r="A87" s="12" t="s">
        <v>4760</v>
      </c>
      <c r="B87" s="12" t="s">
        <v>4761</v>
      </c>
      <c r="C87" s="12">
        <v>70</v>
      </c>
      <c r="D87" s="12" t="s">
        <v>4762</v>
      </c>
      <c r="E87" s="12" t="s">
        <v>4286</v>
      </c>
      <c r="F87" s="12"/>
      <c r="G87" s="12" t="s">
        <v>4761</v>
      </c>
      <c r="H87" s="12" t="s">
        <v>4760</v>
      </c>
      <c r="I87" s="12">
        <v>775</v>
      </c>
      <c r="J87" s="12" t="s">
        <v>4761</v>
      </c>
      <c r="K87" s="12" t="s">
        <v>4762</v>
      </c>
      <c r="L87" s="12" t="s">
        <v>4262</v>
      </c>
      <c r="M87" s="12"/>
      <c r="N87" s="12"/>
      <c r="O87" s="12"/>
      <c r="P87" s="12"/>
      <c r="Q87" s="12"/>
      <c r="R87" s="12"/>
      <c r="S87" s="12"/>
      <c r="T87" s="12"/>
      <c r="U87" s="12"/>
      <c r="V87" s="12"/>
      <c r="W87" s="12"/>
      <c r="X87" s="12"/>
      <c r="Y87" s="12"/>
      <c r="Z87" s="12"/>
      <c r="AA87" s="12"/>
      <c r="AB87" s="12"/>
      <c r="AC87" s="12"/>
      <c r="AD87" s="12" t="s">
        <v>4763</v>
      </c>
      <c r="AE87" s="12"/>
      <c r="AF87" s="12"/>
      <c r="AG87" s="12"/>
      <c r="AH87" s="12"/>
    </row>
    <row r="88" spans="1:34" ht="102" x14ac:dyDescent="0.25">
      <c r="A88" s="12" t="s">
        <v>4764</v>
      </c>
      <c r="B88" s="12" t="s">
        <v>4764</v>
      </c>
      <c r="C88" s="12">
        <v>301</v>
      </c>
      <c r="D88" s="12" t="s">
        <v>4765</v>
      </c>
      <c r="E88" s="12" t="s">
        <v>4286</v>
      </c>
      <c r="F88" s="12"/>
      <c r="G88" s="12"/>
      <c r="H88" s="12" t="s">
        <v>4766</v>
      </c>
      <c r="I88" s="12">
        <v>1782</v>
      </c>
      <c r="J88" s="12"/>
      <c r="K88" s="12"/>
      <c r="L88" s="12"/>
      <c r="M88" s="12">
        <v>11574</v>
      </c>
      <c r="N88" s="12" t="s">
        <v>4764</v>
      </c>
      <c r="O88" s="12" t="s">
        <v>4764</v>
      </c>
      <c r="P88" s="12" t="s">
        <v>4765</v>
      </c>
      <c r="Q88" s="12" t="s">
        <v>4767</v>
      </c>
      <c r="R88" s="12" t="s">
        <v>4278</v>
      </c>
      <c r="S88" s="12"/>
      <c r="T88" s="12"/>
      <c r="U88" s="12"/>
      <c r="V88" s="12" t="s">
        <v>4768</v>
      </c>
      <c r="W88" s="12" t="s">
        <v>4769</v>
      </c>
      <c r="X88" s="12" t="s">
        <v>4770</v>
      </c>
      <c r="Y88" s="12"/>
      <c r="Z88" s="12"/>
      <c r="AA88" s="12"/>
      <c r="AB88" s="12"/>
      <c r="AC88" s="12"/>
      <c r="AD88" s="12" t="s">
        <v>4771</v>
      </c>
      <c r="AE88" s="12"/>
      <c r="AF88" s="12"/>
      <c r="AG88" s="12"/>
      <c r="AH88" s="12"/>
    </row>
    <row r="89" spans="1:34" ht="63.75" x14ac:dyDescent="0.25">
      <c r="A89" s="12" t="s">
        <v>4772</v>
      </c>
      <c r="B89" s="12" t="s">
        <v>4772</v>
      </c>
      <c r="C89" s="12">
        <v>67</v>
      </c>
      <c r="D89" s="12" t="s">
        <v>4773</v>
      </c>
      <c r="E89" s="12" t="s">
        <v>4258</v>
      </c>
      <c r="F89" s="12"/>
      <c r="G89" s="12" t="s">
        <v>4772</v>
      </c>
      <c r="H89" s="12" t="s">
        <v>4772</v>
      </c>
      <c r="I89" s="12">
        <v>1505</v>
      </c>
      <c r="J89" s="12" t="s">
        <v>4772</v>
      </c>
      <c r="K89" s="12" t="s">
        <v>4772</v>
      </c>
      <c r="L89" s="12" t="s">
        <v>4262</v>
      </c>
      <c r="M89" s="12"/>
      <c r="N89" s="12"/>
      <c r="O89" s="12"/>
      <c r="P89" s="12"/>
      <c r="Q89" s="12"/>
      <c r="R89" s="12"/>
      <c r="S89" s="12"/>
      <c r="T89" s="12"/>
      <c r="U89" s="12"/>
      <c r="V89" s="12"/>
      <c r="W89" s="12"/>
      <c r="X89" s="12"/>
      <c r="Y89" s="12"/>
      <c r="Z89" s="12"/>
      <c r="AA89" s="12"/>
      <c r="AB89" s="12"/>
      <c r="AC89" s="12"/>
      <c r="AD89" s="12" t="s">
        <v>4774</v>
      </c>
      <c r="AE89" s="12"/>
      <c r="AF89" s="12"/>
      <c r="AG89" s="12"/>
      <c r="AH89" s="12"/>
    </row>
    <row r="90" spans="1:34" ht="140.25" x14ac:dyDescent="0.25">
      <c r="A90" s="12" t="s">
        <v>4775</v>
      </c>
      <c r="B90" s="12" t="s">
        <v>4776</v>
      </c>
      <c r="C90" s="12">
        <v>361</v>
      </c>
      <c r="D90" s="12" t="s">
        <v>4777</v>
      </c>
      <c r="E90" s="12" t="s">
        <v>4262</v>
      </c>
      <c r="F90" s="12"/>
      <c r="G90" s="12"/>
      <c r="H90" s="12"/>
      <c r="I90" s="12">
        <v>1932</v>
      </c>
      <c r="J90" s="12"/>
      <c r="K90" s="12"/>
      <c r="L90" s="12"/>
      <c r="M90" s="12"/>
      <c r="N90" s="12" t="s">
        <v>4778</v>
      </c>
      <c r="O90" s="12" t="s">
        <v>4778</v>
      </c>
      <c r="P90" s="12"/>
      <c r="Q90" s="12"/>
      <c r="R90" s="12"/>
      <c r="S90" s="12">
        <v>44658</v>
      </c>
      <c r="T90" s="12" t="s">
        <v>4779</v>
      </c>
      <c r="U90" s="12"/>
      <c r="V90" s="12" t="s">
        <v>4780</v>
      </c>
      <c r="W90" s="12" t="s">
        <v>4781</v>
      </c>
      <c r="X90" s="12"/>
      <c r="Y90" s="12"/>
      <c r="Z90" s="12"/>
      <c r="AA90" s="12"/>
      <c r="AB90" s="12"/>
      <c r="AC90" s="12"/>
      <c r="AD90" s="12" t="s">
        <v>4782</v>
      </c>
      <c r="AE90" s="12"/>
      <c r="AF90" s="12"/>
      <c r="AG90" s="12"/>
      <c r="AH90" s="12"/>
    </row>
    <row r="91" spans="1:34" ht="51" x14ac:dyDescent="0.25">
      <c r="A91" s="12" t="s">
        <v>4783</v>
      </c>
      <c r="B91" s="12" t="s">
        <v>4784</v>
      </c>
      <c r="C91" s="12">
        <v>71</v>
      </c>
      <c r="D91" s="12" t="s">
        <v>4785</v>
      </c>
      <c r="E91" s="12" t="s">
        <v>4286</v>
      </c>
      <c r="F91" s="12"/>
      <c r="G91" s="12" t="s">
        <v>4784</v>
      </c>
      <c r="H91" s="12" t="s">
        <v>4783</v>
      </c>
      <c r="I91" s="12">
        <v>1507</v>
      </c>
      <c r="J91" s="12" t="s">
        <v>4784</v>
      </c>
      <c r="K91" s="12" t="s">
        <v>4784</v>
      </c>
      <c r="L91" s="12" t="s">
        <v>4262</v>
      </c>
      <c r="M91" s="12">
        <v>10233</v>
      </c>
      <c r="N91" s="12" t="s">
        <v>4784</v>
      </c>
      <c r="O91" s="12" t="s">
        <v>4784</v>
      </c>
      <c r="P91" s="12" t="s">
        <v>4785</v>
      </c>
      <c r="Q91" s="12" t="s">
        <v>4287</v>
      </c>
      <c r="R91" s="12" t="s">
        <v>4278</v>
      </c>
      <c r="S91" s="12"/>
      <c r="T91" s="12"/>
      <c r="U91" s="12"/>
      <c r="V91" s="12" t="s">
        <v>4786</v>
      </c>
      <c r="W91" s="12" t="s">
        <v>4787</v>
      </c>
      <c r="X91" s="12" t="s">
        <v>4788</v>
      </c>
      <c r="Y91" s="12"/>
      <c r="Z91" s="12"/>
      <c r="AA91" s="12"/>
      <c r="AB91" s="12"/>
      <c r="AC91" s="12"/>
      <c r="AD91" s="12" t="s">
        <v>4789</v>
      </c>
      <c r="AE91" s="12"/>
      <c r="AF91" s="12"/>
      <c r="AG91" s="12"/>
      <c r="AH91" s="12"/>
    </row>
    <row r="92" spans="1:34" ht="63.75" x14ac:dyDescent="0.25">
      <c r="A92" s="12" t="s">
        <v>4790</v>
      </c>
      <c r="B92" s="12" t="s">
        <v>4791</v>
      </c>
      <c r="C92" s="12">
        <v>285</v>
      </c>
      <c r="D92" s="12" t="s">
        <v>4792</v>
      </c>
      <c r="E92" s="12" t="s">
        <v>4258</v>
      </c>
      <c r="F92" s="12"/>
      <c r="G92" s="12"/>
      <c r="H92" s="12"/>
      <c r="I92" s="12">
        <v>1509</v>
      </c>
      <c r="J92" s="12" t="s">
        <v>4791</v>
      </c>
      <c r="K92" s="12" t="s">
        <v>4792</v>
      </c>
      <c r="L92" s="12" t="s">
        <v>4258</v>
      </c>
      <c r="M92" s="12"/>
      <c r="N92" s="12"/>
      <c r="O92" s="12"/>
      <c r="P92" s="12"/>
      <c r="Q92" s="12"/>
      <c r="R92" s="12"/>
      <c r="S92" s="12">
        <v>44231</v>
      </c>
      <c r="T92" s="12" t="s">
        <v>4793</v>
      </c>
      <c r="U92" s="12"/>
      <c r="V92" s="12" t="s">
        <v>4794</v>
      </c>
      <c r="W92" s="12" t="s">
        <v>4795</v>
      </c>
      <c r="X92" s="12"/>
      <c r="Y92" s="12"/>
      <c r="Z92" s="12"/>
      <c r="AA92" s="12"/>
      <c r="AB92" s="12"/>
      <c r="AC92" s="12"/>
      <c r="AD92" s="12" t="s">
        <v>4796</v>
      </c>
      <c r="AE92" s="12"/>
      <c r="AF92" s="12"/>
      <c r="AG92" s="12"/>
      <c r="AH92" s="12"/>
    </row>
    <row r="93" spans="1:34" ht="89.25" x14ac:dyDescent="0.25">
      <c r="A93" s="12" t="s">
        <v>4797</v>
      </c>
      <c r="B93" s="12" t="s">
        <v>4798</v>
      </c>
      <c r="C93" s="12">
        <v>68</v>
      </c>
      <c r="D93" s="12" t="s">
        <v>4799</v>
      </c>
      <c r="E93" s="12" t="s">
        <v>4685</v>
      </c>
      <c r="F93" s="12"/>
      <c r="G93" s="12" t="s">
        <v>4798</v>
      </c>
      <c r="H93" s="12" t="s">
        <v>4798</v>
      </c>
      <c r="I93" s="12">
        <v>1506</v>
      </c>
      <c r="J93" s="12" t="s">
        <v>4798</v>
      </c>
      <c r="K93" s="12" t="s">
        <v>4798</v>
      </c>
      <c r="L93" s="12" t="s">
        <v>17</v>
      </c>
      <c r="M93" s="12">
        <v>11140</v>
      </c>
      <c r="N93" s="12" t="s">
        <v>4798</v>
      </c>
      <c r="O93" s="12" t="s">
        <v>4798</v>
      </c>
      <c r="P93" s="12"/>
      <c r="Q93" s="12" t="s">
        <v>4277</v>
      </c>
      <c r="R93" s="12" t="s">
        <v>4278</v>
      </c>
      <c r="S93" s="12"/>
      <c r="T93" s="12"/>
      <c r="U93" s="12"/>
      <c r="V93" s="12" t="s">
        <v>4800</v>
      </c>
      <c r="W93" s="12" t="s">
        <v>4801</v>
      </c>
      <c r="X93" s="12">
        <v>584129690307</v>
      </c>
      <c r="Y93" s="12"/>
      <c r="Z93" s="12"/>
      <c r="AA93" s="12"/>
      <c r="AB93" s="12"/>
      <c r="AC93" s="12"/>
      <c r="AD93" s="12" t="s">
        <v>4802</v>
      </c>
      <c r="AE93" s="12"/>
      <c r="AF93" s="12"/>
      <c r="AG93" s="12"/>
      <c r="AH93" s="12"/>
    </row>
    <row r="94" spans="1:34" ht="114.75" x14ac:dyDescent="0.25">
      <c r="A94" s="12" t="s">
        <v>4803</v>
      </c>
      <c r="B94" s="12" t="s">
        <v>4804</v>
      </c>
      <c r="C94" s="12">
        <v>387</v>
      </c>
      <c r="D94" s="12" t="s">
        <v>4805</v>
      </c>
      <c r="E94" s="12" t="s">
        <v>4262</v>
      </c>
      <c r="F94" s="12"/>
      <c r="G94" s="12"/>
      <c r="H94" s="12"/>
      <c r="I94" s="12">
        <v>2063</v>
      </c>
      <c r="J94" s="12"/>
      <c r="K94" s="12"/>
      <c r="L94" s="12"/>
      <c r="M94" s="12"/>
      <c r="N94" s="12"/>
      <c r="O94" s="12"/>
      <c r="P94" s="12"/>
      <c r="Q94" s="12"/>
      <c r="R94" s="12"/>
      <c r="S94" s="12">
        <v>44810</v>
      </c>
      <c r="T94" s="12"/>
      <c r="U94" s="12"/>
      <c r="V94" s="12" t="s">
        <v>4806</v>
      </c>
      <c r="W94" s="12" t="s">
        <v>4807</v>
      </c>
      <c r="X94" s="12"/>
      <c r="Y94" s="12"/>
      <c r="Z94" s="12"/>
      <c r="AA94" s="12"/>
      <c r="AB94" s="12"/>
      <c r="AC94" s="12"/>
      <c r="AD94" s="12" t="s">
        <v>4808</v>
      </c>
      <c r="AE94" s="12"/>
      <c r="AF94" s="12"/>
      <c r="AG94" s="12"/>
      <c r="AH94" s="12"/>
    </row>
    <row r="95" spans="1:34" ht="102" x14ac:dyDescent="0.25">
      <c r="A95" s="12" t="s">
        <v>4809</v>
      </c>
      <c r="B95" s="12" t="s">
        <v>4810</v>
      </c>
      <c r="C95" s="12">
        <v>184</v>
      </c>
      <c r="D95" s="12" t="s">
        <v>4811</v>
      </c>
      <c r="E95" s="12" t="s">
        <v>4286</v>
      </c>
      <c r="F95" s="12"/>
      <c r="G95" s="12" t="s">
        <v>4810</v>
      </c>
      <c r="H95" s="12" t="s">
        <v>4809</v>
      </c>
      <c r="I95" s="12">
        <v>801</v>
      </c>
      <c r="J95" s="12" t="s">
        <v>4810</v>
      </c>
      <c r="K95" s="12" t="s">
        <v>4811</v>
      </c>
      <c r="L95" s="12" t="s">
        <v>4262</v>
      </c>
      <c r="M95" s="12"/>
      <c r="N95" s="12" t="s">
        <v>18105</v>
      </c>
      <c r="O95" s="12" t="s">
        <v>18105</v>
      </c>
      <c r="P95" s="12"/>
      <c r="Q95" s="12"/>
      <c r="R95" s="12"/>
      <c r="S95" s="12"/>
      <c r="T95" s="12"/>
      <c r="U95" s="12"/>
      <c r="V95" s="12"/>
      <c r="W95" s="12"/>
      <c r="X95" s="12"/>
      <c r="Y95" s="12"/>
      <c r="Z95" s="12"/>
      <c r="AA95" s="12"/>
      <c r="AB95" s="12"/>
      <c r="AC95" s="12"/>
      <c r="AD95" s="12" t="s">
        <v>4812</v>
      </c>
      <c r="AE95" s="12"/>
      <c r="AF95" s="12"/>
      <c r="AG95" s="12"/>
      <c r="AH95" s="12"/>
    </row>
    <row r="96" spans="1:34" ht="76.5" x14ac:dyDescent="0.25">
      <c r="A96" s="12" t="s">
        <v>4813</v>
      </c>
      <c r="B96" s="12" t="s">
        <v>4814</v>
      </c>
      <c r="C96" s="12">
        <v>25</v>
      </c>
      <c r="D96" s="12" t="s">
        <v>4815</v>
      </c>
      <c r="E96" s="12" t="s">
        <v>4258</v>
      </c>
      <c r="F96" s="12"/>
      <c r="G96" s="12" t="s">
        <v>4814</v>
      </c>
      <c r="H96" s="12" t="s">
        <v>4814</v>
      </c>
      <c r="I96" s="12">
        <v>1489</v>
      </c>
      <c r="J96" s="12" t="s">
        <v>4814</v>
      </c>
      <c r="K96" s="12" t="s">
        <v>4814</v>
      </c>
      <c r="L96" s="12" t="s">
        <v>4262</v>
      </c>
      <c r="M96" s="12"/>
      <c r="N96" s="12"/>
      <c r="O96" s="12"/>
      <c r="P96" s="12"/>
      <c r="Q96" s="12"/>
      <c r="R96" s="12"/>
      <c r="S96" s="12"/>
      <c r="T96" s="12"/>
      <c r="U96" s="12"/>
      <c r="V96" s="12"/>
      <c r="W96" s="12"/>
      <c r="X96" s="12"/>
      <c r="Y96" s="12"/>
      <c r="Z96" s="12"/>
      <c r="AA96" s="12"/>
      <c r="AB96" s="12"/>
      <c r="AC96" s="12"/>
      <c r="AD96" s="12" t="s">
        <v>4816</v>
      </c>
      <c r="AE96" s="12"/>
      <c r="AF96" s="12"/>
      <c r="AG96" s="12"/>
      <c r="AH96" s="12"/>
    </row>
    <row r="97" spans="1:34" ht="51" x14ac:dyDescent="0.25">
      <c r="A97" s="12" t="s">
        <v>4817</v>
      </c>
      <c r="B97" s="12" t="s">
        <v>4818</v>
      </c>
      <c r="C97" s="12">
        <v>83</v>
      </c>
      <c r="D97" s="12" t="s">
        <v>4819</v>
      </c>
      <c r="E97" s="12" t="s">
        <v>4316</v>
      </c>
      <c r="F97" s="12"/>
      <c r="G97" s="12" t="s">
        <v>4818</v>
      </c>
      <c r="H97" s="12" t="s">
        <v>4820</v>
      </c>
      <c r="I97" s="12">
        <v>1477</v>
      </c>
      <c r="J97" s="12" t="s">
        <v>4818</v>
      </c>
      <c r="K97" s="12" t="s">
        <v>4819</v>
      </c>
      <c r="L97" s="12" t="s">
        <v>4316</v>
      </c>
      <c r="M97" s="12">
        <v>5364</v>
      </c>
      <c r="N97" s="12" t="s">
        <v>4821</v>
      </c>
      <c r="O97" s="12" t="s">
        <v>4821</v>
      </c>
      <c r="P97" s="12" t="s">
        <v>4819</v>
      </c>
      <c r="Q97" s="12" t="s">
        <v>4320</v>
      </c>
      <c r="R97" s="12" t="s">
        <v>4278</v>
      </c>
      <c r="S97" s="12"/>
      <c r="T97" s="12"/>
      <c r="U97" s="12"/>
      <c r="V97" s="12" t="s">
        <v>4822</v>
      </c>
      <c r="W97" s="12" t="s">
        <v>4823</v>
      </c>
      <c r="X97" s="12">
        <v>573144527339</v>
      </c>
      <c r="Y97" s="12"/>
      <c r="Z97" s="12"/>
      <c r="AA97" s="12"/>
      <c r="AB97" s="12"/>
      <c r="AC97" s="12"/>
      <c r="AD97" s="12" t="s">
        <v>4824</v>
      </c>
      <c r="AE97" s="12"/>
      <c r="AF97" s="12"/>
      <c r="AG97" s="12"/>
      <c r="AH97" s="12"/>
    </row>
    <row r="98" spans="1:34" ht="51" x14ac:dyDescent="0.25">
      <c r="A98" s="12" t="s">
        <v>4825</v>
      </c>
      <c r="B98" s="12" t="s">
        <v>4826</v>
      </c>
      <c r="C98" s="12">
        <v>79</v>
      </c>
      <c r="D98" s="12" t="s">
        <v>4827</v>
      </c>
      <c r="E98" s="12" t="s">
        <v>4286</v>
      </c>
      <c r="F98" s="12"/>
      <c r="G98" s="12" t="s">
        <v>4826</v>
      </c>
      <c r="H98" s="12" t="s">
        <v>4825</v>
      </c>
      <c r="I98" s="12">
        <v>780</v>
      </c>
      <c r="J98" s="12" t="s">
        <v>4826</v>
      </c>
      <c r="K98" s="12" t="s">
        <v>4827</v>
      </c>
      <c r="L98" s="12" t="s">
        <v>4262</v>
      </c>
      <c r="M98" s="12"/>
      <c r="N98" s="12" t="s">
        <v>4826</v>
      </c>
      <c r="O98" s="12" t="s">
        <v>4826</v>
      </c>
      <c r="P98" s="12"/>
      <c r="Q98" s="12"/>
      <c r="R98" s="12"/>
      <c r="S98" s="12"/>
      <c r="T98" s="12"/>
      <c r="U98" s="12"/>
      <c r="V98" s="12"/>
      <c r="W98" s="12"/>
      <c r="X98" s="12"/>
      <c r="Y98" s="12"/>
      <c r="Z98" s="12"/>
      <c r="AA98" s="12"/>
      <c r="AB98" s="12"/>
      <c r="AC98" s="12"/>
      <c r="AD98" s="12" t="s">
        <v>4828</v>
      </c>
      <c r="AE98" s="12"/>
      <c r="AF98" s="12"/>
      <c r="AG98" s="12"/>
      <c r="AH98" s="12"/>
    </row>
    <row r="99" spans="1:34" ht="76.5" x14ac:dyDescent="0.25">
      <c r="A99" s="12" t="s">
        <v>4829</v>
      </c>
      <c r="B99" s="12" t="s">
        <v>4830</v>
      </c>
      <c r="C99" s="12">
        <v>400</v>
      </c>
      <c r="D99" s="12" t="s">
        <v>4831</v>
      </c>
      <c r="E99" s="12" t="s">
        <v>4262</v>
      </c>
      <c r="F99" s="12"/>
      <c r="G99" s="12"/>
      <c r="H99" s="12"/>
      <c r="I99" s="12">
        <v>2024</v>
      </c>
      <c r="J99" s="12"/>
      <c r="K99" s="12"/>
      <c r="L99" s="12"/>
      <c r="M99" s="12">
        <v>12409</v>
      </c>
      <c r="N99" s="12" t="s">
        <v>4830</v>
      </c>
      <c r="O99" s="12" t="s">
        <v>4830</v>
      </c>
      <c r="P99" s="12"/>
      <c r="Q99" s="12"/>
      <c r="R99" s="12"/>
      <c r="S99" s="12">
        <v>44935</v>
      </c>
      <c r="T99" s="12"/>
      <c r="U99" s="12"/>
      <c r="V99" s="12"/>
      <c r="W99" s="12"/>
      <c r="X99" s="12"/>
      <c r="Y99" s="12"/>
      <c r="Z99" s="12"/>
      <c r="AA99" s="12"/>
      <c r="AB99" s="12"/>
      <c r="AC99" s="12"/>
      <c r="AD99" s="12" t="s">
        <v>4832</v>
      </c>
      <c r="AE99" s="12"/>
      <c r="AF99" s="12"/>
      <c r="AG99" s="12"/>
      <c r="AH99" s="12"/>
    </row>
    <row r="100" spans="1:34" ht="63.75" x14ac:dyDescent="0.25">
      <c r="A100" s="12" t="s">
        <v>4833</v>
      </c>
      <c r="B100" s="12" t="s">
        <v>4834</v>
      </c>
      <c r="C100" s="12">
        <v>124</v>
      </c>
      <c r="D100" s="12" t="s">
        <v>4835</v>
      </c>
      <c r="E100" s="12" t="s">
        <v>4258</v>
      </c>
      <c r="F100" s="12"/>
      <c r="G100" s="12" t="s">
        <v>4834</v>
      </c>
      <c r="H100" s="12" t="s">
        <v>4833</v>
      </c>
      <c r="I100" s="12">
        <v>1520</v>
      </c>
      <c r="J100" s="12" t="s">
        <v>4834</v>
      </c>
      <c r="K100" s="12" t="s">
        <v>4834</v>
      </c>
      <c r="L100" s="12" t="s">
        <v>17</v>
      </c>
      <c r="M100" s="12">
        <v>11154</v>
      </c>
      <c r="N100" s="12" t="s">
        <v>4834</v>
      </c>
      <c r="O100" s="12" t="s">
        <v>4834</v>
      </c>
      <c r="P100" s="12" t="s">
        <v>4835</v>
      </c>
      <c r="Q100" s="12" t="s">
        <v>4277</v>
      </c>
      <c r="R100" s="12" t="s">
        <v>4278</v>
      </c>
      <c r="S100" s="12"/>
      <c r="T100" s="12"/>
      <c r="U100" s="12"/>
      <c r="V100" s="12" t="s">
        <v>4836</v>
      </c>
      <c r="W100" s="12" t="s">
        <v>4837</v>
      </c>
      <c r="X100" s="12" t="s">
        <v>4838</v>
      </c>
      <c r="Y100" s="12"/>
      <c r="Z100" s="12"/>
      <c r="AA100" s="12"/>
      <c r="AB100" s="12"/>
      <c r="AC100" s="12"/>
      <c r="AD100" s="12" t="s">
        <v>4839</v>
      </c>
      <c r="AE100" s="12"/>
      <c r="AF100" s="12"/>
      <c r="AG100" s="12"/>
      <c r="AH100" s="12"/>
    </row>
    <row r="101" spans="1:34" ht="51" x14ac:dyDescent="0.25">
      <c r="A101" s="12" t="s">
        <v>4840</v>
      </c>
      <c r="B101" s="12" t="s">
        <v>4841</v>
      </c>
      <c r="C101" s="12">
        <v>86</v>
      </c>
      <c r="D101" s="12" t="s">
        <v>4842</v>
      </c>
      <c r="E101" s="12" t="s">
        <v>4843</v>
      </c>
      <c r="F101" s="12"/>
      <c r="G101" s="12" t="s">
        <v>4841</v>
      </c>
      <c r="H101" s="12" t="s">
        <v>4840</v>
      </c>
      <c r="I101" s="12">
        <v>229</v>
      </c>
      <c r="J101" s="12" t="s">
        <v>4844</v>
      </c>
      <c r="K101" s="12" t="s">
        <v>4842</v>
      </c>
      <c r="L101" s="12" t="s">
        <v>4845</v>
      </c>
      <c r="M101" s="12"/>
      <c r="N101" s="12"/>
      <c r="O101" s="12"/>
      <c r="P101" s="12"/>
      <c r="Q101" s="12"/>
      <c r="R101" s="12"/>
      <c r="S101" s="12"/>
      <c r="T101" s="12"/>
      <c r="U101" s="12"/>
      <c r="V101" s="12"/>
      <c r="W101" s="12"/>
      <c r="X101" s="12"/>
      <c r="Y101" s="12"/>
      <c r="Z101" s="12"/>
      <c r="AA101" s="12"/>
      <c r="AB101" s="12"/>
      <c r="AC101" s="12"/>
      <c r="AD101" s="12" t="s">
        <v>4846</v>
      </c>
      <c r="AE101" s="12"/>
      <c r="AF101" s="12"/>
      <c r="AG101" s="12"/>
      <c r="AH101" s="12"/>
    </row>
    <row r="102" spans="1:34" ht="63.75" x14ac:dyDescent="0.25">
      <c r="A102" s="12" t="s">
        <v>8883</v>
      </c>
      <c r="B102" s="12" t="s">
        <v>8884</v>
      </c>
      <c r="C102" s="12">
        <v>420</v>
      </c>
      <c r="D102" s="12" t="s">
        <v>8885</v>
      </c>
      <c r="E102" s="12" t="s">
        <v>4316</v>
      </c>
      <c r="F102" s="12"/>
      <c r="G102" s="12"/>
      <c r="H102" s="12"/>
      <c r="I102" s="12">
        <v>2079</v>
      </c>
      <c r="J102" s="12"/>
      <c r="K102" s="12"/>
      <c r="L102" s="12"/>
      <c r="M102" s="12"/>
      <c r="N102" s="12"/>
      <c r="O102" s="12"/>
      <c r="P102" s="12"/>
      <c r="Q102" s="12"/>
      <c r="R102" s="12"/>
      <c r="S102" s="12">
        <v>45043</v>
      </c>
      <c r="T102" s="12" t="s">
        <v>8886</v>
      </c>
      <c r="U102" s="12"/>
      <c r="V102" s="12" t="s">
        <v>8887</v>
      </c>
      <c r="W102" s="12"/>
      <c r="X102" s="12"/>
      <c r="Y102" s="12"/>
      <c r="Z102" s="12"/>
      <c r="AA102" s="12"/>
      <c r="AB102" s="12"/>
      <c r="AC102" s="12"/>
      <c r="AD102" s="12" t="s">
        <v>8888</v>
      </c>
      <c r="AE102" s="12"/>
      <c r="AF102" s="12"/>
      <c r="AG102" s="12"/>
      <c r="AH102" s="12"/>
    </row>
    <row r="103" spans="1:34" ht="76.5" x14ac:dyDescent="0.25">
      <c r="A103" s="12" t="s">
        <v>4847</v>
      </c>
      <c r="B103" s="12" t="s">
        <v>4848</v>
      </c>
      <c r="C103" s="12">
        <v>69</v>
      </c>
      <c r="D103" s="12" t="s">
        <v>4849</v>
      </c>
      <c r="E103" s="12" t="s">
        <v>4286</v>
      </c>
      <c r="F103" s="12"/>
      <c r="G103" s="12" t="s">
        <v>4848</v>
      </c>
      <c r="H103" s="12" t="s">
        <v>4847</v>
      </c>
      <c r="I103" s="12">
        <v>776</v>
      </c>
      <c r="J103" s="12" t="s">
        <v>4848</v>
      </c>
      <c r="K103" s="12" t="s">
        <v>4849</v>
      </c>
      <c r="L103" s="12" t="s">
        <v>4262</v>
      </c>
      <c r="M103" s="12"/>
      <c r="N103" s="12"/>
      <c r="O103" s="12"/>
      <c r="P103" s="12"/>
      <c r="Q103" s="12"/>
      <c r="R103" s="12"/>
      <c r="S103" s="12"/>
      <c r="T103" s="12"/>
      <c r="U103" s="12"/>
      <c r="V103" s="12"/>
      <c r="W103" s="12"/>
      <c r="X103" s="12"/>
      <c r="Y103" s="12"/>
      <c r="Z103" s="12"/>
      <c r="AA103" s="12"/>
      <c r="AB103" s="12"/>
      <c r="AC103" s="12"/>
      <c r="AD103" s="12" t="s">
        <v>4850</v>
      </c>
      <c r="AE103" s="12"/>
      <c r="AF103" s="12"/>
      <c r="AG103" s="12"/>
      <c r="AH103" s="12"/>
    </row>
    <row r="104" spans="1:34" ht="102" x14ac:dyDescent="0.25">
      <c r="A104" s="12" t="s">
        <v>4851</v>
      </c>
      <c r="B104" s="12" t="s">
        <v>4852</v>
      </c>
      <c r="C104" s="12">
        <v>78</v>
      </c>
      <c r="D104" s="12" t="s">
        <v>4853</v>
      </c>
      <c r="E104" s="12" t="s">
        <v>4316</v>
      </c>
      <c r="F104" s="12"/>
      <c r="G104" s="12" t="s">
        <v>4852</v>
      </c>
      <c r="H104" s="12" t="s">
        <v>4851</v>
      </c>
      <c r="I104" s="12">
        <v>396</v>
      </c>
      <c r="J104" s="12" t="s">
        <v>4852</v>
      </c>
      <c r="K104" s="12" t="s">
        <v>4853</v>
      </c>
      <c r="L104" s="12" t="s">
        <v>4316</v>
      </c>
      <c r="M104" s="12">
        <v>2166</v>
      </c>
      <c r="N104" s="12" t="s">
        <v>4854</v>
      </c>
      <c r="O104" s="12" t="s">
        <v>4854</v>
      </c>
      <c r="P104" s="12" t="s">
        <v>4853</v>
      </c>
      <c r="Q104" s="12" t="s">
        <v>4320</v>
      </c>
      <c r="R104" s="12" t="s">
        <v>4278</v>
      </c>
      <c r="S104" s="12"/>
      <c r="T104" s="12"/>
      <c r="U104" s="12"/>
      <c r="V104" s="12" t="s">
        <v>4855</v>
      </c>
      <c r="W104" s="12" t="s">
        <v>4856</v>
      </c>
      <c r="X104" s="12" t="s">
        <v>4857</v>
      </c>
      <c r="Y104" s="12"/>
      <c r="Z104" s="12"/>
      <c r="AA104" s="12"/>
      <c r="AB104" s="12"/>
      <c r="AC104" s="12"/>
      <c r="AD104" s="12" t="s">
        <v>4858</v>
      </c>
      <c r="AE104" s="12"/>
      <c r="AF104" s="12"/>
      <c r="AG104" s="12"/>
      <c r="AH104" s="12"/>
    </row>
    <row r="105" spans="1:34" ht="25.5" x14ac:dyDescent="0.25">
      <c r="A105" s="12" t="s">
        <v>4859</v>
      </c>
      <c r="B105" s="12" t="s">
        <v>4859</v>
      </c>
      <c r="C105" s="12">
        <v>75</v>
      </c>
      <c r="D105" s="12" t="s">
        <v>4859</v>
      </c>
      <c r="E105" s="12" t="s">
        <v>4316</v>
      </c>
      <c r="F105" s="12"/>
      <c r="G105" s="12" t="s">
        <v>4859</v>
      </c>
      <c r="H105" s="12" t="s">
        <v>4860</v>
      </c>
      <c r="I105" s="12">
        <v>1034</v>
      </c>
      <c r="J105" s="12" t="s">
        <v>4861</v>
      </c>
      <c r="K105" s="12" t="s">
        <v>4859</v>
      </c>
      <c r="L105" s="12" t="s">
        <v>4316</v>
      </c>
      <c r="M105" s="12"/>
      <c r="N105" s="12"/>
      <c r="O105" s="12"/>
      <c r="P105" s="12"/>
      <c r="Q105" s="12"/>
      <c r="R105" s="12"/>
      <c r="S105" s="12"/>
      <c r="T105" s="12"/>
      <c r="U105" s="12"/>
      <c r="V105" s="12"/>
      <c r="W105" s="12"/>
      <c r="X105" s="12"/>
      <c r="Y105" s="12"/>
      <c r="Z105" s="12"/>
      <c r="AA105" s="12"/>
      <c r="AB105" s="12"/>
      <c r="AC105" s="12"/>
      <c r="AD105" s="12" t="s">
        <v>4859</v>
      </c>
      <c r="AE105" s="12"/>
      <c r="AF105" s="12"/>
      <c r="AG105" s="12"/>
      <c r="AH105" s="12"/>
    </row>
    <row r="106" spans="1:34" ht="102" x14ac:dyDescent="0.25">
      <c r="A106" s="12" t="s">
        <v>4862</v>
      </c>
      <c r="B106" s="12" t="s">
        <v>4863</v>
      </c>
      <c r="C106" s="12">
        <v>76</v>
      </c>
      <c r="D106" s="12" t="s">
        <v>4864</v>
      </c>
      <c r="E106" s="12" t="s">
        <v>4286</v>
      </c>
      <c r="F106" s="12"/>
      <c r="G106" s="12" t="s">
        <v>4863</v>
      </c>
      <c r="H106" s="12" t="s">
        <v>4862</v>
      </c>
      <c r="I106" s="12">
        <v>777</v>
      </c>
      <c r="J106" s="12" t="s">
        <v>4863</v>
      </c>
      <c r="K106" s="12" t="s">
        <v>4864</v>
      </c>
      <c r="L106" s="12" t="s">
        <v>4262</v>
      </c>
      <c r="M106" s="12">
        <v>10256</v>
      </c>
      <c r="N106" s="12" t="s">
        <v>4863</v>
      </c>
      <c r="O106" s="12" t="s">
        <v>4863</v>
      </c>
      <c r="P106" s="12" t="s">
        <v>4864</v>
      </c>
      <c r="Q106" s="12" t="s">
        <v>4287</v>
      </c>
      <c r="R106" s="12" t="s">
        <v>4278</v>
      </c>
      <c r="S106" s="12"/>
      <c r="T106" s="12" t="s">
        <v>4865</v>
      </c>
      <c r="U106" s="12"/>
      <c r="V106" s="12" t="s">
        <v>4866</v>
      </c>
      <c r="W106" s="12" t="s">
        <v>4867</v>
      </c>
      <c r="X106" s="12" t="s">
        <v>4868</v>
      </c>
      <c r="Y106" s="12"/>
      <c r="Z106" s="12"/>
      <c r="AA106" s="12"/>
      <c r="AB106" s="12"/>
      <c r="AC106" s="12"/>
      <c r="AD106" s="12" t="s">
        <v>4869</v>
      </c>
      <c r="AE106" s="12"/>
      <c r="AF106" s="12"/>
      <c r="AG106" s="12"/>
      <c r="AH106" s="12"/>
    </row>
    <row r="107" spans="1:34" ht="51" x14ac:dyDescent="0.25">
      <c r="A107" s="12" t="s">
        <v>4870</v>
      </c>
      <c r="B107" s="12" t="s">
        <v>4871</v>
      </c>
      <c r="C107" s="12">
        <v>93</v>
      </c>
      <c r="D107" s="12" t="s">
        <v>4872</v>
      </c>
      <c r="E107" s="12" t="s">
        <v>4286</v>
      </c>
      <c r="F107" s="12"/>
      <c r="G107" s="12" t="s">
        <v>4871</v>
      </c>
      <c r="H107" s="12" t="s">
        <v>4870</v>
      </c>
      <c r="I107" s="12">
        <v>387</v>
      </c>
      <c r="J107" s="12" t="s">
        <v>4871</v>
      </c>
      <c r="K107" s="12" t="s">
        <v>4872</v>
      </c>
      <c r="L107" s="12" t="s">
        <v>4262</v>
      </c>
      <c r="M107" s="12"/>
      <c r="N107" s="12"/>
      <c r="O107" s="12"/>
      <c r="P107" s="12"/>
      <c r="Q107" s="12"/>
      <c r="R107" s="12"/>
      <c r="S107" s="12"/>
      <c r="T107" s="12"/>
      <c r="U107" s="12"/>
      <c r="V107" s="12"/>
      <c r="W107" s="12"/>
      <c r="X107" s="12"/>
      <c r="Y107" s="12"/>
      <c r="Z107" s="12"/>
      <c r="AA107" s="12"/>
      <c r="AB107" s="12"/>
      <c r="AC107" s="12"/>
      <c r="AD107" s="12" t="s">
        <v>4873</v>
      </c>
      <c r="AE107" s="12"/>
      <c r="AF107" s="12"/>
      <c r="AG107" s="12"/>
      <c r="AH107" s="12"/>
    </row>
    <row r="108" spans="1:34" ht="140.25" x14ac:dyDescent="0.25">
      <c r="A108" s="12" t="s">
        <v>4874</v>
      </c>
      <c r="B108" s="12" t="s">
        <v>4875</v>
      </c>
      <c r="C108" s="12">
        <v>344</v>
      </c>
      <c r="D108" s="12" t="s">
        <v>4876</v>
      </c>
      <c r="E108" s="12" t="s">
        <v>4262</v>
      </c>
      <c r="F108" s="12"/>
      <c r="G108" s="12"/>
      <c r="H108" s="12"/>
      <c r="I108" s="12">
        <v>1951</v>
      </c>
      <c r="J108" s="12"/>
      <c r="K108" s="12"/>
      <c r="L108" s="12"/>
      <c r="M108" s="12"/>
      <c r="N108" s="12" t="s">
        <v>4877</v>
      </c>
      <c r="O108" s="12" t="s">
        <v>4877</v>
      </c>
      <c r="P108" s="12"/>
      <c r="Q108" s="12"/>
      <c r="R108" s="12"/>
      <c r="S108" s="12">
        <v>44326</v>
      </c>
      <c r="T108" s="12" t="s">
        <v>4878</v>
      </c>
      <c r="U108" s="12"/>
      <c r="V108" s="12" t="s">
        <v>4879</v>
      </c>
      <c r="W108" s="12" t="s">
        <v>4880</v>
      </c>
      <c r="X108" s="12"/>
      <c r="Y108" s="12"/>
      <c r="Z108" s="12"/>
      <c r="AA108" s="12"/>
      <c r="AB108" s="12"/>
      <c r="AC108" s="12"/>
      <c r="AD108" s="12" t="s">
        <v>4881</v>
      </c>
      <c r="AE108" s="12"/>
      <c r="AF108" s="12"/>
      <c r="AG108" s="12"/>
      <c r="AH108" s="12"/>
    </row>
    <row r="109" spans="1:34" ht="76.5" x14ac:dyDescent="0.25">
      <c r="A109" s="12" t="s">
        <v>4882</v>
      </c>
      <c r="B109" s="12" t="s">
        <v>4883</v>
      </c>
      <c r="C109" s="12">
        <v>321</v>
      </c>
      <c r="D109" s="12" t="s">
        <v>4884</v>
      </c>
      <c r="E109" s="12" t="s">
        <v>4262</v>
      </c>
      <c r="F109" s="12"/>
      <c r="G109" s="12"/>
      <c r="H109" s="12"/>
      <c r="I109" s="12">
        <v>1800</v>
      </c>
      <c r="J109" s="12"/>
      <c r="K109" s="12"/>
      <c r="L109" s="12"/>
      <c r="M109" s="12"/>
      <c r="N109" s="12"/>
      <c r="O109" s="12"/>
      <c r="P109" s="12"/>
      <c r="Q109" s="12"/>
      <c r="R109" s="12"/>
      <c r="S109" s="12">
        <v>44474</v>
      </c>
      <c r="T109" s="12" t="s">
        <v>4885</v>
      </c>
      <c r="U109" s="12"/>
      <c r="V109" s="12" t="s">
        <v>4886</v>
      </c>
      <c r="W109" s="12" t="s">
        <v>4887</v>
      </c>
      <c r="X109" s="12"/>
      <c r="Y109" s="12"/>
      <c r="Z109" s="12"/>
      <c r="AA109" s="12"/>
      <c r="AB109" s="12"/>
      <c r="AC109" s="12"/>
      <c r="AD109" s="12" t="s">
        <v>4888</v>
      </c>
      <c r="AE109" s="12"/>
      <c r="AF109" s="12"/>
      <c r="AG109" s="12"/>
      <c r="AH109" s="12"/>
    </row>
    <row r="110" spans="1:34" ht="63.75" x14ac:dyDescent="0.25">
      <c r="A110" s="12" t="s">
        <v>4889</v>
      </c>
      <c r="B110" s="12" t="s">
        <v>4890</v>
      </c>
      <c r="C110" s="12">
        <v>80</v>
      </c>
      <c r="D110" s="12" t="s">
        <v>4891</v>
      </c>
      <c r="E110" s="12" t="s">
        <v>4258</v>
      </c>
      <c r="F110" s="12"/>
      <c r="G110" s="12" t="s">
        <v>4890</v>
      </c>
      <c r="H110" s="12" t="s">
        <v>4889</v>
      </c>
      <c r="I110" s="12">
        <v>761</v>
      </c>
      <c r="J110" s="12" t="s">
        <v>4890</v>
      </c>
      <c r="K110" s="12" t="s">
        <v>4891</v>
      </c>
      <c r="L110" s="12" t="s">
        <v>4258</v>
      </c>
      <c r="M110" s="12">
        <v>10246</v>
      </c>
      <c r="N110" s="12" t="s">
        <v>4890</v>
      </c>
      <c r="O110" s="12" t="s">
        <v>4890</v>
      </c>
      <c r="P110" s="12" t="s">
        <v>4892</v>
      </c>
      <c r="Q110" s="12" t="s">
        <v>4287</v>
      </c>
      <c r="R110" s="12" t="s">
        <v>4278</v>
      </c>
      <c r="S110" s="12"/>
      <c r="T110" s="12"/>
      <c r="U110" s="12"/>
      <c r="V110" s="12" t="s">
        <v>4893</v>
      </c>
      <c r="W110" s="12" t="s">
        <v>4894</v>
      </c>
      <c r="X110" s="12" t="s">
        <v>4895</v>
      </c>
      <c r="Y110" s="12"/>
      <c r="Z110" s="12"/>
      <c r="AA110" s="12"/>
      <c r="AB110" s="12"/>
      <c r="AC110" s="12"/>
      <c r="AD110" s="12" t="s">
        <v>4896</v>
      </c>
      <c r="AE110" s="12"/>
      <c r="AF110" s="12"/>
      <c r="AG110" s="12"/>
      <c r="AH110" s="12"/>
    </row>
    <row r="111" spans="1:34" ht="51" x14ac:dyDescent="0.25">
      <c r="A111" s="12" t="s">
        <v>4897</v>
      </c>
      <c r="B111" s="12" t="s">
        <v>4897</v>
      </c>
      <c r="C111" s="12">
        <v>82</v>
      </c>
      <c r="D111" s="12" t="s">
        <v>4898</v>
      </c>
      <c r="E111" s="12" t="s">
        <v>4685</v>
      </c>
      <c r="F111" s="12"/>
      <c r="G111" s="12" t="s">
        <v>4897</v>
      </c>
      <c r="H111" s="12" t="s">
        <v>4897</v>
      </c>
      <c r="I111" s="12">
        <v>1604</v>
      </c>
      <c r="J111" s="12" t="s">
        <v>4897</v>
      </c>
      <c r="K111" s="12" t="s">
        <v>4897</v>
      </c>
      <c r="L111" s="12" t="s">
        <v>4899</v>
      </c>
      <c r="M111" s="12"/>
      <c r="N111" s="12"/>
      <c r="O111" s="12"/>
      <c r="P111" s="12"/>
      <c r="Q111" s="12"/>
      <c r="R111" s="12"/>
      <c r="S111" s="12"/>
      <c r="T111" s="12"/>
      <c r="U111" s="12"/>
      <c r="V111" s="12"/>
      <c r="W111" s="12"/>
      <c r="X111" s="12"/>
      <c r="Y111" s="12"/>
      <c r="Z111" s="12"/>
      <c r="AA111" s="12"/>
      <c r="AB111" s="12"/>
      <c r="AC111" s="12"/>
      <c r="AD111" s="12" t="s">
        <v>4900</v>
      </c>
      <c r="AE111" s="12"/>
      <c r="AF111" s="12"/>
      <c r="AG111" s="12"/>
      <c r="AH111" s="12"/>
    </row>
    <row r="112" spans="1:34" ht="63.75" x14ac:dyDescent="0.25">
      <c r="A112" s="12" t="s">
        <v>4901</v>
      </c>
      <c r="B112" s="12" t="s">
        <v>4902</v>
      </c>
      <c r="C112" s="12">
        <v>84</v>
      </c>
      <c r="D112" s="12" t="s">
        <v>4903</v>
      </c>
      <c r="E112" s="12" t="s">
        <v>4316</v>
      </c>
      <c r="F112" s="12"/>
      <c r="G112" s="12" t="s">
        <v>4902</v>
      </c>
      <c r="H112" s="12" t="s">
        <v>4904</v>
      </c>
      <c r="I112" s="12">
        <v>38</v>
      </c>
      <c r="J112" s="12" t="s">
        <v>4902</v>
      </c>
      <c r="K112" s="12" t="s">
        <v>4903</v>
      </c>
      <c r="L112" s="12" t="s">
        <v>4316</v>
      </c>
      <c r="M112" s="12">
        <v>4309</v>
      </c>
      <c r="N112" s="12" t="s">
        <v>4905</v>
      </c>
      <c r="O112" s="12" t="s">
        <v>4905</v>
      </c>
      <c r="P112" s="12" t="s">
        <v>4903</v>
      </c>
      <c r="Q112" s="12" t="s">
        <v>4320</v>
      </c>
      <c r="R112" s="12" t="s">
        <v>4278</v>
      </c>
      <c r="S112" s="12"/>
      <c r="T112" s="12"/>
      <c r="U112" s="12"/>
      <c r="V112" s="12" t="s">
        <v>4906</v>
      </c>
      <c r="W112" s="12" t="s">
        <v>4907</v>
      </c>
      <c r="X112" s="12" t="s">
        <v>4908</v>
      </c>
      <c r="Y112" s="12"/>
      <c r="Z112" s="12"/>
      <c r="AA112" s="12"/>
      <c r="AB112" s="12"/>
      <c r="AC112" s="12"/>
      <c r="AD112" s="12" t="s">
        <v>4909</v>
      </c>
      <c r="AE112" s="12"/>
      <c r="AF112" s="12"/>
      <c r="AG112" s="12"/>
      <c r="AH112" s="12"/>
    </row>
    <row r="113" spans="1:34" ht="63.75" x14ac:dyDescent="0.25">
      <c r="A113" s="12" t="s">
        <v>4910</v>
      </c>
      <c r="B113" s="12" t="s">
        <v>4910</v>
      </c>
      <c r="C113" s="12">
        <v>372</v>
      </c>
      <c r="D113" s="12" t="s">
        <v>4911</v>
      </c>
      <c r="E113" s="12" t="s">
        <v>4440</v>
      </c>
      <c r="F113" s="12"/>
      <c r="G113" s="12"/>
      <c r="H113" s="12"/>
      <c r="I113" s="12">
        <v>1964</v>
      </c>
      <c r="J113" s="12"/>
      <c r="K113" s="12"/>
      <c r="L113" s="12"/>
      <c r="M113" s="12"/>
      <c r="N113" s="12"/>
      <c r="O113" s="12"/>
      <c r="P113" s="12"/>
      <c r="Q113" s="12"/>
      <c r="R113" s="12"/>
      <c r="S113" s="12">
        <v>44707</v>
      </c>
      <c r="T113" s="12" t="s">
        <v>4912</v>
      </c>
      <c r="U113" s="12"/>
      <c r="V113" s="12" t="s">
        <v>4913</v>
      </c>
      <c r="W113" s="12" t="s">
        <v>4914</v>
      </c>
      <c r="X113" s="12"/>
      <c r="Y113" s="12"/>
      <c r="Z113" s="12"/>
      <c r="AA113" s="12"/>
      <c r="AB113" s="12"/>
      <c r="AC113" s="12"/>
      <c r="AD113" s="12" t="s">
        <v>4915</v>
      </c>
      <c r="AE113" s="12"/>
      <c r="AF113" s="12"/>
      <c r="AG113" s="12"/>
      <c r="AH113" s="12"/>
    </row>
    <row r="114" spans="1:34" ht="25.5" x14ac:dyDescent="0.25">
      <c r="A114" s="12" t="s">
        <v>4916</v>
      </c>
      <c r="B114" s="12" t="s">
        <v>4916</v>
      </c>
      <c r="C114" s="12">
        <v>85</v>
      </c>
      <c r="D114" s="12" t="s">
        <v>4916</v>
      </c>
      <c r="E114" s="12" t="s">
        <v>4440</v>
      </c>
      <c r="F114" s="12"/>
      <c r="G114" s="12" t="s">
        <v>4916</v>
      </c>
      <c r="H114" s="12" t="s">
        <v>4917</v>
      </c>
      <c r="I114" s="12">
        <v>839</v>
      </c>
      <c r="J114" s="12" t="s">
        <v>4916</v>
      </c>
      <c r="K114" s="12" t="s">
        <v>4916</v>
      </c>
      <c r="L114" s="12" t="s">
        <v>4441</v>
      </c>
      <c r="M114" s="12"/>
      <c r="N114" s="12"/>
      <c r="O114" s="12"/>
      <c r="P114" s="12"/>
      <c r="Q114" s="12"/>
      <c r="R114" s="12"/>
      <c r="S114" s="12"/>
      <c r="T114" s="12"/>
      <c r="U114" s="12"/>
      <c r="V114" s="12"/>
      <c r="W114" s="12"/>
      <c r="X114" s="12"/>
      <c r="Y114" s="12"/>
      <c r="Z114" s="12"/>
      <c r="AA114" s="12"/>
      <c r="AB114" s="12"/>
      <c r="AC114" s="12"/>
      <c r="AD114" s="12" t="s">
        <v>4918</v>
      </c>
      <c r="AE114" s="12"/>
      <c r="AF114" s="12"/>
      <c r="AG114" s="12"/>
      <c r="AH114" s="12"/>
    </row>
    <row r="115" spans="1:34" ht="38.25" x14ac:dyDescent="0.25">
      <c r="A115" s="12" t="s">
        <v>4919</v>
      </c>
      <c r="B115" s="12" t="s">
        <v>4919</v>
      </c>
      <c r="C115" s="12">
        <v>300</v>
      </c>
      <c r="D115" s="12" t="s">
        <v>4919</v>
      </c>
      <c r="E115" s="12" t="s">
        <v>4440</v>
      </c>
      <c r="F115" s="12"/>
      <c r="G115" s="12"/>
      <c r="H115" s="12"/>
      <c r="I115" s="12">
        <v>1781</v>
      </c>
      <c r="J115" s="12"/>
      <c r="K115" s="12"/>
      <c r="L115" s="12"/>
      <c r="M115" s="12"/>
      <c r="N115" s="12"/>
      <c r="O115" s="12"/>
      <c r="P115" s="12"/>
      <c r="Q115" s="12"/>
      <c r="R115" s="12"/>
      <c r="S115" s="12"/>
      <c r="T115" s="12" t="s">
        <v>4920</v>
      </c>
      <c r="U115" s="12"/>
      <c r="V115" s="12"/>
      <c r="W115" s="12"/>
      <c r="X115" s="12"/>
      <c r="Y115" s="12"/>
      <c r="Z115" s="12"/>
      <c r="AA115" s="12"/>
      <c r="AB115" s="12"/>
      <c r="AC115" s="12"/>
      <c r="AD115" s="12" t="s">
        <v>4921</v>
      </c>
      <c r="AE115" s="12"/>
      <c r="AF115" s="12"/>
      <c r="AG115" s="12"/>
      <c r="AH115" s="12"/>
    </row>
    <row r="116" spans="1:34" ht="38.25" x14ac:dyDescent="0.25">
      <c r="A116" s="12" t="s">
        <v>4922</v>
      </c>
      <c r="B116" s="12" t="s">
        <v>4922</v>
      </c>
      <c r="C116" s="12">
        <v>299</v>
      </c>
      <c r="D116" s="12" t="s">
        <v>4922</v>
      </c>
      <c r="E116" s="12" t="s">
        <v>4440</v>
      </c>
      <c r="F116" s="12"/>
      <c r="G116" s="12"/>
      <c r="H116" s="12"/>
      <c r="I116" s="12">
        <v>1780</v>
      </c>
      <c r="J116" s="12"/>
      <c r="K116" s="12"/>
      <c r="L116" s="12"/>
      <c r="M116" s="12"/>
      <c r="N116" s="12"/>
      <c r="O116" s="12"/>
      <c r="P116" s="12"/>
      <c r="Q116" s="12"/>
      <c r="R116" s="12"/>
      <c r="S116" s="12"/>
      <c r="T116" s="12" t="s">
        <v>4923</v>
      </c>
      <c r="U116" s="12"/>
      <c r="V116" s="12"/>
      <c r="W116" s="12"/>
      <c r="X116" s="12"/>
      <c r="Y116" s="12"/>
      <c r="Z116" s="12"/>
      <c r="AA116" s="12"/>
      <c r="AB116" s="12"/>
      <c r="AC116" s="12"/>
      <c r="AD116" s="12" t="s">
        <v>4924</v>
      </c>
      <c r="AE116" s="12"/>
      <c r="AF116" s="12"/>
      <c r="AG116" s="12"/>
      <c r="AH116" s="12"/>
    </row>
    <row r="117" spans="1:34" ht="114.75" x14ac:dyDescent="0.25">
      <c r="A117" s="12" t="s">
        <v>4925</v>
      </c>
      <c r="B117" s="12" t="s">
        <v>4925</v>
      </c>
      <c r="C117" s="12">
        <v>375</v>
      </c>
      <c r="D117" s="12" t="s">
        <v>4926</v>
      </c>
      <c r="E117" s="12" t="s">
        <v>4440</v>
      </c>
      <c r="F117" s="12"/>
      <c r="G117" s="12"/>
      <c r="H117" s="12"/>
      <c r="I117" s="12">
        <v>1967</v>
      </c>
      <c r="J117" s="12"/>
      <c r="K117" s="12"/>
      <c r="L117" s="12"/>
      <c r="M117" s="12"/>
      <c r="N117" s="12"/>
      <c r="O117" s="12"/>
      <c r="P117" s="12"/>
      <c r="Q117" s="12"/>
      <c r="R117" s="12"/>
      <c r="S117" s="12">
        <v>44707</v>
      </c>
      <c r="T117" s="12" t="s">
        <v>4927</v>
      </c>
      <c r="U117" s="12"/>
      <c r="V117" s="12" t="s">
        <v>4913</v>
      </c>
      <c r="W117" s="12" t="s">
        <v>4914</v>
      </c>
      <c r="X117" s="12"/>
      <c r="Y117" s="12"/>
      <c r="Z117" s="12"/>
      <c r="AA117" s="12"/>
      <c r="AB117" s="12"/>
      <c r="AC117" s="12"/>
      <c r="AD117" s="12" t="s">
        <v>4928</v>
      </c>
      <c r="AE117" s="12"/>
      <c r="AF117" s="12"/>
      <c r="AG117" s="12"/>
      <c r="AH117" s="12"/>
    </row>
    <row r="118" spans="1:34" ht="102" x14ac:dyDescent="0.25">
      <c r="A118" s="12" t="s">
        <v>4929</v>
      </c>
      <c r="B118" s="12" t="s">
        <v>4930</v>
      </c>
      <c r="C118" s="12">
        <v>9</v>
      </c>
      <c r="D118" s="12" t="s">
        <v>4931</v>
      </c>
      <c r="E118" s="12" t="s">
        <v>4669</v>
      </c>
      <c r="F118" s="12"/>
      <c r="G118" s="12" t="s">
        <v>4930</v>
      </c>
      <c r="H118" s="12" t="s">
        <v>4929</v>
      </c>
      <c r="I118" s="12">
        <v>72</v>
      </c>
      <c r="J118" s="12" t="s">
        <v>4930</v>
      </c>
      <c r="K118" s="12" t="s">
        <v>4931</v>
      </c>
      <c r="L118" s="12" t="s">
        <v>4932</v>
      </c>
      <c r="M118" s="12"/>
      <c r="N118" s="12"/>
      <c r="O118" s="12"/>
      <c r="P118" s="12"/>
      <c r="Q118" s="12"/>
      <c r="R118" s="12"/>
      <c r="S118" s="12"/>
      <c r="T118" s="12"/>
      <c r="U118" s="12"/>
      <c r="V118" s="12"/>
      <c r="W118" s="12"/>
      <c r="X118" s="12"/>
      <c r="Y118" s="12"/>
      <c r="Z118" s="12"/>
      <c r="AA118" s="12"/>
      <c r="AB118" s="12"/>
      <c r="AC118" s="12"/>
      <c r="AD118" s="12" t="s">
        <v>4933</v>
      </c>
      <c r="AE118" s="12"/>
      <c r="AF118" s="12"/>
      <c r="AG118" s="12"/>
      <c r="AH118" s="12"/>
    </row>
    <row r="119" spans="1:34" ht="63.75" x14ac:dyDescent="0.25">
      <c r="A119" s="12" t="s">
        <v>4934</v>
      </c>
      <c r="B119" s="12" t="s">
        <v>4935</v>
      </c>
      <c r="C119" s="12">
        <v>125</v>
      </c>
      <c r="D119" s="12" t="s">
        <v>4936</v>
      </c>
      <c r="E119" s="12" t="s">
        <v>4316</v>
      </c>
      <c r="F119" s="12"/>
      <c r="G119" s="12" t="s">
        <v>4935</v>
      </c>
      <c r="H119" s="12" t="s">
        <v>4934</v>
      </c>
      <c r="I119" s="12">
        <v>789</v>
      </c>
      <c r="J119" s="12" t="s">
        <v>4935</v>
      </c>
      <c r="K119" s="12" t="s">
        <v>4935</v>
      </c>
      <c r="L119" s="12" t="s">
        <v>4262</v>
      </c>
      <c r="M119" s="12">
        <v>10250</v>
      </c>
      <c r="N119" s="12" t="s">
        <v>4935</v>
      </c>
      <c r="O119" s="12" t="s">
        <v>4935</v>
      </c>
      <c r="P119" s="12" t="s">
        <v>4936</v>
      </c>
      <c r="Q119" s="12" t="s">
        <v>4287</v>
      </c>
      <c r="R119" s="12" t="s">
        <v>4278</v>
      </c>
      <c r="S119" s="12"/>
      <c r="T119" s="12"/>
      <c r="U119" s="12"/>
      <c r="V119" s="12" t="s">
        <v>4937</v>
      </c>
      <c r="W119" s="12" t="s">
        <v>4938</v>
      </c>
      <c r="X119" s="12">
        <v>584241126915</v>
      </c>
      <c r="Y119" s="12"/>
      <c r="Z119" s="12"/>
      <c r="AA119" s="12"/>
      <c r="AB119" s="12"/>
      <c r="AC119" s="12"/>
      <c r="AD119" s="12" t="s">
        <v>4939</v>
      </c>
      <c r="AE119" s="12"/>
      <c r="AF119" s="12"/>
      <c r="AG119" s="12"/>
      <c r="AH119" s="12"/>
    </row>
    <row r="120" spans="1:34" ht="153" x14ac:dyDescent="0.25">
      <c r="A120" s="12" t="s">
        <v>4940</v>
      </c>
      <c r="B120" s="12" t="s">
        <v>4941</v>
      </c>
      <c r="C120" s="12">
        <v>73</v>
      </c>
      <c r="D120" s="12" t="s">
        <v>4942</v>
      </c>
      <c r="E120" s="12" t="s">
        <v>4685</v>
      </c>
      <c r="F120" s="12"/>
      <c r="G120" s="12" t="s">
        <v>4941</v>
      </c>
      <c r="H120" s="12" t="s">
        <v>4940</v>
      </c>
      <c r="I120" s="12">
        <v>1508</v>
      </c>
      <c r="J120" s="12" t="s">
        <v>4941</v>
      </c>
      <c r="K120" s="12" t="s">
        <v>4941</v>
      </c>
      <c r="L120" s="12" t="s">
        <v>17</v>
      </c>
      <c r="M120" s="12">
        <v>11146</v>
      </c>
      <c r="N120" s="12" t="s">
        <v>4941</v>
      </c>
      <c r="O120" s="12" t="s">
        <v>4941</v>
      </c>
      <c r="P120" s="12" t="s">
        <v>4942</v>
      </c>
      <c r="Q120" s="12" t="s">
        <v>17</v>
      </c>
      <c r="R120" s="12" t="s">
        <v>4278</v>
      </c>
      <c r="S120" s="12"/>
      <c r="T120" s="12"/>
      <c r="U120" s="12"/>
      <c r="V120" s="12" t="s">
        <v>4943</v>
      </c>
      <c r="W120" s="12" t="s">
        <v>4944</v>
      </c>
      <c r="X120" s="12">
        <v>584245231627</v>
      </c>
      <c r="Y120" s="12"/>
      <c r="Z120" s="12"/>
      <c r="AA120" s="12"/>
      <c r="AB120" s="12"/>
      <c r="AC120" s="12"/>
      <c r="AD120" s="12" t="s">
        <v>4945</v>
      </c>
      <c r="AE120" s="12"/>
      <c r="AF120" s="12"/>
      <c r="AG120" s="12"/>
      <c r="AH120" s="12"/>
    </row>
    <row r="121" spans="1:34" ht="51" x14ac:dyDescent="0.25">
      <c r="A121" s="12" t="s">
        <v>4946</v>
      </c>
      <c r="B121" s="12" t="s">
        <v>4947</v>
      </c>
      <c r="C121" s="12">
        <v>87</v>
      </c>
      <c r="D121" s="12" t="s">
        <v>4948</v>
      </c>
      <c r="E121" s="12" t="s">
        <v>4843</v>
      </c>
      <c r="F121" s="12"/>
      <c r="G121" s="12" t="s">
        <v>4947</v>
      </c>
      <c r="H121" s="12" t="s">
        <v>4946</v>
      </c>
      <c r="I121" s="12">
        <v>1581</v>
      </c>
      <c r="J121" s="12" t="s">
        <v>4947</v>
      </c>
      <c r="K121" s="12" t="s">
        <v>4948</v>
      </c>
      <c r="L121" s="12" t="s">
        <v>4845</v>
      </c>
      <c r="M121" s="12"/>
      <c r="N121" s="12"/>
      <c r="O121" s="12"/>
      <c r="P121" s="12"/>
      <c r="Q121" s="12"/>
      <c r="R121" s="12"/>
      <c r="S121" s="12"/>
      <c r="T121" s="12"/>
      <c r="U121" s="12"/>
      <c r="V121" s="12"/>
      <c r="W121" s="12"/>
      <c r="X121" s="12"/>
      <c r="Y121" s="12"/>
      <c r="Z121" s="12"/>
      <c r="AA121" s="12"/>
      <c r="AB121" s="12"/>
      <c r="AC121" s="12"/>
      <c r="AD121" s="12" t="s">
        <v>4949</v>
      </c>
      <c r="AE121" s="12"/>
      <c r="AF121" s="12"/>
      <c r="AG121" s="12"/>
      <c r="AH121" s="12"/>
    </row>
    <row r="122" spans="1:34" ht="89.25" x14ac:dyDescent="0.25">
      <c r="A122" s="12" t="s">
        <v>4950</v>
      </c>
      <c r="B122" s="12" t="s">
        <v>4951</v>
      </c>
      <c r="C122" s="12">
        <v>88</v>
      </c>
      <c r="D122" s="12" t="s">
        <v>4952</v>
      </c>
      <c r="E122" s="12" t="s">
        <v>4843</v>
      </c>
      <c r="F122" s="12"/>
      <c r="G122" s="12" t="s">
        <v>4951</v>
      </c>
      <c r="H122" s="12" t="s">
        <v>4953</v>
      </c>
      <c r="I122" s="12">
        <v>1607</v>
      </c>
      <c r="J122" s="12" t="s">
        <v>4951</v>
      </c>
      <c r="K122" s="12" t="s">
        <v>4951</v>
      </c>
      <c r="L122" s="12" t="s">
        <v>4845</v>
      </c>
      <c r="M122" s="12"/>
      <c r="N122" s="12" t="s">
        <v>4951</v>
      </c>
      <c r="O122" s="12" t="s">
        <v>4951</v>
      </c>
      <c r="P122" s="12"/>
      <c r="Q122" s="12"/>
      <c r="R122" s="12"/>
      <c r="S122" s="12"/>
      <c r="T122" s="12"/>
      <c r="U122" s="12"/>
      <c r="V122" s="12"/>
      <c r="W122" s="12"/>
      <c r="X122" s="12"/>
      <c r="Y122" s="12"/>
      <c r="Z122" s="12"/>
      <c r="AA122" s="12"/>
      <c r="AB122" s="12"/>
      <c r="AC122" s="12"/>
      <c r="AD122" s="12" t="s">
        <v>4954</v>
      </c>
      <c r="AE122" s="12"/>
      <c r="AF122" s="12"/>
      <c r="AG122" s="12"/>
      <c r="AH122" s="12"/>
    </row>
    <row r="123" spans="1:34" ht="38.25" x14ac:dyDescent="0.25">
      <c r="A123" s="12" t="s">
        <v>4955</v>
      </c>
      <c r="B123" s="12" t="s">
        <v>4956</v>
      </c>
      <c r="C123" s="12">
        <v>126</v>
      </c>
      <c r="D123" s="12" t="s">
        <v>4957</v>
      </c>
      <c r="E123" s="12" t="s">
        <v>4286</v>
      </c>
      <c r="F123" s="12"/>
      <c r="G123" s="12" t="s">
        <v>4956</v>
      </c>
      <c r="H123" s="12" t="s">
        <v>4955</v>
      </c>
      <c r="I123" s="12">
        <v>1609</v>
      </c>
      <c r="J123" s="12" t="s">
        <v>4956</v>
      </c>
      <c r="K123" s="12" t="s">
        <v>4956</v>
      </c>
      <c r="L123" s="12" t="s">
        <v>4262</v>
      </c>
      <c r="M123" s="12"/>
      <c r="N123" s="12"/>
      <c r="O123" s="12"/>
      <c r="P123" s="12"/>
      <c r="Q123" s="12"/>
      <c r="R123" s="12"/>
      <c r="S123" s="12"/>
      <c r="T123" s="12"/>
      <c r="U123" s="12"/>
      <c r="V123" s="12"/>
      <c r="W123" s="12"/>
      <c r="X123" s="12"/>
      <c r="Y123" s="12"/>
      <c r="Z123" s="12"/>
      <c r="AA123" s="12"/>
      <c r="AB123" s="12"/>
      <c r="AC123" s="12"/>
      <c r="AD123" s="12" t="s">
        <v>4958</v>
      </c>
      <c r="AE123" s="12"/>
      <c r="AF123" s="12"/>
      <c r="AG123" s="12"/>
      <c r="AH123" s="12"/>
    </row>
    <row r="124" spans="1:34" ht="140.25" x14ac:dyDescent="0.25">
      <c r="A124" s="12" t="s">
        <v>4959</v>
      </c>
      <c r="B124" s="12" t="s">
        <v>4960</v>
      </c>
      <c r="C124" s="12">
        <v>378</v>
      </c>
      <c r="D124" s="12" t="s">
        <v>4961</v>
      </c>
      <c r="E124" s="12" t="s">
        <v>4262</v>
      </c>
      <c r="F124" s="12"/>
      <c r="G124" s="12"/>
      <c r="H124" s="12"/>
      <c r="I124" s="12">
        <v>2056</v>
      </c>
      <c r="J124" s="12"/>
      <c r="K124" s="12"/>
      <c r="L124" s="12"/>
      <c r="M124" s="12"/>
      <c r="N124" s="12"/>
      <c r="O124" s="12"/>
      <c r="P124" s="12"/>
      <c r="Q124" s="12"/>
      <c r="R124" s="12"/>
      <c r="S124" s="12">
        <v>44776</v>
      </c>
      <c r="T124" s="12" t="s">
        <v>4962</v>
      </c>
      <c r="U124" s="12"/>
      <c r="V124" s="12" t="s">
        <v>4963</v>
      </c>
      <c r="W124" s="12" t="s">
        <v>4964</v>
      </c>
      <c r="X124" s="12"/>
      <c r="Y124" s="12"/>
      <c r="Z124" s="12"/>
      <c r="AA124" s="12"/>
      <c r="AB124" s="12"/>
      <c r="AC124" s="12"/>
      <c r="AD124" s="12" t="s">
        <v>4965</v>
      </c>
      <c r="AE124" s="12"/>
      <c r="AF124" s="12"/>
      <c r="AG124" s="12"/>
      <c r="AH124" s="12"/>
    </row>
    <row r="125" spans="1:34" ht="38.25" x14ac:dyDescent="0.25">
      <c r="A125" s="12" t="s">
        <v>4966</v>
      </c>
      <c r="B125" s="12" t="s">
        <v>4967</v>
      </c>
      <c r="C125" s="12">
        <v>128</v>
      </c>
      <c r="D125" s="12" t="s">
        <v>4968</v>
      </c>
      <c r="E125" s="12" t="s">
        <v>4685</v>
      </c>
      <c r="F125" s="12"/>
      <c r="G125" s="12" t="s">
        <v>4967</v>
      </c>
      <c r="H125" s="12" t="s">
        <v>4966</v>
      </c>
      <c r="I125" s="12">
        <v>1610</v>
      </c>
      <c r="J125" s="12" t="s">
        <v>4967</v>
      </c>
      <c r="K125" s="12" t="s">
        <v>4967</v>
      </c>
      <c r="L125" s="12" t="s">
        <v>4262</v>
      </c>
      <c r="M125" s="12"/>
      <c r="N125" s="12"/>
      <c r="O125" s="12"/>
      <c r="P125" s="12"/>
      <c r="Q125" s="12"/>
      <c r="R125" s="12"/>
      <c r="S125" s="12"/>
      <c r="T125" s="12"/>
      <c r="U125" s="12"/>
      <c r="V125" s="12"/>
      <c r="W125" s="12"/>
      <c r="X125" s="12"/>
      <c r="Y125" s="12"/>
      <c r="Z125" s="12"/>
      <c r="AA125" s="12"/>
      <c r="AB125" s="12"/>
      <c r="AC125" s="12"/>
      <c r="AD125" s="12" t="s">
        <v>4969</v>
      </c>
      <c r="AE125" s="12"/>
      <c r="AF125" s="12"/>
      <c r="AG125" s="12"/>
      <c r="AH125" s="12"/>
    </row>
    <row r="126" spans="1:34" ht="63.75" x14ac:dyDescent="0.25">
      <c r="A126" s="12" t="s">
        <v>4970</v>
      </c>
      <c r="B126" s="12" t="s">
        <v>4971</v>
      </c>
      <c r="C126" s="12">
        <v>415</v>
      </c>
      <c r="D126" s="12" t="s">
        <v>4972</v>
      </c>
      <c r="E126" s="12" t="s">
        <v>4258</v>
      </c>
      <c r="F126" s="12"/>
      <c r="G126" s="12"/>
      <c r="H126" s="12"/>
      <c r="I126" s="12">
        <v>1970</v>
      </c>
      <c r="J126" s="12"/>
      <c r="K126" s="12"/>
      <c r="L126" s="12"/>
      <c r="M126" s="12"/>
      <c r="N126" s="12"/>
      <c r="O126" s="12"/>
      <c r="P126" s="12"/>
      <c r="Q126" s="12"/>
      <c r="R126" s="12"/>
      <c r="S126" s="12">
        <v>45027</v>
      </c>
      <c r="T126" s="12" t="s">
        <v>4973</v>
      </c>
      <c r="U126" s="12"/>
      <c r="V126" s="12" t="s">
        <v>4974</v>
      </c>
      <c r="W126" s="12"/>
      <c r="X126" s="12"/>
      <c r="Y126" s="12"/>
      <c r="Z126" s="12"/>
      <c r="AA126" s="12"/>
      <c r="AB126" s="12"/>
      <c r="AC126" s="12"/>
      <c r="AD126" s="12" t="s">
        <v>4970</v>
      </c>
      <c r="AE126" s="12"/>
      <c r="AF126" s="12"/>
      <c r="AG126" s="12"/>
      <c r="AH126" s="12"/>
    </row>
    <row r="127" spans="1:34" ht="38.25" x14ac:dyDescent="0.25">
      <c r="A127" s="12" t="s">
        <v>4975</v>
      </c>
      <c r="B127" s="12" t="s">
        <v>4975</v>
      </c>
      <c r="C127" s="12">
        <v>90</v>
      </c>
      <c r="D127" s="12" t="s">
        <v>4975</v>
      </c>
      <c r="E127" s="12" t="s">
        <v>4440</v>
      </c>
      <c r="F127" s="12"/>
      <c r="G127" s="12" t="s">
        <v>4975</v>
      </c>
      <c r="H127" s="12" t="s">
        <v>4975</v>
      </c>
      <c r="I127" s="12">
        <v>1511</v>
      </c>
      <c r="J127" s="12" t="s">
        <v>4975</v>
      </c>
      <c r="K127" s="12" t="s">
        <v>4975</v>
      </c>
      <c r="L127" s="12" t="s">
        <v>4441</v>
      </c>
      <c r="M127" s="12"/>
      <c r="N127" s="12"/>
      <c r="O127" s="12"/>
      <c r="P127" s="12"/>
      <c r="Q127" s="12"/>
      <c r="R127" s="12"/>
      <c r="S127" s="12"/>
      <c r="T127" s="12"/>
      <c r="U127" s="12"/>
      <c r="V127" s="12"/>
      <c r="W127" s="12"/>
      <c r="X127" s="12"/>
      <c r="Y127" s="12"/>
      <c r="Z127" s="12"/>
      <c r="AA127" s="12"/>
      <c r="AB127" s="12"/>
      <c r="AC127" s="12"/>
      <c r="AD127" s="12" t="s">
        <v>4976</v>
      </c>
      <c r="AE127" s="12"/>
      <c r="AF127" s="12"/>
      <c r="AG127" s="12"/>
      <c r="AH127" s="12"/>
    </row>
    <row r="128" spans="1:34" ht="102" x14ac:dyDescent="0.25">
      <c r="A128" s="12" t="s">
        <v>4977</v>
      </c>
      <c r="B128" s="12" t="s">
        <v>4978</v>
      </c>
      <c r="C128" s="12">
        <v>133</v>
      </c>
      <c r="D128" s="12" t="s">
        <v>4979</v>
      </c>
      <c r="E128" s="12" t="s">
        <v>4286</v>
      </c>
      <c r="F128" s="12"/>
      <c r="G128" s="12" t="s">
        <v>4978</v>
      </c>
      <c r="H128" s="12" t="s">
        <v>4977</v>
      </c>
      <c r="I128" s="12">
        <v>1522</v>
      </c>
      <c r="J128" s="12" t="s">
        <v>4978</v>
      </c>
      <c r="K128" s="12" t="s">
        <v>4978</v>
      </c>
      <c r="L128" s="12" t="s">
        <v>4262</v>
      </c>
      <c r="M128" s="12">
        <v>11217</v>
      </c>
      <c r="N128" s="12" t="s">
        <v>4978</v>
      </c>
      <c r="O128" s="12" t="s">
        <v>4978</v>
      </c>
      <c r="P128" s="12" t="s">
        <v>4980</v>
      </c>
      <c r="Q128" s="12" t="s">
        <v>4287</v>
      </c>
      <c r="R128" s="12" t="s">
        <v>4278</v>
      </c>
      <c r="S128" s="12"/>
      <c r="T128" s="12"/>
      <c r="U128" s="12"/>
      <c r="V128" s="12" t="s">
        <v>4981</v>
      </c>
      <c r="W128" s="12" t="s">
        <v>4982</v>
      </c>
      <c r="X128" s="12" t="s">
        <v>4983</v>
      </c>
      <c r="Y128" s="12"/>
      <c r="Z128" s="12"/>
      <c r="AA128" s="12"/>
      <c r="AB128" s="12"/>
      <c r="AC128" s="12"/>
      <c r="AD128" s="12" t="s">
        <v>4984</v>
      </c>
      <c r="AE128" s="12"/>
      <c r="AF128" s="12"/>
      <c r="AG128" s="12"/>
      <c r="AH128" s="12"/>
    </row>
    <row r="129" spans="1:34" ht="51" x14ac:dyDescent="0.25">
      <c r="A129" s="12" t="s">
        <v>4985</v>
      </c>
      <c r="B129" s="12" t="s">
        <v>4985</v>
      </c>
      <c r="C129" s="12">
        <v>382</v>
      </c>
      <c r="D129" s="12" t="s">
        <v>4985</v>
      </c>
      <c r="E129" s="12" t="s">
        <v>4258</v>
      </c>
      <c r="F129" s="12"/>
      <c r="G129" s="12"/>
      <c r="H129" s="12"/>
      <c r="I129" s="12">
        <v>2058</v>
      </c>
      <c r="J129" s="12"/>
      <c r="K129" s="12"/>
      <c r="L129" s="12"/>
      <c r="M129" s="12"/>
      <c r="N129" s="12"/>
      <c r="O129" s="12"/>
      <c r="P129" s="12"/>
      <c r="Q129" s="12"/>
      <c r="R129" s="12"/>
      <c r="S129" s="12">
        <v>44781</v>
      </c>
      <c r="T129" s="12" t="s">
        <v>4986</v>
      </c>
      <c r="U129" s="12"/>
      <c r="V129" s="12" t="s">
        <v>4987</v>
      </c>
      <c r="W129" s="12" t="s">
        <v>4986</v>
      </c>
      <c r="X129" s="12"/>
      <c r="Y129" s="12"/>
      <c r="Z129" s="12"/>
      <c r="AA129" s="12"/>
      <c r="AB129" s="12"/>
      <c r="AC129" s="12"/>
      <c r="AD129" s="12" t="s">
        <v>4985</v>
      </c>
      <c r="AE129" s="12"/>
      <c r="AF129" s="12"/>
      <c r="AG129" s="12"/>
      <c r="AH129" s="12"/>
    </row>
    <row r="130" spans="1:34" ht="25.5" x14ac:dyDescent="0.25">
      <c r="A130" s="12" t="s">
        <v>4988</v>
      </c>
      <c r="B130" s="12" t="s">
        <v>4988</v>
      </c>
      <c r="C130" s="12">
        <v>91</v>
      </c>
      <c r="D130" s="12" t="s">
        <v>4988</v>
      </c>
      <c r="E130" s="12" t="s">
        <v>4258</v>
      </c>
      <c r="F130" s="12"/>
      <c r="G130" s="12"/>
      <c r="H130" s="12" t="s">
        <v>4989</v>
      </c>
      <c r="I130" s="12">
        <v>598</v>
      </c>
      <c r="J130" s="12" t="s">
        <v>4988</v>
      </c>
      <c r="K130" s="12" t="s">
        <v>4988</v>
      </c>
      <c r="L130" s="12" t="s">
        <v>4316</v>
      </c>
      <c r="M130" s="12"/>
      <c r="N130" s="12"/>
      <c r="O130" s="12"/>
      <c r="P130" s="12"/>
      <c r="Q130" s="12"/>
      <c r="R130" s="12"/>
      <c r="S130" s="12"/>
      <c r="T130" s="12"/>
      <c r="U130" s="12"/>
      <c r="V130" s="12"/>
      <c r="W130" s="12"/>
      <c r="X130" s="12"/>
      <c r="Y130" s="12"/>
      <c r="Z130" s="12"/>
      <c r="AA130" s="12"/>
      <c r="AB130" s="12"/>
      <c r="AC130" s="12"/>
      <c r="AD130" s="12" t="s">
        <v>4990</v>
      </c>
      <c r="AE130" s="12"/>
      <c r="AF130" s="12"/>
      <c r="AG130" s="12"/>
      <c r="AH130" s="12"/>
    </row>
    <row r="131" spans="1:34" ht="25.5" x14ac:dyDescent="0.25">
      <c r="A131" s="12" t="s">
        <v>4991</v>
      </c>
      <c r="B131" s="12" t="s">
        <v>4991</v>
      </c>
      <c r="C131" s="12">
        <v>94</v>
      </c>
      <c r="D131" s="12" t="s">
        <v>4991</v>
      </c>
      <c r="E131" s="12" t="s">
        <v>4286</v>
      </c>
      <c r="F131" s="12"/>
      <c r="G131" s="12" t="s">
        <v>4991</v>
      </c>
      <c r="H131" s="12" t="s">
        <v>4992</v>
      </c>
      <c r="I131" s="12">
        <v>782</v>
      </c>
      <c r="J131" s="12" t="s">
        <v>4991</v>
      </c>
      <c r="K131" s="12" t="s">
        <v>4991</v>
      </c>
      <c r="L131" s="12" t="s">
        <v>4262</v>
      </c>
      <c r="M131" s="12"/>
      <c r="N131" s="12"/>
      <c r="O131" s="12"/>
      <c r="P131" s="12"/>
      <c r="Q131" s="12"/>
      <c r="R131" s="12"/>
      <c r="S131" s="12"/>
      <c r="T131" s="12"/>
      <c r="U131" s="12"/>
      <c r="V131" s="12"/>
      <c r="W131" s="12"/>
      <c r="X131" s="12"/>
      <c r="Y131" s="12"/>
      <c r="Z131" s="12"/>
      <c r="AA131" s="12"/>
      <c r="AB131" s="12"/>
      <c r="AC131" s="12"/>
      <c r="AD131" s="12" t="s">
        <v>4993</v>
      </c>
      <c r="AE131" s="12"/>
      <c r="AF131" s="12"/>
      <c r="AG131" s="12"/>
      <c r="AH131" s="12"/>
    </row>
    <row r="132" spans="1:34" ht="51" x14ac:dyDescent="0.25">
      <c r="A132" s="12" t="s">
        <v>4994</v>
      </c>
      <c r="B132" s="12" t="s">
        <v>4994</v>
      </c>
      <c r="C132" s="12">
        <v>95</v>
      </c>
      <c r="D132" s="12" t="s">
        <v>4995</v>
      </c>
      <c r="E132" s="12" t="s">
        <v>4440</v>
      </c>
      <c r="F132" s="12"/>
      <c r="G132" s="12" t="s">
        <v>4994</v>
      </c>
      <c r="H132" s="12" t="s">
        <v>4994</v>
      </c>
      <c r="I132" s="12">
        <v>1575</v>
      </c>
      <c r="J132" s="12" t="s">
        <v>4994</v>
      </c>
      <c r="K132" s="12" t="s">
        <v>4994</v>
      </c>
      <c r="L132" s="12" t="s">
        <v>4441</v>
      </c>
      <c r="M132" s="12"/>
      <c r="N132" s="12"/>
      <c r="O132" s="12"/>
      <c r="P132" s="12"/>
      <c r="Q132" s="12"/>
      <c r="R132" s="12"/>
      <c r="S132" s="12"/>
      <c r="T132" s="12"/>
      <c r="U132" s="12"/>
      <c r="V132" s="12"/>
      <c r="W132" s="12"/>
      <c r="X132" s="12"/>
      <c r="Y132" s="12"/>
      <c r="Z132" s="12"/>
      <c r="AA132" s="12"/>
      <c r="AB132" s="12"/>
      <c r="AC132" s="12"/>
      <c r="AD132" s="12" t="s">
        <v>4996</v>
      </c>
      <c r="AE132" s="12"/>
      <c r="AF132" s="12"/>
      <c r="AG132" s="12"/>
      <c r="AH132" s="12"/>
    </row>
    <row r="133" spans="1:34" ht="89.25" x14ac:dyDescent="0.25">
      <c r="A133" s="12" t="s">
        <v>4997</v>
      </c>
      <c r="B133" s="12" t="s">
        <v>4998</v>
      </c>
      <c r="C133" s="12">
        <v>286</v>
      </c>
      <c r="D133" s="12" t="s">
        <v>4999</v>
      </c>
      <c r="E133" s="12" t="s">
        <v>4440</v>
      </c>
      <c r="F133" s="12"/>
      <c r="G133" s="12"/>
      <c r="H133" s="12"/>
      <c r="I133" s="12">
        <v>1772</v>
      </c>
      <c r="J133" s="12"/>
      <c r="K133" s="12"/>
      <c r="L133" s="12"/>
      <c r="M133" s="12"/>
      <c r="N133" s="12"/>
      <c r="O133" s="12"/>
      <c r="P133" s="12"/>
      <c r="Q133" s="12"/>
      <c r="R133" s="12"/>
      <c r="S133" s="12">
        <v>44228</v>
      </c>
      <c r="T133" s="12" t="s">
        <v>5000</v>
      </c>
      <c r="U133" s="12"/>
      <c r="V133" s="12" t="s">
        <v>4913</v>
      </c>
      <c r="W133" s="12" t="s">
        <v>4914</v>
      </c>
      <c r="X133" s="12"/>
      <c r="Y133" s="12"/>
      <c r="Z133" s="12"/>
      <c r="AA133" s="12"/>
      <c r="AB133" s="12"/>
      <c r="AC133" s="12"/>
      <c r="AD133" s="12" t="s">
        <v>5001</v>
      </c>
      <c r="AE133" s="12"/>
      <c r="AF133" s="12"/>
      <c r="AG133" s="12"/>
      <c r="AH133" s="12"/>
    </row>
    <row r="134" spans="1:34" ht="63.75" x14ac:dyDescent="0.25">
      <c r="A134" s="12" t="s">
        <v>5002</v>
      </c>
      <c r="B134" s="12" t="s">
        <v>5003</v>
      </c>
      <c r="C134" s="12">
        <v>350</v>
      </c>
      <c r="D134" s="12" t="s">
        <v>5004</v>
      </c>
      <c r="E134" s="12" t="s">
        <v>4685</v>
      </c>
      <c r="F134" s="12"/>
      <c r="G134" s="12"/>
      <c r="H134" s="12"/>
      <c r="I134" s="12">
        <v>1939</v>
      </c>
      <c r="J134" s="12"/>
      <c r="K134" s="12"/>
      <c r="L134" s="12"/>
      <c r="M134" s="12"/>
      <c r="N134" s="12"/>
      <c r="O134" s="12"/>
      <c r="P134" s="12"/>
      <c r="Q134" s="12"/>
      <c r="R134" s="12"/>
      <c r="S134" s="12">
        <v>44602</v>
      </c>
      <c r="T134" s="12"/>
      <c r="U134" s="12"/>
      <c r="V134" s="12" t="s">
        <v>5005</v>
      </c>
      <c r="W134" s="12" t="s">
        <v>5006</v>
      </c>
      <c r="X134" s="12"/>
      <c r="Y134" s="12"/>
      <c r="Z134" s="12"/>
      <c r="AA134" s="12"/>
      <c r="AB134" s="12"/>
      <c r="AC134" s="12"/>
      <c r="AD134" s="12" t="s">
        <v>5007</v>
      </c>
      <c r="AE134" s="12"/>
      <c r="AF134" s="12"/>
      <c r="AG134" s="12"/>
      <c r="AH134" s="12"/>
    </row>
    <row r="135" spans="1:34" ht="63.75" x14ac:dyDescent="0.25">
      <c r="A135" s="12" t="s">
        <v>5008</v>
      </c>
      <c r="B135" s="12" t="s">
        <v>5009</v>
      </c>
      <c r="C135" s="12">
        <v>311</v>
      </c>
      <c r="D135" s="12" t="s">
        <v>5010</v>
      </c>
      <c r="E135" s="12" t="s">
        <v>4685</v>
      </c>
      <c r="F135" s="12"/>
      <c r="G135" s="12"/>
      <c r="H135" s="12"/>
      <c r="I135" s="12">
        <v>1620</v>
      </c>
      <c r="J135" s="12" t="s">
        <v>5011</v>
      </c>
      <c r="K135" s="12" t="s">
        <v>5011</v>
      </c>
      <c r="L135" s="12" t="s">
        <v>17</v>
      </c>
      <c r="M135" s="12"/>
      <c r="N135" s="12"/>
      <c r="O135" s="12"/>
      <c r="P135" s="12"/>
      <c r="Q135" s="12"/>
      <c r="R135" s="12"/>
      <c r="S135" s="12">
        <v>44351</v>
      </c>
      <c r="T135" s="12"/>
      <c r="U135" s="12"/>
      <c r="V135" s="12" t="s">
        <v>5012</v>
      </c>
      <c r="W135" s="12" t="s">
        <v>5013</v>
      </c>
      <c r="X135" s="12"/>
      <c r="Y135" s="12"/>
      <c r="Z135" s="12"/>
      <c r="AA135" s="12"/>
      <c r="AB135" s="12"/>
      <c r="AC135" s="12"/>
      <c r="AD135" s="12" t="s">
        <v>5014</v>
      </c>
      <c r="AE135" s="12"/>
      <c r="AF135" s="12"/>
      <c r="AG135" s="12"/>
      <c r="AH135" s="12"/>
    </row>
    <row r="136" spans="1:34" ht="51" x14ac:dyDescent="0.25">
      <c r="A136" s="12" t="s">
        <v>5015</v>
      </c>
      <c r="B136" s="12" t="s">
        <v>5016</v>
      </c>
      <c r="C136" s="12">
        <v>89</v>
      </c>
      <c r="D136" s="12" t="s">
        <v>5017</v>
      </c>
      <c r="E136" s="12" t="s">
        <v>4316</v>
      </c>
      <c r="F136" s="12"/>
      <c r="G136" s="12"/>
      <c r="H136" s="12" t="s">
        <v>5015</v>
      </c>
      <c r="I136" s="12">
        <v>77</v>
      </c>
      <c r="J136" s="12" t="s">
        <v>5016</v>
      </c>
      <c r="K136" s="12" t="s">
        <v>5017</v>
      </c>
      <c r="L136" s="12" t="s">
        <v>4316</v>
      </c>
      <c r="M136" s="12">
        <v>5298</v>
      </c>
      <c r="N136" s="12" t="s">
        <v>5016</v>
      </c>
      <c r="O136" s="12" t="s">
        <v>5016</v>
      </c>
      <c r="P136" s="12" t="s">
        <v>5017</v>
      </c>
      <c r="Q136" s="12" t="s">
        <v>4320</v>
      </c>
      <c r="R136" s="12" t="s">
        <v>4278</v>
      </c>
      <c r="S136" s="12"/>
      <c r="T136" s="12" t="s">
        <v>5018</v>
      </c>
      <c r="U136" s="12"/>
      <c r="V136" s="12" t="s">
        <v>5019</v>
      </c>
      <c r="W136" s="12" t="s">
        <v>5020</v>
      </c>
      <c r="X136" s="12">
        <v>990243816</v>
      </c>
      <c r="Y136" s="12"/>
      <c r="Z136" s="12"/>
      <c r="AA136" s="12"/>
      <c r="AB136" s="12"/>
      <c r="AC136" s="12"/>
      <c r="AD136" s="12" t="s">
        <v>5021</v>
      </c>
      <c r="AE136" s="12"/>
      <c r="AF136" s="12"/>
      <c r="AG136" s="12"/>
      <c r="AH136" s="12"/>
    </row>
    <row r="137" spans="1:34" ht="76.5" x14ac:dyDescent="0.25">
      <c r="A137" s="12" t="s">
        <v>5022</v>
      </c>
      <c r="B137" s="12" t="s">
        <v>5023</v>
      </c>
      <c r="C137" s="12">
        <v>302</v>
      </c>
      <c r="D137" s="12" t="s">
        <v>5024</v>
      </c>
      <c r="E137" s="12" t="s">
        <v>4440</v>
      </c>
      <c r="F137" s="12"/>
      <c r="G137" s="12"/>
      <c r="H137" s="12"/>
      <c r="I137" s="12">
        <v>1783</v>
      </c>
      <c r="J137" s="12"/>
      <c r="K137" s="12"/>
      <c r="L137" s="12"/>
      <c r="M137" s="12"/>
      <c r="N137" s="12"/>
      <c r="O137" s="12"/>
      <c r="P137" s="12"/>
      <c r="Q137" s="12"/>
      <c r="R137" s="12"/>
      <c r="S137" s="12">
        <v>44231</v>
      </c>
      <c r="T137" s="12" t="s">
        <v>5025</v>
      </c>
      <c r="U137" s="12"/>
      <c r="V137" s="12" t="s">
        <v>4913</v>
      </c>
      <c r="W137" s="12" t="s">
        <v>4914</v>
      </c>
      <c r="X137" s="12"/>
      <c r="Y137" s="12"/>
      <c r="Z137" s="12"/>
      <c r="AA137" s="12"/>
      <c r="AB137" s="12"/>
      <c r="AC137" s="12"/>
      <c r="AD137" s="12" t="s">
        <v>5026</v>
      </c>
      <c r="AE137" s="12"/>
      <c r="AF137" s="12"/>
      <c r="AG137" s="12"/>
      <c r="AH137" s="12"/>
    </row>
    <row r="138" spans="1:34" ht="153" x14ac:dyDescent="0.25">
      <c r="A138" s="12" t="s">
        <v>5027</v>
      </c>
      <c r="B138" s="12" t="s">
        <v>5028</v>
      </c>
      <c r="C138" s="12">
        <v>324</v>
      </c>
      <c r="D138" s="12" t="s">
        <v>5029</v>
      </c>
      <c r="E138" s="12" t="s">
        <v>4440</v>
      </c>
      <c r="F138" s="12"/>
      <c r="G138" s="12"/>
      <c r="H138" s="12"/>
      <c r="I138" s="12">
        <v>1959</v>
      </c>
      <c r="J138" s="12"/>
      <c r="K138" s="12"/>
      <c r="L138" s="12"/>
      <c r="M138" s="12"/>
      <c r="N138" s="12"/>
      <c r="O138" s="12"/>
      <c r="P138" s="12"/>
      <c r="Q138" s="12"/>
      <c r="R138" s="12"/>
      <c r="S138" s="12">
        <v>44376</v>
      </c>
      <c r="T138" s="12" t="s">
        <v>5030</v>
      </c>
      <c r="U138" s="12"/>
      <c r="V138" s="12" t="s">
        <v>4913</v>
      </c>
      <c r="W138" s="12" t="s">
        <v>4914</v>
      </c>
      <c r="X138" s="12"/>
      <c r="Y138" s="12"/>
      <c r="Z138" s="12"/>
      <c r="AA138" s="12"/>
      <c r="AB138" s="12"/>
      <c r="AC138" s="12"/>
      <c r="AD138" s="12" t="s">
        <v>5031</v>
      </c>
      <c r="AE138" s="12"/>
      <c r="AF138" s="12"/>
      <c r="AG138" s="12"/>
      <c r="AH138" s="12"/>
    </row>
    <row r="139" spans="1:34" ht="76.5" x14ac:dyDescent="0.25">
      <c r="A139" s="12" t="s">
        <v>5032</v>
      </c>
      <c r="B139" s="12" t="s">
        <v>5033</v>
      </c>
      <c r="C139" s="12">
        <v>313</v>
      </c>
      <c r="D139" s="12" t="s">
        <v>5034</v>
      </c>
      <c r="E139" s="12" t="s">
        <v>4440</v>
      </c>
      <c r="F139" s="12"/>
      <c r="G139" s="12"/>
      <c r="H139" s="12"/>
      <c r="I139" s="12">
        <v>1791</v>
      </c>
      <c r="J139" s="12"/>
      <c r="K139" s="12"/>
      <c r="L139" s="12"/>
      <c r="M139" s="12"/>
      <c r="N139" s="12"/>
      <c r="O139" s="12"/>
      <c r="P139" s="12"/>
      <c r="Q139" s="12"/>
      <c r="R139" s="12"/>
      <c r="S139" s="12" t="s">
        <v>5035</v>
      </c>
      <c r="T139" s="12"/>
      <c r="U139" s="12"/>
      <c r="V139" s="12" t="s">
        <v>4913</v>
      </c>
      <c r="W139" s="12" t="s">
        <v>4914</v>
      </c>
      <c r="X139" s="12"/>
      <c r="Y139" s="12"/>
      <c r="Z139" s="12"/>
      <c r="AA139" s="12"/>
      <c r="AB139" s="12"/>
      <c r="AC139" s="12"/>
      <c r="AD139" s="12" t="s">
        <v>5036</v>
      </c>
      <c r="AE139" s="12"/>
      <c r="AF139" s="12"/>
      <c r="AG139" s="12"/>
      <c r="AH139" s="12"/>
    </row>
    <row r="140" spans="1:34" ht="76.5" x14ac:dyDescent="0.25">
      <c r="A140" s="12" t="s">
        <v>5037</v>
      </c>
      <c r="B140" s="12" t="s">
        <v>5038</v>
      </c>
      <c r="C140" s="12">
        <v>96</v>
      </c>
      <c r="D140" s="12" t="s">
        <v>5039</v>
      </c>
      <c r="E140" s="12" t="s">
        <v>4286</v>
      </c>
      <c r="F140" s="12"/>
      <c r="G140" s="12" t="s">
        <v>5038</v>
      </c>
      <c r="H140" s="12" t="s">
        <v>5040</v>
      </c>
      <c r="I140" s="12">
        <v>1590</v>
      </c>
      <c r="J140" s="12" t="s">
        <v>5038</v>
      </c>
      <c r="K140" s="12" t="s">
        <v>5041</v>
      </c>
      <c r="L140" s="12" t="s">
        <v>17</v>
      </c>
      <c r="M140" s="12">
        <v>11210</v>
      </c>
      <c r="N140" s="12" t="s">
        <v>5038</v>
      </c>
      <c r="O140" s="12" t="s">
        <v>5038</v>
      </c>
      <c r="P140" s="12" t="s">
        <v>5039</v>
      </c>
      <c r="Q140" s="12" t="s">
        <v>4287</v>
      </c>
      <c r="R140" s="12" t="s">
        <v>4278</v>
      </c>
      <c r="S140" s="12"/>
      <c r="T140" s="12"/>
      <c r="U140" s="12"/>
      <c r="V140" s="12" t="s">
        <v>5042</v>
      </c>
      <c r="W140" s="12" t="s">
        <v>5043</v>
      </c>
      <c r="X140" s="12" t="s">
        <v>5044</v>
      </c>
      <c r="Y140" s="12"/>
      <c r="Z140" s="12"/>
      <c r="AA140" s="12"/>
      <c r="AB140" s="12"/>
      <c r="AC140" s="12"/>
      <c r="AD140" s="12" t="s">
        <v>5045</v>
      </c>
      <c r="AE140" s="12"/>
      <c r="AF140" s="12"/>
      <c r="AG140" s="12"/>
      <c r="AH140" s="12"/>
    </row>
    <row r="141" spans="1:34" ht="51" x14ac:dyDescent="0.25">
      <c r="A141" s="12" t="s">
        <v>5046</v>
      </c>
      <c r="B141" s="12" t="s">
        <v>5047</v>
      </c>
      <c r="C141" s="12">
        <v>402</v>
      </c>
      <c r="D141" s="12" t="s">
        <v>5048</v>
      </c>
      <c r="E141" s="12" t="s">
        <v>4262</v>
      </c>
      <c r="F141" s="12"/>
      <c r="G141" s="12"/>
      <c r="H141" s="12"/>
      <c r="I141" s="12">
        <v>2069</v>
      </c>
      <c r="J141" s="12"/>
      <c r="K141" s="12"/>
      <c r="L141" s="12"/>
      <c r="M141" s="12">
        <v>12401</v>
      </c>
      <c r="N141" s="12" t="s">
        <v>5047</v>
      </c>
      <c r="O141" s="12" t="s">
        <v>5047</v>
      </c>
      <c r="P141" s="12"/>
      <c r="Q141" s="12"/>
      <c r="R141" s="12"/>
      <c r="S141" s="12">
        <v>44935</v>
      </c>
      <c r="T141" s="12" t="s">
        <v>5049</v>
      </c>
      <c r="U141" s="12"/>
      <c r="V141" s="12"/>
      <c r="W141" s="12"/>
      <c r="X141" s="12"/>
      <c r="Y141" s="12"/>
      <c r="Z141" s="12"/>
      <c r="AA141" s="12"/>
      <c r="AB141" s="12"/>
      <c r="AC141" s="12"/>
      <c r="AD141" s="12" t="s">
        <v>5050</v>
      </c>
      <c r="AE141" s="12"/>
      <c r="AF141" s="12"/>
      <c r="AG141" s="12"/>
      <c r="AH141" s="12"/>
    </row>
    <row r="142" spans="1:34" ht="114.75" x14ac:dyDescent="0.25">
      <c r="A142" s="12" t="s">
        <v>5051</v>
      </c>
      <c r="B142" s="12" t="s">
        <v>5052</v>
      </c>
      <c r="C142" s="12">
        <v>103</v>
      </c>
      <c r="D142" s="12" t="s">
        <v>5053</v>
      </c>
      <c r="E142" s="12" t="s">
        <v>4669</v>
      </c>
      <c r="F142" s="12"/>
      <c r="G142" s="12" t="s">
        <v>5052</v>
      </c>
      <c r="H142" s="12" t="s">
        <v>5051</v>
      </c>
      <c r="I142" s="12">
        <v>13</v>
      </c>
      <c r="J142" s="12" t="s">
        <v>5052</v>
      </c>
      <c r="K142" s="12" t="s">
        <v>5053</v>
      </c>
      <c r="L142" s="12" t="s">
        <v>17</v>
      </c>
      <c r="M142" s="12"/>
      <c r="N142" s="12"/>
      <c r="O142" s="12"/>
      <c r="P142" s="12"/>
      <c r="Q142" s="12"/>
      <c r="R142" s="12"/>
      <c r="S142" s="12"/>
      <c r="T142" s="12"/>
      <c r="U142" s="12"/>
      <c r="V142" s="12"/>
      <c r="W142" s="12"/>
      <c r="X142" s="12"/>
      <c r="Y142" s="12"/>
      <c r="Z142" s="12"/>
      <c r="AA142" s="12"/>
      <c r="AB142" s="12"/>
      <c r="AC142" s="12"/>
      <c r="AD142" s="12" t="s">
        <v>5054</v>
      </c>
      <c r="AE142" s="12"/>
      <c r="AF142" s="12"/>
      <c r="AG142" s="12"/>
      <c r="AH142" s="12"/>
    </row>
    <row r="143" spans="1:34" ht="76.5" x14ac:dyDescent="0.25">
      <c r="A143" s="12" t="s">
        <v>5055</v>
      </c>
      <c r="B143" s="12" t="s">
        <v>5056</v>
      </c>
      <c r="C143" s="12">
        <v>135</v>
      </c>
      <c r="D143" s="12" t="s">
        <v>5057</v>
      </c>
      <c r="E143" s="12" t="s">
        <v>4258</v>
      </c>
      <c r="F143" s="12"/>
      <c r="G143" s="12" t="s">
        <v>5056</v>
      </c>
      <c r="H143" s="12" t="s">
        <v>5055</v>
      </c>
      <c r="I143" s="12">
        <v>1524</v>
      </c>
      <c r="J143" s="12" t="s">
        <v>5056</v>
      </c>
      <c r="K143" s="12" t="s">
        <v>5056</v>
      </c>
      <c r="L143" s="12" t="s">
        <v>17</v>
      </c>
      <c r="M143" s="12">
        <v>11104</v>
      </c>
      <c r="N143" s="12" t="s">
        <v>5056</v>
      </c>
      <c r="O143" s="12" t="s">
        <v>5056</v>
      </c>
      <c r="P143" s="12" t="s">
        <v>5057</v>
      </c>
      <c r="Q143" s="12" t="s">
        <v>4277</v>
      </c>
      <c r="R143" s="12" t="s">
        <v>4278</v>
      </c>
      <c r="S143" s="12"/>
      <c r="T143" s="12"/>
      <c r="U143" s="12"/>
      <c r="V143" s="12" t="s">
        <v>5058</v>
      </c>
      <c r="W143" s="12" t="s">
        <v>5059</v>
      </c>
      <c r="X143" s="12" t="s">
        <v>5060</v>
      </c>
      <c r="Y143" s="12"/>
      <c r="Z143" s="12"/>
      <c r="AA143" s="12"/>
      <c r="AB143" s="12"/>
      <c r="AC143" s="12"/>
      <c r="AD143" s="12" t="s">
        <v>5061</v>
      </c>
      <c r="AE143" s="12"/>
      <c r="AF143" s="12"/>
      <c r="AG143" s="12"/>
      <c r="AH143" s="12"/>
    </row>
    <row r="144" spans="1:34" ht="51" x14ac:dyDescent="0.25">
      <c r="A144" s="12" t="s">
        <v>5062</v>
      </c>
      <c r="B144" s="12" t="s">
        <v>5063</v>
      </c>
      <c r="C144" s="12">
        <v>383</v>
      </c>
      <c r="D144" s="12" t="s">
        <v>5064</v>
      </c>
      <c r="E144" s="12" t="s">
        <v>4262</v>
      </c>
      <c r="F144" s="12"/>
      <c r="G144" s="12"/>
      <c r="H144" s="12"/>
      <c r="I144" s="12">
        <v>2059</v>
      </c>
      <c r="J144" s="12"/>
      <c r="K144" s="12"/>
      <c r="L144" s="12"/>
      <c r="M144" s="12"/>
      <c r="N144" s="12"/>
      <c r="O144" s="12"/>
      <c r="P144" s="12"/>
      <c r="Q144" s="12"/>
      <c r="R144" s="12"/>
      <c r="S144" s="12">
        <v>44781</v>
      </c>
      <c r="T144" s="12" t="s">
        <v>5065</v>
      </c>
      <c r="U144" s="12"/>
      <c r="V144" s="12" t="s">
        <v>5066</v>
      </c>
      <c r="W144" s="12" t="s">
        <v>5067</v>
      </c>
      <c r="X144" s="12"/>
      <c r="Y144" s="12"/>
      <c r="Z144" s="12"/>
      <c r="AA144" s="12"/>
      <c r="AB144" s="12"/>
      <c r="AC144" s="12"/>
      <c r="AD144" s="12" t="s">
        <v>5068</v>
      </c>
      <c r="AE144" s="12"/>
      <c r="AF144" s="12"/>
      <c r="AG144" s="12"/>
      <c r="AH144" s="12"/>
    </row>
    <row r="145" spans="1:34" ht="76.5" x14ac:dyDescent="0.25">
      <c r="A145" s="12" t="s">
        <v>5069</v>
      </c>
      <c r="B145" s="12" t="s">
        <v>5070</v>
      </c>
      <c r="C145" s="12">
        <v>101</v>
      </c>
      <c r="D145" s="12" t="s">
        <v>5071</v>
      </c>
      <c r="E145" s="12" t="s">
        <v>4286</v>
      </c>
      <c r="F145" s="12"/>
      <c r="G145" s="12" t="s">
        <v>5070</v>
      </c>
      <c r="H145" s="12" t="s">
        <v>5069</v>
      </c>
      <c r="I145" s="12">
        <v>783</v>
      </c>
      <c r="J145" s="12" t="s">
        <v>5070</v>
      </c>
      <c r="K145" s="12" t="s">
        <v>5071</v>
      </c>
      <c r="L145" s="12" t="s">
        <v>4262</v>
      </c>
      <c r="M145" s="12">
        <v>10177</v>
      </c>
      <c r="N145" s="12" t="s">
        <v>5070</v>
      </c>
      <c r="O145" s="12" t="s">
        <v>5070</v>
      </c>
      <c r="P145" s="12" t="s">
        <v>5071</v>
      </c>
      <c r="Q145" s="12"/>
      <c r="R145" s="12" t="s">
        <v>4278</v>
      </c>
      <c r="S145" s="12"/>
      <c r="T145" s="12"/>
      <c r="U145" s="12"/>
      <c r="V145" s="12" t="s">
        <v>5072</v>
      </c>
      <c r="W145" s="12" t="s">
        <v>5073</v>
      </c>
      <c r="X145" s="12" t="s">
        <v>5074</v>
      </c>
      <c r="Y145" s="12"/>
      <c r="Z145" s="12"/>
      <c r="AA145" s="12"/>
      <c r="AB145" s="12"/>
      <c r="AC145" s="12"/>
      <c r="AD145" s="12" t="s">
        <v>5075</v>
      </c>
      <c r="AE145" s="12"/>
      <c r="AF145" s="12"/>
      <c r="AG145" s="12"/>
      <c r="AH145" s="12"/>
    </row>
    <row r="146" spans="1:34" ht="63.75" x14ac:dyDescent="0.25">
      <c r="A146" s="12" t="s">
        <v>5076</v>
      </c>
      <c r="B146" s="12" t="s">
        <v>49</v>
      </c>
      <c r="C146" s="12">
        <v>326</v>
      </c>
      <c r="D146" s="12" t="s">
        <v>5077</v>
      </c>
      <c r="E146" s="12" t="s">
        <v>4262</v>
      </c>
      <c r="F146" s="12"/>
      <c r="G146" s="12"/>
      <c r="H146" s="12"/>
      <c r="I146" s="12">
        <v>1910</v>
      </c>
      <c r="J146" s="12"/>
      <c r="K146" s="12"/>
      <c r="L146" s="12"/>
      <c r="M146" s="12"/>
      <c r="N146" s="12"/>
      <c r="O146" s="12"/>
      <c r="P146" s="12"/>
      <c r="Q146" s="12"/>
      <c r="R146" s="12"/>
      <c r="S146" s="12">
        <v>44384</v>
      </c>
      <c r="T146" s="12" t="s">
        <v>5078</v>
      </c>
      <c r="U146" s="12" t="s">
        <v>5079</v>
      </c>
      <c r="V146" s="12" t="s">
        <v>5080</v>
      </c>
      <c r="W146" s="12" t="s">
        <v>5081</v>
      </c>
      <c r="X146" s="12"/>
      <c r="Y146" s="12"/>
      <c r="Z146" s="12"/>
      <c r="AA146" s="12"/>
      <c r="AB146" s="12"/>
      <c r="AC146" s="12"/>
      <c r="AD146" s="12" t="s">
        <v>5082</v>
      </c>
      <c r="AE146" s="12"/>
      <c r="AF146" s="12"/>
      <c r="AG146" s="12"/>
      <c r="AH146" s="12"/>
    </row>
    <row r="147" spans="1:34" ht="89.25" x14ac:dyDescent="0.25">
      <c r="A147" s="12" t="s">
        <v>5083</v>
      </c>
      <c r="B147" s="12" t="s">
        <v>5084</v>
      </c>
      <c r="C147" s="12">
        <v>97</v>
      </c>
      <c r="D147" s="12" t="s">
        <v>5085</v>
      </c>
      <c r="E147" s="12" t="s">
        <v>4316</v>
      </c>
      <c r="F147" s="12"/>
      <c r="G147" s="12"/>
      <c r="H147" s="12" t="s">
        <v>5086</v>
      </c>
      <c r="I147" s="12">
        <v>640</v>
      </c>
      <c r="J147" s="12" t="s">
        <v>5085</v>
      </c>
      <c r="K147" s="12" t="s">
        <v>5085</v>
      </c>
      <c r="L147" s="12" t="s">
        <v>4316</v>
      </c>
      <c r="M147" s="12">
        <v>9414</v>
      </c>
      <c r="N147" s="12" t="s">
        <v>5087</v>
      </c>
      <c r="O147" s="12" t="s">
        <v>5087</v>
      </c>
      <c r="P147" s="12" t="s">
        <v>5088</v>
      </c>
      <c r="Q147" s="12" t="s">
        <v>4320</v>
      </c>
      <c r="R147" s="12" t="s">
        <v>4278</v>
      </c>
      <c r="S147" s="12"/>
      <c r="T147" s="12"/>
      <c r="U147" s="12"/>
      <c r="V147" s="12" t="s">
        <v>5089</v>
      </c>
      <c r="W147" s="12" t="s">
        <v>5090</v>
      </c>
      <c r="X147" s="12" t="s">
        <v>5091</v>
      </c>
      <c r="Y147" s="12"/>
      <c r="Z147" s="12"/>
      <c r="AA147" s="12"/>
      <c r="AB147" s="12"/>
      <c r="AC147" s="12"/>
      <c r="AD147" s="12" t="s">
        <v>5092</v>
      </c>
      <c r="AE147" s="12"/>
      <c r="AF147" s="12"/>
      <c r="AG147" s="12"/>
      <c r="AH147" s="12"/>
    </row>
    <row r="148" spans="1:34" ht="102" x14ac:dyDescent="0.25">
      <c r="A148" s="12" t="s">
        <v>5093</v>
      </c>
      <c r="B148" s="12" t="s">
        <v>5094</v>
      </c>
      <c r="C148" s="12">
        <v>100</v>
      </c>
      <c r="D148" s="12" t="s">
        <v>5095</v>
      </c>
      <c r="E148" s="12" t="s">
        <v>4685</v>
      </c>
      <c r="F148" s="12"/>
      <c r="G148" s="12" t="s">
        <v>5094</v>
      </c>
      <c r="H148" s="12" t="s">
        <v>5094</v>
      </c>
      <c r="I148" s="12">
        <v>1514</v>
      </c>
      <c r="J148" s="12" t="s">
        <v>5094</v>
      </c>
      <c r="K148" s="12" t="s">
        <v>5094</v>
      </c>
      <c r="L148" s="12" t="s">
        <v>17</v>
      </c>
      <c r="M148" s="12"/>
      <c r="N148" s="12"/>
      <c r="O148" s="12"/>
      <c r="P148" s="12"/>
      <c r="Q148" s="12"/>
      <c r="R148" s="12"/>
      <c r="S148" s="12"/>
      <c r="T148" s="12"/>
      <c r="U148" s="12"/>
      <c r="V148" s="12"/>
      <c r="W148" s="12"/>
      <c r="X148" s="12"/>
      <c r="Y148" s="12"/>
      <c r="Z148" s="12"/>
      <c r="AA148" s="12"/>
      <c r="AB148" s="12"/>
      <c r="AC148" s="12"/>
      <c r="AD148" s="12" t="s">
        <v>5096</v>
      </c>
      <c r="AE148" s="12"/>
      <c r="AF148" s="12"/>
      <c r="AG148" s="12"/>
      <c r="AH148" s="12"/>
    </row>
    <row r="149" spans="1:34" ht="51" x14ac:dyDescent="0.25">
      <c r="A149" s="12" t="s">
        <v>5097</v>
      </c>
      <c r="B149" s="12" t="s">
        <v>5098</v>
      </c>
      <c r="C149" s="12">
        <v>360</v>
      </c>
      <c r="D149" s="12" t="s">
        <v>5099</v>
      </c>
      <c r="E149" s="12" t="s">
        <v>4685</v>
      </c>
      <c r="F149" s="12"/>
      <c r="G149" s="12"/>
      <c r="H149" s="12"/>
      <c r="I149" s="12">
        <v>1933</v>
      </c>
      <c r="J149" s="12"/>
      <c r="K149" s="12"/>
      <c r="L149" s="12"/>
      <c r="M149" s="12"/>
      <c r="N149" s="12"/>
      <c r="O149" s="12"/>
      <c r="P149" s="12"/>
      <c r="Q149" s="12"/>
      <c r="R149" s="12"/>
      <c r="S149" s="12">
        <v>44630</v>
      </c>
      <c r="T149" s="12" t="s">
        <v>5100</v>
      </c>
      <c r="U149" s="12"/>
      <c r="V149" s="12" t="s">
        <v>5101</v>
      </c>
      <c r="W149" s="12" t="s">
        <v>5102</v>
      </c>
      <c r="X149" s="12"/>
      <c r="Y149" s="12"/>
      <c r="Z149" s="12"/>
      <c r="AA149" s="12"/>
      <c r="AB149" s="12"/>
      <c r="AC149" s="12"/>
      <c r="AD149" s="12" t="s">
        <v>5103</v>
      </c>
      <c r="AE149" s="12"/>
      <c r="AF149" s="12"/>
      <c r="AG149" s="12"/>
      <c r="AH149" s="12"/>
    </row>
    <row r="150" spans="1:34" ht="89.25" x14ac:dyDescent="0.25">
      <c r="A150" s="12" t="s">
        <v>5104</v>
      </c>
      <c r="B150" s="12" t="s">
        <v>5105</v>
      </c>
      <c r="C150" s="12">
        <v>411</v>
      </c>
      <c r="D150" s="12" t="s">
        <v>5106</v>
      </c>
      <c r="E150" s="12" t="s">
        <v>4262</v>
      </c>
      <c r="F150" s="12"/>
      <c r="G150" s="12"/>
      <c r="H150" s="12"/>
      <c r="I150" s="12">
        <v>2073</v>
      </c>
      <c r="J150" s="12"/>
      <c r="K150" s="12"/>
      <c r="L150" s="12"/>
      <c r="M150" s="12"/>
      <c r="N150" s="12"/>
      <c r="O150" s="12"/>
      <c r="P150" s="12"/>
      <c r="Q150" s="12"/>
      <c r="R150" s="12"/>
      <c r="S150" s="12">
        <v>44973</v>
      </c>
      <c r="T150" s="12" t="s">
        <v>5107</v>
      </c>
      <c r="U150" s="12"/>
      <c r="V150" s="12" t="s">
        <v>5108</v>
      </c>
      <c r="W150" s="12"/>
      <c r="X150" s="12"/>
      <c r="Y150" s="12"/>
      <c r="Z150" s="12"/>
      <c r="AA150" s="12"/>
      <c r="AB150" s="12"/>
      <c r="AC150" s="12"/>
      <c r="AD150" s="12" t="s">
        <v>5109</v>
      </c>
      <c r="AE150" s="12"/>
      <c r="AF150" s="12"/>
      <c r="AG150" s="12"/>
      <c r="AH150" s="12"/>
    </row>
    <row r="151" spans="1:34" ht="114.75" x14ac:dyDescent="0.25">
      <c r="A151" s="12" t="s">
        <v>5110</v>
      </c>
      <c r="B151" s="12" t="s">
        <v>5111</v>
      </c>
      <c r="C151" s="12">
        <v>102</v>
      </c>
      <c r="D151" s="12" t="s">
        <v>5112</v>
      </c>
      <c r="E151" s="12" t="s">
        <v>4685</v>
      </c>
      <c r="F151" s="12"/>
      <c r="G151" s="12" t="s">
        <v>5113</v>
      </c>
      <c r="H151" s="12" t="s">
        <v>5110</v>
      </c>
      <c r="I151" s="12">
        <v>784</v>
      </c>
      <c r="J151" s="12" t="s">
        <v>5113</v>
      </c>
      <c r="K151" s="12" t="s">
        <v>5113</v>
      </c>
      <c r="L151" s="12" t="s">
        <v>4441</v>
      </c>
      <c r="M151" s="12">
        <v>11103</v>
      </c>
      <c r="N151" s="12" t="s">
        <v>5114</v>
      </c>
      <c r="O151" s="12" t="s">
        <v>5111</v>
      </c>
      <c r="P151" s="12" t="s">
        <v>5112</v>
      </c>
      <c r="Q151" s="12" t="s">
        <v>5115</v>
      </c>
      <c r="R151" s="12" t="s">
        <v>4278</v>
      </c>
      <c r="S151" s="12"/>
      <c r="T151" s="12"/>
      <c r="U151" s="12"/>
      <c r="V151" s="12" t="s">
        <v>5116</v>
      </c>
      <c r="W151" s="12" t="s">
        <v>5117</v>
      </c>
      <c r="X151" s="12">
        <v>5804246593775</v>
      </c>
      <c r="Y151" s="12"/>
      <c r="Z151" s="12"/>
      <c r="AA151" s="12"/>
      <c r="AB151" s="12"/>
      <c r="AC151" s="12"/>
      <c r="AD151" s="12" t="s">
        <v>5118</v>
      </c>
      <c r="AE151" s="12"/>
      <c r="AF151" s="12"/>
      <c r="AG151" s="12"/>
      <c r="AH151" s="12"/>
    </row>
    <row r="152" spans="1:34" ht="51" x14ac:dyDescent="0.25">
      <c r="A152" s="12" t="s">
        <v>5119</v>
      </c>
      <c r="B152" s="12" t="s">
        <v>5120</v>
      </c>
      <c r="C152" s="12">
        <v>137</v>
      </c>
      <c r="D152" s="12" t="s">
        <v>5121</v>
      </c>
      <c r="E152" s="12" t="s">
        <v>4286</v>
      </c>
      <c r="F152" s="12"/>
      <c r="G152" s="12" t="s">
        <v>5120</v>
      </c>
      <c r="H152" s="12" t="s">
        <v>5119</v>
      </c>
      <c r="I152" s="12">
        <v>1526</v>
      </c>
      <c r="J152" s="12" t="s">
        <v>5120</v>
      </c>
      <c r="K152" s="12" t="s">
        <v>5120</v>
      </c>
      <c r="L152" s="12" t="s">
        <v>4262</v>
      </c>
      <c r="M152" s="12">
        <v>11067</v>
      </c>
      <c r="N152" s="12" t="s">
        <v>5120</v>
      </c>
      <c r="O152" s="12" t="s">
        <v>5120</v>
      </c>
      <c r="P152" s="12" t="s">
        <v>5121</v>
      </c>
      <c r="Q152" s="12" t="s">
        <v>4287</v>
      </c>
      <c r="R152" s="12" t="s">
        <v>4278</v>
      </c>
      <c r="S152" s="12"/>
      <c r="T152" s="12"/>
      <c r="U152" s="12"/>
      <c r="V152" s="12" t="s">
        <v>5122</v>
      </c>
      <c r="W152" s="12" t="s">
        <v>5123</v>
      </c>
      <c r="X152" s="12" t="s">
        <v>5124</v>
      </c>
      <c r="Y152" s="12"/>
      <c r="Z152" s="12"/>
      <c r="AA152" s="12"/>
      <c r="AB152" s="12"/>
      <c r="AC152" s="12"/>
      <c r="AD152" s="12" t="s">
        <v>5125</v>
      </c>
      <c r="AE152" s="12"/>
      <c r="AF152" s="12"/>
      <c r="AG152" s="12"/>
      <c r="AH152" s="12"/>
    </row>
    <row r="153" spans="1:34" ht="25.5" x14ac:dyDescent="0.25">
      <c r="A153" s="12" t="s">
        <v>5126</v>
      </c>
      <c r="B153" s="12" t="s">
        <v>5126</v>
      </c>
      <c r="C153" s="12">
        <v>99</v>
      </c>
      <c r="D153" s="12" t="s">
        <v>5126</v>
      </c>
      <c r="E153" s="12" t="s">
        <v>4286</v>
      </c>
      <c r="F153" s="12"/>
      <c r="G153" s="12" t="s">
        <v>5126</v>
      </c>
      <c r="H153" s="12" t="s">
        <v>5126</v>
      </c>
      <c r="I153" s="12">
        <v>1513</v>
      </c>
      <c r="J153" s="12" t="s">
        <v>5126</v>
      </c>
      <c r="K153" s="12" t="s">
        <v>5126</v>
      </c>
      <c r="L153" s="12" t="s">
        <v>4262</v>
      </c>
      <c r="M153" s="12"/>
      <c r="N153" s="12"/>
      <c r="O153" s="12"/>
      <c r="P153" s="12"/>
      <c r="Q153" s="12"/>
      <c r="R153" s="12"/>
      <c r="S153" s="12"/>
      <c r="T153" s="12"/>
      <c r="U153" s="12"/>
      <c r="V153" s="12"/>
      <c r="W153" s="12"/>
      <c r="X153" s="12"/>
      <c r="Y153" s="12"/>
      <c r="Z153" s="12"/>
      <c r="AA153" s="12"/>
      <c r="AB153" s="12"/>
      <c r="AC153" s="12"/>
      <c r="AD153" s="12" t="s">
        <v>5127</v>
      </c>
      <c r="AE153" s="12"/>
      <c r="AF153" s="12"/>
      <c r="AG153" s="12"/>
      <c r="AH153" s="12"/>
    </row>
    <row r="154" spans="1:34" ht="102" x14ac:dyDescent="0.25">
      <c r="A154" s="12" t="s">
        <v>5128</v>
      </c>
      <c r="B154" s="12" t="s">
        <v>5129</v>
      </c>
      <c r="C154" s="12">
        <v>195</v>
      </c>
      <c r="D154" s="12" t="s">
        <v>5130</v>
      </c>
      <c r="E154" s="12" t="s">
        <v>4685</v>
      </c>
      <c r="F154" s="12"/>
      <c r="G154" s="12"/>
      <c r="H154" s="12" t="s">
        <v>5128</v>
      </c>
      <c r="I154" s="12">
        <v>1765</v>
      </c>
      <c r="J154" s="12"/>
      <c r="K154" s="12"/>
      <c r="L154" s="12"/>
      <c r="M154" s="12">
        <v>11548</v>
      </c>
      <c r="N154" s="12" t="s">
        <v>5129</v>
      </c>
      <c r="O154" s="12" t="s">
        <v>5129</v>
      </c>
      <c r="P154" s="12" t="s">
        <v>5130</v>
      </c>
      <c r="Q154" s="12" t="s">
        <v>17</v>
      </c>
      <c r="R154" s="12" t="s">
        <v>4278</v>
      </c>
      <c r="S154" s="12"/>
      <c r="T154" s="12"/>
      <c r="U154" s="12"/>
      <c r="V154" s="12" t="s">
        <v>5131</v>
      </c>
      <c r="W154" s="12" t="s">
        <v>5132</v>
      </c>
      <c r="X154" s="12">
        <v>4128541245</v>
      </c>
      <c r="Y154" s="12"/>
      <c r="Z154" s="12"/>
      <c r="AA154" s="12"/>
      <c r="AB154" s="12"/>
      <c r="AC154" s="12"/>
      <c r="AD154" s="12" t="s">
        <v>5133</v>
      </c>
      <c r="AE154" s="12"/>
      <c r="AF154" s="12"/>
      <c r="AG154" s="12"/>
      <c r="AH154" s="12"/>
    </row>
    <row r="155" spans="1:34" ht="51" x14ac:dyDescent="0.25">
      <c r="A155" s="12" t="s">
        <v>5134</v>
      </c>
      <c r="B155" s="12" t="s">
        <v>5135</v>
      </c>
      <c r="C155" s="12">
        <v>104</v>
      </c>
      <c r="D155" s="12" t="s">
        <v>5136</v>
      </c>
      <c r="E155" s="12" t="s">
        <v>4286</v>
      </c>
      <c r="F155" s="12"/>
      <c r="G155" s="12" t="s">
        <v>5135</v>
      </c>
      <c r="H155" s="12" t="s">
        <v>5134</v>
      </c>
      <c r="I155" s="12">
        <v>845</v>
      </c>
      <c r="J155" s="12" t="s">
        <v>5135</v>
      </c>
      <c r="K155" s="12" t="s">
        <v>5137</v>
      </c>
      <c r="L155" s="12" t="s">
        <v>4262</v>
      </c>
      <c r="M155" s="12">
        <v>11206</v>
      </c>
      <c r="N155" s="12" t="s">
        <v>5135</v>
      </c>
      <c r="O155" s="12" t="s">
        <v>5135</v>
      </c>
      <c r="P155" s="12" t="s">
        <v>5138</v>
      </c>
      <c r="Q155" s="12" t="s">
        <v>4287</v>
      </c>
      <c r="R155" s="12" t="s">
        <v>4278</v>
      </c>
      <c r="S155" s="12"/>
      <c r="T155" s="12"/>
      <c r="U155" s="12"/>
      <c r="V155" s="12" t="s">
        <v>5139</v>
      </c>
      <c r="W155" s="12" t="s">
        <v>5140</v>
      </c>
      <c r="X155" s="12">
        <v>4129890801</v>
      </c>
      <c r="Y155" s="12"/>
      <c r="Z155" s="12"/>
      <c r="AA155" s="12"/>
      <c r="AB155" s="12"/>
      <c r="AC155" s="12"/>
      <c r="AD155" s="12" t="s">
        <v>5141</v>
      </c>
      <c r="AE155" s="12"/>
      <c r="AF155" s="12"/>
      <c r="AG155" s="12"/>
      <c r="AH155" s="12"/>
    </row>
    <row r="156" spans="1:34" ht="63.75" x14ac:dyDescent="0.25">
      <c r="A156" s="12" t="s">
        <v>5142</v>
      </c>
      <c r="B156" s="12" t="s">
        <v>5143</v>
      </c>
      <c r="C156" s="12">
        <v>366</v>
      </c>
      <c r="D156" s="12" t="s">
        <v>5144</v>
      </c>
      <c r="E156" s="12" t="s">
        <v>4262</v>
      </c>
      <c r="F156" s="12"/>
      <c r="G156" s="12"/>
      <c r="H156" s="12"/>
      <c r="I156" s="12">
        <v>1928</v>
      </c>
      <c r="J156" s="12"/>
      <c r="K156" s="12"/>
      <c r="L156" s="12"/>
      <c r="M156" s="12"/>
      <c r="N156" s="12"/>
      <c r="O156" s="12"/>
      <c r="P156" s="12"/>
      <c r="Q156" s="12"/>
      <c r="R156" s="12"/>
      <c r="S156" s="12">
        <v>44679</v>
      </c>
      <c r="T156" s="12" t="s">
        <v>5145</v>
      </c>
      <c r="U156" s="12"/>
      <c r="V156" s="12" t="s">
        <v>5146</v>
      </c>
      <c r="W156" s="12" t="s">
        <v>5147</v>
      </c>
      <c r="X156" s="12"/>
      <c r="Y156" s="12"/>
      <c r="Z156" s="12"/>
      <c r="AA156" s="12"/>
      <c r="AB156" s="12"/>
      <c r="AC156" s="12"/>
      <c r="AD156" s="12" t="s">
        <v>5148</v>
      </c>
      <c r="AE156" s="12"/>
      <c r="AF156" s="12"/>
      <c r="AG156" s="12"/>
      <c r="AH156" s="12"/>
    </row>
    <row r="157" spans="1:34" ht="102" x14ac:dyDescent="0.25">
      <c r="A157" s="12" t="s">
        <v>5149</v>
      </c>
      <c r="B157" s="12" t="s">
        <v>5150</v>
      </c>
      <c r="C157" s="12">
        <v>129</v>
      </c>
      <c r="D157" s="12" t="s">
        <v>5151</v>
      </c>
      <c r="E157" s="12" t="s">
        <v>4258</v>
      </c>
      <c r="F157" s="12"/>
      <c r="G157" s="12" t="s">
        <v>5150</v>
      </c>
      <c r="H157" s="12" t="s">
        <v>5149</v>
      </c>
      <c r="I157" s="12">
        <v>1521</v>
      </c>
      <c r="J157" s="12" t="s">
        <v>5150</v>
      </c>
      <c r="K157" s="12" t="s">
        <v>5150</v>
      </c>
      <c r="L157" s="12" t="s">
        <v>4262</v>
      </c>
      <c r="M157" s="12">
        <v>11020</v>
      </c>
      <c r="N157" s="12" t="s">
        <v>5150</v>
      </c>
      <c r="O157" s="12" t="s">
        <v>5150</v>
      </c>
      <c r="P157" s="12" t="s">
        <v>5151</v>
      </c>
      <c r="Q157" s="12" t="s">
        <v>4277</v>
      </c>
      <c r="R157" s="12" t="s">
        <v>4278</v>
      </c>
      <c r="S157" s="12"/>
      <c r="T157" s="12"/>
      <c r="U157" s="12"/>
      <c r="V157" s="12" t="s">
        <v>5152</v>
      </c>
      <c r="W157" s="12" t="s">
        <v>5153</v>
      </c>
      <c r="X157" s="12" t="s">
        <v>5154</v>
      </c>
      <c r="Y157" s="12"/>
      <c r="Z157" s="12"/>
      <c r="AA157" s="12"/>
      <c r="AB157" s="12"/>
      <c r="AC157" s="12"/>
      <c r="AD157" s="12" t="s">
        <v>5155</v>
      </c>
      <c r="AE157" s="12"/>
      <c r="AF157" s="12"/>
      <c r="AG157" s="12"/>
      <c r="AH157" s="12"/>
    </row>
    <row r="158" spans="1:34" ht="127.5" x14ac:dyDescent="0.25">
      <c r="A158" s="12" t="s">
        <v>5156</v>
      </c>
      <c r="B158" s="12" t="s">
        <v>5157</v>
      </c>
      <c r="C158" s="12">
        <v>342</v>
      </c>
      <c r="D158" s="12" t="s">
        <v>5158</v>
      </c>
      <c r="E158" s="12" t="s">
        <v>4685</v>
      </c>
      <c r="F158" s="12"/>
      <c r="G158" s="12"/>
      <c r="H158" s="12"/>
      <c r="I158" s="12">
        <v>1914</v>
      </c>
      <c r="J158" s="12" t="s">
        <v>5159</v>
      </c>
      <c r="K158" s="12"/>
      <c r="L158" s="12"/>
      <c r="M158" s="12"/>
      <c r="N158" s="12"/>
      <c r="O158" s="12"/>
      <c r="P158" s="12"/>
      <c r="Q158" s="12"/>
      <c r="R158" s="12"/>
      <c r="S158" s="12">
        <v>44356</v>
      </c>
      <c r="T158" s="12" t="s">
        <v>5160</v>
      </c>
      <c r="U158" s="12"/>
      <c r="V158" s="12" t="s">
        <v>5161</v>
      </c>
      <c r="W158" s="12" t="s">
        <v>5162</v>
      </c>
      <c r="X158" s="12"/>
      <c r="Y158" s="12"/>
      <c r="Z158" s="12"/>
      <c r="AA158" s="12"/>
      <c r="AB158" s="12"/>
      <c r="AC158" s="12"/>
      <c r="AD158" s="12" t="s">
        <v>5163</v>
      </c>
      <c r="AE158" s="12"/>
      <c r="AF158" s="12"/>
      <c r="AG158" s="12"/>
      <c r="AH158" s="12"/>
    </row>
    <row r="159" spans="1:34" ht="102" x14ac:dyDescent="0.25">
      <c r="A159" s="12" t="s">
        <v>5164</v>
      </c>
      <c r="B159" s="12" t="s">
        <v>5165</v>
      </c>
      <c r="C159" s="12">
        <v>112</v>
      </c>
      <c r="D159" s="12" t="s">
        <v>5166</v>
      </c>
      <c r="E159" s="12" t="s">
        <v>4328</v>
      </c>
      <c r="F159" s="12"/>
      <c r="G159" s="12"/>
      <c r="H159" s="12" t="s">
        <v>5164</v>
      </c>
      <c r="I159" s="12">
        <v>17</v>
      </c>
      <c r="J159" s="12" t="s">
        <v>5167</v>
      </c>
      <c r="K159" s="12" t="s">
        <v>5166</v>
      </c>
      <c r="L159" s="12" t="s">
        <v>4332</v>
      </c>
      <c r="M159" s="12">
        <v>4399</v>
      </c>
      <c r="N159" s="12" t="s">
        <v>5165</v>
      </c>
      <c r="O159" s="12" t="s">
        <v>5165</v>
      </c>
      <c r="P159" s="12" t="s">
        <v>5166</v>
      </c>
      <c r="Q159" s="12" t="s">
        <v>4334</v>
      </c>
      <c r="R159" s="12" t="s">
        <v>4278</v>
      </c>
      <c r="S159" s="12"/>
      <c r="T159" s="12"/>
      <c r="U159" s="12"/>
      <c r="V159" s="12" t="s">
        <v>5168</v>
      </c>
      <c r="W159" s="12" t="s">
        <v>5169</v>
      </c>
      <c r="X159" s="12" t="s">
        <v>5170</v>
      </c>
      <c r="Y159" s="12"/>
      <c r="Z159" s="12"/>
      <c r="AA159" s="12"/>
      <c r="AB159" s="12"/>
      <c r="AC159" s="12"/>
      <c r="AD159" s="12" t="s">
        <v>5171</v>
      </c>
      <c r="AE159" s="12"/>
      <c r="AF159" s="12"/>
      <c r="AG159" s="12"/>
      <c r="AH159" s="12"/>
    </row>
    <row r="160" spans="1:34" ht="76.5" x14ac:dyDescent="0.25">
      <c r="A160" s="12" t="s">
        <v>5172</v>
      </c>
      <c r="B160" s="12" t="s">
        <v>5173</v>
      </c>
      <c r="C160" s="12">
        <v>131</v>
      </c>
      <c r="D160" s="12" t="s">
        <v>5174</v>
      </c>
      <c r="E160" s="12" t="s">
        <v>4286</v>
      </c>
      <c r="F160" s="12"/>
      <c r="G160" s="12" t="s">
        <v>5173</v>
      </c>
      <c r="H160" s="12" t="s">
        <v>5175</v>
      </c>
      <c r="I160" s="12">
        <v>791</v>
      </c>
      <c r="J160" s="12" t="s">
        <v>5173</v>
      </c>
      <c r="K160" s="12" t="s">
        <v>5173</v>
      </c>
      <c r="L160" s="12" t="s">
        <v>17</v>
      </c>
      <c r="M160" s="12">
        <v>10223</v>
      </c>
      <c r="N160" s="12" t="s">
        <v>5173</v>
      </c>
      <c r="O160" s="12" t="s">
        <v>5173</v>
      </c>
      <c r="P160" s="12" t="s">
        <v>5176</v>
      </c>
      <c r="Q160" s="12" t="s">
        <v>4287</v>
      </c>
      <c r="R160" s="12" t="s">
        <v>4278</v>
      </c>
      <c r="S160" s="12"/>
      <c r="T160" s="12" t="s">
        <v>5177</v>
      </c>
      <c r="U160" s="12"/>
      <c r="V160" s="12" t="s">
        <v>5178</v>
      </c>
      <c r="W160" s="12" t="s">
        <v>5179</v>
      </c>
      <c r="X160" s="12" t="s">
        <v>5180</v>
      </c>
      <c r="Y160" s="12"/>
      <c r="Z160" s="12"/>
      <c r="AA160" s="12"/>
      <c r="AB160" s="12"/>
      <c r="AC160" s="12"/>
      <c r="AD160" s="12" t="s">
        <v>5181</v>
      </c>
      <c r="AE160" s="12"/>
      <c r="AF160" s="12"/>
      <c r="AG160" s="12"/>
      <c r="AH160" s="12"/>
    </row>
    <row r="161" spans="1:34" ht="76.5" x14ac:dyDescent="0.25">
      <c r="A161" s="12" t="s">
        <v>5182</v>
      </c>
      <c r="B161" s="12" t="s">
        <v>5183</v>
      </c>
      <c r="C161" s="12">
        <v>304</v>
      </c>
      <c r="D161" s="12" t="s">
        <v>5184</v>
      </c>
      <c r="E161" s="12" t="s">
        <v>4258</v>
      </c>
      <c r="F161" s="12"/>
      <c r="G161" s="12"/>
      <c r="H161" s="12" t="s">
        <v>5182</v>
      </c>
      <c r="I161" s="12">
        <v>1785</v>
      </c>
      <c r="J161" s="12"/>
      <c r="K161" s="12"/>
      <c r="L161" s="12"/>
      <c r="M161" s="12">
        <v>3424</v>
      </c>
      <c r="N161" s="12" t="s">
        <v>5183</v>
      </c>
      <c r="O161" s="12" t="s">
        <v>5183</v>
      </c>
      <c r="P161" s="12" t="s">
        <v>5184</v>
      </c>
      <c r="Q161" s="12" t="s">
        <v>5185</v>
      </c>
      <c r="R161" s="12"/>
      <c r="S161" s="12"/>
      <c r="T161" s="12"/>
      <c r="U161" s="12"/>
      <c r="V161" s="12" t="s">
        <v>5186</v>
      </c>
      <c r="W161" s="12" t="s">
        <v>5187</v>
      </c>
      <c r="X161" s="12">
        <v>4140901348</v>
      </c>
      <c r="Y161" s="12"/>
      <c r="Z161" s="12"/>
      <c r="AA161" s="12"/>
      <c r="AB161" s="12"/>
      <c r="AC161" s="12"/>
      <c r="AD161" s="12" t="s">
        <v>5188</v>
      </c>
      <c r="AE161" s="12"/>
      <c r="AF161" s="12"/>
      <c r="AG161" s="12"/>
      <c r="AH161" s="12"/>
    </row>
    <row r="162" spans="1:34" ht="51" x14ac:dyDescent="0.25">
      <c r="A162" s="12" t="s">
        <v>5189</v>
      </c>
      <c r="B162" s="12" t="s">
        <v>5190</v>
      </c>
      <c r="C162" s="12">
        <v>355</v>
      </c>
      <c r="D162" s="12" t="s">
        <v>5191</v>
      </c>
      <c r="E162" s="12" t="s">
        <v>4262</v>
      </c>
      <c r="F162" s="12"/>
      <c r="G162" s="12"/>
      <c r="H162" s="12"/>
      <c r="I162" s="12">
        <v>1935</v>
      </c>
      <c r="J162" s="12"/>
      <c r="K162" s="12"/>
      <c r="L162" s="12"/>
      <c r="M162" s="12"/>
      <c r="N162" s="12"/>
      <c r="O162" s="12"/>
      <c r="P162" s="12"/>
      <c r="Q162" s="12"/>
      <c r="R162" s="12"/>
      <c r="S162" s="12">
        <v>44630</v>
      </c>
      <c r="T162" s="12"/>
      <c r="U162" s="12"/>
      <c r="V162" s="12" t="s">
        <v>5192</v>
      </c>
      <c r="W162" s="12" t="s">
        <v>5193</v>
      </c>
      <c r="X162" s="12"/>
      <c r="Y162" s="12"/>
      <c r="Z162" s="12"/>
      <c r="AA162" s="12"/>
      <c r="AB162" s="12"/>
      <c r="AC162" s="12"/>
      <c r="AD162" s="12" t="s">
        <v>5194</v>
      </c>
      <c r="AE162" s="12"/>
      <c r="AF162" s="12"/>
      <c r="AG162" s="12"/>
      <c r="AH162" s="12"/>
    </row>
    <row r="163" spans="1:34" ht="51" x14ac:dyDescent="0.25">
      <c r="A163" s="12" t="s">
        <v>5195</v>
      </c>
      <c r="B163" s="12" t="s">
        <v>5196</v>
      </c>
      <c r="C163" s="12">
        <v>122</v>
      </c>
      <c r="D163" s="12" t="s">
        <v>5197</v>
      </c>
      <c r="E163" s="12" t="s">
        <v>4258</v>
      </c>
      <c r="F163" s="12"/>
      <c r="G163" s="12" t="s">
        <v>5196</v>
      </c>
      <c r="H163" s="12" t="s">
        <v>5195</v>
      </c>
      <c r="I163" s="12">
        <v>788</v>
      </c>
      <c r="J163" s="12" t="s">
        <v>5196</v>
      </c>
      <c r="K163" s="12" t="s">
        <v>5196</v>
      </c>
      <c r="L163" s="12" t="s">
        <v>17</v>
      </c>
      <c r="M163" s="12">
        <v>10175</v>
      </c>
      <c r="N163" s="12" t="s">
        <v>5196</v>
      </c>
      <c r="O163" s="12" t="s">
        <v>5196</v>
      </c>
      <c r="P163" s="12" t="s">
        <v>5197</v>
      </c>
      <c r="Q163" s="12" t="s">
        <v>4277</v>
      </c>
      <c r="R163" s="12" t="s">
        <v>4278</v>
      </c>
      <c r="S163" s="12"/>
      <c r="T163" s="12"/>
      <c r="U163" s="12"/>
      <c r="V163" s="12" t="s">
        <v>5198</v>
      </c>
      <c r="W163" s="12" t="s">
        <v>5199</v>
      </c>
      <c r="X163" s="12">
        <v>4129652492</v>
      </c>
      <c r="Y163" s="12"/>
      <c r="Z163" s="12"/>
      <c r="AA163" s="12"/>
      <c r="AB163" s="12"/>
      <c r="AC163" s="12"/>
      <c r="AD163" s="12" t="s">
        <v>5200</v>
      </c>
      <c r="AE163" s="12"/>
      <c r="AF163" s="12"/>
      <c r="AG163" s="12"/>
      <c r="AH163" s="12"/>
    </row>
    <row r="164" spans="1:34" ht="76.5" x14ac:dyDescent="0.25">
      <c r="A164" s="12" t="s">
        <v>5201</v>
      </c>
      <c r="B164" s="12" t="s">
        <v>5202</v>
      </c>
      <c r="C164" s="12">
        <v>127</v>
      </c>
      <c r="D164" s="12" t="s">
        <v>5203</v>
      </c>
      <c r="E164" s="12" t="s">
        <v>4286</v>
      </c>
      <c r="F164" s="12"/>
      <c r="G164" s="12" t="s">
        <v>5204</v>
      </c>
      <c r="H164" s="12" t="s">
        <v>5201</v>
      </c>
      <c r="I164" s="12">
        <v>790</v>
      </c>
      <c r="J164" s="12" t="s">
        <v>5204</v>
      </c>
      <c r="K164" s="12" t="s">
        <v>5203</v>
      </c>
      <c r="L164" s="12" t="s">
        <v>4262</v>
      </c>
      <c r="M164" s="12">
        <v>11579</v>
      </c>
      <c r="N164" s="12" t="s">
        <v>5202</v>
      </c>
      <c r="O164" s="12" t="s">
        <v>5202</v>
      </c>
      <c r="P164" s="12" t="s">
        <v>5202</v>
      </c>
      <c r="Q164" s="12" t="s">
        <v>4277</v>
      </c>
      <c r="R164" s="12" t="s">
        <v>4278</v>
      </c>
      <c r="S164" s="12"/>
      <c r="T164" s="12"/>
      <c r="U164" s="12"/>
      <c r="V164" s="12" t="s">
        <v>5205</v>
      </c>
      <c r="W164" s="12" t="s">
        <v>5206</v>
      </c>
      <c r="X164" s="12">
        <v>584120210772</v>
      </c>
      <c r="Y164" s="12"/>
      <c r="Z164" s="12"/>
      <c r="AA164" s="12"/>
      <c r="AB164" s="12"/>
      <c r="AC164" s="12"/>
      <c r="AD164" s="12" t="s">
        <v>5207</v>
      </c>
      <c r="AE164" s="12"/>
      <c r="AF164" s="12"/>
      <c r="AG164" s="12"/>
      <c r="AH164" s="12"/>
    </row>
    <row r="165" spans="1:34" ht="76.5" x14ac:dyDescent="0.25">
      <c r="A165" s="12" t="s">
        <v>5208</v>
      </c>
      <c r="B165" s="12" t="s">
        <v>5209</v>
      </c>
      <c r="C165" s="12">
        <v>134</v>
      </c>
      <c r="D165" s="12" t="s">
        <v>5210</v>
      </c>
      <c r="E165" s="12" t="s">
        <v>4258</v>
      </c>
      <c r="F165" s="12"/>
      <c r="G165" s="12" t="s">
        <v>5209</v>
      </c>
      <c r="H165" s="12" t="s">
        <v>5208</v>
      </c>
      <c r="I165" s="12">
        <v>1523</v>
      </c>
      <c r="J165" s="12" t="s">
        <v>5209</v>
      </c>
      <c r="K165" s="12" t="s">
        <v>5209</v>
      </c>
      <c r="L165" s="12" t="s">
        <v>17</v>
      </c>
      <c r="M165" s="12">
        <v>11065</v>
      </c>
      <c r="N165" s="12" t="s">
        <v>5209</v>
      </c>
      <c r="O165" s="12" t="s">
        <v>5209</v>
      </c>
      <c r="P165" s="12" t="s">
        <v>5210</v>
      </c>
      <c r="Q165" s="12" t="s">
        <v>4277</v>
      </c>
      <c r="R165" s="12" t="s">
        <v>4278</v>
      </c>
      <c r="S165" s="12"/>
      <c r="T165" s="12"/>
      <c r="U165" s="12"/>
      <c r="V165" s="12" t="s">
        <v>5211</v>
      </c>
      <c r="W165" s="12" t="s">
        <v>5212</v>
      </c>
      <c r="X165" s="12" t="s">
        <v>5213</v>
      </c>
      <c r="Y165" s="12"/>
      <c r="Z165" s="12"/>
      <c r="AA165" s="12"/>
      <c r="AB165" s="12"/>
      <c r="AC165" s="12"/>
      <c r="AD165" s="12" t="s">
        <v>5214</v>
      </c>
      <c r="AE165" s="12"/>
      <c r="AF165" s="12"/>
      <c r="AG165" s="12"/>
      <c r="AH165" s="12"/>
    </row>
    <row r="166" spans="1:34" ht="76.5" x14ac:dyDescent="0.25">
      <c r="A166" s="12" t="s">
        <v>5215</v>
      </c>
      <c r="B166" s="12" t="s">
        <v>5216</v>
      </c>
      <c r="C166" s="12">
        <v>28</v>
      </c>
      <c r="D166" s="12" t="s">
        <v>5217</v>
      </c>
      <c r="E166" s="12" t="s">
        <v>4286</v>
      </c>
      <c r="F166" s="12"/>
      <c r="G166" s="12" t="s">
        <v>5216</v>
      </c>
      <c r="H166" s="12" t="s">
        <v>5215</v>
      </c>
      <c r="I166" s="12">
        <v>758</v>
      </c>
      <c r="J166" s="12" t="s">
        <v>5216</v>
      </c>
      <c r="K166" s="12" t="s">
        <v>5218</v>
      </c>
      <c r="L166" s="12" t="s">
        <v>4262</v>
      </c>
      <c r="M166" s="12">
        <v>11025</v>
      </c>
      <c r="N166" s="12" t="s">
        <v>5216</v>
      </c>
      <c r="O166" s="12" t="s">
        <v>5216</v>
      </c>
      <c r="P166" s="12" t="s">
        <v>5219</v>
      </c>
      <c r="Q166" s="12" t="s">
        <v>4287</v>
      </c>
      <c r="R166" s="12" t="s">
        <v>4278</v>
      </c>
      <c r="S166" s="12"/>
      <c r="T166" s="12"/>
      <c r="U166" s="12"/>
      <c r="V166" s="12" t="s">
        <v>5220</v>
      </c>
      <c r="W166" s="12" t="s">
        <v>5221</v>
      </c>
      <c r="X166" s="12" t="s">
        <v>5222</v>
      </c>
      <c r="Y166" s="12"/>
      <c r="Z166" s="12"/>
      <c r="AA166" s="12"/>
      <c r="AB166" s="12"/>
      <c r="AC166" s="12"/>
      <c r="AD166" s="12" t="s">
        <v>5223</v>
      </c>
      <c r="AE166" s="12"/>
      <c r="AF166" s="12"/>
      <c r="AG166" s="12"/>
      <c r="AH166" s="12"/>
    </row>
    <row r="167" spans="1:34" ht="51" x14ac:dyDescent="0.25">
      <c r="A167" s="12" t="s">
        <v>5224</v>
      </c>
      <c r="B167" s="12" t="s">
        <v>5225</v>
      </c>
      <c r="C167" s="12">
        <v>413</v>
      </c>
      <c r="D167" s="12" t="s">
        <v>5226</v>
      </c>
      <c r="E167" s="12" t="s">
        <v>4262</v>
      </c>
      <c r="F167" s="12"/>
      <c r="G167" s="12"/>
      <c r="H167" s="12"/>
      <c r="I167" s="12">
        <v>2075</v>
      </c>
      <c r="J167" s="12"/>
      <c r="K167" s="12"/>
      <c r="L167" s="12"/>
      <c r="M167" s="12"/>
      <c r="N167" s="12"/>
      <c r="O167" s="12"/>
      <c r="P167" s="12"/>
      <c r="Q167" s="12"/>
      <c r="R167" s="12"/>
      <c r="S167" s="12">
        <v>45027</v>
      </c>
      <c r="T167" s="12"/>
      <c r="U167" s="12"/>
      <c r="V167" s="12"/>
      <c r="W167" s="12"/>
      <c r="X167" s="12"/>
      <c r="Y167" s="12"/>
      <c r="Z167" s="12"/>
      <c r="AA167" s="12"/>
      <c r="AB167" s="12"/>
      <c r="AC167" s="12"/>
      <c r="AD167" s="12" t="s">
        <v>5227</v>
      </c>
      <c r="AE167" s="12"/>
      <c r="AF167" s="12"/>
      <c r="AG167" s="12"/>
      <c r="AH167" s="12"/>
    </row>
    <row r="168" spans="1:34" ht="63.75" x14ac:dyDescent="0.25">
      <c r="A168" s="12" t="s">
        <v>5228</v>
      </c>
      <c r="B168" s="12" t="s">
        <v>5229</v>
      </c>
      <c r="C168" s="12">
        <v>136</v>
      </c>
      <c r="D168" s="12" t="s">
        <v>5230</v>
      </c>
      <c r="E168" s="12" t="s">
        <v>4286</v>
      </c>
      <c r="F168" s="12"/>
      <c r="G168" s="12" t="s">
        <v>5229</v>
      </c>
      <c r="H168" s="12" t="s">
        <v>5228</v>
      </c>
      <c r="I168" s="12">
        <v>1525</v>
      </c>
      <c r="J168" s="12" t="s">
        <v>5229</v>
      </c>
      <c r="K168" s="12" t="s">
        <v>5229</v>
      </c>
      <c r="L168" s="12" t="s">
        <v>4262</v>
      </c>
      <c r="M168" s="12">
        <v>11147</v>
      </c>
      <c r="N168" s="12" t="s">
        <v>5229</v>
      </c>
      <c r="O168" s="12" t="s">
        <v>5229</v>
      </c>
      <c r="P168" s="12" t="s">
        <v>5230</v>
      </c>
      <c r="Q168" s="12" t="s">
        <v>4287</v>
      </c>
      <c r="R168" s="12" t="s">
        <v>4278</v>
      </c>
      <c r="S168" s="12"/>
      <c r="T168" s="12"/>
      <c r="U168" s="12"/>
      <c r="V168" s="12" t="s">
        <v>5231</v>
      </c>
      <c r="W168" s="12" t="s">
        <v>5232</v>
      </c>
      <c r="X168" s="12">
        <v>4145156208</v>
      </c>
      <c r="Y168" s="12"/>
      <c r="Z168" s="12"/>
      <c r="AA168" s="12"/>
      <c r="AB168" s="12"/>
      <c r="AC168" s="12"/>
      <c r="AD168" s="12" t="s">
        <v>5233</v>
      </c>
      <c r="AE168" s="12"/>
      <c r="AF168" s="12"/>
      <c r="AG168" s="12"/>
      <c r="AH168" s="12"/>
    </row>
    <row r="169" spans="1:34" ht="89.25" x14ac:dyDescent="0.25">
      <c r="A169" s="12" t="s">
        <v>5234</v>
      </c>
      <c r="B169" s="12" t="s">
        <v>5235</v>
      </c>
      <c r="C169" s="12">
        <v>293</v>
      </c>
      <c r="D169" s="12" t="s">
        <v>5236</v>
      </c>
      <c r="E169" s="12" t="s">
        <v>4262</v>
      </c>
      <c r="F169" s="12"/>
      <c r="G169" s="12"/>
      <c r="H169" s="12"/>
      <c r="I169" s="12">
        <v>1779</v>
      </c>
      <c r="J169" s="12"/>
      <c r="K169" s="12"/>
      <c r="L169" s="12"/>
      <c r="M169" s="12"/>
      <c r="N169" s="12" t="s">
        <v>5235</v>
      </c>
      <c r="O169" s="12" t="s">
        <v>5235</v>
      </c>
      <c r="P169" s="12"/>
      <c r="Q169" s="12"/>
      <c r="R169" s="12"/>
      <c r="S169" s="12">
        <v>44230</v>
      </c>
      <c r="T169" s="12" t="s">
        <v>5237</v>
      </c>
      <c r="U169" s="12"/>
      <c r="V169" s="12" t="s">
        <v>5238</v>
      </c>
      <c r="W169" s="12" t="s">
        <v>5239</v>
      </c>
      <c r="X169" s="12"/>
      <c r="Y169" s="12"/>
      <c r="Z169" s="12"/>
      <c r="AA169" s="12"/>
      <c r="AB169" s="12"/>
      <c r="AC169" s="12"/>
      <c r="AD169" s="12" t="s">
        <v>5240</v>
      </c>
      <c r="AE169" s="12"/>
      <c r="AF169" s="12"/>
      <c r="AG169" s="12"/>
      <c r="AH169" s="12"/>
    </row>
    <row r="170" spans="1:34" ht="102" x14ac:dyDescent="0.25">
      <c r="A170" s="12" t="s">
        <v>5241</v>
      </c>
      <c r="B170" s="12" t="s">
        <v>5242</v>
      </c>
      <c r="C170" s="12">
        <v>106</v>
      </c>
      <c r="D170" s="12" t="s">
        <v>5243</v>
      </c>
      <c r="E170" s="12" t="s">
        <v>4286</v>
      </c>
      <c r="F170" s="12"/>
      <c r="G170" s="12"/>
      <c r="H170" s="12" t="s">
        <v>5241</v>
      </c>
      <c r="I170" s="12">
        <v>1751</v>
      </c>
      <c r="J170" s="12"/>
      <c r="K170" s="12"/>
      <c r="L170" s="12"/>
      <c r="M170" s="12">
        <v>11587</v>
      </c>
      <c r="N170" s="12" t="s">
        <v>5242</v>
      </c>
      <c r="O170" s="12" t="s">
        <v>5242</v>
      </c>
      <c r="P170" s="12" t="s">
        <v>5243</v>
      </c>
      <c r="Q170" s="12" t="s">
        <v>4287</v>
      </c>
      <c r="R170" s="12" t="s">
        <v>4278</v>
      </c>
      <c r="S170" s="12"/>
      <c r="T170" s="12"/>
      <c r="U170" s="12"/>
      <c r="V170" s="12" t="s">
        <v>5244</v>
      </c>
      <c r="W170" s="12" t="s">
        <v>5245</v>
      </c>
      <c r="X170" s="12" t="s">
        <v>5246</v>
      </c>
      <c r="Y170" s="12"/>
      <c r="Z170" s="12"/>
      <c r="AA170" s="12"/>
      <c r="AB170" s="12"/>
      <c r="AC170" s="12"/>
      <c r="AD170" s="12" t="s">
        <v>5247</v>
      </c>
      <c r="AE170" s="12"/>
      <c r="AF170" s="12"/>
      <c r="AG170" s="12"/>
      <c r="AH170" s="12"/>
    </row>
    <row r="171" spans="1:34" ht="51" x14ac:dyDescent="0.25">
      <c r="A171" s="12" t="s">
        <v>5248</v>
      </c>
      <c r="B171" s="12" t="s">
        <v>5249</v>
      </c>
      <c r="C171" s="12">
        <v>139</v>
      </c>
      <c r="D171" s="12" t="s">
        <v>5250</v>
      </c>
      <c r="E171" s="12" t="s">
        <v>4258</v>
      </c>
      <c r="F171" s="12"/>
      <c r="G171" s="12" t="s">
        <v>5249</v>
      </c>
      <c r="H171" s="12" t="s">
        <v>5248</v>
      </c>
      <c r="I171" s="12">
        <v>1527</v>
      </c>
      <c r="J171" s="12" t="s">
        <v>5249</v>
      </c>
      <c r="K171" s="12" t="s">
        <v>5249</v>
      </c>
      <c r="L171" s="12" t="s">
        <v>17</v>
      </c>
      <c r="M171" s="12">
        <v>11100</v>
      </c>
      <c r="N171" s="12" t="s">
        <v>5249</v>
      </c>
      <c r="O171" s="12" t="s">
        <v>5249</v>
      </c>
      <c r="P171" s="12" t="s">
        <v>5250</v>
      </c>
      <c r="Q171" s="12" t="s">
        <v>4277</v>
      </c>
      <c r="R171" s="12" t="s">
        <v>4278</v>
      </c>
      <c r="S171" s="12"/>
      <c r="T171" s="12"/>
      <c r="U171" s="12"/>
      <c r="V171" s="12"/>
      <c r="W171" s="12"/>
      <c r="X171" s="12"/>
      <c r="Y171" s="12"/>
      <c r="Z171" s="12"/>
      <c r="AA171" s="12"/>
      <c r="AB171" s="12"/>
      <c r="AC171" s="12"/>
      <c r="AD171" s="12" t="s">
        <v>5251</v>
      </c>
      <c r="AE171" s="12"/>
      <c r="AF171" s="12"/>
      <c r="AG171" s="12"/>
      <c r="AH171" s="12"/>
    </row>
    <row r="172" spans="1:34" ht="51" x14ac:dyDescent="0.25">
      <c r="A172" s="12" t="s">
        <v>5252</v>
      </c>
      <c r="B172" s="12" t="s">
        <v>5253</v>
      </c>
      <c r="C172" s="12">
        <v>322</v>
      </c>
      <c r="D172" s="12" t="s">
        <v>5254</v>
      </c>
      <c r="E172" s="12" t="s">
        <v>4258</v>
      </c>
      <c r="F172" s="12"/>
      <c r="G172" s="12"/>
      <c r="H172" s="12"/>
      <c r="I172" s="12">
        <v>1802</v>
      </c>
      <c r="J172" s="12"/>
      <c r="K172" s="12"/>
      <c r="L172" s="12"/>
      <c r="M172" s="12"/>
      <c r="N172" s="12"/>
      <c r="O172" s="12"/>
      <c r="P172" s="12"/>
      <c r="Q172" s="12"/>
      <c r="R172" s="12"/>
      <c r="S172" s="12" t="s">
        <v>5255</v>
      </c>
      <c r="T172" s="12" t="s">
        <v>5256</v>
      </c>
      <c r="U172" s="12"/>
      <c r="V172" s="12" t="s">
        <v>5257</v>
      </c>
      <c r="W172" s="12" t="s">
        <v>5258</v>
      </c>
      <c r="X172" s="12"/>
      <c r="Y172" s="12"/>
      <c r="Z172" s="12"/>
      <c r="AA172" s="12"/>
      <c r="AB172" s="12"/>
      <c r="AC172" s="12"/>
      <c r="AD172" s="12" t="s">
        <v>5259</v>
      </c>
      <c r="AE172" s="12"/>
      <c r="AF172" s="12"/>
      <c r="AG172" s="12"/>
      <c r="AH172" s="12"/>
    </row>
    <row r="173" spans="1:34" ht="140.25" x14ac:dyDescent="0.25">
      <c r="A173" s="12" t="s">
        <v>5260</v>
      </c>
      <c r="B173" s="12" t="s">
        <v>5261</v>
      </c>
      <c r="C173" s="12">
        <v>105</v>
      </c>
      <c r="D173" s="12" t="s">
        <v>5262</v>
      </c>
      <c r="E173" s="12" t="s">
        <v>4843</v>
      </c>
      <c r="F173" s="12"/>
      <c r="G173" s="12" t="s">
        <v>5261</v>
      </c>
      <c r="H173" s="12" t="s">
        <v>5260</v>
      </c>
      <c r="I173" s="12">
        <v>2</v>
      </c>
      <c r="J173" s="12" t="s">
        <v>5263</v>
      </c>
      <c r="K173" s="12" t="s">
        <v>5262</v>
      </c>
      <c r="L173" s="12" t="s">
        <v>4845</v>
      </c>
      <c r="M173" s="12"/>
      <c r="N173" s="12"/>
      <c r="O173" s="12"/>
      <c r="P173" s="12"/>
      <c r="Q173" s="12"/>
      <c r="R173" s="12"/>
      <c r="S173" s="12"/>
      <c r="T173" s="12"/>
      <c r="U173" s="12"/>
      <c r="V173" s="12"/>
      <c r="W173" s="12"/>
      <c r="X173" s="12"/>
      <c r="Y173" s="12"/>
      <c r="Z173" s="12"/>
      <c r="AA173" s="12"/>
      <c r="AB173" s="12"/>
      <c r="AC173" s="12"/>
      <c r="AD173" s="12" t="s">
        <v>5264</v>
      </c>
      <c r="AE173" s="12"/>
      <c r="AF173" s="12"/>
      <c r="AG173" s="12"/>
      <c r="AH173" s="12"/>
    </row>
    <row r="174" spans="1:34" ht="76.5" x14ac:dyDescent="0.25">
      <c r="A174" s="12" t="s">
        <v>5265</v>
      </c>
      <c r="B174" s="12" t="s">
        <v>5266</v>
      </c>
      <c r="C174" s="12">
        <v>98</v>
      </c>
      <c r="D174" s="12" t="s">
        <v>5267</v>
      </c>
      <c r="E174" s="12" t="s">
        <v>4685</v>
      </c>
      <c r="F174" s="12"/>
      <c r="G174" s="12" t="s">
        <v>5266</v>
      </c>
      <c r="H174" s="12" t="s">
        <v>5265</v>
      </c>
      <c r="I174" s="12">
        <v>1515</v>
      </c>
      <c r="J174" s="12" t="s">
        <v>5266</v>
      </c>
      <c r="K174" s="12" t="s">
        <v>5267</v>
      </c>
      <c r="L174" s="12" t="s">
        <v>17</v>
      </c>
      <c r="M174" s="12"/>
      <c r="N174" s="12"/>
      <c r="O174" s="12"/>
      <c r="P174" s="12"/>
      <c r="Q174" s="12"/>
      <c r="R174" s="12"/>
      <c r="S174" s="12"/>
      <c r="T174" s="12"/>
      <c r="U174" s="12"/>
      <c r="V174" s="12"/>
      <c r="W174" s="12"/>
      <c r="X174" s="12"/>
      <c r="Y174" s="12"/>
      <c r="Z174" s="12"/>
      <c r="AA174" s="12"/>
      <c r="AB174" s="12"/>
      <c r="AC174" s="12"/>
      <c r="AD174" s="12" t="s">
        <v>5268</v>
      </c>
      <c r="AE174" s="12"/>
      <c r="AF174" s="12"/>
      <c r="AG174" s="12"/>
      <c r="AH174" s="12"/>
    </row>
    <row r="175" spans="1:34" ht="140.25" x14ac:dyDescent="0.25">
      <c r="A175" s="12" t="s">
        <v>5269</v>
      </c>
      <c r="B175" s="12" t="s">
        <v>5270</v>
      </c>
      <c r="C175" s="12">
        <v>403</v>
      </c>
      <c r="D175" s="12" t="s">
        <v>5271</v>
      </c>
      <c r="E175" s="12" t="s">
        <v>4262</v>
      </c>
      <c r="F175" s="12"/>
      <c r="G175" s="12"/>
      <c r="H175" s="12"/>
      <c r="I175" s="12">
        <v>2037</v>
      </c>
      <c r="J175" s="12"/>
      <c r="K175" s="12"/>
      <c r="L175" s="12"/>
      <c r="M175" s="12">
        <v>12384</v>
      </c>
      <c r="N175" s="12" t="s">
        <v>5270</v>
      </c>
      <c r="O175" s="12" t="s">
        <v>5270</v>
      </c>
      <c r="P175" s="12"/>
      <c r="Q175" s="12"/>
      <c r="R175" s="12"/>
      <c r="S175" s="12">
        <v>44935</v>
      </c>
      <c r="T175" s="12"/>
      <c r="U175" s="12"/>
      <c r="V175" s="12"/>
      <c r="W175" s="12"/>
      <c r="X175" s="12"/>
      <c r="Y175" s="12"/>
      <c r="Z175" s="12"/>
      <c r="AA175" s="12"/>
      <c r="AB175" s="12"/>
      <c r="AC175" s="12"/>
      <c r="AD175" s="12" t="s">
        <v>5272</v>
      </c>
      <c r="AE175" s="12"/>
      <c r="AF175" s="12"/>
      <c r="AG175" s="12"/>
      <c r="AH175" s="12"/>
    </row>
    <row r="176" spans="1:34" ht="76.5" x14ac:dyDescent="0.25">
      <c r="A176" s="12" t="s">
        <v>5273</v>
      </c>
      <c r="B176" s="12" t="s">
        <v>5274</v>
      </c>
      <c r="C176" s="12">
        <v>368</v>
      </c>
      <c r="D176" s="12" t="s">
        <v>5275</v>
      </c>
      <c r="E176" s="12" t="s">
        <v>4316</v>
      </c>
      <c r="F176" s="12"/>
      <c r="G176" s="12"/>
      <c r="H176" s="12"/>
      <c r="I176" s="12">
        <v>158</v>
      </c>
      <c r="J176" s="12"/>
      <c r="K176" s="12"/>
      <c r="L176" s="12"/>
      <c r="M176" s="12"/>
      <c r="N176" s="12" t="s">
        <v>18106</v>
      </c>
      <c r="O176" s="12" t="s">
        <v>18106</v>
      </c>
      <c r="P176" s="12"/>
      <c r="Q176" s="12"/>
      <c r="R176" s="12"/>
      <c r="S176" s="12">
        <v>44679</v>
      </c>
      <c r="T176" s="12" t="s">
        <v>5276</v>
      </c>
      <c r="U176" s="12"/>
      <c r="V176" s="12" t="s">
        <v>5277</v>
      </c>
      <c r="W176" s="12" t="s">
        <v>5278</v>
      </c>
      <c r="X176" s="12"/>
      <c r="Y176" s="12"/>
      <c r="Z176" s="12"/>
      <c r="AA176" s="12"/>
      <c r="AB176" s="12"/>
      <c r="AC176" s="12"/>
      <c r="AD176" s="12" t="s">
        <v>5279</v>
      </c>
      <c r="AE176" s="12"/>
      <c r="AF176" s="12"/>
      <c r="AG176" s="12"/>
      <c r="AH176" s="12"/>
    </row>
    <row r="177" spans="1:34" ht="63.75" x14ac:dyDescent="0.25">
      <c r="A177" s="12" t="s">
        <v>5280</v>
      </c>
      <c r="B177" s="12" t="s">
        <v>5281</v>
      </c>
      <c r="C177" s="12">
        <v>140</v>
      </c>
      <c r="D177" s="12" t="s">
        <v>5282</v>
      </c>
      <c r="E177" s="12" t="s">
        <v>4286</v>
      </c>
      <c r="F177" s="12"/>
      <c r="G177" s="12"/>
      <c r="H177" s="12" t="s">
        <v>5280</v>
      </c>
      <c r="I177" s="12">
        <v>1661</v>
      </c>
      <c r="J177" s="12" t="s">
        <v>5281</v>
      </c>
      <c r="K177" s="12" t="s">
        <v>5282</v>
      </c>
      <c r="L177" s="12" t="s">
        <v>4262</v>
      </c>
      <c r="M177" s="12">
        <v>11159</v>
      </c>
      <c r="N177" s="12" t="s">
        <v>5281</v>
      </c>
      <c r="O177" s="12" t="s">
        <v>5281</v>
      </c>
      <c r="P177" s="12" t="s">
        <v>5282</v>
      </c>
      <c r="Q177" s="12" t="s">
        <v>4287</v>
      </c>
      <c r="R177" s="12"/>
      <c r="S177" s="12"/>
      <c r="T177" s="12"/>
      <c r="U177" s="12"/>
      <c r="V177" s="12" t="s">
        <v>5283</v>
      </c>
      <c r="W177" s="12" t="s">
        <v>5284</v>
      </c>
      <c r="X177" s="12">
        <v>5804145461407</v>
      </c>
      <c r="Y177" s="12"/>
      <c r="Z177" s="12"/>
      <c r="AA177" s="12"/>
      <c r="AB177" s="12"/>
      <c r="AC177" s="12"/>
      <c r="AD177" s="12" t="s">
        <v>5285</v>
      </c>
      <c r="AE177" s="12"/>
      <c r="AF177" s="12"/>
      <c r="AG177" s="12"/>
      <c r="AH177" s="12"/>
    </row>
    <row r="178" spans="1:34" ht="51" x14ac:dyDescent="0.25">
      <c r="A178" s="12" t="s">
        <v>5286</v>
      </c>
      <c r="B178" s="12" t="s">
        <v>5287</v>
      </c>
      <c r="C178" s="12">
        <v>107</v>
      </c>
      <c r="D178" s="12" t="s">
        <v>5288</v>
      </c>
      <c r="E178" s="12" t="s">
        <v>4258</v>
      </c>
      <c r="F178" s="12"/>
      <c r="G178" s="12" t="s">
        <v>5286</v>
      </c>
      <c r="H178" s="12" t="s">
        <v>5289</v>
      </c>
      <c r="I178" s="12">
        <v>1621</v>
      </c>
      <c r="J178" s="12" t="s">
        <v>5287</v>
      </c>
      <c r="K178" s="12" t="s">
        <v>5287</v>
      </c>
      <c r="L178" s="12" t="s">
        <v>4262</v>
      </c>
      <c r="M178" s="12"/>
      <c r="N178" s="12"/>
      <c r="O178" s="12"/>
      <c r="P178" s="12"/>
      <c r="Q178" s="12"/>
      <c r="R178" s="12"/>
      <c r="S178" s="12"/>
      <c r="T178" s="12"/>
      <c r="U178" s="12"/>
      <c r="V178" s="12"/>
      <c r="W178" s="12"/>
      <c r="X178" s="12"/>
      <c r="Y178" s="12"/>
      <c r="Z178" s="12"/>
      <c r="AA178" s="12"/>
      <c r="AB178" s="12"/>
      <c r="AC178" s="12"/>
      <c r="AD178" s="12" t="s">
        <v>5290</v>
      </c>
      <c r="AE178" s="12"/>
      <c r="AF178" s="12"/>
      <c r="AG178" s="12"/>
      <c r="AH178" s="12"/>
    </row>
    <row r="179" spans="1:34" ht="25.5" x14ac:dyDescent="0.25">
      <c r="A179" s="12" t="s">
        <v>5291</v>
      </c>
      <c r="B179" s="12" t="s">
        <v>5291</v>
      </c>
      <c r="C179" s="12">
        <v>108</v>
      </c>
      <c r="D179" s="12" t="s">
        <v>5291</v>
      </c>
      <c r="E179" s="12" t="s">
        <v>4286</v>
      </c>
      <c r="F179" s="12"/>
      <c r="G179" s="12" t="s">
        <v>5291</v>
      </c>
      <c r="H179" s="12" t="s">
        <v>5291</v>
      </c>
      <c r="I179" s="12">
        <v>785</v>
      </c>
      <c r="J179" s="12" t="s">
        <v>5291</v>
      </c>
      <c r="K179" s="12" t="s">
        <v>5291</v>
      </c>
      <c r="L179" s="12" t="s">
        <v>4262</v>
      </c>
      <c r="M179" s="12"/>
      <c r="N179" s="12"/>
      <c r="O179" s="12"/>
      <c r="P179" s="12"/>
      <c r="Q179" s="12"/>
      <c r="R179" s="12"/>
      <c r="S179" s="12"/>
      <c r="T179" s="12"/>
      <c r="U179" s="12"/>
      <c r="V179" s="12"/>
      <c r="W179" s="12"/>
      <c r="X179" s="12"/>
      <c r="Y179" s="12"/>
      <c r="Z179" s="12"/>
      <c r="AA179" s="12"/>
      <c r="AB179" s="12"/>
      <c r="AC179" s="12"/>
      <c r="AD179" s="12" t="s">
        <v>5292</v>
      </c>
      <c r="AE179" s="12"/>
      <c r="AF179" s="12"/>
      <c r="AG179" s="12"/>
      <c r="AH179" s="12"/>
    </row>
    <row r="180" spans="1:34" ht="25.5" x14ac:dyDescent="0.25">
      <c r="A180" s="12" t="s">
        <v>5293</v>
      </c>
      <c r="B180" s="12" t="s">
        <v>5293</v>
      </c>
      <c r="C180" s="12">
        <v>113</v>
      </c>
      <c r="D180" s="12" t="s">
        <v>5293</v>
      </c>
      <c r="E180" s="12" t="s">
        <v>4286</v>
      </c>
      <c r="F180" s="12"/>
      <c r="G180" s="12" t="s">
        <v>5293</v>
      </c>
      <c r="H180" s="12" t="s">
        <v>5293</v>
      </c>
      <c r="I180" s="12">
        <v>786</v>
      </c>
      <c r="J180" s="12" t="s">
        <v>5293</v>
      </c>
      <c r="K180" s="12" t="s">
        <v>5293</v>
      </c>
      <c r="L180" s="12" t="s">
        <v>4262</v>
      </c>
      <c r="M180" s="12"/>
      <c r="N180" s="12"/>
      <c r="O180" s="12"/>
      <c r="P180" s="12"/>
      <c r="Q180" s="12"/>
      <c r="R180" s="12"/>
      <c r="S180" s="12"/>
      <c r="T180" s="12"/>
      <c r="U180" s="12"/>
      <c r="V180" s="12"/>
      <c r="W180" s="12"/>
      <c r="X180" s="12"/>
      <c r="Y180" s="12"/>
      <c r="Z180" s="12"/>
      <c r="AA180" s="12"/>
      <c r="AB180" s="12"/>
      <c r="AC180" s="12"/>
      <c r="AD180" s="12" t="s">
        <v>5294</v>
      </c>
      <c r="AE180" s="12"/>
      <c r="AF180" s="12"/>
      <c r="AG180" s="12"/>
      <c r="AH180" s="12"/>
    </row>
    <row r="181" spans="1:34" ht="38.25" x14ac:dyDescent="0.25">
      <c r="A181" s="12" t="s">
        <v>5295</v>
      </c>
      <c r="B181" s="12" t="s">
        <v>5296</v>
      </c>
      <c r="C181" s="12">
        <v>159</v>
      </c>
      <c r="D181" s="12" t="s">
        <v>5297</v>
      </c>
      <c r="E181" s="12" t="s">
        <v>4258</v>
      </c>
      <c r="F181" s="12"/>
      <c r="G181" s="12"/>
      <c r="H181" s="12" t="s">
        <v>5295</v>
      </c>
      <c r="I181" s="12">
        <v>1756</v>
      </c>
      <c r="J181" s="12"/>
      <c r="K181" s="12"/>
      <c r="L181" s="12"/>
      <c r="M181" s="12">
        <v>11606</v>
      </c>
      <c r="N181" s="12" t="s">
        <v>5296</v>
      </c>
      <c r="O181" s="12" t="s">
        <v>5296</v>
      </c>
      <c r="P181" s="12" t="s">
        <v>5297</v>
      </c>
      <c r="Q181" s="12" t="s">
        <v>4277</v>
      </c>
      <c r="R181" s="12" t="s">
        <v>4278</v>
      </c>
      <c r="S181" s="12"/>
      <c r="T181" s="12"/>
      <c r="U181" s="12"/>
      <c r="V181" s="12" t="s">
        <v>5298</v>
      </c>
      <c r="W181" s="12" t="s">
        <v>5299</v>
      </c>
      <c r="X181" s="12" t="s">
        <v>5300</v>
      </c>
      <c r="Y181" s="12"/>
      <c r="Z181" s="12"/>
      <c r="AA181" s="12"/>
      <c r="AB181" s="12"/>
      <c r="AC181" s="12"/>
      <c r="AD181" s="12" t="s">
        <v>5301</v>
      </c>
      <c r="AE181" s="12"/>
      <c r="AF181" s="12"/>
      <c r="AG181" s="12"/>
      <c r="AH181" s="12"/>
    </row>
    <row r="182" spans="1:34" ht="51" x14ac:dyDescent="0.25">
      <c r="A182" s="12" t="s">
        <v>5302</v>
      </c>
      <c r="B182" s="12" t="s">
        <v>5303</v>
      </c>
      <c r="C182" s="12">
        <v>165</v>
      </c>
      <c r="D182" s="12" t="s">
        <v>5304</v>
      </c>
      <c r="E182" s="12" t="s">
        <v>4286</v>
      </c>
      <c r="F182" s="12"/>
      <c r="G182" s="12" t="s">
        <v>5303</v>
      </c>
      <c r="H182" s="12" t="s">
        <v>5302</v>
      </c>
      <c r="I182" s="12">
        <v>858</v>
      </c>
      <c r="J182" s="12" t="s">
        <v>5305</v>
      </c>
      <c r="K182" s="12" t="s">
        <v>5303</v>
      </c>
      <c r="L182" s="12" t="s">
        <v>4262</v>
      </c>
      <c r="M182" s="12">
        <v>10179</v>
      </c>
      <c r="N182" s="12" t="s">
        <v>5303</v>
      </c>
      <c r="O182" s="12" t="s">
        <v>5303</v>
      </c>
      <c r="P182" s="12" t="s">
        <v>5304</v>
      </c>
      <c r="Q182" s="12" t="s">
        <v>4287</v>
      </c>
      <c r="R182" s="12" t="s">
        <v>4278</v>
      </c>
      <c r="S182" s="12"/>
      <c r="T182" s="12"/>
      <c r="U182" s="12"/>
      <c r="V182" s="12" t="s">
        <v>5306</v>
      </c>
      <c r="W182" s="12" t="s">
        <v>5307</v>
      </c>
      <c r="X182" s="12" t="s">
        <v>5308</v>
      </c>
      <c r="Y182" s="12"/>
      <c r="Z182" s="12"/>
      <c r="AA182" s="12"/>
      <c r="AB182" s="12"/>
      <c r="AC182" s="12"/>
      <c r="AD182" s="12" t="s">
        <v>5309</v>
      </c>
      <c r="AE182" s="12"/>
      <c r="AF182" s="12"/>
      <c r="AG182" s="12"/>
      <c r="AH182" s="12"/>
    </row>
    <row r="183" spans="1:34" ht="63.75" x14ac:dyDescent="0.25">
      <c r="A183" s="12" t="s">
        <v>5310</v>
      </c>
      <c r="B183" s="12" t="s">
        <v>5311</v>
      </c>
      <c r="C183" s="12">
        <v>379</v>
      </c>
      <c r="D183" s="12" t="s">
        <v>5312</v>
      </c>
      <c r="E183" s="12" t="s">
        <v>4258</v>
      </c>
      <c r="F183" s="12"/>
      <c r="G183" s="12"/>
      <c r="H183" s="12"/>
      <c r="I183" s="12">
        <v>2057</v>
      </c>
      <c r="J183" s="12"/>
      <c r="K183" s="12"/>
      <c r="L183" s="12"/>
      <c r="M183" s="12"/>
      <c r="N183" s="12"/>
      <c r="O183" s="12"/>
      <c r="P183" s="12"/>
      <c r="Q183" s="12"/>
      <c r="R183" s="12"/>
      <c r="S183" s="12">
        <v>44777</v>
      </c>
      <c r="T183" s="12" t="s">
        <v>5313</v>
      </c>
      <c r="U183" s="12"/>
      <c r="V183" s="12" t="s">
        <v>5314</v>
      </c>
      <c r="W183" s="12" t="s">
        <v>5315</v>
      </c>
      <c r="X183" s="12"/>
      <c r="Y183" s="12"/>
      <c r="Z183" s="12"/>
      <c r="AA183" s="12"/>
      <c r="AB183" s="12"/>
      <c r="AC183" s="12"/>
      <c r="AD183" s="12" t="s">
        <v>5316</v>
      </c>
      <c r="AE183" s="12"/>
      <c r="AF183" s="12"/>
      <c r="AG183" s="12"/>
      <c r="AH183" s="12"/>
    </row>
    <row r="184" spans="1:34" ht="63.75" x14ac:dyDescent="0.25">
      <c r="A184" s="12" t="s">
        <v>5317</v>
      </c>
      <c r="B184" s="12" t="s">
        <v>5318</v>
      </c>
      <c r="C184" s="12">
        <v>166</v>
      </c>
      <c r="D184" s="12" t="s">
        <v>5319</v>
      </c>
      <c r="E184" s="12" t="s">
        <v>4258</v>
      </c>
      <c r="F184" s="12"/>
      <c r="G184" s="12"/>
      <c r="H184" s="12" t="s">
        <v>5317</v>
      </c>
      <c r="I184" s="12">
        <v>1758</v>
      </c>
      <c r="J184" s="12"/>
      <c r="K184" s="12"/>
      <c r="L184" s="12"/>
      <c r="M184" s="12">
        <v>11605</v>
      </c>
      <c r="N184" s="12" t="s">
        <v>5318</v>
      </c>
      <c r="O184" s="12" t="s">
        <v>5318</v>
      </c>
      <c r="P184" s="12" t="s">
        <v>5319</v>
      </c>
      <c r="Q184" s="12" t="s">
        <v>4277</v>
      </c>
      <c r="R184" s="12" t="s">
        <v>4278</v>
      </c>
      <c r="S184" s="12"/>
      <c r="T184" s="12"/>
      <c r="U184" s="12"/>
      <c r="V184" s="12" t="s">
        <v>5320</v>
      </c>
      <c r="W184" s="12" t="s">
        <v>5321</v>
      </c>
      <c r="X184" s="12" t="s">
        <v>5322</v>
      </c>
      <c r="Y184" s="12"/>
      <c r="Z184" s="12"/>
      <c r="AA184" s="12"/>
      <c r="AB184" s="12"/>
      <c r="AC184" s="12"/>
      <c r="AD184" s="12" t="s">
        <v>5323</v>
      </c>
      <c r="AE184" s="12"/>
      <c r="AF184" s="12"/>
      <c r="AG184" s="12"/>
      <c r="AH184" s="12"/>
    </row>
    <row r="185" spans="1:34" ht="63.75" x14ac:dyDescent="0.25">
      <c r="A185" s="12" t="s">
        <v>5324</v>
      </c>
      <c r="B185" s="12" t="s">
        <v>5325</v>
      </c>
      <c r="C185" s="12">
        <v>169</v>
      </c>
      <c r="D185" s="12" t="s">
        <v>5326</v>
      </c>
      <c r="E185" s="12" t="s">
        <v>4286</v>
      </c>
      <c r="F185" s="12"/>
      <c r="G185" s="12" t="s">
        <v>5325</v>
      </c>
      <c r="H185" s="12" t="s">
        <v>5324</v>
      </c>
      <c r="I185" s="12">
        <v>1541</v>
      </c>
      <c r="J185" s="12" t="s">
        <v>5325</v>
      </c>
      <c r="K185" s="12" t="s">
        <v>5325</v>
      </c>
      <c r="L185" s="12" t="s">
        <v>4262</v>
      </c>
      <c r="M185" s="12">
        <v>11098</v>
      </c>
      <c r="N185" s="12" t="s">
        <v>5325</v>
      </c>
      <c r="O185" s="12" t="s">
        <v>5325</v>
      </c>
      <c r="P185" s="12" t="s">
        <v>5327</v>
      </c>
      <c r="Q185" s="12" t="s">
        <v>4277</v>
      </c>
      <c r="R185" s="12" t="s">
        <v>4278</v>
      </c>
      <c r="S185" s="12"/>
      <c r="T185" s="12"/>
      <c r="U185" s="12"/>
      <c r="V185" s="12" t="s">
        <v>5328</v>
      </c>
      <c r="W185" s="12" t="s">
        <v>5329</v>
      </c>
      <c r="X185" s="12">
        <v>584146083125</v>
      </c>
      <c r="Y185" s="12"/>
      <c r="Z185" s="12"/>
      <c r="AA185" s="12"/>
      <c r="AB185" s="12"/>
      <c r="AC185" s="12"/>
      <c r="AD185" s="12" t="s">
        <v>5330</v>
      </c>
      <c r="AE185" s="12"/>
      <c r="AF185" s="12"/>
      <c r="AG185" s="12"/>
      <c r="AH185" s="12"/>
    </row>
    <row r="186" spans="1:34" ht="38.25" x14ac:dyDescent="0.25">
      <c r="A186" s="12" t="s">
        <v>5331</v>
      </c>
      <c r="B186" s="12" t="s">
        <v>5332</v>
      </c>
      <c r="C186" s="12">
        <v>170</v>
      </c>
      <c r="D186" s="12" t="s">
        <v>5333</v>
      </c>
      <c r="E186" s="12" t="s">
        <v>4286</v>
      </c>
      <c r="F186" s="12"/>
      <c r="G186" s="12"/>
      <c r="H186" s="12" t="s">
        <v>5331</v>
      </c>
      <c r="I186" s="12">
        <v>1759</v>
      </c>
      <c r="J186" s="12"/>
      <c r="K186" s="12"/>
      <c r="L186" s="12"/>
      <c r="M186" s="12">
        <v>11189</v>
      </c>
      <c r="N186" s="12" t="s">
        <v>5332</v>
      </c>
      <c r="O186" s="12" t="s">
        <v>5332</v>
      </c>
      <c r="P186" s="12" t="s">
        <v>5333</v>
      </c>
      <c r="Q186" s="12" t="s">
        <v>4287</v>
      </c>
      <c r="R186" s="12" t="s">
        <v>4278</v>
      </c>
      <c r="S186" s="12"/>
      <c r="T186" s="12"/>
      <c r="U186" s="12"/>
      <c r="V186" s="12" t="s">
        <v>5334</v>
      </c>
      <c r="W186" s="12" t="s">
        <v>5335</v>
      </c>
      <c r="X186" s="12">
        <v>584122453070</v>
      </c>
      <c r="Y186" s="12"/>
      <c r="Z186" s="12"/>
      <c r="AA186" s="12"/>
      <c r="AB186" s="12"/>
      <c r="AC186" s="12"/>
      <c r="AD186" s="12" t="s">
        <v>5336</v>
      </c>
      <c r="AE186" s="12"/>
      <c r="AF186" s="12"/>
      <c r="AG186" s="12"/>
      <c r="AH186" s="12"/>
    </row>
    <row r="187" spans="1:34" ht="38.25" x14ac:dyDescent="0.25">
      <c r="A187" s="12" t="s">
        <v>5337</v>
      </c>
      <c r="B187" s="12" t="s">
        <v>5338</v>
      </c>
      <c r="C187" s="12">
        <v>328</v>
      </c>
      <c r="D187" s="12" t="s">
        <v>5339</v>
      </c>
      <c r="E187" s="12" t="s">
        <v>4258</v>
      </c>
      <c r="F187" s="12"/>
      <c r="G187" s="12"/>
      <c r="H187" s="12"/>
      <c r="I187" s="12">
        <v>1954</v>
      </c>
      <c r="J187" s="12"/>
      <c r="K187" s="12"/>
      <c r="L187" s="12"/>
      <c r="M187" s="12"/>
      <c r="N187" s="12" t="s">
        <v>5338</v>
      </c>
      <c r="O187" s="12" t="s">
        <v>5338</v>
      </c>
      <c r="P187" s="12"/>
      <c r="Q187" s="12"/>
      <c r="R187" s="12"/>
      <c r="S187" s="12">
        <v>44398</v>
      </c>
      <c r="T187" s="12" t="s">
        <v>5340</v>
      </c>
      <c r="U187" s="12"/>
      <c r="V187" s="12" t="s">
        <v>5341</v>
      </c>
      <c r="W187" s="12" t="s">
        <v>5342</v>
      </c>
      <c r="X187" s="12"/>
      <c r="Y187" s="12"/>
      <c r="Z187" s="12"/>
      <c r="AA187" s="12"/>
      <c r="AB187" s="12"/>
      <c r="AC187" s="12"/>
      <c r="AD187" s="12" t="s">
        <v>5343</v>
      </c>
      <c r="AE187" s="12"/>
      <c r="AF187" s="12"/>
      <c r="AG187" s="12"/>
      <c r="AH187" s="12"/>
    </row>
    <row r="188" spans="1:34" ht="63.75" x14ac:dyDescent="0.25">
      <c r="A188" s="12" t="s">
        <v>5344</v>
      </c>
      <c r="B188" s="12" t="s">
        <v>5345</v>
      </c>
      <c r="C188" s="12">
        <v>109</v>
      </c>
      <c r="D188" s="12" t="s">
        <v>5346</v>
      </c>
      <c r="E188" s="12" t="s">
        <v>4286</v>
      </c>
      <c r="F188" s="12"/>
      <c r="G188" s="12" t="s">
        <v>5345</v>
      </c>
      <c r="H188" s="12" t="s">
        <v>5344</v>
      </c>
      <c r="I188" s="12">
        <v>759</v>
      </c>
      <c r="J188" s="12" t="s">
        <v>5345</v>
      </c>
      <c r="K188" s="12" t="s">
        <v>5346</v>
      </c>
      <c r="L188" s="12" t="s">
        <v>4262</v>
      </c>
      <c r="M188" s="12">
        <v>10226</v>
      </c>
      <c r="N188" s="12" t="s">
        <v>5345</v>
      </c>
      <c r="O188" s="12" t="s">
        <v>5345</v>
      </c>
      <c r="P188" s="12" t="s">
        <v>5346</v>
      </c>
      <c r="Q188" s="12" t="s">
        <v>4287</v>
      </c>
      <c r="R188" s="12" t="s">
        <v>4278</v>
      </c>
      <c r="S188" s="12"/>
      <c r="T188" s="12"/>
      <c r="U188" s="12"/>
      <c r="V188" s="12" t="s">
        <v>5347</v>
      </c>
      <c r="W188" s="12" t="s">
        <v>5348</v>
      </c>
      <c r="X188" s="12" t="s">
        <v>5349</v>
      </c>
      <c r="Y188" s="12"/>
      <c r="Z188" s="12"/>
      <c r="AA188" s="12"/>
      <c r="AB188" s="12"/>
      <c r="AC188" s="12"/>
      <c r="AD188" s="12" t="s">
        <v>5350</v>
      </c>
      <c r="AE188" s="12"/>
      <c r="AF188" s="12"/>
      <c r="AG188" s="12"/>
      <c r="AH188" s="12"/>
    </row>
    <row r="189" spans="1:34" ht="89.25" x14ac:dyDescent="0.25">
      <c r="A189" s="12" t="s">
        <v>5351</v>
      </c>
      <c r="B189" s="12" t="s">
        <v>5352</v>
      </c>
      <c r="C189" s="12">
        <v>405</v>
      </c>
      <c r="D189" s="12" t="s">
        <v>5353</v>
      </c>
      <c r="E189" s="12" t="s">
        <v>4262</v>
      </c>
      <c r="F189" s="12"/>
      <c r="G189" s="12"/>
      <c r="H189" s="12"/>
      <c r="I189" s="12">
        <v>2042</v>
      </c>
      <c r="J189" s="12"/>
      <c r="K189" s="12"/>
      <c r="L189" s="12"/>
      <c r="M189" s="12">
        <v>12399</v>
      </c>
      <c r="N189" s="12" t="s">
        <v>5352</v>
      </c>
      <c r="O189" s="12" t="s">
        <v>5352</v>
      </c>
      <c r="P189" s="12"/>
      <c r="Q189" s="12"/>
      <c r="R189" s="12"/>
      <c r="S189" s="12">
        <v>44935</v>
      </c>
      <c r="T189" s="12"/>
      <c r="U189" s="12"/>
      <c r="V189" s="12"/>
      <c r="W189" s="12"/>
      <c r="X189" s="12"/>
      <c r="Y189" s="12"/>
      <c r="Z189" s="12"/>
      <c r="AA189" s="12"/>
      <c r="AB189" s="12"/>
      <c r="AC189" s="12"/>
      <c r="AD189" s="12" t="s">
        <v>5354</v>
      </c>
      <c r="AE189" s="12"/>
      <c r="AF189" s="12"/>
      <c r="AG189" s="12"/>
      <c r="AH189" s="12"/>
    </row>
    <row r="190" spans="1:34" ht="51" x14ac:dyDescent="0.25">
      <c r="A190" s="12" t="s">
        <v>5355</v>
      </c>
      <c r="B190" s="12" t="s">
        <v>5355</v>
      </c>
      <c r="C190" s="12">
        <v>287</v>
      </c>
      <c r="D190" s="12" t="s">
        <v>5355</v>
      </c>
      <c r="E190" s="12" t="s">
        <v>4316</v>
      </c>
      <c r="F190" s="12"/>
      <c r="G190" s="12"/>
      <c r="H190" s="12" t="s">
        <v>5356</v>
      </c>
      <c r="I190" s="12">
        <v>1773</v>
      </c>
      <c r="J190" s="12"/>
      <c r="K190" s="12"/>
      <c r="L190" s="12"/>
      <c r="M190" s="12">
        <v>4493</v>
      </c>
      <c r="N190" s="12" t="s">
        <v>5355</v>
      </c>
      <c r="O190" s="12" t="s">
        <v>5355</v>
      </c>
      <c r="P190" s="12" t="s">
        <v>5355</v>
      </c>
      <c r="Q190" s="12" t="s">
        <v>4378</v>
      </c>
      <c r="R190" s="12"/>
      <c r="S190" s="12"/>
      <c r="T190" s="12"/>
      <c r="U190" s="12"/>
      <c r="V190" s="12"/>
      <c r="W190" s="12"/>
      <c r="X190" s="12"/>
      <c r="Y190" s="12"/>
      <c r="Z190" s="12"/>
      <c r="AA190" s="12"/>
      <c r="AB190" s="12"/>
      <c r="AC190" s="12"/>
      <c r="AD190" s="12" t="s">
        <v>5357</v>
      </c>
      <c r="AE190" s="12"/>
      <c r="AF190" s="12"/>
      <c r="AG190" s="12"/>
      <c r="AH190" s="12"/>
    </row>
    <row r="191" spans="1:34" ht="38.25" x14ac:dyDescent="0.25">
      <c r="A191" s="12" t="s">
        <v>5358</v>
      </c>
      <c r="B191" s="12" t="s">
        <v>5358</v>
      </c>
      <c r="C191" s="12">
        <v>132</v>
      </c>
      <c r="D191" s="12" t="s">
        <v>5359</v>
      </c>
      <c r="E191" s="12" t="s">
        <v>4286</v>
      </c>
      <c r="F191" s="12"/>
      <c r="G191" s="12" t="s">
        <v>5358</v>
      </c>
      <c r="H191" s="12" t="s">
        <v>5358</v>
      </c>
      <c r="I191" s="12">
        <v>792</v>
      </c>
      <c r="J191" s="12" t="s">
        <v>5358</v>
      </c>
      <c r="K191" s="12" t="s">
        <v>5358</v>
      </c>
      <c r="L191" s="12" t="s">
        <v>4262</v>
      </c>
      <c r="M191" s="12"/>
      <c r="N191" s="12"/>
      <c r="O191" s="12"/>
      <c r="P191" s="12"/>
      <c r="Q191" s="12"/>
      <c r="R191" s="12"/>
      <c r="S191" s="12"/>
      <c r="T191" s="12"/>
      <c r="U191" s="12"/>
      <c r="V191" s="12"/>
      <c r="W191" s="12"/>
      <c r="X191" s="12"/>
      <c r="Y191" s="12"/>
      <c r="Z191" s="12"/>
      <c r="AA191" s="12"/>
      <c r="AB191" s="12"/>
      <c r="AC191" s="12"/>
      <c r="AD191" s="12" t="s">
        <v>5360</v>
      </c>
      <c r="AE191" s="12"/>
      <c r="AF191" s="12"/>
      <c r="AG191" s="12"/>
      <c r="AH191" s="12"/>
    </row>
    <row r="192" spans="1:34" ht="51" x14ac:dyDescent="0.25">
      <c r="A192" s="12" t="s">
        <v>5361</v>
      </c>
      <c r="B192" s="12" t="s">
        <v>5361</v>
      </c>
      <c r="C192" s="12">
        <v>114</v>
      </c>
      <c r="D192" s="12" t="s">
        <v>5362</v>
      </c>
      <c r="E192" s="12" t="s">
        <v>4685</v>
      </c>
      <c r="F192" s="12"/>
      <c r="G192" s="12" t="s">
        <v>5361</v>
      </c>
      <c r="H192" s="12" t="s">
        <v>5361</v>
      </c>
      <c r="I192" s="12">
        <v>1516</v>
      </c>
      <c r="J192" s="12" t="s">
        <v>5361</v>
      </c>
      <c r="K192" s="12" t="s">
        <v>5361</v>
      </c>
      <c r="L192" s="12" t="s">
        <v>17</v>
      </c>
      <c r="M192" s="12"/>
      <c r="N192" s="12"/>
      <c r="O192" s="12"/>
      <c r="P192" s="12"/>
      <c r="Q192" s="12"/>
      <c r="R192" s="12"/>
      <c r="S192" s="12"/>
      <c r="T192" s="12"/>
      <c r="U192" s="12"/>
      <c r="V192" s="12"/>
      <c r="W192" s="12"/>
      <c r="X192" s="12"/>
      <c r="Y192" s="12"/>
      <c r="Z192" s="12"/>
      <c r="AA192" s="12"/>
      <c r="AB192" s="12"/>
      <c r="AC192" s="12"/>
      <c r="AD192" s="12" t="s">
        <v>5363</v>
      </c>
      <c r="AE192" s="12"/>
      <c r="AF192" s="12"/>
      <c r="AG192" s="12"/>
      <c r="AH192" s="12"/>
    </row>
    <row r="193" spans="1:34" ht="63.75" x14ac:dyDescent="0.25">
      <c r="A193" s="12" t="s">
        <v>5364</v>
      </c>
      <c r="B193" s="12" t="s">
        <v>5364</v>
      </c>
      <c r="C193" s="12">
        <v>115</v>
      </c>
      <c r="D193" s="12" t="s">
        <v>5365</v>
      </c>
      <c r="E193" s="12" t="s">
        <v>4316</v>
      </c>
      <c r="F193" s="12"/>
      <c r="G193" s="12"/>
      <c r="H193" s="12" t="s">
        <v>5366</v>
      </c>
      <c r="I193" s="12">
        <v>1752</v>
      </c>
      <c r="J193" s="12"/>
      <c r="K193" s="12"/>
      <c r="L193" s="12"/>
      <c r="M193" s="12">
        <v>11537</v>
      </c>
      <c r="N193" s="12" t="s">
        <v>5364</v>
      </c>
      <c r="O193" s="12" t="s">
        <v>5364</v>
      </c>
      <c r="P193" s="12" t="s">
        <v>5365</v>
      </c>
      <c r="Q193" s="12" t="s">
        <v>4320</v>
      </c>
      <c r="R193" s="12" t="s">
        <v>4278</v>
      </c>
      <c r="S193" s="12"/>
      <c r="T193" s="12"/>
      <c r="U193" s="12"/>
      <c r="V193" s="12" t="s">
        <v>5367</v>
      </c>
      <c r="W193" s="12" t="s">
        <v>5368</v>
      </c>
      <c r="X193" s="12" t="s">
        <v>5369</v>
      </c>
      <c r="Y193" s="12"/>
      <c r="Z193" s="12"/>
      <c r="AA193" s="12"/>
      <c r="AB193" s="12"/>
      <c r="AC193" s="12"/>
      <c r="AD193" s="12" t="s">
        <v>5370</v>
      </c>
      <c r="AE193" s="12"/>
      <c r="AF193" s="12"/>
      <c r="AG193" s="12"/>
      <c r="AH193" s="12"/>
    </row>
    <row r="194" spans="1:34" ht="38.25" x14ac:dyDescent="0.25">
      <c r="A194" s="12" t="s">
        <v>18200</v>
      </c>
      <c r="B194" s="12" t="s">
        <v>18200</v>
      </c>
      <c r="C194" s="12">
        <v>422</v>
      </c>
      <c r="D194" s="12"/>
      <c r="E194" s="12" t="s">
        <v>4262</v>
      </c>
      <c r="F194" s="12"/>
      <c r="G194" s="12"/>
      <c r="H194" s="12"/>
      <c r="I194" s="12"/>
      <c r="J194" s="12"/>
      <c r="K194" s="12"/>
      <c r="L194" s="12"/>
      <c r="M194" s="12"/>
      <c r="N194" s="12"/>
      <c r="O194" s="12"/>
      <c r="P194" s="12"/>
      <c r="Q194" s="12"/>
      <c r="R194" s="12"/>
      <c r="S194" s="12">
        <v>45043</v>
      </c>
      <c r="T194" s="12" t="s">
        <v>18201</v>
      </c>
      <c r="U194" s="12"/>
      <c r="V194" s="12" t="s">
        <v>18202</v>
      </c>
      <c r="W194" s="12"/>
      <c r="X194" s="12"/>
      <c r="Y194" s="12"/>
      <c r="Z194" s="12"/>
      <c r="AA194" s="12"/>
      <c r="AB194" s="12"/>
      <c r="AC194" s="12"/>
      <c r="AD194" s="12" t="s">
        <v>18203</v>
      </c>
      <c r="AE194" s="12"/>
      <c r="AF194" s="12"/>
      <c r="AG194" s="12"/>
      <c r="AH194" s="12"/>
    </row>
    <row r="195" spans="1:34" ht="153" x14ac:dyDescent="0.25">
      <c r="A195" s="12" t="s">
        <v>5371</v>
      </c>
      <c r="B195" s="12" t="s">
        <v>5371</v>
      </c>
      <c r="C195" s="12">
        <v>404</v>
      </c>
      <c r="D195" s="12" t="s">
        <v>5372</v>
      </c>
      <c r="E195" s="12" t="s">
        <v>4262</v>
      </c>
      <c r="F195" s="12"/>
      <c r="G195" s="12"/>
      <c r="H195" s="12"/>
      <c r="I195" s="12">
        <v>2040</v>
      </c>
      <c r="J195" s="12"/>
      <c r="K195" s="12"/>
      <c r="L195" s="12"/>
      <c r="M195" s="12">
        <v>12392</v>
      </c>
      <c r="N195" s="12" t="s">
        <v>5371</v>
      </c>
      <c r="O195" s="12" t="s">
        <v>5371</v>
      </c>
      <c r="P195" s="12"/>
      <c r="Q195" s="12"/>
      <c r="R195" s="12"/>
      <c r="S195" s="12">
        <v>44935</v>
      </c>
      <c r="T195" s="12"/>
      <c r="U195" s="12"/>
      <c r="V195" s="12"/>
      <c r="W195" s="12"/>
      <c r="X195" s="12"/>
      <c r="Y195" s="12"/>
      <c r="Z195" s="12"/>
      <c r="AA195" s="12"/>
      <c r="AB195" s="12"/>
      <c r="AC195" s="12"/>
      <c r="AD195" s="12" t="s">
        <v>5373</v>
      </c>
      <c r="AE195" s="12"/>
      <c r="AF195" s="12"/>
      <c r="AG195" s="12"/>
      <c r="AH195" s="12"/>
    </row>
    <row r="196" spans="1:34" ht="114.75" x14ac:dyDescent="0.25">
      <c r="A196" s="12" t="s">
        <v>5374</v>
      </c>
      <c r="B196" s="12" t="s">
        <v>5374</v>
      </c>
      <c r="C196" s="12">
        <v>417</v>
      </c>
      <c r="D196" s="12" t="s">
        <v>5375</v>
      </c>
      <c r="E196" s="12" t="s">
        <v>4258</v>
      </c>
      <c r="F196" s="12"/>
      <c r="G196" s="12"/>
      <c r="H196" s="12"/>
      <c r="I196" s="12">
        <v>2077</v>
      </c>
      <c r="J196" s="12"/>
      <c r="K196" s="12"/>
      <c r="L196" s="12"/>
      <c r="M196" s="12"/>
      <c r="N196" s="12"/>
      <c r="O196" s="12"/>
      <c r="P196" s="12"/>
      <c r="Q196" s="12"/>
      <c r="R196" s="12"/>
      <c r="S196" s="12">
        <v>45027</v>
      </c>
      <c r="T196" s="12" t="s">
        <v>5376</v>
      </c>
      <c r="U196" s="12"/>
      <c r="V196" s="12" t="s">
        <v>4372</v>
      </c>
      <c r="W196" s="12"/>
      <c r="X196" s="12"/>
      <c r="Y196" s="12"/>
      <c r="Z196" s="12"/>
      <c r="AA196" s="12"/>
      <c r="AB196" s="12"/>
      <c r="AC196" s="12"/>
      <c r="AD196" s="12" t="s">
        <v>5377</v>
      </c>
      <c r="AE196" s="12"/>
      <c r="AF196" s="12"/>
      <c r="AG196" s="12"/>
      <c r="AH196" s="12"/>
    </row>
    <row r="197" spans="1:34" ht="38.25" x14ac:dyDescent="0.25">
      <c r="A197" s="12" t="s">
        <v>5378</v>
      </c>
      <c r="B197" s="12" t="s">
        <v>5378</v>
      </c>
      <c r="C197" s="12">
        <v>138</v>
      </c>
      <c r="D197" s="12" t="s">
        <v>5379</v>
      </c>
      <c r="E197" s="12" t="s">
        <v>4286</v>
      </c>
      <c r="F197" s="12"/>
      <c r="G197" s="12" t="s">
        <v>5380</v>
      </c>
      <c r="H197" s="12" t="s">
        <v>5380</v>
      </c>
      <c r="I197" s="12">
        <v>793</v>
      </c>
      <c r="J197" s="12" t="s">
        <v>5380</v>
      </c>
      <c r="K197" s="12" t="s">
        <v>5380</v>
      </c>
      <c r="L197" s="12" t="s">
        <v>4262</v>
      </c>
      <c r="M197" s="12"/>
      <c r="N197" s="12"/>
      <c r="O197" s="12"/>
      <c r="P197" s="12"/>
      <c r="Q197" s="12"/>
      <c r="R197" s="12"/>
      <c r="S197" s="12"/>
      <c r="T197" s="12"/>
      <c r="U197" s="12"/>
      <c r="V197" s="12"/>
      <c r="W197" s="12"/>
      <c r="X197" s="12"/>
      <c r="Y197" s="12"/>
      <c r="Z197" s="12"/>
      <c r="AA197" s="12"/>
      <c r="AB197" s="12"/>
      <c r="AC197" s="12"/>
      <c r="AD197" s="12" t="s">
        <v>5381</v>
      </c>
      <c r="AE197" s="12"/>
      <c r="AF197" s="12"/>
      <c r="AG197" s="12"/>
      <c r="AH197" s="12"/>
    </row>
    <row r="198" spans="1:34" ht="76.5" x14ac:dyDescent="0.25">
      <c r="A198" s="12" t="s">
        <v>5382</v>
      </c>
      <c r="B198" s="12" t="s">
        <v>5382</v>
      </c>
      <c r="C198" s="12">
        <v>141</v>
      </c>
      <c r="D198" s="12" t="s">
        <v>5383</v>
      </c>
      <c r="E198" s="12" t="s">
        <v>4286</v>
      </c>
      <c r="F198" s="12"/>
      <c r="G198" s="12"/>
      <c r="H198" s="12" t="s">
        <v>5384</v>
      </c>
      <c r="I198" s="12">
        <v>1754</v>
      </c>
      <c r="J198" s="12"/>
      <c r="K198" s="12"/>
      <c r="L198" s="12"/>
      <c r="M198" s="12">
        <v>11564</v>
      </c>
      <c r="N198" s="12" t="s">
        <v>5382</v>
      </c>
      <c r="O198" s="12" t="s">
        <v>5382</v>
      </c>
      <c r="P198" s="12" t="s">
        <v>5383</v>
      </c>
      <c r="Q198" s="12" t="s">
        <v>4287</v>
      </c>
      <c r="R198" s="12" t="s">
        <v>4278</v>
      </c>
      <c r="S198" s="12"/>
      <c r="T198" s="12"/>
      <c r="U198" s="12"/>
      <c r="V198" s="12" t="s">
        <v>5385</v>
      </c>
      <c r="W198" s="12" t="s">
        <v>5386</v>
      </c>
      <c r="X198" s="12" t="s">
        <v>5387</v>
      </c>
      <c r="Y198" s="12"/>
      <c r="Z198" s="12"/>
      <c r="AA198" s="12"/>
      <c r="AB198" s="12"/>
      <c r="AC198" s="12"/>
      <c r="AD198" s="12" t="s">
        <v>5388</v>
      </c>
      <c r="AE198" s="12"/>
      <c r="AF198" s="12"/>
      <c r="AG198" s="12"/>
      <c r="AH198" s="12"/>
    </row>
    <row r="199" spans="1:34" ht="76.5" x14ac:dyDescent="0.25">
      <c r="A199" s="12" t="s">
        <v>5389</v>
      </c>
      <c r="B199" s="12" t="s">
        <v>5389</v>
      </c>
      <c r="C199" s="12">
        <v>147</v>
      </c>
      <c r="D199" s="12" t="s">
        <v>5390</v>
      </c>
      <c r="E199" s="12" t="s">
        <v>4286</v>
      </c>
      <c r="F199" s="12"/>
      <c r="G199" s="12" t="s">
        <v>5389</v>
      </c>
      <c r="H199" s="12" t="s">
        <v>5389</v>
      </c>
      <c r="I199" s="12">
        <v>1529</v>
      </c>
      <c r="J199" s="12" t="s">
        <v>5389</v>
      </c>
      <c r="K199" s="12" t="s">
        <v>5389</v>
      </c>
      <c r="L199" s="12" t="s">
        <v>4262</v>
      </c>
      <c r="M199" s="12"/>
      <c r="N199" s="12"/>
      <c r="O199" s="12"/>
      <c r="P199" s="12"/>
      <c r="Q199" s="12"/>
      <c r="R199" s="12"/>
      <c r="S199" s="12"/>
      <c r="T199" s="12"/>
      <c r="U199" s="12"/>
      <c r="V199" s="12"/>
      <c r="W199" s="12"/>
      <c r="X199" s="12"/>
      <c r="Y199" s="12"/>
      <c r="Z199" s="12"/>
      <c r="AA199" s="12"/>
      <c r="AB199" s="12"/>
      <c r="AC199" s="12"/>
      <c r="AD199" s="12" t="s">
        <v>5391</v>
      </c>
      <c r="AE199" s="12"/>
      <c r="AF199" s="12"/>
      <c r="AG199" s="12"/>
      <c r="AH199" s="12"/>
    </row>
    <row r="200" spans="1:34" ht="38.25" x14ac:dyDescent="0.25">
      <c r="A200" s="12" t="s">
        <v>5392</v>
      </c>
      <c r="B200" s="12" t="s">
        <v>5392</v>
      </c>
      <c r="C200" s="12">
        <v>151</v>
      </c>
      <c r="D200" s="12" t="s">
        <v>5393</v>
      </c>
      <c r="E200" s="12" t="s">
        <v>4286</v>
      </c>
      <c r="F200" s="12"/>
      <c r="G200" s="12" t="s">
        <v>5392</v>
      </c>
      <c r="H200" s="12" t="s">
        <v>5392</v>
      </c>
      <c r="I200" s="12">
        <v>1532</v>
      </c>
      <c r="J200" s="12" t="s">
        <v>5392</v>
      </c>
      <c r="K200" s="12" t="s">
        <v>5392</v>
      </c>
      <c r="L200" s="12" t="s">
        <v>4262</v>
      </c>
      <c r="M200" s="12"/>
      <c r="N200" s="12"/>
      <c r="O200" s="12"/>
      <c r="P200" s="12"/>
      <c r="Q200" s="12"/>
      <c r="R200" s="12"/>
      <c r="S200" s="12"/>
      <c r="T200" s="12"/>
      <c r="U200" s="12"/>
      <c r="V200" s="12"/>
      <c r="W200" s="12"/>
      <c r="X200" s="12"/>
      <c r="Y200" s="12"/>
      <c r="Z200" s="12"/>
      <c r="AA200" s="12"/>
      <c r="AB200" s="12"/>
      <c r="AC200" s="12"/>
      <c r="AD200" s="12" t="s">
        <v>5394</v>
      </c>
      <c r="AE200" s="12"/>
      <c r="AF200" s="12"/>
      <c r="AG200" s="12"/>
      <c r="AH200" s="12"/>
    </row>
    <row r="201" spans="1:34" ht="63.75" x14ac:dyDescent="0.25">
      <c r="A201" s="12" t="s">
        <v>5395</v>
      </c>
      <c r="B201" s="12" t="s">
        <v>5395</v>
      </c>
      <c r="C201" s="12">
        <v>363</v>
      </c>
      <c r="D201" s="12" t="s">
        <v>5396</v>
      </c>
      <c r="E201" s="12" t="s">
        <v>4685</v>
      </c>
      <c r="F201" s="12"/>
      <c r="G201" s="12"/>
      <c r="H201" s="12"/>
      <c r="I201" s="12">
        <v>1930</v>
      </c>
      <c r="J201" s="12"/>
      <c r="K201" s="12"/>
      <c r="L201" s="12"/>
      <c r="M201" s="12"/>
      <c r="N201" s="12"/>
      <c r="O201" s="12"/>
      <c r="P201" s="12"/>
      <c r="Q201" s="12"/>
      <c r="R201" s="12"/>
      <c r="S201" s="12">
        <v>44658</v>
      </c>
      <c r="T201" s="12" t="s">
        <v>5397</v>
      </c>
      <c r="U201" s="12"/>
      <c r="V201" s="12" t="s">
        <v>5398</v>
      </c>
      <c r="W201" s="12" t="s">
        <v>5399</v>
      </c>
      <c r="X201" s="12"/>
      <c r="Y201" s="12"/>
      <c r="Z201" s="12"/>
      <c r="AA201" s="12"/>
      <c r="AB201" s="12"/>
      <c r="AC201" s="12"/>
      <c r="AD201" s="12" t="s">
        <v>5400</v>
      </c>
      <c r="AE201" s="12"/>
      <c r="AF201" s="12"/>
      <c r="AG201" s="12"/>
      <c r="AH201" s="12"/>
    </row>
    <row r="202" spans="1:34" ht="51" x14ac:dyDescent="0.25">
      <c r="A202" s="12" t="s">
        <v>5401</v>
      </c>
      <c r="B202" s="12" t="s">
        <v>5401</v>
      </c>
      <c r="C202" s="12">
        <v>152</v>
      </c>
      <c r="D202" s="12" t="s">
        <v>5402</v>
      </c>
      <c r="E202" s="12" t="s">
        <v>4685</v>
      </c>
      <c r="F202" s="12"/>
      <c r="G202" s="12" t="s">
        <v>5403</v>
      </c>
      <c r="H202" s="12" t="s">
        <v>5403</v>
      </c>
      <c r="I202" s="12">
        <v>1533</v>
      </c>
      <c r="J202" s="12" t="s">
        <v>5403</v>
      </c>
      <c r="K202" s="12" t="s">
        <v>5403</v>
      </c>
      <c r="L202" s="12" t="s">
        <v>17</v>
      </c>
      <c r="M202" s="12"/>
      <c r="N202" s="12"/>
      <c r="O202" s="12"/>
      <c r="P202" s="12"/>
      <c r="Q202" s="12"/>
      <c r="R202" s="12"/>
      <c r="S202" s="12"/>
      <c r="T202" s="12"/>
      <c r="U202" s="12"/>
      <c r="V202" s="12"/>
      <c r="W202" s="12"/>
      <c r="X202" s="12"/>
      <c r="Y202" s="12"/>
      <c r="Z202" s="12"/>
      <c r="AA202" s="12"/>
      <c r="AB202" s="12"/>
      <c r="AC202" s="12"/>
      <c r="AD202" s="12" t="s">
        <v>5404</v>
      </c>
      <c r="AE202" s="12"/>
      <c r="AF202" s="12"/>
      <c r="AG202" s="12"/>
      <c r="AH202" s="12"/>
    </row>
    <row r="203" spans="1:34" ht="127.5" x14ac:dyDescent="0.25">
      <c r="A203" s="12" t="s">
        <v>5405</v>
      </c>
      <c r="B203" s="12" t="s">
        <v>5405</v>
      </c>
      <c r="C203" s="12">
        <v>154</v>
      </c>
      <c r="D203" s="12" t="s">
        <v>5405</v>
      </c>
      <c r="E203" s="12" t="s">
        <v>4286</v>
      </c>
      <c r="F203" s="12"/>
      <c r="G203" s="12" t="s">
        <v>5405</v>
      </c>
      <c r="H203" s="12" t="s">
        <v>5405</v>
      </c>
      <c r="I203" s="12">
        <v>1535</v>
      </c>
      <c r="J203" s="12" t="s">
        <v>5405</v>
      </c>
      <c r="K203" s="12" t="s">
        <v>5405</v>
      </c>
      <c r="L203" s="12" t="s">
        <v>4262</v>
      </c>
      <c r="M203" s="12"/>
      <c r="N203" s="12"/>
      <c r="O203" s="12"/>
      <c r="P203" s="12"/>
      <c r="Q203" s="12"/>
      <c r="R203" s="12"/>
      <c r="S203" s="12"/>
      <c r="T203" s="12"/>
      <c r="U203" s="12"/>
      <c r="V203" s="12"/>
      <c r="W203" s="12"/>
      <c r="X203" s="12"/>
      <c r="Y203" s="12"/>
      <c r="Z203" s="12"/>
      <c r="AA203" s="12"/>
      <c r="AB203" s="12"/>
      <c r="AC203" s="12"/>
      <c r="AD203" s="12" t="s">
        <v>5406</v>
      </c>
      <c r="AE203" s="12"/>
      <c r="AF203" s="12"/>
      <c r="AG203" s="12"/>
      <c r="AH203" s="12"/>
    </row>
    <row r="204" spans="1:34" ht="102" x14ac:dyDescent="0.25">
      <c r="A204" s="12" t="s">
        <v>5407</v>
      </c>
      <c r="B204" s="12" t="s">
        <v>5407</v>
      </c>
      <c r="C204" s="12">
        <v>410</v>
      </c>
      <c r="D204" s="12" t="s">
        <v>5408</v>
      </c>
      <c r="E204" s="12" t="s">
        <v>4258</v>
      </c>
      <c r="F204" s="12"/>
      <c r="G204" s="12"/>
      <c r="H204" s="12"/>
      <c r="I204" s="12">
        <v>2072</v>
      </c>
      <c r="J204" s="12"/>
      <c r="K204" s="12"/>
      <c r="L204" s="12"/>
      <c r="M204" s="12"/>
      <c r="N204" s="12"/>
      <c r="O204" s="12"/>
      <c r="P204" s="12"/>
      <c r="Q204" s="12"/>
      <c r="R204" s="12"/>
      <c r="S204" s="12">
        <v>44944</v>
      </c>
      <c r="T204" s="12"/>
      <c r="U204" s="12"/>
      <c r="V204" s="12" t="s">
        <v>5409</v>
      </c>
      <c r="W204" s="12"/>
      <c r="X204" s="12"/>
      <c r="Y204" s="12"/>
      <c r="Z204" s="12"/>
      <c r="AA204" s="12"/>
      <c r="AB204" s="12"/>
      <c r="AC204" s="12"/>
      <c r="AD204" s="12" t="s">
        <v>5410</v>
      </c>
      <c r="AE204" s="12"/>
      <c r="AF204" s="12"/>
      <c r="AG204" s="12"/>
      <c r="AH204" s="12"/>
    </row>
    <row r="205" spans="1:34" ht="51" x14ac:dyDescent="0.25">
      <c r="A205" s="12" t="s">
        <v>5411</v>
      </c>
      <c r="B205" s="12" t="s">
        <v>5411</v>
      </c>
      <c r="C205" s="12">
        <v>162</v>
      </c>
      <c r="D205" s="12" t="s">
        <v>5411</v>
      </c>
      <c r="E205" s="12" t="s">
        <v>4286</v>
      </c>
      <c r="F205" s="12"/>
      <c r="G205" s="12" t="s">
        <v>5411</v>
      </c>
      <c r="H205" s="12" t="s">
        <v>5412</v>
      </c>
      <c r="I205" s="12">
        <v>797</v>
      </c>
      <c r="J205" s="12" t="s">
        <v>5411</v>
      </c>
      <c r="K205" s="12" t="s">
        <v>5411</v>
      </c>
      <c r="L205" s="12" t="s">
        <v>17</v>
      </c>
      <c r="M205" s="12">
        <v>10228</v>
      </c>
      <c r="N205" s="12" t="s">
        <v>5411</v>
      </c>
      <c r="O205" s="12" t="s">
        <v>5411</v>
      </c>
      <c r="P205" s="12" t="s">
        <v>5413</v>
      </c>
      <c r="Q205" s="12" t="s">
        <v>4287</v>
      </c>
      <c r="R205" s="12" t="s">
        <v>4278</v>
      </c>
      <c r="S205" s="12"/>
      <c r="T205" s="12"/>
      <c r="U205" s="12"/>
      <c r="V205" s="12" t="s">
        <v>5414</v>
      </c>
      <c r="W205" s="12" t="s">
        <v>5415</v>
      </c>
      <c r="X205" s="12">
        <v>584262147817</v>
      </c>
      <c r="Y205" s="12"/>
      <c r="Z205" s="12"/>
      <c r="AA205" s="12"/>
      <c r="AB205" s="12"/>
      <c r="AC205" s="12"/>
      <c r="AD205" s="12" t="s">
        <v>5416</v>
      </c>
      <c r="AE205" s="12"/>
      <c r="AF205" s="12"/>
      <c r="AG205" s="12"/>
      <c r="AH205" s="12"/>
    </row>
    <row r="206" spans="1:34" ht="63.75" x14ac:dyDescent="0.25">
      <c r="A206" s="12" t="s">
        <v>5417</v>
      </c>
      <c r="B206" s="12" t="s">
        <v>5417</v>
      </c>
      <c r="C206" s="12">
        <v>163</v>
      </c>
      <c r="D206" s="12" t="s">
        <v>5418</v>
      </c>
      <c r="E206" s="12" t="s">
        <v>4286</v>
      </c>
      <c r="F206" s="12"/>
      <c r="G206" s="12"/>
      <c r="H206" s="12" t="s">
        <v>5419</v>
      </c>
      <c r="I206" s="12">
        <v>1757</v>
      </c>
      <c r="J206" s="12"/>
      <c r="K206" s="12"/>
      <c r="L206" s="12"/>
      <c r="M206" s="12">
        <v>11573</v>
      </c>
      <c r="N206" s="12" t="s">
        <v>5417</v>
      </c>
      <c r="O206" s="12" t="s">
        <v>5417</v>
      </c>
      <c r="P206" s="12" t="s">
        <v>5418</v>
      </c>
      <c r="Q206" s="12" t="s">
        <v>4287</v>
      </c>
      <c r="R206" s="12" t="s">
        <v>4278</v>
      </c>
      <c r="S206" s="12"/>
      <c r="T206" s="12"/>
      <c r="U206" s="12"/>
      <c r="V206" s="12"/>
      <c r="W206" s="12"/>
      <c r="X206" s="12"/>
      <c r="Y206" s="12"/>
      <c r="Z206" s="12"/>
      <c r="AA206" s="12"/>
      <c r="AB206" s="12"/>
      <c r="AC206" s="12"/>
      <c r="AD206" s="12" t="s">
        <v>5420</v>
      </c>
      <c r="AE206" s="12"/>
      <c r="AF206" s="12"/>
      <c r="AG206" s="12"/>
      <c r="AH206" s="12"/>
    </row>
    <row r="207" spans="1:34" ht="38.25" x14ac:dyDescent="0.25">
      <c r="A207" s="12" t="s">
        <v>5421</v>
      </c>
      <c r="B207" s="12" t="s">
        <v>5421</v>
      </c>
      <c r="C207" s="12">
        <v>168</v>
      </c>
      <c r="D207" s="12" t="s">
        <v>5422</v>
      </c>
      <c r="E207" s="12" t="s">
        <v>4258</v>
      </c>
      <c r="F207" s="12"/>
      <c r="G207" s="12" t="s">
        <v>5421</v>
      </c>
      <c r="H207" s="12" t="s">
        <v>5421</v>
      </c>
      <c r="I207" s="12">
        <v>1540</v>
      </c>
      <c r="J207" s="12" t="s">
        <v>5421</v>
      </c>
      <c r="K207" s="12" t="s">
        <v>5421</v>
      </c>
      <c r="L207" s="12" t="s">
        <v>4258</v>
      </c>
      <c r="M207" s="12"/>
      <c r="N207" s="12"/>
      <c r="O207" s="12"/>
      <c r="P207" s="12"/>
      <c r="Q207" s="12"/>
      <c r="R207" s="12"/>
      <c r="S207" s="12">
        <v>44418</v>
      </c>
      <c r="T207" s="12" t="s">
        <v>5423</v>
      </c>
      <c r="U207" s="12"/>
      <c r="V207" s="12" t="s">
        <v>5424</v>
      </c>
      <c r="W207" s="12" t="s">
        <v>5425</v>
      </c>
      <c r="X207" s="12"/>
      <c r="Y207" s="12"/>
      <c r="Z207" s="12"/>
      <c r="AA207" s="12"/>
      <c r="AB207" s="12"/>
      <c r="AC207" s="12"/>
      <c r="AD207" s="12" t="s">
        <v>5426</v>
      </c>
      <c r="AE207" s="12"/>
      <c r="AF207" s="12"/>
      <c r="AG207" s="12"/>
      <c r="AH207" s="12"/>
    </row>
    <row r="208" spans="1:34" ht="51" x14ac:dyDescent="0.25">
      <c r="A208" s="12" t="s">
        <v>5427</v>
      </c>
      <c r="B208" s="12" t="s">
        <v>5427</v>
      </c>
      <c r="C208" s="12">
        <v>172</v>
      </c>
      <c r="D208" s="12" t="s">
        <v>5428</v>
      </c>
      <c r="E208" s="12" t="s">
        <v>4685</v>
      </c>
      <c r="F208" s="12"/>
      <c r="G208" s="12" t="s">
        <v>5427</v>
      </c>
      <c r="H208" s="12" t="s">
        <v>5427</v>
      </c>
      <c r="I208" s="12">
        <v>1542</v>
      </c>
      <c r="J208" s="12" t="s">
        <v>5427</v>
      </c>
      <c r="K208" s="12" t="s">
        <v>5427</v>
      </c>
      <c r="L208" s="12" t="s">
        <v>17</v>
      </c>
      <c r="M208" s="12"/>
      <c r="N208" s="12"/>
      <c r="O208" s="12"/>
      <c r="P208" s="12"/>
      <c r="Q208" s="12"/>
      <c r="R208" s="12"/>
      <c r="S208" s="12"/>
      <c r="T208" s="12"/>
      <c r="U208" s="12"/>
      <c r="V208" s="12"/>
      <c r="W208" s="12"/>
      <c r="X208" s="12"/>
      <c r="Y208" s="12"/>
      <c r="Z208" s="12"/>
      <c r="AA208" s="12"/>
      <c r="AB208" s="12"/>
      <c r="AC208" s="12"/>
      <c r="AD208" s="12" t="s">
        <v>5429</v>
      </c>
      <c r="AE208" s="12"/>
      <c r="AF208" s="12"/>
      <c r="AG208" s="12"/>
      <c r="AH208" s="12"/>
    </row>
    <row r="209" spans="1:34" ht="51" x14ac:dyDescent="0.25">
      <c r="A209" s="12" t="s">
        <v>5430</v>
      </c>
      <c r="B209" s="12" t="s">
        <v>5430</v>
      </c>
      <c r="C209" s="12">
        <v>175</v>
      </c>
      <c r="D209" s="12" t="s">
        <v>5431</v>
      </c>
      <c r="E209" s="12" t="s">
        <v>4286</v>
      </c>
      <c r="F209" s="12"/>
      <c r="G209" s="12" t="s">
        <v>5430</v>
      </c>
      <c r="H209" s="12" t="s">
        <v>5430</v>
      </c>
      <c r="I209" s="12">
        <v>1544</v>
      </c>
      <c r="J209" s="12" t="s">
        <v>5430</v>
      </c>
      <c r="K209" s="12" t="s">
        <v>5430</v>
      </c>
      <c r="L209" s="12" t="s">
        <v>4262</v>
      </c>
      <c r="M209" s="12"/>
      <c r="N209" s="12"/>
      <c r="O209" s="12"/>
      <c r="P209" s="12"/>
      <c r="Q209" s="12"/>
      <c r="R209" s="12"/>
      <c r="S209" s="12"/>
      <c r="T209" s="12"/>
      <c r="U209" s="12"/>
      <c r="V209" s="12"/>
      <c r="W209" s="12"/>
      <c r="X209" s="12"/>
      <c r="Y209" s="12"/>
      <c r="Z209" s="12"/>
      <c r="AA209" s="12"/>
      <c r="AB209" s="12"/>
      <c r="AC209" s="12"/>
      <c r="AD209" s="12" t="s">
        <v>5432</v>
      </c>
      <c r="AE209" s="12"/>
      <c r="AF209" s="12"/>
      <c r="AG209" s="12"/>
      <c r="AH209" s="12"/>
    </row>
    <row r="210" spans="1:34" ht="38.25" x14ac:dyDescent="0.25">
      <c r="A210" s="12" t="s">
        <v>5433</v>
      </c>
      <c r="B210" s="12" t="s">
        <v>5433</v>
      </c>
      <c r="C210" s="12">
        <v>177</v>
      </c>
      <c r="D210" s="12" t="s">
        <v>5434</v>
      </c>
      <c r="E210" s="12" t="s">
        <v>4286</v>
      </c>
      <c r="F210" s="12"/>
      <c r="G210" s="12" t="s">
        <v>5433</v>
      </c>
      <c r="H210" s="12" t="s">
        <v>5433</v>
      </c>
      <c r="I210" s="12">
        <v>1546</v>
      </c>
      <c r="J210" s="12" t="s">
        <v>5433</v>
      </c>
      <c r="K210" s="12" t="s">
        <v>5433</v>
      </c>
      <c r="L210" s="12" t="s">
        <v>4262</v>
      </c>
      <c r="M210" s="12"/>
      <c r="N210" s="12"/>
      <c r="O210" s="12"/>
      <c r="P210" s="12"/>
      <c r="Q210" s="12"/>
      <c r="R210" s="12"/>
      <c r="S210" s="12"/>
      <c r="T210" s="12"/>
      <c r="U210" s="12"/>
      <c r="V210" s="12"/>
      <c r="W210" s="12"/>
      <c r="X210" s="12"/>
      <c r="Y210" s="12"/>
      <c r="Z210" s="12"/>
      <c r="AA210" s="12"/>
      <c r="AB210" s="12"/>
      <c r="AC210" s="12"/>
      <c r="AD210" s="12" t="s">
        <v>5435</v>
      </c>
      <c r="AE210" s="12"/>
      <c r="AF210" s="12"/>
      <c r="AG210" s="12"/>
      <c r="AH210" s="12"/>
    </row>
    <row r="211" spans="1:34" ht="63.75" x14ac:dyDescent="0.25">
      <c r="A211" s="12" t="s">
        <v>5436</v>
      </c>
      <c r="B211" s="12" t="s">
        <v>5436</v>
      </c>
      <c r="C211" s="12">
        <v>181</v>
      </c>
      <c r="D211" s="12" t="s">
        <v>5437</v>
      </c>
      <c r="E211" s="12" t="s">
        <v>4286</v>
      </c>
      <c r="F211" s="12"/>
      <c r="G211" s="12" t="s">
        <v>5436</v>
      </c>
      <c r="H211" s="12" t="s">
        <v>5438</v>
      </c>
      <c r="I211" s="12">
        <v>1549</v>
      </c>
      <c r="J211" s="12" t="s">
        <v>5436</v>
      </c>
      <c r="K211" s="12" t="s">
        <v>5436</v>
      </c>
      <c r="L211" s="12" t="s">
        <v>4262</v>
      </c>
      <c r="M211" s="12">
        <v>11185</v>
      </c>
      <c r="N211" s="12" t="s">
        <v>5436</v>
      </c>
      <c r="O211" s="12" t="s">
        <v>5436</v>
      </c>
      <c r="P211" s="12" t="s">
        <v>5437</v>
      </c>
      <c r="Q211" s="12" t="s">
        <v>4287</v>
      </c>
      <c r="R211" s="12" t="s">
        <v>4278</v>
      </c>
      <c r="S211" s="12"/>
      <c r="T211" s="12"/>
      <c r="U211" s="12"/>
      <c r="V211" s="12" t="s">
        <v>5439</v>
      </c>
      <c r="W211" s="12" t="s">
        <v>5440</v>
      </c>
      <c r="X211" s="12" t="s">
        <v>5441</v>
      </c>
      <c r="Y211" s="12"/>
      <c r="Z211" s="12"/>
      <c r="AA211" s="12"/>
      <c r="AB211" s="12"/>
      <c r="AC211" s="12"/>
      <c r="AD211" s="12" t="s">
        <v>5442</v>
      </c>
      <c r="AE211" s="12"/>
      <c r="AF211" s="12"/>
      <c r="AG211" s="12"/>
      <c r="AH211" s="12"/>
    </row>
    <row r="212" spans="1:34" ht="102" x14ac:dyDescent="0.25">
      <c r="A212" s="12" t="s">
        <v>5443</v>
      </c>
      <c r="B212" s="12" t="s">
        <v>5444</v>
      </c>
      <c r="C212" s="12">
        <v>351</v>
      </c>
      <c r="D212" s="12" t="s">
        <v>5445</v>
      </c>
      <c r="E212" s="12" t="s">
        <v>4262</v>
      </c>
      <c r="F212" s="12"/>
      <c r="G212" s="12"/>
      <c r="H212" s="12"/>
      <c r="I212" s="12">
        <v>1938</v>
      </c>
      <c r="J212" s="12"/>
      <c r="K212" s="12"/>
      <c r="L212" s="12"/>
      <c r="M212" s="12"/>
      <c r="N212" s="12"/>
      <c r="O212" s="12"/>
      <c r="P212" s="12"/>
      <c r="Q212" s="12"/>
      <c r="R212" s="12"/>
      <c r="S212" s="12">
        <v>44602</v>
      </c>
      <c r="T212" s="12" t="s">
        <v>5446</v>
      </c>
      <c r="U212" s="12"/>
      <c r="V212" s="12" t="s">
        <v>5447</v>
      </c>
      <c r="W212" s="12" t="s">
        <v>5448</v>
      </c>
      <c r="X212" s="12"/>
      <c r="Y212" s="12"/>
      <c r="Z212" s="12"/>
      <c r="AA212" s="12"/>
      <c r="AB212" s="12"/>
      <c r="AC212" s="12"/>
      <c r="AD212" s="12" t="s">
        <v>5449</v>
      </c>
      <c r="AE212" s="12"/>
      <c r="AF212" s="12"/>
      <c r="AG212" s="12"/>
      <c r="AH212" s="12"/>
    </row>
    <row r="213" spans="1:34" ht="165.75" x14ac:dyDescent="0.25">
      <c r="A213" s="12" t="s">
        <v>5450</v>
      </c>
      <c r="B213" s="12" t="s">
        <v>5451</v>
      </c>
      <c r="C213" s="12">
        <v>123</v>
      </c>
      <c r="D213" s="12" t="s">
        <v>5452</v>
      </c>
      <c r="E213" s="12" t="s">
        <v>4685</v>
      </c>
      <c r="F213" s="12"/>
      <c r="G213" s="12" t="s">
        <v>5451</v>
      </c>
      <c r="H213" s="12" t="s">
        <v>5450</v>
      </c>
      <c r="I213" s="12">
        <v>1519</v>
      </c>
      <c r="J213" s="12" t="s">
        <v>5451</v>
      </c>
      <c r="K213" s="12" t="s">
        <v>5452</v>
      </c>
      <c r="L213" s="12" t="s">
        <v>17</v>
      </c>
      <c r="M213" s="12"/>
      <c r="N213" s="12"/>
      <c r="O213" s="12"/>
      <c r="P213" s="12"/>
      <c r="Q213" s="12"/>
      <c r="R213" s="12"/>
      <c r="S213" s="12"/>
      <c r="T213" s="12"/>
      <c r="U213" s="12"/>
      <c r="V213" s="12"/>
      <c r="W213" s="12"/>
      <c r="X213" s="12"/>
      <c r="Y213" s="12"/>
      <c r="Z213" s="12"/>
      <c r="AA213" s="12"/>
      <c r="AB213" s="12"/>
      <c r="AC213" s="12"/>
      <c r="AD213" s="12" t="s">
        <v>5453</v>
      </c>
      <c r="AE213" s="12"/>
      <c r="AF213" s="12"/>
      <c r="AG213" s="12"/>
      <c r="AH213" s="12"/>
    </row>
    <row r="214" spans="1:34" ht="63.75" x14ac:dyDescent="0.25">
      <c r="A214" s="12" t="s">
        <v>5454</v>
      </c>
      <c r="B214" s="12" t="s">
        <v>5455</v>
      </c>
      <c r="C214" s="12">
        <v>292</v>
      </c>
      <c r="D214" s="12" t="s">
        <v>5456</v>
      </c>
      <c r="E214" s="12" t="s">
        <v>4262</v>
      </c>
      <c r="F214" s="12"/>
      <c r="G214" s="12"/>
      <c r="H214" s="12"/>
      <c r="I214" s="12">
        <v>1778</v>
      </c>
      <c r="J214" s="12"/>
      <c r="K214" s="12"/>
      <c r="L214" s="12"/>
      <c r="M214" s="12"/>
      <c r="N214" s="12"/>
      <c r="O214" s="12"/>
      <c r="P214" s="12"/>
      <c r="Q214" s="12"/>
      <c r="R214" s="12"/>
      <c r="S214" s="12">
        <v>44230</v>
      </c>
      <c r="T214" s="12" t="s">
        <v>5457</v>
      </c>
      <c r="U214" s="12" t="s">
        <v>5458</v>
      </c>
      <c r="V214" s="12" t="s">
        <v>5459</v>
      </c>
      <c r="W214" s="12" t="s">
        <v>5460</v>
      </c>
      <c r="X214" s="12"/>
      <c r="Y214" s="12"/>
      <c r="Z214" s="12"/>
      <c r="AA214" s="12"/>
      <c r="AB214" s="12"/>
      <c r="AC214" s="12"/>
      <c r="AD214" s="12" t="s">
        <v>5461</v>
      </c>
      <c r="AE214" s="12"/>
      <c r="AF214" s="12"/>
      <c r="AG214" s="12"/>
      <c r="AH214" s="12"/>
    </row>
    <row r="215" spans="1:34" ht="140.25" x14ac:dyDescent="0.25">
      <c r="A215" s="12" t="s">
        <v>5462</v>
      </c>
      <c r="B215" s="12" t="s">
        <v>5463</v>
      </c>
      <c r="C215" s="12">
        <v>315</v>
      </c>
      <c r="D215" s="12" t="s">
        <v>5464</v>
      </c>
      <c r="E215" s="12" t="s">
        <v>4262</v>
      </c>
      <c r="F215" s="12"/>
      <c r="G215" s="12"/>
      <c r="H215" s="12"/>
      <c r="I215" s="12">
        <v>1794</v>
      </c>
      <c r="J215" s="12"/>
      <c r="K215" s="12"/>
      <c r="L215" s="12"/>
      <c r="M215" s="12"/>
      <c r="N215" s="12" t="s">
        <v>5463</v>
      </c>
      <c r="O215" s="12" t="s">
        <v>5463</v>
      </c>
      <c r="P215" s="12"/>
      <c r="Q215" s="12"/>
      <c r="R215" s="12"/>
      <c r="S215" s="12">
        <v>44291</v>
      </c>
      <c r="T215" s="12" t="s">
        <v>5465</v>
      </c>
      <c r="U215" s="12"/>
      <c r="V215" s="12" t="s">
        <v>5466</v>
      </c>
      <c r="W215" s="12" t="s">
        <v>5467</v>
      </c>
      <c r="X215" s="12"/>
      <c r="Y215" s="12"/>
      <c r="Z215" s="12"/>
      <c r="AA215" s="12"/>
      <c r="AB215" s="12"/>
      <c r="AC215" s="12"/>
      <c r="AD215" s="12" t="s">
        <v>5468</v>
      </c>
      <c r="AE215" s="12"/>
      <c r="AF215" s="12"/>
      <c r="AG215" s="12"/>
      <c r="AH215" s="12"/>
    </row>
    <row r="216" spans="1:34" ht="76.5" x14ac:dyDescent="0.25">
      <c r="A216" s="12" t="s">
        <v>5469</v>
      </c>
      <c r="B216" s="12" t="s">
        <v>5470</v>
      </c>
      <c r="C216" s="12">
        <v>142</v>
      </c>
      <c r="D216" s="12" t="s">
        <v>5471</v>
      </c>
      <c r="E216" s="12" t="s">
        <v>4286</v>
      </c>
      <c r="F216" s="12"/>
      <c r="G216" s="12" t="s">
        <v>5470</v>
      </c>
      <c r="H216" s="12" t="s">
        <v>5469</v>
      </c>
      <c r="I216" s="12">
        <v>794</v>
      </c>
      <c r="J216" s="12" t="s">
        <v>5470</v>
      </c>
      <c r="K216" s="12" t="s">
        <v>5470</v>
      </c>
      <c r="L216" s="12" t="s">
        <v>4262</v>
      </c>
      <c r="M216" s="12">
        <v>10230</v>
      </c>
      <c r="N216" s="12" t="s">
        <v>5470</v>
      </c>
      <c r="O216" s="12" t="s">
        <v>5470</v>
      </c>
      <c r="P216" s="12" t="s">
        <v>5471</v>
      </c>
      <c r="Q216" s="12" t="s">
        <v>4287</v>
      </c>
      <c r="R216" s="12" t="s">
        <v>4278</v>
      </c>
      <c r="S216" s="12"/>
      <c r="T216" s="12"/>
      <c r="U216" s="12"/>
      <c r="V216" s="12" t="s">
        <v>5472</v>
      </c>
      <c r="W216" s="12" t="s">
        <v>5473</v>
      </c>
      <c r="X216" s="12" t="s">
        <v>5474</v>
      </c>
      <c r="Y216" s="12"/>
      <c r="Z216" s="12"/>
      <c r="AA216" s="12"/>
      <c r="AB216" s="12"/>
      <c r="AC216" s="12"/>
      <c r="AD216" s="12" t="s">
        <v>5475</v>
      </c>
      <c r="AE216" s="12"/>
      <c r="AF216" s="12"/>
      <c r="AG216" s="12"/>
      <c r="AH216" s="12"/>
    </row>
    <row r="217" spans="1:34" ht="76.5" x14ac:dyDescent="0.25">
      <c r="A217" s="12" t="s">
        <v>5476</v>
      </c>
      <c r="B217" s="12" t="s">
        <v>5477</v>
      </c>
      <c r="C217" s="12">
        <v>130</v>
      </c>
      <c r="D217" s="12" t="s">
        <v>5478</v>
      </c>
      <c r="E217" s="12" t="s">
        <v>4286</v>
      </c>
      <c r="F217" s="12"/>
      <c r="G217" s="12" t="s">
        <v>5477</v>
      </c>
      <c r="H217" s="12" t="s">
        <v>5476</v>
      </c>
      <c r="I217" s="12">
        <v>1550</v>
      </c>
      <c r="J217" s="12" t="s">
        <v>5477</v>
      </c>
      <c r="K217" s="12" t="s">
        <v>5478</v>
      </c>
      <c r="L217" s="12" t="s">
        <v>4262</v>
      </c>
      <c r="M217" s="12"/>
      <c r="N217" s="12"/>
      <c r="O217" s="12"/>
      <c r="P217" s="12"/>
      <c r="Q217" s="12"/>
      <c r="R217" s="12"/>
      <c r="S217" s="12"/>
      <c r="T217" s="12"/>
      <c r="U217" s="12"/>
      <c r="V217" s="12"/>
      <c r="W217" s="12"/>
      <c r="X217" s="12"/>
      <c r="Y217" s="12"/>
      <c r="Z217" s="12"/>
      <c r="AA217" s="12"/>
      <c r="AB217" s="12"/>
      <c r="AC217" s="12"/>
      <c r="AD217" s="12" t="s">
        <v>5479</v>
      </c>
      <c r="AE217" s="12"/>
      <c r="AF217" s="12"/>
      <c r="AG217" s="12"/>
      <c r="AH217" s="12"/>
    </row>
    <row r="218" spans="1:34" ht="102" x14ac:dyDescent="0.25">
      <c r="A218" s="12" t="s">
        <v>5480</v>
      </c>
      <c r="B218" s="12" t="s">
        <v>5481</v>
      </c>
      <c r="C218" s="12">
        <v>148</v>
      </c>
      <c r="D218" s="12" t="s">
        <v>5482</v>
      </c>
      <c r="E218" s="12" t="s">
        <v>4258</v>
      </c>
      <c r="F218" s="12"/>
      <c r="G218" s="12" t="s">
        <v>5481</v>
      </c>
      <c r="H218" s="12" t="s">
        <v>5480</v>
      </c>
      <c r="I218" s="12">
        <v>1530</v>
      </c>
      <c r="J218" s="12" t="s">
        <v>5481</v>
      </c>
      <c r="K218" s="12" t="s">
        <v>5482</v>
      </c>
      <c r="L218" s="12" t="s">
        <v>4262</v>
      </c>
      <c r="M218" s="12">
        <v>11248</v>
      </c>
      <c r="N218" s="12" t="s">
        <v>5481</v>
      </c>
      <c r="O218" s="12" t="s">
        <v>5481</v>
      </c>
      <c r="P218" s="12" t="s">
        <v>5483</v>
      </c>
      <c r="Q218" s="12" t="s">
        <v>4277</v>
      </c>
      <c r="R218" s="12" t="s">
        <v>4278</v>
      </c>
      <c r="S218" s="12"/>
      <c r="T218" s="12"/>
      <c r="U218" s="12"/>
      <c r="V218" s="12" t="s">
        <v>5484</v>
      </c>
      <c r="W218" s="12" t="s">
        <v>5485</v>
      </c>
      <c r="X218" s="12" t="s">
        <v>5486</v>
      </c>
      <c r="Y218" s="12"/>
      <c r="Z218" s="12"/>
      <c r="AA218" s="12"/>
      <c r="AB218" s="12"/>
      <c r="AC218" s="12"/>
      <c r="AD218" s="12" t="s">
        <v>5487</v>
      </c>
      <c r="AE218" s="12"/>
      <c r="AF218" s="12"/>
      <c r="AG218" s="12"/>
      <c r="AH218" s="12"/>
    </row>
    <row r="219" spans="1:34" ht="63.75" x14ac:dyDescent="0.25">
      <c r="A219" s="12" t="s">
        <v>5488</v>
      </c>
      <c r="B219" s="12" t="s">
        <v>5489</v>
      </c>
      <c r="C219" s="12">
        <v>153</v>
      </c>
      <c r="D219" s="12" t="s">
        <v>5490</v>
      </c>
      <c r="E219" s="12" t="s">
        <v>4258</v>
      </c>
      <c r="F219" s="12"/>
      <c r="G219" s="12" t="s">
        <v>5489</v>
      </c>
      <c r="H219" s="12" t="s">
        <v>5488</v>
      </c>
      <c r="I219" s="12">
        <v>1534</v>
      </c>
      <c r="J219" s="12" t="s">
        <v>5489</v>
      </c>
      <c r="K219" s="12" t="s">
        <v>5489</v>
      </c>
      <c r="L219" s="12" t="s">
        <v>4262</v>
      </c>
      <c r="M219" s="12">
        <v>11191</v>
      </c>
      <c r="N219" s="12" t="s">
        <v>5489</v>
      </c>
      <c r="O219" s="12" t="s">
        <v>5489</v>
      </c>
      <c r="P219" s="12" t="s">
        <v>5490</v>
      </c>
      <c r="Q219" s="12" t="s">
        <v>4277</v>
      </c>
      <c r="R219" s="12" t="s">
        <v>4278</v>
      </c>
      <c r="S219" s="12"/>
      <c r="T219" s="12"/>
      <c r="U219" s="12"/>
      <c r="V219" s="12" t="s">
        <v>5491</v>
      </c>
      <c r="W219" s="12" t="s">
        <v>5492</v>
      </c>
      <c r="X219" s="12">
        <v>4245467413</v>
      </c>
      <c r="Y219" s="12"/>
      <c r="Z219" s="12"/>
      <c r="AA219" s="12"/>
      <c r="AB219" s="12"/>
      <c r="AC219" s="12"/>
      <c r="AD219" s="12" t="s">
        <v>5493</v>
      </c>
      <c r="AE219" s="12"/>
      <c r="AF219" s="12"/>
      <c r="AG219" s="12"/>
      <c r="AH219" s="12"/>
    </row>
    <row r="220" spans="1:34" ht="140.25" x14ac:dyDescent="0.25">
      <c r="A220" s="12" t="s">
        <v>5494</v>
      </c>
      <c r="B220" s="12" t="s">
        <v>5495</v>
      </c>
      <c r="C220" s="12">
        <v>149</v>
      </c>
      <c r="D220" s="12" t="s">
        <v>5496</v>
      </c>
      <c r="E220" s="12" t="s">
        <v>4286</v>
      </c>
      <c r="F220" s="12"/>
      <c r="G220" s="12" t="s">
        <v>5495</v>
      </c>
      <c r="H220" s="12" t="s">
        <v>5494</v>
      </c>
      <c r="I220" s="12">
        <v>1591</v>
      </c>
      <c r="J220" s="12" t="s">
        <v>5495</v>
      </c>
      <c r="K220" s="12" t="s">
        <v>5496</v>
      </c>
      <c r="L220" s="12" t="s">
        <v>4262</v>
      </c>
      <c r="M220" s="12">
        <v>11317</v>
      </c>
      <c r="N220" s="12" t="s">
        <v>5495</v>
      </c>
      <c r="O220" s="12" t="s">
        <v>5495</v>
      </c>
      <c r="P220" s="12" t="s">
        <v>5497</v>
      </c>
      <c r="Q220" s="12" t="s">
        <v>4287</v>
      </c>
      <c r="R220" s="12" t="s">
        <v>4278</v>
      </c>
      <c r="S220" s="12"/>
      <c r="T220" s="12"/>
      <c r="U220" s="12"/>
      <c r="V220" s="12" t="s">
        <v>5498</v>
      </c>
      <c r="W220" s="12" t="s">
        <v>5499</v>
      </c>
      <c r="X220" s="12">
        <v>4123368871</v>
      </c>
      <c r="Y220" s="12"/>
      <c r="Z220" s="12"/>
      <c r="AA220" s="12"/>
      <c r="AB220" s="12"/>
      <c r="AC220" s="12"/>
      <c r="AD220" s="12" t="s">
        <v>5500</v>
      </c>
      <c r="AE220" s="12"/>
      <c r="AF220" s="12"/>
      <c r="AG220" s="12"/>
      <c r="AH220" s="12"/>
    </row>
    <row r="221" spans="1:34" ht="76.5" x14ac:dyDescent="0.25">
      <c r="A221" s="12" t="s">
        <v>5501</v>
      </c>
      <c r="B221" s="12" t="s">
        <v>5502</v>
      </c>
      <c r="C221" s="12">
        <v>118</v>
      </c>
      <c r="D221" s="12" t="s">
        <v>5503</v>
      </c>
      <c r="E221" s="12" t="s">
        <v>4286</v>
      </c>
      <c r="F221" s="12"/>
      <c r="G221" s="12"/>
      <c r="H221" s="12" t="s">
        <v>5501</v>
      </c>
      <c r="I221" s="12">
        <v>1753</v>
      </c>
      <c r="J221" s="12"/>
      <c r="K221" s="12"/>
      <c r="L221" s="12"/>
      <c r="M221" s="12">
        <v>11583</v>
      </c>
      <c r="N221" s="12" t="s">
        <v>5502</v>
      </c>
      <c r="O221" s="12" t="s">
        <v>5502</v>
      </c>
      <c r="P221" s="12" t="s">
        <v>5503</v>
      </c>
      <c r="Q221" s="12" t="s">
        <v>4287</v>
      </c>
      <c r="R221" s="12" t="s">
        <v>4278</v>
      </c>
      <c r="S221" s="12"/>
      <c r="T221" s="12" t="s">
        <v>5504</v>
      </c>
      <c r="U221" s="12"/>
      <c r="V221" s="12" t="s">
        <v>5505</v>
      </c>
      <c r="W221" s="12" t="s">
        <v>5506</v>
      </c>
      <c r="X221" s="12">
        <v>584242843345</v>
      </c>
      <c r="Y221" s="12"/>
      <c r="Z221" s="12"/>
      <c r="AA221" s="12"/>
      <c r="AB221" s="12"/>
      <c r="AC221" s="12"/>
      <c r="AD221" s="12" t="s">
        <v>5507</v>
      </c>
      <c r="AE221" s="12"/>
      <c r="AF221" s="12"/>
      <c r="AG221" s="12"/>
      <c r="AH221" s="12"/>
    </row>
    <row r="222" spans="1:34" ht="102" x14ac:dyDescent="0.25">
      <c r="A222" s="12" t="s">
        <v>5508</v>
      </c>
      <c r="B222" s="12" t="s">
        <v>5509</v>
      </c>
      <c r="C222" s="12">
        <v>386</v>
      </c>
      <c r="D222" s="12" t="s">
        <v>5510</v>
      </c>
      <c r="E222" s="12" t="s">
        <v>4262</v>
      </c>
      <c r="F222" s="12"/>
      <c r="G222" s="12"/>
      <c r="H222" s="12"/>
      <c r="I222" s="12">
        <v>2062</v>
      </c>
      <c r="J222" s="12"/>
      <c r="K222" s="12"/>
      <c r="L222" s="12"/>
      <c r="M222" s="12"/>
      <c r="N222" s="12"/>
      <c r="O222" s="12"/>
      <c r="P222" s="12"/>
      <c r="Q222" s="12"/>
      <c r="R222" s="12"/>
      <c r="S222" s="12">
        <v>44810</v>
      </c>
      <c r="T222" s="12" t="s">
        <v>5511</v>
      </c>
      <c r="U222" s="12"/>
      <c r="V222" s="12" t="s">
        <v>5512</v>
      </c>
      <c r="W222" s="12" t="s">
        <v>5513</v>
      </c>
      <c r="X222" s="12"/>
      <c r="Y222" s="12"/>
      <c r="Z222" s="12"/>
      <c r="AA222" s="12"/>
      <c r="AB222" s="12"/>
      <c r="AC222" s="12"/>
      <c r="AD222" s="12" t="s">
        <v>5514</v>
      </c>
      <c r="AE222" s="12"/>
      <c r="AF222" s="12"/>
      <c r="AG222" s="12"/>
      <c r="AH222" s="12"/>
    </row>
    <row r="223" spans="1:34" ht="51" x14ac:dyDescent="0.25">
      <c r="A223" s="12" t="s">
        <v>5515</v>
      </c>
      <c r="B223" s="12" t="s">
        <v>5516</v>
      </c>
      <c r="C223" s="12">
        <v>182</v>
      </c>
      <c r="D223" s="12" t="s">
        <v>5517</v>
      </c>
      <c r="E223" s="12" t="s">
        <v>4286</v>
      </c>
      <c r="F223" s="12"/>
      <c r="G223" s="12"/>
      <c r="H223" s="12" t="s">
        <v>5515</v>
      </c>
      <c r="I223" s="12">
        <v>1762</v>
      </c>
      <c r="J223" s="12"/>
      <c r="K223" s="12"/>
      <c r="L223" s="12"/>
      <c r="M223" s="12">
        <v>11601</v>
      </c>
      <c r="N223" s="12" t="s">
        <v>5516</v>
      </c>
      <c r="O223" s="12" t="s">
        <v>5516</v>
      </c>
      <c r="P223" s="12" t="s">
        <v>5517</v>
      </c>
      <c r="Q223" s="12" t="s">
        <v>4287</v>
      </c>
      <c r="R223" s="12" t="s">
        <v>4278</v>
      </c>
      <c r="S223" s="12"/>
      <c r="T223" s="12"/>
      <c r="U223" s="12"/>
      <c r="V223" s="12" t="s">
        <v>5518</v>
      </c>
      <c r="W223" s="12" t="s">
        <v>5519</v>
      </c>
      <c r="X223" s="12">
        <v>584148207114</v>
      </c>
      <c r="Y223" s="12"/>
      <c r="Z223" s="12"/>
      <c r="AA223" s="12"/>
      <c r="AB223" s="12"/>
      <c r="AC223" s="12"/>
      <c r="AD223" s="12" t="s">
        <v>5520</v>
      </c>
      <c r="AE223" s="12"/>
      <c r="AF223" s="12"/>
      <c r="AG223" s="12"/>
      <c r="AH223" s="12"/>
    </row>
    <row r="224" spans="1:34" ht="102" x14ac:dyDescent="0.25">
      <c r="A224" s="12" t="s">
        <v>5521</v>
      </c>
      <c r="B224" s="12" t="s">
        <v>5522</v>
      </c>
      <c r="C224" s="12">
        <v>119</v>
      </c>
      <c r="D224" s="12" t="s">
        <v>5523</v>
      </c>
      <c r="E224" s="12" t="s">
        <v>4286</v>
      </c>
      <c r="F224" s="12"/>
      <c r="G224" s="12" t="s">
        <v>5522</v>
      </c>
      <c r="H224" s="12" t="s">
        <v>5521</v>
      </c>
      <c r="I224" s="12">
        <v>757</v>
      </c>
      <c r="J224" s="12" t="s">
        <v>5522</v>
      </c>
      <c r="K224" s="12" t="s">
        <v>5523</v>
      </c>
      <c r="L224" s="12" t="s">
        <v>17</v>
      </c>
      <c r="M224" s="12">
        <v>10180</v>
      </c>
      <c r="N224" s="12" t="s">
        <v>5522</v>
      </c>
      <c r="O224" s="12" t="s">
        <v>5522</v>
      </c>
      <c r="P224" s="12" t="s">
        <v>5523</v>
      </c>
      <c r="Q224" s="12" t="s">
        <v>4287</v>
      </c>
      <c r="R224" s="12" t="s">
        <v>4278</v>
      </c>
      <c r="S224" s="12"/>
      <c r="T224" s="12"/>
      <c r="U224" s="12"/>
      <c r="V224" s="12" t="s">
        <v>5524</v>
      </c>
      <c r="W224" s="12" t="s">
        <v>5525</v>
      </c>
      <c r="X224" s="12">
        <v>584249459205</v>
      </c>
      <c r="Y224" s="12"/>
      <c r="Z224" s="12"/>
      <c r="AA224" s="12"/>
      <c r="AB224" s="12"/>
      <c r="AC224" s="12"/>
      <c r="AD224" s="12" t="s">
        <v>5526</v>
      </c>
      <c r="AE224" s="12"/>
      <c r="AF224" s="12"/>
      <c r="AG224" s="12"/>
      <c r="AH224" s="12"/>
    </row>
    <row r="225" spans="1:34" ht="51" x14ac:dyDescent="0.25">
      <c r="A225" s="12" t="s">
        <v>5527</v>
      </c>
      <c r="B225" s="12" t="s">
        <v>5528</v>
      </c>
      <c r="C225" s="12">
        <v>156</v>
      </c>
      <c r="D225" s="12" t="s">
        <v>5529</v>
      </c>
      <c r="E225" s="12" t="s">
        <v>4286</v>
      </c>
      <c r="F225" s="12"/>
      <c r="G225" s="12" t="s">
        <v>5528</v>
      </c>
      <c r="H225" s="12" t="s">
        <v>5527</v>
      </c>
      <c r="I225" s="12">
        <v>1536</v>
      </c>
      <c r="J225" s="12" t="s">
        <v>5528</v>
      </c>
      <c r="K225" s="12" t="s">
        <v>5528</v>
      </c>
      <c r="L225" s="12" t="s">
        <v>4262</v>
      </c>
      <c r="M225" s="12">
        <v>11169</v>
      </c>
      <c r="N225" s="12" t="s">
        <v>5528</v>
      </c>
      <c r="O225" s="12" t="s">
        <v>5528</v>
      </c>
      <c r="P225" s="12" t="s">
        <v>5529</v>
      </c>
      <c r="Q225" s="12" t="s">
        <v>4287</v>
      </c>
      <c r="R225" s="12" t="s">
        <v>4278</v>
      </c>
      <c r="S225" s="12"/>
      <c r="T225" s="12"/>
      <c r="U225" s="12"/>
      <c r="V225" s="12" t="s">
        <v>5530</v>
      </c>
      <c r="W225" s="12" t="s">
        <v>5531</v>
      </c>
      <c r="X225" s="12" t="s">
        <v>5532</v>
      </c>
      <c r="Y225" s="12"/>
      <c r="Z225" s="12"/>
      <c r="AA225" s="12"/>
      <c r="AB225" s="12"/>
      <c r="AC225" s="12"/>
      <c r="AD225" s="12" t="s">
        <v>5533</v>
      </c>
      <c r="AE225" s="12"/>
      <c r="AF225" s="12"/>
      <c r="AG225" s="12"/>
      <c r="AH225" s="12"/>
    </row>
    <row r="226" spans="1:34" ht="38.25" x14ac:dyDescent="0.25">
      <c r="A226" s="12" t="s">
        <v>5534</v>
      </c>
      <c r="B226" s="12" t="s">
        <v>5535</v>
      </c>
      <c r="C226" s="12">
        <v>158</v>
      </c>
      <c r="D226" s="12" t="s">
        <v>5536</v>
      </c>
      <c r="E226" s="12" t="s">
        <v>4286</v>
      </c>
      <c r="F226" s="12"/>
      <c r="G226" s="12" t="s">
        <v>5535</v>
      </c>
      <c r="H226" s="12" t="s">
        <v>5534</v>
      </c>
      <c r="I226" s="12">
        <v>1537</v>
      </c>
      <c r="J226" s="12" t="s">
        <v>5535</v>
      </c>
      <c r="K226" s="12" t="s">
        <v>5535</v>
      </c>
      <c r="L226" s="12" t="s">
        <v>4262</v>
      </c>
      <c r="M226" s="12">
        <v>11195</v>
      </c>
      <c r="N226" s="12" t="s">
        <v>5535</v>
      </c>
      <c r="O226" s="12" t="s">
        <v>5535</v>
      </c>
      <c r="P226" s="12" t="s">
        <v>5536</v>
      </c>
      <c r="Q226" s="12" t="s">
        <v>4287</v>
      </c>
      <c r="R226" s="12"/>
      <c r="S226" s="12"/>
      <c r="T226" s="12"/>
      <c r="U226" s="12"/>
      <c r="V226" s="12"/>
      <c r="W226" s="12"/>
      <c r="X226" s="12"/>
      <c r="Y226" s="12"/>
      <c r="Z226" s="12"/>
      <c r="AA226" s="12"/>
      <c r="AB226" s="12"/>
      <c r="AC226" s="12"/>
      <c r="AD226" s="12" t="s">
        <v>5537</v>
      </c>
      <c r="AE226" s="12"/>
      <c r="AF226" s="12"/>
      <c r="AG226" s="12"/>
      <c r="AH226" s="12"/>
    </row>
    <row r="227" spans="1:34" ht="102" x14ac:dyDescent="0.25">
      <c r="A227" s="12" t="s">
        <v>5538</v>
      </c>
      <c r="B227" s="12" t="s">
        <v>5539</v>
      </c>
      <c r="C227" s="12">
        <v>310</v>
      </c>
      <c r="D227" s="12" t="s">
        <v>5540</v>
      </c>
      <c r="E227" s="12" t="s">
        <v>4440</v>
      </c>
      <c r="F227" s="12"/>
      <c r="G227" s="12"/>
      <c r="H227" s="12"/>
      <c r="I227" s="12">
        <v>1789</v>
      </c>
      <c r="J227" s="12"/>
      <c r="K227" s="12"/>
      <c r="L227" s="12"/>
      <c r="M227" s="12"/>
      <c r="N227" s="12"/>
      <c r="O227" s="12"/>
      <c r="P227" s="12"/>
      <c r="Q227" s="12"/>
      <c r="R227" s="12"/>
      <c r="S227" s="12">
        <v>44351</v>
      </c>
      <c r="T227" s="12"/>
      <c r="U227" s="12"/>
      <c r="V227" s="12" t="s">
        <v>4448</v>
      </c>
      <c r="W227" s="12" t="s">
        <v>4449</v>
      </c>
      <c r="X227" s="12"/>
      <c r="Y227" s="12"/>
      <c r="Z227" s="12"/>
      <c r="AA227" s="12"/>
      <c r="AB227" s="12"/>
      <c r="AC227" s="12"/>
      <c r="AD227" s="12" t="s">
        <v>5541</v>
      </c>
      <c r="AE227" s="12"/>
      <c r="AF227" s="12"/>
      <c r="AG227" s="12"/>
      <c r="AH227" s="12"/>
    </row>
    <row r="228" spans="1:34" ht="89.25" x14ac:dyDescent="0.25">
      <c r="A228" s="12" t="s">
        <v>5542</v>
      </c>
      <c r="B228" s="12" t="s">
        <v>5543</v>
      </c>
      <c r="C228" s="12">
        <v>303</v>
      </c>
      <c r="D228" s="12" t="s">
        <v>5544</v>
      </c>
      <c r="E228" s="12" t="s">
        <v>4258</v>
      </c>
      <c r="F228" s="12"/>
      <c r="G228" s="12"/>
      <c r="H228" s="12" t="s">
        <v>5542</v>
      </c>
      <c r="I228" s="12">
        <v>1784</v>
      </c>
      <c r="J228" s="12"/>
      <c r="K228" s="12"/>
      <c r="L228" s="12"/>
      <c r="M228" s="12">
        <v>11614</v>
      </c>
      <c r="N228" s="12" t="s">
        <v>5543</v>
      </c>
      <c r="O228" s="12" t="s">
        <v>5543</v>
      </c>
      <c r="P228" s="12" t="s">
        <v>5544</v>
      </c>
      <c r="Q228" s="12" t="s">
        <v>4277</v>
      </c>
      <c r="R228" s="12"/>
      <c r="S228" s="12"/>
      <c r="T228" s="12"/>
      <c r="U228" s="12"/>
      <c r="V228" s="12"/>
      <c r="W228" s="12"/>
      <c r="X228" s="12"/>
      <c r="Y228" s="12"/>
      <c r="Z228" s="12"/>
      <c r="AA228" s="12"/>
      <c r="AB228" s="12"/>
      <c r="AC228" s="12"/>
      <c r="AD228" s="12" t="s">
        <v>5545</v>
      </c>
      <c r="AE228" s="12"/>
      <c r="AF228" s="12"/>
      <c r="AG228" s="12"/>
      <c r="AH228" s="12"/>
    </row>
    <row r="229" spans="1:34" ht="76.5" x14ac:dyDescent="0.25">
      <c r="A229" s="12" t="s">
        <v>5546</v>
      </c>
      <c r="B229" s="12" t="s">
        <v>5547</v>
      </c>
      <c r="C229" s="12">
        <v>173</v>
      </c>
      <c r="D229" s="12" t="s">
        <v>5548</v>
      </c>
      <c r="E229" s="12" t="s">
        <v>4258</v>
      </c>
      <c r="F229" s="12"/>
      <c r="G229" s="12" t="s">
        <v>5547</v>
      </c>
      <c r="H229" s="12" t="s">
        <v>5546</v>
      </c>
      <c r="I229" s="12">
        <v>1543</v>
      </c>
      <c r="J229" s="12" t="s">
        <v>5547</v>
      </c>
      <c r="K229" s="12" t="s">
        <v>5547</v>
      </c>
      <c r="L229" s="12" t="s">
        <v>17</v>
      </c>
      <c r="M229" s="12">
        <v>11142</v>
      </c>
      <c r="N229" s="12" t="s">
        <v>5547</v>
      </c>
      <c r="O229" s="12" t="s">
        <v>5547</v>
      </c>
      <c r="P229" s="12" t="s">
        <v>5548</v>
      </c>
      <c r="Q229" s="12" t="s">
        <v>4277</v>
      </c>
      <c r="R229" s="12" t="s">
        <v>4278</v>
      </c>
      <c r="S229" s="12"/>
      <c r="T229" s="12"/>
      <c r="U229" s="12"/>
      <c r="V229" s="12" t="s">
        <v>5549</v>
      </c>
      <c r="W229" s="12" t="s">
        <v>5550</v>
      </c>
      <c r="X229" s="12" t="s">
        <v>5551</v>
      </c>
      <c r="Y229" s="12"/>
      <c r="Z229" s="12"/>
      <c r="AA229" s="12"/>
      <c r="AB229" s="12"/>
      <c r="AC229" s="12"/>
      <c r="AD229" s="12" t="s">
        <v>5552</v>
      </c>
      <c r="AE229" s="12"/>
      <c r="AF229" s="12"/>
      <c r="AG229" s="12"/>
      <c r="AH229" s="12"/>
    </row>
    <row r="230" spans="1:34" ht="51" x14ac:dyDescent="0.25">
      <c r="A230" s="12" t="s">
        <v>5553</v>
      </c>
      <c r="B230" s="12" t="s">
        <v>5554</v>
      </c>
      <c r="C230" s="12">
        <v>174</v>
      </c>
      <c r="D230" s="12" t="s">
        <v>5555</v>
      </c>
      <c r="E230" s="12" t="s">
        <v>4286</v>
      </c>
      <c r="F230" s="12"/>
      <c r="G230" s="12"/>
      <c r="H230" s="12" t="s">
        <v>5556</v>
      </c>
      <c r="I230" s="12">
        <v>1761</v>
      </c>
      <c r="J230" s="12"/>
      <c r="K230" s="12"/>
      <c r="L230" s="12"/>
      <c r="M230" s="12">
        <v>11560</v>
      </c>
      <c r="N230" s="12" t="s">
        <v>5554</v>
      </c>
      <c r="O230" s="12" t="s">
        <v>5554</v>
      </c>
      <c r="P230" s="12" t="s">
        <v>5555</v>
      </c>
      <c r="Q230" s="12" t="s">
        <v>4287</v>
      </c>
      <c r="R230" s="12" t="s">
        <v>4278</v>
      </c>
      <c r="S230" s="12"/>
      <c r="T230" s="12"/>
      <c r="U230" s="12"/>
      <c r="V230" s="12" t="s">
        <v>5557</v>
      </c>
      <c r="W230" s="12" t="s">
        <v>5558</v>
      </c>
      <c r="X230" s="12" t="s">
        <v>5559</v>
      </c>
      <c r="Y230" s="12"/>
      <c r="Z230" s="12"/>
      <c r="AA230" s="12"/>
      <c r="AB230" s="12"/>
      <c r="AC230" s="12"/>
      <c r="AD230" s="12" t="s">
        <v>5560</v>
      </c>
      <c r="AE230" s="12"/>
      <c r="AF230" s="12"/>
      <c r="AG230" s="12"/>
      <c r="AH230" s="12"/>
    </row>
    <row r="231" spans="1:34" ht="102" x14ac:dyDescent="0.25">
      <c r="A231" s="12" t="s">
        <v>5561</v>
      </c>
      <c r="B231" s="12" t="s">
        <v>5562</v>
      </c>
      <c r="C231" s="12">
        <v>180</v>
      </c>
      <c r="D231" s="12" t="s">
        <v>5563</v>
      </c>
      <c r="E231" s="12" t="s">
        <v>4286</v>
      </c>
      <c r="F231" s="12"/>
      <c r="G231" s="12" t="s">
        <v>5562</v>
      </c>
      <c r="H231" s="12" t="s">
        <v>5561</v>
      </c>
      <c r="I231" s="12">
        <v>1548</v>
      </c>
      <c r="J231" s="12" t="s">
        <v>5562</v>
      </c>
      <c r="K231" s="12" t="s">
        <v>5562</v>
      </c>
      <c r="L231" s="12" t="s">
        <v>4262</v>
      </c>
      <c r="M231" s="12">
        <v>11186</v>
      </c>
      <c r="N231" s="12" t="s">
        <v>5562</v>
      </c>
      <c r="O231" s="12" t="s">
        <v>5562</v>
      </c>
      <c r="P231" s="12" t="s">
        <v>5563</v>
      </c>
      <c r="Q231" s="12" t="s">
        <v>4287</v>
      </c>
      <c r="R231" s="12" t="s">
        <v>4278</v>
      </c>
      <c r="S231" s="12"/>
      <c r="T231" s="12"/>
      <c r="U231" s="12"/>
      <c r="V231" s="12" t="s">
        <v>5564</v>
      </c>
      <c r="W231" s="12" t="s">
        <v>5565</v>
      </c>
      <c r="X231" s="12">
        <v>4129990363</v>
      </c>
      <c r="Y231" s="12"/>
      <c r="Z231" s="12"/>
      <c r="AA231" s="12"/>
      <c r="AB231" s="12"/>
      <c r="AC231" s="12"/>
      <c r="AD231" s="12" t="s">
        <v>5566</v>
      </c>
      <c r="AE231" s="12"/>
      <c r="AF231" s="12"/>
      <c r="AG231" s="12"/>
      <c r="AH231" s="12"/>
    </row>
    <row r="232" spans="1:34" ht="102" x14ac:dyDescent="0.25">
      <c r="A232" s="12" t="s">
        <v>5567</v>
      </c>
      <c r="B232" s="12" t="s">
        <v>5568</v>
      </c>
      <c r="C232" s="12">
        <v>92</v>
      </c>
      <c r="D232" s="12" t="s">
        <v>5569</v>
      </c>
      <c r="E232" s="12" t="s">
        <v>4286</v>
      </c>
      <c r="F232" s="12"/>
      <c r="G232" s="12" t="s">
        <v>4988</v>
      </c>
      <c r="H232" s="12" t="s">
        <v>5567</v>
      </c>
      <c r="I232" s="12">
        <v>1598</v>
      </c>
      <c r="J232" s="12" t="s">
        <v>4988</v>
      </c>
      <c r="K232" s="12" t="s">
        <v>4988</v>
      </c>
      <c r="L232" s="12" t="s">
        <v>17</v>
      </c>
      <c r="M232" s="12">
        <v>11595</v>
      </c>
      <c r="N232" s="12" t="s">
        <v>5568</v>
      </c>
      <c r="O232" s="12" t="s">
        <v>5568</v>
      </c>
      <c r="P232" s="12" t="s">
        <v>5569</v>
      </c>
      <c r="Q232" s="12" t="s">
        <v>4287</v>
      </c>
      <c r="R232" s="12" t="s">
        <v>4278</v>
      </c>
      <c r="S232" s="12"/>
      <c r="T232" s="12"/>
      <c r="U232" s="12"/>
      <c r="V232" s="12" t="s">
        <v>5570</v>
      </c>
      <c r="W232" s="12" t="s">
        <v>5571</v>
      </c>
      <c r="X232" s="12">
        <v>584145751547</v>
      </c>
      <c r="Y232" s="12"/>
      <c r="Z232" s="12"/>
      <c r="AA232" s="12"/>
      <c r="AB232" s="12"/>
      <c r="AC232" s="12"/>
      <c r="AD232" s="12" t="s">
        <v>5572</v>
      </c>
      <c r="AE232" s="12"/>
      <c r="AF232" s="12"/>
      <c r="AG232" s="12"/>
      <c r="AH232" s="12"/>
    </row>
    <row r="233" spans="1:34" ht="140.25" x14ac:dyDescent="0.25">
      <c r="A233" s="12" t="s">
        <v>5573</v>
      </c>
      <c r="B233" s="12" t="s">
        <v>5574</v>
      </c>
      <c r="C233" s="12">
        <v>160</v>
      </c>
      <c r="D233" s="12" t="s">
        <v>5575</v>
      </c>
      <c r="E233" s="12" t="s">
        <v>4685</v>
      </c>
      <c r="F233" s="12"/>
      <c r="G233" s="12" t="s">
        <v>5574</v>
      </c>
      <c r="H233" s="12" t="s">
        <v>5573</v>
      </c>
      <c r="I233" s="12">
        <v>1592</v>
      </c>
      <c r="J233" s="12" t="s">
        <v>5574</v>
      </c>
      <c r="K233" s="12" t="s">
        <v>5575</v>
      </c>
      <c r="L233" s="12" t="s">
        <v>17</v>
      </c>
      <c r="M233" s="12"/>
      <c r="N233" s="12"/>
      <c r="O233" s="12"/>
      <c r="P233" s="12"/>
      <c r="Q233" s="12"/>
      <c r="R233" s="12"/>
      <c r="S233" s="12"/>
      <c r="T233" s="12"/>
      <c r="U233" s="12"/>
      <c r="V233" s="12"/>
      <c r="W233" s="12"/>
      <c r="X233" s="12"/>
      <c r="Y233" s="12"/>
      <c r="Z233" s="12"/>
      <c r="AA233" s="12"/>
      <c r="AB233" s="12"/>
      <c r="AC233" s="12"/>
      <c r="AD233" s="12" t="s">
        <v>5576</v>
      </c>
      <c r="AE233" s="12"/>
      <c r="AF233" s="12"/>
      <c r="AG233" s="12"/>
      <c r="AH233" s="12"/>
    </row>
    <row r="234" spans="1:34" ht="51" x14ac:dyDescent="0.25">
      <c r="A234" s="12" t="s">
        <v>5577</v>
      </c>
      <c r="B234" s="12" t="s">
        <v>5578</v>
      </c>
      <c r="C234" s="12">
        <v>155</v>
      </c>
      <c r="D234" s="12" t="s">
        <v>5579</v>
      </c>
      <c r="E234" s="12" t="s">
        <v>4286</v>
      </c>
      <c r="F234" s="12"/>
      <c r="G234" s="12" t="s">
        <v>5578</v>
      </c>
      <c r="H234" s="12" t="s">
        <v>5577</v>
      </c>
      <c r="I234" s="12">
        <v>796</v>
      </c>
      <c r="J234" s="12" t="s">
        <v>5578</v>
      </c>
      <c r="K234" s="12" t="s">
        <v>5578</v>
      </c>
      <c r="L234" s="12" t="s">
        <v>4262</v>
      </c>
      <c r="M234" s="12">
        <v>10241</v>
      </c>
      <c r="N234" s="12" t="s">
        <v>5578</v>
      </c>
      <c r="O234" s="12" t="s">
        <v>5578</v>
      </c>
      <c r="P234" s="12" t="s">
        <v>5579</v>
      </c>
      <c r="Q234" s="12" t="s">
        <v>4287</v>
      </c>
      <c r="R234" s="12" t="s">
        <v>4278</v>
      </c>
      <c r="S234" s="12"/>
      <c r="T234" s="12"/>
      <c r="U234" s="12"/>
      <c r="V234" s="12" t="s">
        <v>5580</v>
      </c>
      <c r="W234" s="12" t="s">
        <v>5581</v>
      </c>
      <c r="X234" s="12">
        <v>4167159768</v>
      </c>
      <c r="Y234" s="12"/>
      <c r="Z234" s="12"/>
      <c r="AA234" s="12"/>
      <c r="AB234" s="12"/>
      <c r="AC234" s="12"/>
      <c r="AD234" s="12" t="s">
        <v>5582</v>
      </c>
      <c r="AE234" s="12"/>
      <c r="AF234" s="12"/>
      <c r="AG234" s="12"/>
      <c r="AH234" s="12"/>
    </row>
    <row r="235" spans="1:34" ht="102" x14ac:dyDescent="0.25">
      <c r="A235" s="12" t="s">
        <v>5583</v>
      </c>
      <c r="B235" s="12" t="s">
        <v>5584</v>
      </c>
      <c r="C235" s="12">
        <v>167</v>
      </c>
      <c r="D235" s="12" t="s">
        <v>5585</v>
      </c>
      <c r="E235" s="12" t="s">
        <v>4286</v>
      </c>
      <c r="F235" s="12"/>
      <c r="G235" s="12" t="s">
        <v>5584</v>
      </c>
      <c r="H235" s="12" t="s">
        <v>5583</v>
      </c>
      <c r="I235" s="12">
        <v>800</v>
      </c>
      <c r="J235" s="12" t="s">
        <v>5584</v>
      </c>
      <c r="K235" s="12" t="s">
        <v>5585</v>
      </c>
      <c r="L235" s="12" t="s">
        <v>4262</v>
      </c>
      <c r="M235" s="12"/>
      <c r="N235" s="12"/>
      <c r="O235" s="12"/>
      <c r="P235" s="12"/>
      <c r="Q235" s="12"/>
      <c r="R235" s="12"/>
      <c r="S235" s="12"/>
      <c r="T235" s="12"/>
      <c r="U235" s="12"/>
      <c r="V235" s="12"/>
      <c r="W235" s="12"/>
      <c r="X235" s="12"/>
      <c r="Y235" s="12"/>
      <c r="Z235" s="12"/>
      <c r="AA235" s="12"/>
      <c r="AB235" s="12"/>
      <c r="AC235" s="12"/>
      <c r="AD235" s="12" t="s">
        <v>5586</v>
      </c>
      <c r="AE235" s="12"/>
      <c r="AF235" s="12"/>
      <c r="AG235" s="12"/>
      <c r="AH235" s="12"/>
    </row>
    <row r="236" spans="1:34" ht="63.75" x14ac:dyDescent="0.25">
      <c r="A236" s="12" t="s">
        <v>5587</v>
      </c>
      <c r="B236" s="12" t="s">
        <v>5588</v>
      </c>
      <c r="C236" s="12">
        <v>171</v>
      </c>
      <c r="D236" s="12" t="s">
        <v>5589</v>
      </c>
      <c r="E236" s="12" t="s">
        <v>4258</v>
      </c>
      <c r="F236" s="12"/>
      <c r="G236" s="12"/>
      <c r="H236" s="12" t="s">
        <v>5587</v>
      </c>
      <c r="I236" s="12">
        <v>1760</v>
      </c>
      <c r="J236" s="12"/>
      <c r="K236" s="12"/>
      <c r="L236" s="12"/>
      <c r="M236" s="12">
        <v>11580</v>
      </c>
      <c r="N236" s="12" t="s">
        <v>5588</v>
      </c>
      <c r="O236" s="12" t="s">
        <v>5588</v>
      </c>
      <c r="P236" s="12" t="s">
        <v>5589</v>
      </c>
      <c r="Q236" s="12" t="s">
        <v>4277</v>
      </c>
      <c r="R236" s="12" t="s">
        <v>4278</v>
      </c>
      <c r="S236" s="12"/>
      <c r="T236" s="12"/>
      <c r="U236" s="12"/>
      <c r="V236" s="12" t="s">
        <v>5590</v>
      </c>
      <c r="W236" s="12" t="s">
        <v>5591</v>
      </c>
      <c r="X236" s="12" t="s">
        <v>5592</v>
      </c>
      <c r="Y236" s="12"/>
      <c r="Z236" s="12"/>
      <c r="AA236" s="12"/>
      <c r="AB236" s="12"/>
      <c r="AC236" s="12"/>
      <c r="AD236" s="12" t="s">
        <v>5593</v>
      </c>
      <c r="AE236" s="12"/>
      <c r="AF236" s="12"/>
      <c r="AG236" s="12"/>
      <c r="AH236" s="12"/>
    </row>
    <row r="237" spans="1:34" ht="51" x14ac:dyDescent="0.25">
      <c r="A237" s="12" t="s">
        <v>5594</v>
      </c>
      <c r="B237" s="12" t="s">
        <v>5595</v>
      </c>
      <c r="C237" s="12">
        <v>176</v>
      </c>
      <c r="D237" s="12" t="s">
        <v>5596</v>
      </c>
      <c r="E237" s="12" t="s">
        <v>4286</v>
      </c>
      <c r="F237" s="12"/>
      <c r="G237" s="12" t="s">
        <v>5595</v>
      </c>
      <c r="H237" s="12" t="s">
        <v>5594</v>
      </c>
      <c r="I237" s="12">
        <v>1545</v>
      </c>
      <c r="J237" s="12" t="s">
        <v>5595</v>
      </c>
      <c r="K237" s="12" t="s">
        <v>5595</v>
      </c>
      <c r="L237" s="12" t="s">
        <v>4262</v>
      </c>
      <c r="M237" s="12">
        <v>11144</v>
      </c>
      <c r="N237" s="12" t="s">
        <v>5595</v>
      </c>
      <c r="O237" s="12" t="s">
        <v>5595</v>
      </c>
      <c r="P237" s="12" t="s">
        <v>5596</v>
      </c>
      <c r="Q237" s="12" t="s">
        <v>4287</v>
      </c>
      <c r="R237" s="12" t="s">
        <v>4278</v>
      </c>
      <c r="S237" s="12"/>
      <c r="T237" s="12"/>
      <c r="U237" s="12"/>
      <c r="V237" s="12" t="s">
        <v>5597</v>
      </c>
      <c r="W237" s="12" t="s">
        <v>5598</v>
      </c>
      <c r="X237" s="12">
        <v>4245285280</v>
      </c>
      <c r="Y237" s="12"/>
      <c r="Z237" s="12"/>
      <c r="AA237" s="12"/>
      <c r="AB237" s="12"/>
      <c r="AC237" s="12"/>
      <c r="AD237" s="12" t="s">
        <v>5599</v>
      </c>
      <c r="AE237" s="12"/>
      <c r="AF237" s="12"/>
      <c r="AG237" s="12"/>
      <c r="AH237" s="12"/>
    </row>
    <row r="238" spans="1:34" ht="51" x14ac:dyDescent="0.25">
      <c r="A238" s="12" t="s">
        <v>5600</v>
      </c>
      <c r="B238" s="12" t="s">
        <v>5601</v>
      </c>
      <c r="C238" s="12">
        <v>179</v>
      </c>
      <c r="D238" s="12" t="s">
        <v>5602</v>
      </c>
      <c r="E238" s="12" t="s">
        <v>4286</v>
      </c>
      <c r="F238" s="12"/>
      <c r="G238" s="12" t="s">
        <v>5601</v>
      </c>
      <c r="H238" s="12" t="s">
        <v>5600</v>
      </c>
      <c r="I238" s="12">
        <v>1547</v>
      </c>
      <c r="J238" s="12" t="s">
        <v>5601</v>
      </c>
      <c r="K238" s="12" t="s">
        <v>5601</v>
      </c>
      <c r="L238" s="12" t="s">
        <v>17</v>
      </c>
      <c r="M238" s="12">
        <v>11181</v>
      </c>
      <c r="N238" s="12" t="s">
        <v>5595</v>
      </c>
      <c r="O238" s="12" t="s">
        <v>5601</v>
      </c>
      <c r="P238" s="12" t="s">
        <v>5603</v>
      </c>
      <c r="Q238" s="12" t="s">
        <v>4287</v>
      </c>
      <c r="R238" s="12" t="s">
        <v>4278</v>
      </c>
      <c r="S238" s="12"/>
      <c r="T238" s="12"/>
      <c r="U238" s="12"/>
      <c r="V238" s="12" t="s">
        <v>5604</v>
      </c>
      <c r="W238" s="12" t="s">
        <v>5605</v>
      </c>
      <c r="X238" s="12" t="s">
        <v>5606</v>
      </c>
      <c r="Y238" s="12"/>
      <c r="Z238" s="12"/>
      <c r="AA238" s="12"/>
      <c r="AB238" s="12"/>
      <c r="AC238" s="12"/>
      <c r="AD238" s="12" t="s">
        <v>5607</v>
      </c>
      <c r="AE238" s="12"/>
      <c r="AF238" s="12"/>
      <c r="AG238" s="12"/>
      <c r="AH238" s="12"/>
    </row>
    <row r="239" spans="1:34" ht="38.25" x14ac:dyDescent="0.25">
      <c r="A239" s="12" t="s">
        <v>5608</v>
      </c>
      <c r="B239" s="12" t="s">
        <v>5609</v>
      </c>
      <c r="C239" s="12">
        <v>183</v>
      </c>
      <c r="D239" s="12" t="s">
        <v>5610</v>
      </c>
      <c r="E239" s="12" t="s">
        <v>4286</v>
      </c>
      <c r="F239" s="12"/>
      <c r="G239" s="12"/>
      <c r="H239" s="12" t="s">
        <v>5608</v>
      </c>
      <c r="I239" s="12">
        <v>1763</v>
      </c>
      <c r="J239" s="12"/>
      <c r="K239" s="12"/>
      <c r="L239" s="12"/>
      <c r="M239" s="12">
        <v>11596</v>
      </c>
      <c r="N239" s="12" t="s">
        <v>5611</v>
      </c>
      <c r="O239" s="12" t="s">
        <v>5609</v>
      </c>
      <c r="P239" s="12" t="s">
        <v>5610</v>
      </c>
      <c r="Q239" s="12" t="s">
        <v>4277</v>
      </c>
      <c r="R239" s="12" t="s">
        <v>4278</v>
      </c>
      <c r="S239" s="12"/>
      <c r="T239" s="12"/>
      <c r="U239" s="12"/>
      <c r="V239" s="12" t="s">
        <v>5612</v>
      </c>
      <c r="W239" s="12" t="s">
        <v>5613</v>
      </c>
      <c r="X239" s="12">
        <v>584148225881</v>
      </c>
      <c r="Y239" s="12"/>
      <c r="Z239" s="12"/>
      <c r="AA239" s="12"/>
      <c r="AB239" s="12"/>
      <c r="AC239" s="12"/>
      <c r="AD239" s="12" t="s">
        <v>5614</v>
      </c>
      <c r="AE239" s="12"/>
      <c r="AF239" s="12"/>
      <c r="AG239" s="12"/>
      <c r="AH239" s="12"/>
    </row>
    <row r="240" spans="1:34" ht="51" x14ac:dyDescent="0.25">
      <c r="A240" s="12" t="s">
        <v>5615</v>
      </c>
      <c r="B240" s="12" t="s">
        <v>5616</v>
      </c>
      <c r="C240" s="12">
        <v>185</v>
      </c>
      <c r="D240" s="12" t="s">
        <v>5617</v>
      </c>
      <c r="E240" s="12" t="s">
        <v>4286</v>
      </c>
      <c r="F240" s="12"/>
      <c r="G240" s="12" t="s">
        <v>5616</v>
      </c>
      <c r="H240" s="12" t="s">
        <v>5615</v>
      </c>
      <c r="I240" s="12">
        <v>1573</v>
      </c>
      <c r="J240" s="12" t="s">
        <v>5616</v>
      </c>
      <c r="K240" s="12" t="s">
        <v>5617</v>
      </c>
      <c r="L240" s="12" t="s">
        <v>4262</v>
      </c>
      <c r="M240" s="12"/>
      <c r="N240" s="12"/>
      <c r="O240" s="12"/>
      <c r="P240" s="12"/>
      <c r="Q240" s="12"/>
      <c r="R240" s="12"/>
      <c r="S240" s="12"/>
      <c r="T240" s="12"/>
      <c r="U240" s="12"/>
      <c r="V240" s="12"/>
      <c r="W240" s="12"/>
      <c r="X240" s="12"/>
      <c r="Y240" s="12"/>
      <c r="Z240" s="12"/>
      <c r="AA240" s="12"/>
      <c r="AB240" s="12"/>
      <c r="AC240" s="12"/>
      <c r="AD240" s="12" t="s">
        <v>5618</v>
      </c>
      <c r="AE240" s="12"/>
      <c r="AF240" s="12"/>
      <c r="AG240" s="12"/>
      <c r="AH240" s="12"/>
    </row>
    <row r="241" spans="1:34" ht="63.75" x14ac:dyDescent="0.25">
      <c r="A241" s="12" t="s">
        <v>5619</v>
      </c>
      <c r="B241" s="12" t="s">
        <v>5620</v>
      </c>
      <c r="C241" s="12">
        <v>143</v>
      </c>
      <c r="D241" s="12" t="s">
        <v>5621</v>
      </c>
      <c r="E241" s="12" t="s">
        <v>4258</v>
      </c>
      <c r="F241" s="12"/>
      <c r="G241" s="12" t="s">
        <v>5620</v>
      </c>
      <c r="H241" s="12" t="s">
        <v>5619</v>
      </c>
      <c r="I241" s="12">
        <v>1528</v>
      </c>
      <c r="J241" s="12" t="s">
        <v>5620</v>
      </c>
      <c r="K241" s="12" t="s">
        <v>5620</v>
      </c>
      <c r="L241" s="12" t="s">
        <v>4262</v>
      </c>
      <c r="M241" s="12">
        <v>11151</v>
      </c>
      <c r="N241" s="12" t="s">
        <v>5620</v>
      </c>
      <c r="O241" s="12" t="s">
        <v>5620</v>
      </c>
      <c r="P241" s="12" t="s">
        <v>5621</v>
      </c>
      <c r="Q241" s="12" t="s">
        <v>4277</v>
      </c>
      <c r="R241" s="12" t="s">
        <v>4278</v>
      </c>
      <c r="S241" s="12"/>
      <c r="T241" s="12"/>
      <c r="U241" s="12"/>
      <c r="V241" s="12" t="s">
        <v>5622</v>
      </c>
      <c r="W241" s="12" t="s">
        <v>5623</v>
      </c>
      <c r="X241" s="12" t="s">
        <v>5624</v>
      </c>
      <c r="Y241" s="12"/>
      <c r="Z241" s="12"/>
      <c r="AA241" s="12"/>
      <c r="AB241" s="12"/>
      <c r="AC241" s="12"/>
      <c r="AD241" s="12" t="s">
        <v>5625</v>
      </c>
      <c r="AE241" s="12"/>
      <c r="AF241" s="12"/>
      <c r="AG241" s="12"/>
      <c r="AH241" s="12"/>
    </row>
    <row r="242" spans="1:34" ht="51" x14ac:dyDescent="0.25">
      <c r="A242" s="12" t="s">
        <v>5626</v>
      </c>
      <c r="B242" s="12" t="s">
        <v>5627</v>
      </c>
      <c r="C242" s="12">
        <v>145</v>
      </c>
      <c r="D242" s="12" t="s">
        <v>5628</v>
      </c>
      <c r="E242" s="12" t="s">
        <v>4286</v>
      </c>
      <c r="F242" s="12"/>
      <c r="G242" s="12"/>
      <c r="H242" s="12" t="s">
        <v>5626</v>
      </c>
      <c r="I242" s="12">
        <v>1755</v>
      </c>
      <c r="J242" s="12"/>
      <c r="K242" s="12"/>
      <c r="L242" s="12"/>
      <c r="M242" s="12">
        <v>11581</v>
      </c>
      <c r="N242" s="12" t="s">
        <v>5627</v>
      </c>
      <c r="O242" s="12" t="s">
        <v>5627</v>
      </c>
      <c r="P242" s="12" t="s">
        <v>5628</v>
      </c>
      <c r="Q242" s="12" t="s">
        <v>4287</v>
      </c>
      <c r="R242" s="12" t="s">
        <v>4278</v>
      </c>
      <c r="S242" s="12"/>
      <c r="T242" s="12"/>
      <c r="U242" s="12"/>
      <c r="V242" s="12" t="s">
        <v>5629</v>
      </c>
      <c r="W242" s="12" t="s">
        <v>5630</v>
      </c>
      <c r="X242" s="12">
        <v>584141734330</v>
      </c>
      <c r="Y242" s="12"/>
      <c r="Z242" s="12"/>
      <c r="AA242" s="12"/>
      <c r="AB242" s="12"/>
      <c r="AC242" s="12"/>
      <c r="AD242" s="12" t="s">
        <v>5631</v>
      </c>
      <c r="AE242" s="12"/>
      <c r="AF242" s="12"/>
      <c r="AG242" s="12"/>
      <c r="AH242" s="12"/>
    </row>
    <row r="243" spans="1:34" ht="89.25" x14ac:dyDescent="0.25">
      <c r="A243" s="12" t="s">
        <v>5632</v>
      </c>
      <c r="B243" s="12" t="s">
        <v>5633</v>
      </c>
      <c r="C243" s="12">
        <v>189</v>
      </c>
      <c r="D243" s="12" t="s">
        <v>5634</v>
      </c>
      <c r="E243" s="12" t="s">
        <v>4316</v>
      </c>
      <c r="F243" s="12"/>
      <c r="G243" s="12" t="s">
        <v>5633</v>
      </c>
      <c r="H243" s="12" t="s">
        <v>5635</v>
      </c>
      <c r="I243" s="12">
        <v>1478</v>
      </c>
      <c r="J243" s="12" t="s">
        <v>5633</v>
      </c>
      <c r="K243" s="12" t="s">
        <v>5634</v>
      </c>
      <c r="L243" s="12" t="s">
        <v>4316</v>
      </c>
      <c r="M243" s="12">
        <v>4533</v>
      </c>
      <c r="N243" s="12" t="s">
        <v>5632</v>
      </c>
      <c r="O243" s="12" t="s">
        <v>5632</v>
      </c>
      <c r="P243" s="12" t="s">
        <v>5634</v>
      </c>
      <c r="Q243" s="12" t="s">
        <v>4320</v>
      </c>
      <c r="R243" s="12" t="s">
        <v>4278</v>
      </c>
      <c r="S243" s="12"/>
      <c r="T243" s="12"/>
      <c r="U243" s="12"/>
      <c r="V243" s="12" t="s">
        <v>5636</v>
      </c>
      <c r="W243" s="12" t="s">
        <v>5637</v>
      </c>
      <c r="X243" s="12">
        <v>34650479631</v>
      </c>
      <c r="Y243" s="12"/>
      <c r="Z243" s="12"/>
      <c r="AA243" s="12"/>
      <c r="AB243" s="12"/>
      <c r="AC243" s="12"/>
      <c r="AD243" s="12" t="s">
        <v>5638</v>
      </c>
      <c r="AE243" s="12"/>
      <c r="AF243" s="12"/>
      <c r="AG243" s="12"/>
      <c r="AH243" s="12"/>
    </row>
    <row r="244" spans="1:34" ht="51" x14ac:dyDescent="0.25">
      <c r="A244" s="12" t="s">
        <v>5639</v>
      </c>
      <c r="B244" s="12" t="s">
        <v>5640</v>
      </c>
      <c r="C244" s="12">
        <v>314</v>
      </c>
      <c r="D244" s="12" t="s">
        <v>5641</v>
      </c>
      <c r="E244" s="12" t="s">
        <v>4316</v>
      </c>
      <c r="F244" s="12"/>
      <c r="G244" s="12"/>
      <c r="H244" s="12"/>
      <c r="I244" s="12">
        <v>202</v>
      </c>
      <c r="J244" s="12" t="s">
        <v>5640</v>
      </c>
      <c r="K244" s="12" t="s">
        <v>5641</v>
      </c>
      <c r="L244" s="12" t="s">
        <v>4316</v>
      </c>
      <c r="M244" s="12"/>
      <c r="N244" s="12" t="s">
        <v>5640</v>
      </c>
      <c r="O244" s="12" t="s">
        <v>5640</v>
      </c>
      <c r="P244" s="12"/>
      <c r="Q244" s="12"/>
      <c r="R244" s="12"/>
      <c r="S244" s="12">
        <v>44291</v>
      </c>
      <c r="T244" s="12" t="s">
        <v>5642</v>
      </c>
      <c r="U244" s="12"/>
      <c r="V244" s="12" t="s">
        <v>5643</v>
      </c>
      <c r="W244" s="12" t="s">
        <v>5644</v>
      </c>
      <c r="X244" s="12"/>
      <c r="Y244" s="12"/>
      <c r="Z244" s="12"/>
      <c r="AA244" s="12"/>
      <c r="AB244" s="12"/>
      <c r="AC244" s="12"/>
      <c r="AD244" s="12" t="s">
        <v>5645</v>
      </c>
      <c r="AE244" s="12"/>
      <c r="AF244" s="12"/>
      <c r="AG244" s="12"/>
      <c r="AH244" s="12"/>
    </row>
    <row r="245" spans="1:34" ht="89.25" x14ac:dyDescent="0.25">
      <c r="A245" s="12" t="s">
        <v>5646</v>
      </c>
      <c r="B245" s="12" t="s">
        <v>5647</v>
      </c>
      <c r="C245" s="12">
        <v>186</v>
      </c>
      <c r="D245" s="12" t="s">
        <v>5648</v>
      </c>
      <c r="E245" s="12" t="s">
        <v>4316</v>
      </c>
      <c r="F245" s="12"/>
      <c r="G245" s="12"/>
      <c r="H245" s="12" t="s">
        <v>5646</v>
      </c>
      <c r="I245" s="12">
        <v>1764</v>
      </c>
      <c r="J245" s="12"/>
      <c r="K245" s="12"/>
      <c r="L245" s="12"/>
      <c r="M245" s="12">
        <v>4763</v>
      </c>
      <c r="N245" s="12" t="s">
        <v>5647</v>
      </c>
      <c r="O245" s="12" t="s">
        <v>18107</v>
      </c>
      <c r="P245" s="12" t="s">
        <v>5648</v>
      </c>
      <c r="Q245" s="12" t="s">
        <v>4320</v>
      </c>
      <c r="R245" s="12" t="s">
        <v>4278</v>
      </c>
      <c r="S245" s="12"/>
      <c r="T245" s="12"/>
      <c r="U245" s="12"/>
      <c r="V245" s="12" t="s">
        <v>5649</v>
      </c>
      <c r="W245" s="12" t="s">
        <v>5650</v>
      </c>
      <c r="X245" s="12">
        <v>584241739710</v>
      </c>
      <c r="Y245" s="12"/>
      <c r="Z245" s="12"/>
      <c r="AA245" s="12"/>
      <c r="AB245" s="12"/>
      <c r="AC245" s="12"/>
      <c r="AD245" s="12" t="s">
        <v>5651</v>
      </c>
      <c r="AE245" s="12"/>
      <c r="AF245" s="12"/>
      <c r="AG245" s="12"/>
      <c r="AH245" s="12"/>
    </row>
    <row r="246" spans="1:34" ht="51" x14ac:dyDescent="0.25">
      <c r="A246" s="12" t="s">
        <v>5652</v>
      </c>
      <c r="B246" s="12" t="s">
        <v>5653</v>
      </c>
      <c r="C246" s="12">
        <v>365</v>
      </c>
      <c r="D246" s="12" t="s">
        <v>5648</v>
      </c>
      <c r="E246" s="12" t="s">
        <v>4316</v>
      </c>
      <c r="F246" s="12"/>
      <c r="G246" s="12"/>
      <c r="H246" s="12"/>
      <c r="I246" s="12">
        <v>1738</v>
      </c>
      <c r="J246" s="12"/>
      <c r="K246" s="12"/>
      <c r="L246" s="12"/>
      <c r="M246" s="12"/>
      <c r="N246" s="12"/>
      <c r="O246" s="12"/>
      <c r="P246" s="12"/>
      <c r="Q246" s="12"/>
      <c r="R246" s="12"/>
      <c r="S246" s="12">
        <v>44663</v>
      </c>
      <c r="T246" s="12" t="s">
        <v>5654</v>
      </c>
      <c r="U246" s="12"/>
      <c r="V246" s="12" t="s">
        <v>5655</v>
      </c>
      <c r="W246" s="12" t="s">
        <v>5656</v>
      </c>
      <c r="X246" s="12"/>
      <c r="Y246" s="12"/>
      <c r="Z246" s="12"/>
      <c r="AA246" s="12"/>
      <c r="AB246" s="12"/>
      <c r="AC246" s="12"/>
      <c r="AD246" s="12" t="s">
        <v>5657</v>
      </c>
      <c r="AE246" s="12"/>
      <c r="AF246" s="12"/>
      <c r="AG246" s="12"/>
      <c r="AH246" s="12"/>
    </row>
    <row r="247" spans="1:34" ht="63.75" x14ac:dyDescent="0.25">
      <c r="A247" s="12" t="s">
        <v>5658</v>
      </c>
      <c r="B247" s="12" t="s">
        <v>5659</v>
      </c>
      <c r="C247" s="12">
        <v>187</v>
      </c>
      <c r="D247" s="12" t="s">
        <v>5660</v>
      </c>
      <c r="E247" s="12" t="s">
        <v>4316</v>
      </c>
      <c r="F247" s="12"/>
      <c r="G247" s="12" t="s">
        <v>5659</v>
      </c>
      <c r="H247" s="12" t="s">
        <v>5658</v>
      </c>
      <c r="I247" s="12">
        <v>395</v>
      </c>
      <c r="J247" s="12" t="s">
        <v>5659</v>
      </c>
      <c r="K247" s="12" t="s">
        <v>5660</v>
      </c>
      <c r="L247" s="12" t="s">
        <v>4316</v>
      </c>
      <c r="M247" s="12"/>
      <c r="N247" s="12" t="s">
        <v>5659</v>
      </c>
      <c r="O247" s="12" t="s">
        <v>5659</v>
      </c>
      <c r="P247" s="12"/>
      <c r="Q247" s="12"/>
      <c r="R247" s="12"/>
      <c r="S247" s="12"/>
      <c r="T247" s="12"/>
      <c r="U247" s="12"/>
      <c r="V247" s="12"/>
      <c r="W247" s="12"/>
      <c r="X247" s="12"/>
      <c r="Y247" s="12"/>
      <c r="Z247" s="12"/>
      <c r="AA247" s="12"/>
      <c r="AB247" s="12"/>
      <c r="AC247" s="12"/>
      <c r="AD247" s="12" t="s">
        <v>5661</v>
      </c>
      <c r="AE247" s="12"/>
      <c r="AF247" s="12"/>
      <c r="AG247" s="12"/>
      <c r="AH247" s="12"/>
    </row>
    <row r="248" spans="1:34" ht="63.75" x14ac:dyDescent="0.25">
      <c r="A248" s="12" t="s">
        <v>5662</v>
      </c>
      <c r="B248" s="12" t="s">
        <v>5663</v>
      </c>
      <c r="C248" s="12">
        <v>188</v>
      </c>
      <c r="D248" s="12" t="s">
        <v>5664</v>
      </c>
      <c r="E248" s="12" t="s">
        <v>4440</v>
      </c>
      <c r="F248" s="12"/>
      <c r="G248" s="12" t="s">
        <v>5663</v>
      </c>
      <c r="H248" s="12" t="s">
        <v>5662</v>
      </c>
      <c r="I248" s="12">
        <v>1551</v>
      </c>
      <c r="J248" s="12" t="s">
        <v>5663</v>
      </c>
      <c r="K248" s="12" t="s">
        <v>5664</v>
      </c>
      <c r="L248" s="12" t="s">
        <v>4441</v>
      </c>
      <c r="M248" s="12"/>
      <c r="N248" s="12"/>
      <c r="O248" s="12"/>
      <c r="P248" s="12"/>
      <c r="Q248" s="12"/>
      <c r="R248" s="12"/>
      <c r="S248" s="12"/>
      <c r="T248" s="12"/>
      <c r="U248" s="12"/>
      <c r="V248" s="12"/>
      <c r="W248" s="12"/>
      <c r="X248" s="12"/>
      <c r="Y248" s="12"/>
      <c r="Z248" s="12"/>
      <c r="AA248" s="12"/>
      <c r="AB248" s="12"/>
      <c r="AC248" s="12"/>
      <c r="AD248" s="12" t="s">
        <v>5665</v>
      </c>
      <c r="AE248" s="12"/>
      <c r="AF248" s="12"/>
      <c r="AG248" s="12"/>
      <c r="AH248" s="12"/>
    </row>
    <row r="249" spans="1:34" ht="38.25" x14ac:dyDescent="0.25">
      <c r="A249" s="12" t="s">
        <v>5666</v>
      </c>
      <c r="B249" s="12" t="s">
        <v>5667</v>
      </c>
      <c r="C249" s="12">
        <v>144</v>
      </c>
      <c r="D249" s="12" t="s">
        <v>5668</v>
      </c>
      <c r="E249" s="12" t="s">
        <v>4258</v>
      </c>
      <c r="F249" s="12"/>
      <c r="G249" s="12" t="s">
        <v>5667</v>
      </c>
      <c r="H249" s="12" t="s">
        <v>5666</v>
      </c>
      <c r="I249" s="12">
        <v>1611</v>
      </c>
      <c r="J249" s="12" t="s">
        <v>5667</v>
      </c>
      <c r="K249" s="12" t="s">
        <v>5667</v>
      </c>
      <c r="L249" s="12" t="s">
        <v>4262</v>
      </c>
      <c r="M249" s="12"/>
      <c r="N249" s="12"/>
      <c r="O249" s="12"/>
      <c r="P249" s="12"/>
      <c r="Q249" s="12"/>
      <c r="R249" s="12"/>
      <c r="S249" s="12"/>
      <c r="T249" s="12"/>
      <c r="U249" s="12"/>
      <c r="V249" s="12"/>
      <c r="W249" s="12"/>
      <c r="X249" s="12"/>
      <c r="Y249" s="12"/>
      <c r="Z249" s="12"/>
      <c r="AA249" s="12"/>
      <c r="AB249" s="12"/>
      <c r="AC249" s="12"/>
      <c r="AD249" s="12" t="s">
        <v>5669</v>
      </c>
      <c r="AE249" s="12"/>
      <c r="AF249" s="12"/>
      <c r="AG249" s="12"/>
      <c r="AH249" s="12"/>
    </row>
    <row r="250" spans="1:34" ht="51" x14ac:dyDescent="0.25">
      <c r="A250" s="12" t="s">
        <v>5670</v>
      </c>
      <c r="B250" s="12" t="s">
        <v>5670</v>
      </c>
      <c r="C250" s="12">
        <v>190</v>
      </c>
      <c r="D250" s="12" t="s">
        <v>5670</v>
      </c>
      <c r="E250" s="12" t="s">
        <v>4286</v>
      </c>
      <c r="F250" s="12"/>
      <c r="G250" s="12" t="s">
        <v>5670</v>
      </c>
      <c r="H250" s="12" t="s">
        <v>5670</v>
      </c>
      <c r="I250" s="12">
        <v>802</v>
      </c>
      <c r="J250" s="12" t="s">
        <v>5670</v>
      </c>
      <c r="K250" s="12" t="s">
        <v>5670</v>
      </c>
      <c r="L250" s="12" t="s">
        <v>4262</v>
      </c>
      <c r="M250" s="12"/>
      <c r="N250" s="12" t="s">
        <v>5671</v>
      </c>
      <c r="O250" s="12" t="s">
        <v>5671</v>
      </c>
      <c r="P250" s="12"/>
      <c r="Q250" s="12"/>
      <c r="R250" s="12"/>
      <c r="S250" s="12"/>
      <c r="T250" s="12"/>
      <c r="U250" s="12"/>
      <c r="V250" s="12"/>
      <c r="W250" s="12"/>
      <c r="X250" s="12"/>
      <c r="Y250" s="12"/>
      <c r="Z250" s="12"/>
      <c r="AA250" s="12"/>
      <c r="AB250" s="12"/>
      <c r="AC250" s="12"/>
      <c r="AD250" s="12" t="s">
        <v>5672</v>
      </c>
      <c r="AE250" s="12"/>
      <c r="AF250" s="12"/>
      <c r="AG250" s="12"/>
      <c r="AH250" s="12"/>
    </row>
    <row r="251" spans="1:34" ht="38.25" x14ac:dyDescent="0.25">
      <c r="A251" s="12" t="s">
        <v>5673</v>
      </c>
      <c r="B251" s="12" t="s">
        <v>5673</v>
      </c>
      <c r="C251" s="12">
        <v>391</v>
      </c>
      <c r="D251" s="12"/>
      <c r="E251" s="12" t="s">
        <v>4316</v>
      </c>
      <c r="F251" s="12"/>
      <c r="G251" s="12"/>
      <c r="H251" s="12"/>
      <c r="I251" s="12">
        <v>2033</v>
      </c>
      <c r="J251" s="12"/>
      <c r="K251" s="12"/>
      <c r="L251" s="12"/>
      <c r="M251" s="12">
        <v>12960</v>
      </c>
      <c r="N251" s="12" t="s">
        <v>5673</v>
      </c>
      <c r="O251" s="12" t="s">
        <v>5673</v>
      </c>
      <c r="P251" s="12"/>
      <c r="Q251" s="12"/>
      <c r="R251" s="12"/>
      <c r="S251" s="12">
        <v>44859</v>
      </c>
      <c r="T251" s="12" t="s">
        <v>5674</v>
      </c>
      <c r="U251" s="12"/>
      <c r="V251" s="12" t="s">
        <v>5675</v>
      </c>
      <c r="W251" s="12"/>
      <c r="X251" s="12"/>
      <c r="Y251" s="12"/>
      <c r="Z251" s="12"/>
      <c r="AA251" s="12"/>
      <c r="AB251" s="12"/>
      <c r="AC251" s="12"/>
      <c r="AD251" s="12" t="s">
        <v>5676</v>
      </c>
      <c r="AE251" s="12"/>
      <c r="AF251" s="12"/>
      <c r="AG251" s="12"/>
      <c r="AH251" s="12"/>
    </row>
    <row r="252" spans="1:34" ht="51" x14ac:dyDescent="0.25">
      <c r="A252" s="12" t="s">
        <v>5677</v>
      </c>
      <c r="B252" s="12" t="s">
        <v>5677</v>
      </c>
      <c r="C252" s="12">
        <v>192</v>
      </c>
      <c r="D252" s="12" t="s">
        <v>5677</v>
      </c>
      <c r="E252" s="12" t="s">
        <v>4440</v>
      </c>
      <c r="F252" s="12"/>
      <c r="G252" s="12" t="s">
        <v>5678</v>
      </c>
      <c r="H252" s="12" t="s">
        <v>5678</v>
      </c>
      <c r="I252" s="12">
        <v>804</v>
      </c>
      <c r="J252" s="12" t="s">
        <v>5678</v>
      </c>
      <c r="K252" s="12" t="s">
        <v>5678</v>
      </c>
      <c r="L252" s="12" t="s">
        <v>4441</v>
      </c>
      <c r="M252" s="12"/>
      <c r="N252" s="12"/>
      <c r="O252" s="12"/>
      <c r="P252" s="12"/>
      <c r="Q252" s="12"/>
      <c r="R252" s="12"/>
      <c r="S252" s="12"/>
      <c r="T252" s="12"/>
      <c r="U252" s="12"/>
      <c r="V252" s="12"/>
      <c r="W252" s="12"/>
      <c r="X252" s="12"/>
      <c r="Y252" s="12"/>
      <c r="Z252" s="12"/>
      <c r="AA252" s="12"/>
      <c r="AB252" s="12"/>
      <c r="AC252" s="12"/>
      <c r="AD252" s="12" t="s">
        <v>5679</v>
      </c>
      <c r="AE252" s="12"/>
      <c r="AF252" s="12"/>
      <c r="AG252" s="12"/>
      <c r="AH252" s="12"/>
    </row>
    <row r="253" spans="1:34" ht="51" x14ac:dyDescent="0.25">
      <c r="A253" s="12" t="s">
        <v>5680</v>
      </c>
      <c r="B253" s="12" t="s">
        <v>5680</v>
      </c>
      <c r="C253" s="12">
        <v>193</v>
      </c>
      <c r="D253" s="12" t="s">
        <v>5680</v>
      </c>
      <c r="E253" s="12" t="s">
        <v>4440</v>
      </c>
      <c r="F253" s="12"/>
      <c r="G253" s="12" t="s">
        <v>5680</v>
      </c>
      <c r="H253" s="12" t="s">
        <v>5680</v>
      </c>
      <c r="I253" s="12">
        <v>805</v>
      </c>
      <c r="J253" s="12" t="s">
        <v>5680</v>
      </c>
      <c r="K253" s="12" t="s">
        <v>5680</v>
      </c>
      <c r="L253" s="12" t="s">
        <v>4441</v>
      </c>
      <c r="M253" s="12"/>
      <c r="N253" s="12"/>
      <c r="O253" s="12"/>
      <c r="P253" s="12"/>
      <c r="Q253" s="12"/>
      <c r="R253" s="12"/>
      <c r="S253" s="12"/>
      <c r="T253" s="12"/>
      <c r="U253" s="12"/>
      <c r="V253" s="12"/>
      <c r="W253" s="12"/>
      <c r="X253" s="12"/>
      <c r="Y253" s="12"/>
      <c r="Z253" s="12"/>
      <c r="AA253" s="12"/>
      <c r="AB253" s="12"/>
      <c r="AC253" s="12"/>
      <c r="AD253" s="12" t="s">
        <v>5681</v>
      </c>
      <c r="AE253" s="12"/>
      <c r="AF253" s="12"/>
      <c r="AG253" s="12"/>
      <c r="AH253" s="12"/>
    </row>
    <row r="254" spans="1:34" ht="102" x14ac:dyDescent="0.25">
      <c r="A254" s="12" t="s">
        <v>5682</v>
      </c>
      <c r="B254" s="12" t="s">
        <v>5682</v>
      </c>
      <c r="C254" s="12">
        <v>191</v>
      </c>
      <c r="D254" s="12" t="s">
        <v>5683</v>
      </c>
      <c r="E254" s="12" t="s">
        <v>4440</v>
      </c>
      <c r="F254" s="12"/>
      <c r="G254" s="12" t="s">
        <v>5684</v>
      </c>
      <c r="H254" s="12" t="s">
        <v>5684</v>
      </c>
      <c r="I254" s="12">
        <v>803</v>
      </c>
      <c r="J254" s="12" t="s">
        <v>5684</v>
      </c>
      <c r="K254" s="12" t="s">
        <v>5684</v>
      </c>
      <c r="L254" s="12" t="s">
        <v>4441</v>
      </c>
      <c r="M254" s="12"/>
      <c r="N254" s="12"/>
      <c r="O254" s="12"/>
      <c r="P254" s="12"/>
      <c r="Q254" s="12"/>
      <c r="R254" s="12"/>
      <c r="S254" s="12"/>
      <c r="T254" s="12"/>
      <c r="U254" s="12"/>
      <c r="V254" s="12"/>
      <c r="W254" s="12"/>
      <c r="X254" s="12"/>
      <c r="Y254" s="12"/>
      <c r="Z254" s="12"/>
      <c r="AA254" s="12"/>
      <c r="AB254" s="12"/>
      <c r="AC254" s="12"/>
      <c r="AD254" s="12" t="s">
        <v>5685</v>
      </c>
      <c r="AE254" s="12"/>
      <c r="AF254" s="12"/>
      <c r="AG254" s="12"/>
      <c r="AH254" s="12"/>
    </row>
    <row r="255" spans="1:34" ht="51" x14ac:dyDescent="0.25">
      <c r="A255" s="12" t="s">
        <v>5686</v>
      </c>
      <c r="B255" s="12" t="s">
        <v>5687</v>
      </c>
      <c r="C255" s="12">
        <v>29</v>
      </c>
      <c r="D255" s="12" t="s">
        <v>5688</v>
      </c>
      <c r="E255" s="12" t="s">
        <v>4258</v>
      </c>
      <c r="F255" s="12"/>
      <c r="G255" s="12"/>
      <c r="H255" s="12" t="s">
        <v>5686</v>
      </c>
      <c r="I255" s="12">
        <v>1741</v>
      </c>
      <c r="J255" s="12"/>
      <c r="K255" s="12"/>
      <c r="L255" s="12"/>
      <c r="M255" s="12">
        <v>10960</v>
      </c>
      <c r="N255" s="12" t="s">
        <v>5687</v>
      </c>
      <c r="O255" s="12" t="s">
        <v>5687</v>
      </c>
      <c r="P255" s="12" t="s">
        <v>5689</v>
      </c>
      <c r="Q255" s="12" t="s">
        <v>4277</v>
      </c>
      <c r="R255" s="12" t="s">
        <v>4278</v>
      </c>
      <c r="S255" s="12"/>
      <c r="T255" s="12"/>
      <c r="U255" s="12"/>
      <c r="V255" s="12" t="s">
        <v>5690</v>
      </c>
      <c r="W255" s="12" t="s">
        <v>5691</v>
      </c>
      <c r="X255" s="12" t="s">
        <v>5692</v>
      </c>
      <c r="Y255" s="12"/>
      <c r="Z255" s="12"/>
      <c r="AA255" s="12"/>
      <c r="AB255" s="12"/>
      <c r="AC255" s="12"/>
      <c r="AD255" s="12" t="s">
        <v>5693</v>
      </c>
      <c r="AE255" s="12"/>
      <c r="AF255" s="12"/>
      <c r="AG255" s="12"/>
      <c r="AH255" s="12"/>
    </row>
    <row r="256" spans="1:34" ht="76.5" x14ac:dyDescent="0.25">
      <c r="A256" s="12" t="s">
        <v>5694</v>
      </c>
      <c r="B256" s="12" t="s">
        <v>5695</v>
      </c>
      <c r="C256" s="12">
        <v>288</v>
      </c>
      <c r="D256" s="12" t="s">
        <v>5696</v>
      </c>
      <c r="E256" s="12" t="s">
        <v>4440</v>
      </c>
      <c r="F256" s="12"/>
      <c r="G256" s="12"/>
      <c r="H256" s="12"/>
      <c r="I256" s="12">
        <v>1774</v>
      </c>
      <c r="J256" s="12"/>
      <c r="K256" s="12"/>
      <c r="L256" s="12"/>
      <c r="M256" s="12"/>
      <c r="N256" s="12"/>
      <c r="O256" s="12"/>
      <c r="P256" s="12"/>
      <c r="Q256" s="12"/>
      <c r="R256" s="12"/>
      <c r="S256" s="12">
        <v>44232</v>
      </c>
      <c r="T256" s="12" t="s">
        <v>5697</v>
      </c>
      <c r="U256" s="12"/>
      <c r="V256" s="12" t="s">
        <v>5698</v>
      </c>
      <c r="W256" s="12" t="s">
        <v>5699</v>
      </c>
      <c r="X256" s="12"/>
      <c r="Y256" s="12"/>
      <c r="Z256" s="12"/>
      <c r="AA256" s="12"/>
      <c r="AB256" s="12"/>
      <c r="AC256" s="12"/>
      <c r="AD256" s="12" t="s">
        <v>5700</v>
      </c>
      <c r="AE256" s="12"/>
      <c r="AF256" s="12"/>
      <c r="AG256" s="12"/>
      <c r="AH256" s="12"/>
    </row>
    <row r="257" spans="1:34" ht="63.75" x14ac:dyDescent="0.25">
      <c r="A257" s="12" t="s">
        <v>5701</v>
      </c>
      <c r="B257" s="12" t="s">
        <v>5702</v>
      </c>
      <c r="C257" s="12">
        <v>197</v>
      </c>
      <c r="D257" s="12" t="s">
        <v>5703</v>
      </c>
      <c r="E257" s="12" t="s">
        <v>4440</v>
      </c>
      <c r="F257" s="12"/>
      <c r="G257" s="12" t="s">
        <v>5702</v>
      </c>
      <c r="H257" s="12" t="s">
        <v>5701</v>
      </c>
      <c r="I257" s="12">
        <v>807</v>
      </c>
      <c r="J257" s="12" t="s">
        <v>5702</v>
      </c>
      <c r="K257" s="12" t="s">
        <v>5703</v>
      </c>
      <c r="L257" s="12" t="s">
        <v>4441</v>
      </c>
      <c r="M257" s="12"/>
      <c r="N257" s="12"/>
      <c r="O257" s="12"/>
      <c r="P257" s="12"/>
      <c r="Q257" s="12"/>
      <c r="R257" s="12"/>
      <c r="S257" s="12"/>
      <c r="T257" s="12"/>
      <c r="U257" s="12"/>
      <c r="V257" s="12"/>
      <c r="W257" s="12"/>
      <c r="X257" s="12"/>
      <c r="Y257" s="12"/>
      <c r="Z257" s="12"/>
      <c r="AA257" s="12"/>
      <c r="AB257" s="12"/>
      <c r="AC257" s="12"/>
      <c r="AD257" s="12" t="s">
        <v>5704</v>
      </c>
      <c r="AE257" s="12"/>
      <c r="AF257" s="12"/>
      <c r="AG257" s="12"/>
      <c r="AH257" s="12"/>
    </row>
    <row r="258" spans="1:34" ht="63.75" x14ac:dyDescent="0.25">
      <c r="A258" s="12" t="s">
        <v>5705</v>
      </c>
      <c r="B258" s="12" t="s">
        <v>5706</v>
      </c>
      <c r="C258" s="12">
        <v>201</v>
      </c>
      <c r="D258" s="12" t="s">
        <v>5707</v>
      </c>
      <c r="E258" s="12" t="s">
        <v>4316</v>
      </c>
      <c r="F258" s="12"/>
      <c r="G258" s="12" t="s">
        <v>5706</v>
      </c>
      <c r="H258" s="12" t="s">
        <v>5705</v>
      </c>
      <c r="I258" s="12">
        <v>668</v>
      </c>
      <c r="J258" s="12" t="s">
        <v>5706</v>
      </c>
      <c r="K258" s="12" t="s">
        <v>5707</v>
      </c>
      <c r="L258" s="12" t="s">
        <v>4316</v>
      </c>
      <c r="M258" s="12">
        <v>4303</v>
      </c>
      <c r="N258" s="12" t="s">
        <v>5708</v>
      </c>
      <c r="O258" s="12" t="s">
        <v>5708</v>
      </c>
      <c r="P258" s="12" t="s">
        <v>5707</v>
      </c>
      <c r="Q258" s="12"/>
      <c r="R258" s="12" t="s">
        <v>4278</v>
      </c>
      <c r="S258" s="12"/>
      <c r="T258" s="12"/>
      <c r="U258" s="12"/>
      <c r="V258" s="12" t="s">
        <v>5709</v>
      </c>
      <c r="W258" s="12" t="s">
        <v>5710</v>
      </c>
      <c r="X258" s="12" t="s">
        <v>5711</v>
      </c>
      <c r="Y258" s="12"/>
      <c r="Z258" s="12"/>
      <c r="AA258" s="12"/>
      <c r="AB258" s="12"/>
      <c r="AC258" s="12"/>
      <c r="AD258" s="12" t="s">
        <v>5712</v>
      </c>
      <c r="AE258" s="12"/>
      <c r="AF258" s="12"/>
      <c r="AG258" s="12"/>
      <c r="AH258" s="12"/>
    </row>
    <row r="259" spans="1:34" ht="51" x14ac:dyDescent="0.25">
      <c r="A259" s="12" t="s">
        <v>5713</v>
      </c>
      <c r="B259" s="12" t="s">
        <v>5713</v>
      </c>
      <c r="C259" s="12">
        <v>194</v>
      </c>
      <c r="D259" s="12" t="s">
        <v>5713</v>
      </c>
      <c r="E259" s="12" t="s">
        <v>4316</v>
      </c>
      <c r="F259" s="12"/>
      <c r="G259" s="12" t="s">
        <v>5713</v>
      </c>
      <c r="H259" s="12" t="s">
        <v>5714</v>
      </c>
      <c r="I259" s="12">
        <v>399</v>
      </c>
      <c r="J259" s="12" t="s">
        <v>5713</v>
      </c>
      <c r="K259" s="12" t="s">
        <v>5713</v>
      </c>
      <c r="L259" s="12" t="s">
        <v>4316</v>
      </c>
      <c r="M259" s="12">
        <v>1472</v>
      </c>
      <c r="N259" s="12" t="s">
        <v>5713</v>
      </c>
      <c r="O259" s="12" t="s">
        <v>5713</v>
      </c>
      <c r="P259" s="12" t="s">
        <v>5713</v>
      </c>
      <c r="Q259" s="12" t="s">
        <v>4320</v>
      </c>
      <c r="R259" s="12" t="s">
        <v>4278</v>
      </c>
      <c r="S259" s="12"/>
      <c r="T259" s="12"/>
      <c r="U259" s="12"/>
      <c r="V259" s="12" t="s">
        <v>5715</v>
      </c>
      <c r="W259" s="12" t="s">
        <v>5716</v>
      </c>
      <c r="X259" s="12" t="s">
        <v>5717</v>
      </c>
      <c r="Y259" s="12"/>
      <c r="Z259" s="12"/>
      <c r="AA259" s="12"/>
      <c r="AB259" s="12"/>
      <c r="AC259" s="12"/>
      <c r="AD259" s="12" t="s">
        <v>5718</v>
      </c>
      <c r="AE259" s="12"/>
      <c r="AF259" s="12"/>
      <c r="AG259" s="12"/>
      <c r="AH259" s="12"/>
    </row>
    <row r="260" spans="1:34" ht="63.75" x14ac:dyDescent="0.25">
      <c r="A260" s="12" t="s">
        <v>5719</v>
      </c>
      <c r="B260" s="12" t="s">
        <v>5720</v>
      </c>
      <c r="C260" s="12">
        <v>198</v>
      </c>
      <c r="D260" s="12" t="s">
        <v>5721</v>
      </c>
      <c r="E260" s="12" t="s">
        <v>4440</v>
      </c>
      <c r="F260" s="12"/>
      <c r="G260" s="12" t="s">
        <v>5720</v>
      </c>
      <c r="H260" s="12" t="s">
        <v>5719</v>
      </c>
      <c r="I260" s="12">
        <v>1593</v>
      </c>
      <c r="J260" s="12" t="s">
        <v>5720</v>
      </c>
      <c r="K260" s="12" t="s">
        <v>5721</v>
      </c>
      <c r="L260" s="12" t="s">
        <v>4441</v>
      </c>
      <c r="M260" s="12"/>
      <c r="N260" s="12"/>
      <c r="O260" s="12"/>
      <c r="P260" s="12"/>
      <c r="Q260" s="12"/>
      <c r="R260" s="12"/>
      <c r="S260" s="12"/>
      <c r="T260" s="12"/>
      <c r="U260" s="12"/>
      <c r="V260" s="12"/>
      <c r="W260" s="12"/>
      <c r="X260" s="12"/>
      <c r="Y260" s="12"/>
      <c r="Z260" s="12"/>
      <c r="AA260" s="12"/>
      <c r="AB260" s="12"/>
      <c r="AC260" s="12"/>
      <c r="AD260" s="12" t="s">
        <v>5722</v>
      </c>
      <c r="AE260" s="12"/>
      <c r="AF260" s="12"/>
      <c r="AG260" s="12"/>
      <c r="AH260" s="12"/>
    </row>
    <row r="261" spans="1:34" ht="51" x14ac:dyDescent="0.25">
      <c r="A261" s="12" t="s">
        <v>5723</v>
      </c>
      <c r="B261" s="12" t="s">
        <v>5724</v>
      </c>
      <c r="C261" s="12">
        <v>414</v>
      </c>
      <c r="D261" s="12" t="s">
        <v>5725</v>
      </c>
      <c r="E261" s="12" t="s">
        <v>4262</v>
      </c>
      <c r="F261" s="12"/>
      <c r="G261" s="12"/>
      <c r="H261" s="12"/>
      <c r="I261" s="12">
        <v>2076</v>
      </c>
      <c r="J261" s="12"/>
      <c r="K261" s="12"/>
      <c r="L261" s="12"/>
      <c r="M261" s="12"/>
      <c r="N261" s="12"/>
      <c r="O261" s="12"/>
      <c r="P261" s="12"/>
      <c r="Q261" s="12"/>
      <c r="R261" s="12"/>
      <c r="S261" s="12">
        <v>45027</v>
      </c>
      <c r="T261" s="12"/>
      <c r="U261" s="12"/>
      <c r="V261" s="12"/>
      <c r="W261" s="12"/>
      <c r="X261" s="12"/>
      <c r="Y261" s="12"/>
      <c r="Z261" s="12"/>
      <c r="AA261" s="12"/>
      <c r="AB261" s="12"/>
      <c r="AC261" s="12"/>
      <c r="AD261" s="12" t="s">
        <v>5726</v>
      </c>
      <c r="AE261" s="12"/>
      <c r="AF261" s="12"/>
      <c r="AG261" s="12"/>
      <c r="AH261" s="12"/>
    </row>
    <row r="262" spans="1:34" ht="76.5" x14ac:dyDescent="0.25">
      <c r="A262" s="12" t="s">
        <v>5727</v>
      </c>
      <c r="B262" s="12" t="s">
        <v>5728</v>
      </c>
      <c r="C262" s="12">
        <v>199</v>
      </c>
      <c r="D262" s="12" t="s">
        <v>5729</v>
      </c>
      <c r="E262" s="12" t="s">
        <v>4440</v>
      </c>
      <c r="F262" s="12"/>
      <c r="G262" s="12" t="s">
        <v>5728</v>
      </c>
      <c r="H262" s="12" t="s">
        <v>5727</v>
      </c>
      <c r="I262" s="12">
        <v>1594</v>
      </c>
      <c r="J262" s="12" t="s">
        <v>5728</v>
      </c>
      <c r="K262" s="12" t="s">
        <v>5729</v>
      </c>
      <c r="L262" s="12" t="s">
        <v>4441</v>
      </c>
      <c r="M262" s="12"/>
      <c r="N262" s="12"/>
      <c r="O262" s="12"/>
      <c r="P262" s="12"/>
      <c r="Q262" s="12"/>
      <c r="R262" s="12"/>
      <c r="S262" s="12"/>
      <c r="T262" s="12"/>
      <c r="U262" s="12"/>
      <c r="V262" s="12"/>
      <c r="W262" s="12"/>
      <c r="X262" s="12"/>
      <c r="Y262" s="12"/>
      <c r="Z262" s="12"/>
      <c r="AA262" s="12"/>
      <c r="AB262" s="12"/>
      <c r="AC262" s="12"/>
      <c r="AD262" s="12" t="s">
        <v>5730</v>
      </c>
      <c r="AE262" s="12"/>
      <c r="AF262" s="12"/>
      <c r="AG262" s="12"/>
      <c r="AH262" s="12"/>
    </row>
    <row r="263" spans="1:34" ht="38.25" x14ac:dyDescent="0.25">
      <c r="A263" s="12" t="s">
        <v>5731</v>
      </c>
      <c r="B263" s="12" t="s">
        <v>5732</v>
      </c>
      <c r="C263" s="12">
        <v>146</v>
      </c>
      <c r="D263" s="12" t="s">
        <v>5733</v>
      </c>
      <c r="E263" s="12" t="s">
        <v>4258</v>
      </c>
      <c r="F263" s="12"/>
      <c r="G263" s="12" t="s">
        <v>5732</v>
      </c>
      <c r="H263" s="12" t="s">
        <v>5732</v>
      </c>
      <c r="I263" s="12">
        <v>1580</v>
      </c>
      <c r="J263" s="12" t="s">
        <v>5732</v>
      </c>
      <c r="K263" s="12" t="s">
        <v>5732</v>
      </c>
      <c r="L263" s="12" t="s">
        <v>17</v>
      </c>
      <c r="M263" s="12"/>
      <c r="N263" s="12"/>
      <c r="O263" s="12"/>
      <c r="P263" s="12"/>
      <c r="Q263" s="12"/>
      <c r="R263" s="12"/>
      <c r="S263" s="12"/>
      <c r="T263" s="12"/>
      <c r="U263" s="12"/>
      <c r="V263" s="12"/>
      <c r="W263" s="12"/>
      <c r="X263" s="12"/>
      <c r="Y263" s="12"/>
      <c r="Z263" s="12"/>
      <c r="AA263" s="12"/>
      <c r="AB263" s="12"/>
      <c r="AC263" s="12"/>
      <c r="AD263" s="12" t="s">
        <v>5734</v>
      </c>
      <c r="AE263" s="12"/>
      <c r="AF263" s="12"/>
      <c r="AG263" s="12"/>
      <c r="AH263" s="12"/>
    </row>
    <row r="264" spans="1:34" ht="76.5" x14ac:dyDescent="0.25">
      <c r="A264" s="12" t="s">
        <v>5735</v>
      </c>
      <c r="B264" s="12" t="s">
        <v>5735</v>
      </c>
      <c r="C264" s="12">
        <v>374</v>
      </c>
      <c r="D264" s="12" t="s">
        <v>5736</v>
      </c>
      <c r="E264" s="12" t="s">
        <v>4440</v>
      </c>
      <c r="F264" s="12"/>
      <c r="G264" s="12"/>
      <c r="H264" s="12"/>
      <c r="I264" s="12">
        <v>1966</v>
      </c>
      <c r="J264" s="12"/>
      <c r="K264" s="12"/>
      <c r="L264" s="12"/>
      <c r="M264" s="12"/>
      <c r="N264" s="12"/>
      <c r="O264" s="12"/>
      <c r="P264" s="12"/>
      <c r="Q264" s="12"/>
      <c r="R264" s="12"/>
      <c r="S264" s="12">
        <v>44707</v>
      </c>
      <c r="T264" s="12" t="s">
        <v>5737</v>
      </c>
      <c r="U264" s="12"/>
      <c r="V264" s="12" t="s">
        <v>4913</v>
      </c>
      <c r="W264" s="12" t="s">
        <v>4914</v>
      </c>
      <c r="X264" s="12"/>
      <c r="Y264" s="12"/>
      <c r="Z264" s="12"/>
      <c r="AA264" s="12"/>
      <c r="AB264" s="12"/>
      <c r="AC264" s="12"/>
      <c r="AD264" s="12" t="s">
        <v>5738</v>
      </c>
      <c r="AE264" s="12"/>
      <c r="AF264" s="12"/>
      <c r="AG264" s="12"/>
      <c r="AH264" s="12"/>
    </row>
    <row r="265" spans="1:34" ht="102" x14ac:dyDescent="0.25">
      <c r="A265" s="12" t="s">
        <v>5739</v>
      </c>
      <c r="B265" s="12" t="s">
        <v>5740</v>
      </c>
      <c r="C265" s="12">
        <v>346</v>
      </c>
      <c r="D265" s="12" t="s">
        <v>5741</v>
      </c>
      <c r="E265" s="12" t="s">
        <v>4440</v>
      </c>
      <c r="F265" s="12"/>
      <c r="G265" s="12"/>
      <c r="H265" s="12"/>
      <c r="I265" s="12">
        <v>1943</v>
      </c>
      <c r="J265" s="12"/>
      <c r="K265" s="12"/>
      <c r="L265" s="12"/>
      <c r="M265" s="12"/>
      <c r="N265" s="12"/>
      <c r="O265" s="12"/>
      <c r="P265" s="12"/>
      <c r="Q265" s="12"/>
      <c r="R265" s="12"/>
      <c r="S265" s="12">
        <v>44419</v>
      </c>
      <c r="T265" s="12" t="s">
        <v>5742</v>
      </c>
      <c r="U265" s="12"/>
      <c r="V265" s="12" t="s">
        <v>4913</v>
      </c>
      <c r="W265" s="12" t="s">
        <v>4914</v>
      </c>
      <c r="X265" s="12"/>
      <c r="Y265" s="12"/>
      <c r="Z265" s="12"/>
      <c r="AA265" s="12"/>
      <c r="AB265" s="12"/>
      <c r="AC265" s="12"/>
      <c r="AD265" s="12" t="s">
        <v>5743</v>
      </c>
      <c r="AE265" s="12"/>
      <c r="AF265" s="12"/>
      <c r="AG265" s="12"/>
      <c r="AH265" s="12"/>
    </row>
    <row r="266" spans="1:34" ht="89.25" x14ac:dyDescent="0.25">
      <c r="A266" s="12" t="s">
        <v>5744</v>
      </c>
      <c r="B266" s="12" t="s">
        <v>5745</v>
      </c>
      <c r="C266" s="12">
        <v>349</v>
      </c>
      <c r="D266" s="12" t="s">
        <v>5746</v>
      </c>
      <c r="E266" s="12" t="s">
        <v>4685</v>
      </c>
      <c r="F266" s="12"/>
      <c r="G266" s="12"/>
      <c r="H266" s="12"/>
      <c r="I266" s="12">
        <v>1940</v>
      </c>
      <c r="J266" s="12"/>
      <c r="K266" s="12"/>
      <c r="L266" s="12"/>
      <c r="M266" s="12"/>
      <c r="N266" s="12"/>
      <c r="O266" s="12"/>
      <c r="P266" s="12"/>
      <c r="Q266" s="12"/>
      <c r="R266" s="12"/>
      <c r="S266" s="12">
        <v>44359</v>
      </c>
      <c r="T266" s="12" t="s">
        <v>5747</v>
      </c>
      <c r="U266" s="12"/>
      <c r="V266" s="12" t="s">
        <v>4411</v>
      </c>
      <c r="W266" s="12" t="s">
        <v>4412</v>
      </c>
      <c r="X266" s="12"/>
      <c r="Y266" s="12"/>
      <c r="Z266" s="12"/>
      <c r="AA266" s="12"/>
      <c r="AB266" s="12"/>
      <c r="AC266" s="12"/>
      <c r="AD266" s="12" t="s">
        <v>5748</v>
      </c>
      <c r="AE266" s="12"/>
      <c r="AF266" s="12"/>
      <c r="AG266" s="12"/>
      <c r="AH266" s="12"/>
    </row>
    <row r="267" spans="1:34" ht="63.75" x14ac:dyDescent="0.25">
      <c r="A267" s="12" t="s">
        <v>5749</v>
      </c>
      <c r="B267" s="12" t="s">
        <v>5749</v>
      </c>
      <c r="C267" s="12">
        <v>202</v>
      </c>
      <c r="D267" s="12" t="s">
        <v>5749</v>
      </c>
      <c r="E267" s="12" t="s">
        <v>4316</v>
      </c>
      <c r="F267" s="12"/>
      <c r="G267" s="12" t="s">
        <v>5749</v>
      </c>
      <c r="H267" s="12" t="s">
        <v>5750</v>
      </c>
      <c r="I267" s="12">
        <v>1160</v>
      </c>
      <c r="J267" s="12" t="s">
        <v>5751</v>
      </c>
      <c r="K267" s="12" t="s">
        <v>5749</v>
      </c>
      <c r="L267" s="12" t="s">
        <v>4316</v>
      </c>
      <c r="M267" s="12">
        <v>3244</v>
      </c>
      <c r="N267" s="12" t="s">
        <v>5752</v>
      </c>
      <c r="O267" s="12" t="s">
        <v>5752</v>
      </c>
      <c r="P267" s="12" t="s">
        <v>5749</v>
      </c>
      <c r="Q267" s="12" t="s">
        <v>4320</v>
      </c>
      <c r="R267" s="12" t="s">
        <v>4278</v>
      </c>
      <c r="S267" s="12"/>
      <c r="T267" s="12" t="s">
        <v>5753</v>
      </c>
      <c r="U267" s="12"/>
      <c r="V267" s="12" t="s">
        <v>5754</v>
      </c>
      <c r="W267" s="12" t="s">
        <v>5755</v>
      </c>
      <c r="X267" s="12" t="s">
        <v>5756</v>
      </c>
      <c r="Y267" s="12"/>
      <c r="Z267" s="12"/>
      <c r="AA267" s="12"/>
      <c r="AB267" s="12"/>
      <c r="AC267" s="12"/>
      <c r="AD267" s="12" t="s">
        <v>5749</v>
      </c>
      <c r="AE267" s="12"/>
      <c r="AF267" s="12"/>
      <c r="AG267" s="12"/>
      <c r="AH267" s="12"/>
    </row>
    <row r="268" spans="1:34" ht="63.75" x14ac:dyDescent="0.25">
      <c r="A268" s="12" t="s">
        <v>5757</v>
      </c>
      <c r="B268" s="12" t="s">
        <v>5758</v>
      </c>
      <c r="C268" s="12">
        <v>200</v>
      </c>
      <c r="D268" s="12" t="s">
        <v>5759</v>
      </c>
      <c r="E268" s="12" t="s">
        <v>4286</v>
      </c>
      <c r="F268" s="12"/>
      <c r="G268" s="12" t="s">
        <v>5758</v>
      </c>
      <c r="H268" s="12" t="s">
        <v>5757</v>
      </c>
      <c r="I268" s="12">
        <v>842</v>
      </c>
      <c r="J268" s="12" t="s">
        <v>5758</v>
      </c>
      <c r="K268" s="12" t="s">
        <v>5759</v>
      </c>
      <c r="L268" s="12" t="s">
        <v>4262</v>
      </c>
      <c r="M268" s="12">
        <v>10248</v>
      </c>
      <c r="N268" s="12" t="s">
        <v>5758</v>
      </c>
      <c r="O268" s="12" t="s">
        <v>5758</v>
      </c>
      <c r="P268" s="12" t="s">
        <v>5759</v>
      </c>
      <c r="Q268" s="12" t="s">
        <v>4287</v>
      </c>
      <c r="R268" s="12" t="s">
        <v>4278</v>
      </c>
      <c r="S268" s="12"/>
      <c r="T268" s="12"/>
      <c r="U268" s="12"/>
      <c r="V268" s="12" t="s">
        <v>5760</v>
      </c>
      <c r="W268" s="12" t="s">
        <v>5761</v>
      </c>
      <c r="X268" s="12" t="s">
        <v>5762</v>
      </c>
      <c r="Y268" s="12"/>
      <c r="Z268" s="12"/>
      <c r="AA268" s="12"/>
      <c r="AB268" s="12"/>
      <c r="AC268" s="12"/>
      <c r="AD268" s="12" t="s">
        <v>5763</v>
      </c>
      <c r="AE268" s="12"/>
      <c r="AF268" s="12"/>
      <c r="AG268" s="12"/>
      <c r="AH268" s="12"/>
    </row>
    <row r="269" spans="1:34" ht="89.25" x14ac:dyDescent="0.25">
      <c r="A269" s="12" t="s">
        <v>5764</v>
      </c>
      <c r="B269" s="12" t="s">
        <v>5765</v>
      </c>
      <c r="C269" s="12">
        <v>196</v>
      </c>
      <c r="D269" s="12" t="s">
        <v>5766</v>
      </c>
      <c r="E269" s="12" t="s">
        <v>4440</v>
      </c>
      <c r="F269" s="12"/>
      <c r="G269" s="12" t="s">
        <v>5765</v>
      </c>
      <c r="H269" s="12" t="s">
        <v>5764</v>
      </c>
      <c r="I269" s="12">
        <v>1552</v>
      </c>
      <c r="J269" s="12" t="s">
        <v>5765</v>
      </c>
      <c r="K269" s="12" t="s">
        <v>5767</v>
      </c>
      <c r="L269" s="12" t="s">
        <v>4441</v>
      </c>
      <c r="M269" s="12"/>
      <c r="N269" s="12"/>
      <c r="O269" s="12"/>
      <c r="P269" s="12"/>
      <c r="Q269" s="12"/>
      <c r="R269" s="12"/>
      <c r="S269" s="12"/>
      <c r="T269" s="12"/>
      <c r="U269" s="12"/>
      <c r="V269" s="12"/>
      <c r="W269" s="12"/>
      <c r="X269" s="12"/>
      <c r="Y269" s="12"/>
      <c r="Z269" s="12"/>
      <c r="AA269" s="12"/>
      <c r="AB269" s="12"/>
      <c r="AC269" s="12"/>
      <c r="AD269" s="12" t="s">
        <v>5768</v>
      </c>
      <c r="AE269" s="12"/>
      <c r="AF269" s="12"/>
      <c r="AG269" s="12"/>
      <c r="AH269" s="12"/>
    </row>
    <row r="270" spans="1:34" ht="102" x14ac:dyDescent="0.25">
      <c r="A270" s="12" t="s">
        <v>5769</v>
      </c>
      <c r="B270" s="12" t="s">
        <v>5770</v>
      </c>
      <c r="C270" s="12">
        <v>339</v>
      </c>
      <c r="D270" s="12" t="s">
        <v>5771</v>
      </c>
      <c r="E270" s="12" t="s">
        <v>4262</v>
      </c>
      <c r="F270" s="12"/>
      <c r="G270" s="12"/>
      <c r="H270" s="12"/>
      <c r="I270" s="12">
        <v>1957</v>
      </c>
      <c r="J270" s="12"/>
      <c r="K270" s="12"/>
      <c r="L270" s="12"/>
      <c r="M270" s="12"/>
      <c r="N270" s="12"/>
      <c r="O270" s="12"/>
      <c r="P270" s="12"/>
      <c r="Q270" s="12"/>
      <c r="R270" s="12"/>
      <c r="S270" s="12">
        <v>44424</v>
      </c>
      <c r="T270" s="12" t="s">
        <v>5772</v>
      </c>
      <c r="U270" s="12"/>
      <c r="V270" s="12" t="s">
        <v>5773</v>
      </c>
      <c r="W270" s="12" t="s">
        <v>5774</v>
      </c>
      <c r="X270" s="12"/>
      <c r="Y270" s="12"/>
      <c r="Z270" s="12"/>
      <c r="AA270" s="12"/>
      <c r="AB270" s="12"/>
      <c r="AC270" s="12"/>
      <c r="AD270" s="12" t="s">
        <v>5775</v>
      </c>
      <c r="AE270" s="12"/>
      <c r="AF270" s="12"/>
      <c r="AG270" s="12"/>
      <c r="AH270" s="12"/>
    </row>
    <row r="271" spans="1:34" ht="102" x14ac:dyDescent="0.25">
      <c r="A271" s="12" t="s">
        <v>5776</v>
      </c>
      <c r="B271" s="12" t="s">
        <v>5777</v>
      </c>
      <c r="C271" s="12">
        <v>359</v>
      </c>
      <c r="D271" s="12" t="s">
        <v>5778</v>
      </c>
      <c r="E271" s="12" t="s">
        <v>4262</v>
      </c>
      <c r="F271" s="12"/>
      <c r="G271" s="12"/>
      <c r="H271" s="12"/>
      <c r="I271" s="12">
        <v>1934</v>
      </c>
      <c r="J271" s="12"/>
      <c r="K271" s="12"/>
      <c r="L271" s="12"/>
      <c r="M271" s="12"/>
      <c r="N271" s="12"/>
      <c r="O271" s="12"/>
      <c r="P271" s="12"/>
      <c r="Q271" s="12"/>
      <c r="R271" s="12"/>
      <c r="S271" s="12">
        <v>44630</v>
      </c>
      <c r="T271" s="12" t="s">
        <v>5779</v>
      </c>
      <c r="U271" s="12"/>
      <c r="V271" s="12" t="s">
        <v>5780</v>
      </c>
      <c r="W271" s="12" t="s">
        <v>5781</v>
      </c>
      <c r="X271" s="12"/>
      <c r="Y271" s="12"/>
      <c r="Z271" s="12"/>
      <c r="AA271" s="12"/>
      <c r="AB271" s="12"/>
      <c r="AC271" s="12"/>
      <c r="AD271" s="12" t="s">
        <v>5782</v>
      </c>
      <c r="AE271" s="12"/>
      <c r="AF271" s="12"/>
      <c r="AG271" s="12"/>
      <c r="AH271" s="12"/>
    </row>
    <row r="272" spans="1:34" ht="38.25" x14ac:dyDescent="0.25">
      <c r="A272" s="12" t="s">
        <v>5783</v>
      </c>
      <c r="B272" s="12" t="s">
        <v>5783</v>
      </c>
      <c r="C272" s="12">
        <v>203</v>
      </c>
      <c r="D272" s="12" t="s">
        <v>5783</v>
      </c>
      <c r="E272" s="12" t="s">
        <v>4286</v>
      </c>
      <c r="F272" s="12"/>
      <c r="G272" s="12" t="s">
        <v>5783</v>
      </c>
      <c r="H272" s="12" t="s">
        <v>5784</v>
      </c>
      <c r="I272" s="12">
        <v>1553</v>
      </c>
      <c r="J272" s="12" t="s">
        <v>5785</v>
      </c>
      <c r="K272" s="12" t="s">
        <v>5785</v>
      </c>
      <c r="L272" s="12" t="s">
        <v>4262</v>
      </c>
      <c r="M272" s="12"/>
      <c r="N272" s="12" t="s">
        <v>5786</v>
      </c>
      <c r="O272" s="12" t="s">
        <v>5786</v>
      </c>
      <c r="P272" s="12"/>
      <c r="Q272" s="12"/>
      <c r="R272" s="12"/>
      <c r="S272" s="12"/>
      <c r="T272" s="12"/>
      <c r="U272" s="12"/>
      <c r="V272" s="12"/>
      <c r="W272" s="12"/>
      <c r="X272" s="12"/>
      <c r="Y272" s="12"/>
      <c r="Z272" s="12"/>
      <c r="AA272" s="12"/>
      <c r="AB272" s="12"/>
      <c r="AC272" s="12"/>
      <c r="AD272" s="12" t="s">
        <v>5787</v>
      </c>
      <c r="AE272" s="12"/>
      <c r="AF272" s="12"/>
      <c r="AG272" s="12"/>
      <c r="AH272" s="12"/>
    </row>
    <row r="273" spans="1:34" ht="76.5" x14ac:dyDescent="0.25">
      <c r="A273" s="12" t="s">
        <v>5788</v>
      </c>
      <c r="B273" s="12" t="s">
        <v>5789</v>
      </c>
      <c r="C273" s="12">
        <v>30</v>
      </c>
      <c r="D273" s="12" t="s">
        <v>5790</v>
      </c>
      <c r="E273" s="12" t="s">
        <v>4286</v>
      </c>
      <c r="F273" s="12"/>
      <c r="G273" s="12" t="s">
        <v>5789</v>
      </c>
      <c r="H273" s="12" t="s">
        <v>5788</v>
      </c>
      <c r="I273" s="12">
        <v>1492</v>
      </c>
      <c r="J273" s="12" t="s">
        <v>5789</v>
      </c>
      <c r="K273" s="12" t="s">
        <v>5789</v>
      </c>
      <c r="L273" s="12" t="s">
        <v>17</v>
      </c>
      <c r="M273" s="12">
        <v>11165</v>
      </c>
      <c r="N273" s="12" t="s">
        <v>5789</v>
      </c>
      <c r="O273" s="12" t="s">
        <v>5789</v>
      </c>
      <c r="P273" s="12" t="s">
        <v>5790</v>
      </c>
      <c r="Q273" s="12" t="s">
        <v>4287</v>
      </c>
      <c r="R273" s="12" t="s">
        <v>4278</v>
      </c>
      <c r="S273" s="12"/>
      <c r="T273" s="12"/>
      <c r="U273" s="12"/>
      <c r="V273" s="12" t="s">
        <v>5791</v>
      </c>
      <c r="W273" s="12" t="s">
        <v>5792</v>
      </c>
      <c r="X273" s="12">
        <v>584265518060</v>
      </c>
      <c r="Y273" s="12"/>
      <c r="Z273" s="12"/>
      <c r="AA273" s="12"/>
      <c r="AB273" s="12"/>
      <c r="AC273" s="12"/>
      <c r="AD273" s="12" t="s">
        <v>5793</v>
      </c>
      <c r="AE273" s="12"/>
      <c r="AF273" s="12"/>
      <c r="AG273" s="12"/>
      <c r="AH273" s="12"/>
    </row>
    <row r="274" spans="1:34" ht="63.75" x14ac:dyDescent="0.25">
      <c r="A274" s="12" t="s">
        <v>5794</v>
      </c>
      <c r="B274" s="12" t="s">
        <v>5795</v>
      </c>
      <c r="C274" s="12">
        <v>380</v>
      </c>
      <c r="D274" s="12" t="s">
        <v>905</v>
      </c>
      <c r="E274" s="12" t="s">
        <v>4258</v>
      </c>
      <c r="F274" s="12"/>
      <c r="G274" s="12"/>
      <c r="H274" s="12"/>
      <c r="I274" s="12">
        <v>2034</v>
      </c>
      <c r="J274" s="12"/>
      <c r="K274" s="12"/>
      <c r="L274" s="12"/>
      <c r="M274" s="12"/>
      <c r="N274" s="12" t="s">
        <v>5795</v>
      </c>
      <c r="O274" s="12" t="s">
        <v>5795</v>
      </c>
      <c r="P274" s="12"/>
      <c r="Q274" s="12"/>
      <c r="R274" s="12"/>
      <c r="S274" s="12">
        <v>44781</v>
      </c>
      <c r="T274" s="12" t="s">
        <v>5796</v>
      </c>
      <c r="U274" s="12"/>
      <c r="V274" s="12" t="s">
        <v>5797</v>
      </c>
      <c r="W274" s="12" t="s">
        <v>5798</v>
      </c>
      <c r="X274" s="12"/>
      <c r="Y274" s="12"/>
      <c r="Z274" s="12"/>
      <c r="AA274" s="12"/>
      <c r="AB274" s="12"/>
      <c r="AC274" s="12"/>
      <c r="AD274" s="12" t="s">
        <v>5799</v>
      </c>
      <c r="AE274" s="12"/>
      <c r="AF274" s="12"/>
      <c r="AG274" s="12"/>
      <c r="AH274" s="12"/>
    </row>
    <row r="275" spans="1:34" ht="89.25" x14ac:dyDescent="0.25">
      <c r="A275" s="12" t="s">
        <v>5800</v>
      </c>
      <c r="B275" s="12" t="s">
        <v>5801</v>
      </c>
      <c r="C275" s="12">
        <v>204</v>
      </c>
      <c r="D275" s="12" t="s">
        <v>5802</v>
      </c>
      <c r="E275" s="12" t="s">
        <v>4286</v>
      </c>
      <c r="F275" s="12"/>
      <c r="G275" s="12" t="s">
        <v>5803</v>
      </c>
      <c r="H275" s="12" t="s">
        <v>5800</v>
      </c>
      <c r="I275" s="12">
        <v>1599</v>
      </c>
      <c r="J275" s="12" t="s">
        <v>5803</v>
      </c>
      <c r="K275" s="12" t="s">
        <v>5803</v>
      </c>
      <c r="L275" s="12" t="s">
        <v>17</v>
      </c>
      <c r="M275" s="12">
        <v>11568</v>
      </c>
      <c r="N275" s="12" t="s">
        <v>5801</v>
      </c>
      <c r="O275" s="12" t="s">
        <v>5801</v>
      </c>
      <c r="P275" s="12" t="s">
        <v>5802</v>
      </c>
      <c r="Q275" s="12" t="s">
        <v>4287</v>
      </c>
      <c r="R275" s="12" t="s">
        <v>4278</v>
      </c>
      <c r="S275" s="12"/>
      <c r="T275" s="12"/>
      <c r="U275" s="12"/>
      <c r="V275" s="12" t="s">
        <v>5804</v>
      </c>
      <c r="W275" s="12" t="s">
        <v>5805</v>
      </c>
      <c r="X275" s="12" t="s">
        <v>5806</v>
      </c>
      <c r="Y275" s="12"/>
      <c r="Z275" s="12"/>
      <c r="AA275" s="12"/>
      <c r="AB275" s="12"/>
      <c r="AC275" s="12"/>
      <c r="AD275" s="12" t="s">
        <v>5807</v>
      </c>
      <c r="AE275" s="12"/>
      <c r="AF275" s="12"/>
      <c r="AG275" s="12"/>
      <c r="AH275" s="12"/>
    </row>
    <row r="276" spans="1:34" ht="38.25" x14ac:dyDescent="0.25">
      <c r="A276" s="12" t="s">
        <v>5808</v>
      </c>
      <c r="B276" s="12" t="s">
        <v>5809</v>
      </c>
      <c r="C276" s="12">
        <v>150</v>
      </c>
      <c r="D276" s="12" t="s">
        <v>5810</v>
      </c>
      <c r="E276" s="12" t="s">
        <v>4286</v>
      </c>
      <c r="F276" s="12"/>
      <c r="G276" s="12" t="s">
        <v>5809</v>
      </c>
      <c r="H276" s="12" t="s">
        <v>5809</v>
      </c>
      <c r="I276" s="12">
        <v>1531</v>
      </c>
      <c r="J276" s="12" t="s">
        <v>5809</v>
      </c>
      <c r="K276" s="12" t="s">
        <v>5809</v>
      </c>
      <c r="L276" s="12" t="s">
        <v>4262</v>
      </c>
      <c r="M276" s="12"/>
      <c r="N276" s="12"/>
      <c r="O276" s="12"/>
      <c r="P276" s="12"/>
      <c r="Q276" s="12"/>
      <c r="R276" s="12"/>
      <c r="S276" s="12"/>
      <c r="T276" s="12"/>
      <c r="U276" s="12"/>
      <c r="V276" s="12"/>
      <c r="W276" s="12"/>
      <c r="X276" s="12"/>
      <c r="Y276" s="12"/>
      <c r="Z276" s="12"/>
      <c r="AA276" s="12"/>
      <c r="AB276" s="12"/>
      <c r="AC276" s="12"/>
      <c r="AD276" s="12" t="s">
        <v>5811</v>
      </c>
      <c r="AE276" s="12"/>
      <c r="AF276" s="12"/>
      <c r="AG276" s="12"/>
      <c r="AH276" s="12"/>
    </row>
    <row r="277" spans="1:34" ht="51" x14ac:dyDescent="0.25">
      <c r="A277" s="12" t="s">
        <v>5812</v>
      </c>
      <c r="B277" s="12" t="s">
        <v>5813</v>
      </c>
      <c r="C277" s="12">
        <v>305</v>
      </c>
      <c r="D277" s="12" t="s">
        <v>5814</v>
      </c>
      <c r="E277" s="12" t="s">
        <v>4258</v>
      </c>
      <c r="F277" s="12"/>
      <c r="G277" s="12"/>
      <c r="H277" s="12"/>
      <c r="I277" s="12">
        <v>795</v>
      </c>
      <c r="J277" s="12" t="s">
        <v>5813</v>
      </c>
      <c r="K277" s="12" t="s">
        <v>5813</v>
      </c>
      <c r="L277" s="12" t="s">
        <v>4258</v>
      </c>
      <c r="M277" s="12"/>
      <c r="N277" s="12" t="s">
        <v>5813</v>
      </c>
      <c r="O277" s="12" t="s">
        <v>5813</v>
      </c>
      <c r="P277" s="12"/>
      <c r="Q277" s="12"/>
      <c r="R277" s="12"/>
      <c r="S277" s="12" t="s">
        <v>5815</v>
      </c>
      <c r="T277" s="12" t="s">
        <v>5816</v>
      </c>
      <c r="U277" s="12"/>
      <c r="V277" s="12" t="s">
        <v>5817</v>
      </c>
      <c r="W277" s="12" t="s">
        <v>5818</v>
      </c>
      <c r="X277" s="12"/>
      <c r="Y277" s="12"/>
      <c r="Z277" s="12"/>
      <c r="AA277" s="12"/>
      <c r="AB277" s="12"/>
      <c r="AC277" s="12"/>
      <c r="AD277" s="12" t="s">
        <v>5819</v>
      </c>
      <c r="AE277" s="12"/>
      <c r="AF277" s="12"/>
      <c r="AG277" s="12"/>
      <c r="AH277" s="12"/>
    </row>
    <row r="278" spans="1:34" ht="76.5" x14ac:dyDescent="0.25">
      <c r="A278" s="12" t="s">
        <v>5820</v>
      </c>
      <c r="B278" s="12" t="s">
        <v>5821</v>
      </c>
      <c r="C278" s="12">
        <v>207</v>
      </c>
      <c r="D278" s="12" t="s">
        <v>5822</v>
      </c>
      <c r="E278" s="12" t="s">
        <v>4316</v>
      </c>
      <c r="F278" s="12"/>
      <c r="G278" s="12" t="s">
        <v>5821</v>
      </c>
      <c r="H278" s="12" t="s">
        <v>5820</v>
      </c>
      <c r="I278" s="12">
        <v>808</v>
      </c>
      <c r="J278" s="12" t="s">
        <v>5821</v>
      </c>
      <c r="K278" s="12" t="s">
        <v>5822</v>
      </c>
      <c r="L278" s="12" t="s">
        <v>4316</v>
      </c>
      <c r="M278" s="12">
        <v>10184</v>
      </c>
      <c r="N278" s="12" t="s">
        <v>5821</v>
      </c>
      <c r="O278" s="12" t="s">
        <v>5821</v>
      </c>
      <c r="P278" s="12" t="s">
        <v>5823</v>
      </c>
      <c r="Q278" s="12" t="s">
        <v>4320</v>
      </c>
      <c r="R278" s="12" t="s">
        <v>4278</v>
      </c>
      <c r="S278" s="12"/>
      <c r="T278" s="12"/>
      <c r="U278" s="12"/>
      <c r="V278" s="12" t="s">
        <v>5824</v>
      </c>
      <c r="W278" s="12" t="s">
        <v>5825</v>
      </c>
      <c r="X278" s="12" t="s">
        <v>5826</v>
      </c>
      <c r="Y278" s="12"/>
      <c r="Z278" s="12"/>
      <c r="AA278" s="12"/>
      <c r="AB278" s="12"/>
      <c r="AC278" s="12"/>
      <c r="AD278" s="12" t="s">
        <v>5827</v>
      </c>
      <c r="AE278" s="12"/>
      <c r="AF278" s="12"/>
      <c r="AG278" s="12"/>
      <c r="AH278" s="12"/>
    </row>
    <row r="279" spans="1:34" ht="89.25" x14ac:dyDescent="0.25">
      <c r="A279" s="12" t="s">
        <v>5828</v>
      </c>
      <c r="B279" s="12" t="s">
        <v>5828</v>
      </c>
      <c r="C279" s="12">
        <v>206</v>
      </c>
      <c r="D279" s="12" t="s">
        <v>5829</v>
      </c>
      <c r="E279" s="12" t="s">
        <v>4316</v>
      </c>
      <c r="F279" s="12"/>
      <c r="G279" s="12"/>
      <c r="H279" s="12" t="s">
        <v>5830</v>
      </c>
      <c r="I279" s="12">
        <v>1423</v>
      </c>
      <c r="J279" s="12" t="s">
        <v>5829</v>
      </c>
      <c r="K279" s="12" t="s">
        <v>5829</v>
      </c>
      <c r="L279" s="12" t="s">
        <v>4316</v>
      </c>
      <c r="M279" s="12">
        <v>173</v>
      </c>
      <c r="N279" s="12" t="s">
        <v>5828</v>
      </c>
      <c r="O279" s="12" t="s">
        <v>5828</v>
      </c>
      <c r="P279" s="12" t="s">
        <v>5829</v>
      </c>
      <c r="Q279" s="12" t="s">
        <v>4320</v>
      </c>
      <c r="R279" s="12" t="s">
        <v>4278</v>
      </c>
      <c r="S279" s="12"/>
      <c r="T279" s="12"/>
      <c r="U279" s="12"/>
      <c r="V279" s="12" t="s">
        <v>5831</v>
      </c>
      <c r="W279" s="12" t="s">
        <v>5832</v>
      </c>
      <c r="X279" s="12" t="s">
        <v>5833</v>
      </c>
      <c r="Y279" s="12"/>
      <c r="Z279" s="12"/>
      <c r="AA279" s="12"/>
      <c r="AB279" s="12"/>
      <c r="AC279" s="12"/>
      <c r="AD279" s="12" t="s">
        <v>5834</v>
      </c>
      <c r="AE279" s="12"/>
      <c r="AF279" s="12"/>
      <c r="AG279" s="12"/>
      <c r="AH279" s="12"/>
    </row>
    <row r="280" spans="1:34" ht="63.75" x14ac:dyDescent="0.25">
      <c r="A280" s="12" t="s">
        <v>5835</v>
      </c>
      <c r="B280" s="12" t="s">
        <v>5836</v>
      </c>
      <c r="C280" s="12">
        <v>161</v>
      </c>
      <c r="D280" s="12" t="s">
        <v>5837</v>
      </c>
      <c r="E280" s="12" t="s">
        <v>4685</v>
      </c>
      <c r="F280" s="12"/>
      <c r="G280" s="12" t="s">
        <v>5838</v>
      </c>
      <c r="H280" s="12" t="s">
        <v>5838</v>
      </c>
      <c r="I280" s="12">
        <v>1538</v>
      </c>
      <c r="J280" s="12" t="s">
        <v>5838</v>
      </c>
      <c r="K280" s="12" t="s">
        <v>5838</v>
      </c>
      <c r="L280" s="12" t="s">
        <v>17</v>
      </c>
      <c r="M280" s="12"/>
      <c r="N280" s="12"/>
      <c r="O280" s="12"/>
      <c r="P280" s="12"/>
      <c r="Q280" s="12"/>
      <c r="R280" s="12"/>
      <c r="S280" s="12"/>
      <c r="T280" s="12"/>
      <c r="U280" s="12"/>
      <c r="V280" s="12"/>
      <c r="W280" s="12"/>
      <c r="X280" s="12"/>
      <c r="Y280" s="12"/>
      <c r="Z280" s="12"/>
      <c r="AA280" s="12"/>
      <c r="AB280" s="12"/>
      <c r="AC280" s="12"/>
      <c r="AD280" s="12" t="s">
        <v>5839</v>
      </c>
      <c r="AE280" s="12"/>
      <c r="AF280" s="12"/>
      <c r="AG280" s="12"/>
      <c r="AH280" s="12"/>
    </row>
    <row r="281" spans="1:34" ht="76.5" x14ac:dyDescent="0.25">
      <c r="A281" s="12" t="s">
        <v>5848</v>
      </c>
      <c r="B281" s="12" t="s">
        <v>5843</v>
      </c>
      <c r="C281" s="12">
        <v>205</v>
      </c>
      <c r="D281" s="12" t="s">
        <v>5849</v>
      </c>
      <c r="E281" s="12" t="s">
        <v>4286</v>
      </c>
      <c r="F281" s="12"/>
      <c r="G281" s="12" t="s">
        <v>5843</v>
      </c>
      <c r="H281" s="12" t="s">
        <v>5848</v>
      </c>
      <c r="I281" s="12">
        <v>1554</v>
      </c>
      <c r="J281" s="12" t="s">
        <v>5843</v>
      </c>
      <c r="K281" s="12" t="s">
        <v>5843</v>
      </c>
      <c r="L281" s="12" t="s">
        <v>4262</v>
      </c>
      <c r="M281" s="12">
        <v>11148</v>
      </c>
      <c r="N281" s="12" t="s">
        <v>5843</v>
      </c>
      <c r="O281" s="12" t="s">
        <v>5843</v>
      </c>
      <c r="P281" s="12" t="s">
        <v>5849</v>
      </c>
      <c r="Q281" s="12" t="s">
        <v>4287</v>
      </c>
      <c r="R281" s="12" t="s">
        <v>4278</v>
      </c>
      <c r="S281" s="12"/>
      <c r="T281" s="12"/>
      <c r="U281" s="12"/>
      <c r="V281" s="12" t="s">
        <v>5850</v>
      </c>
      <c r="W281" s="12" t="s">
        <v>5851</v>
      </c>
      <c r="X281" s="12">
        <v>584145493360</v>
      </c>
      <c r="Y281" s="12"/>
      <c r="Z281" s="12"/>
      <c r="AA281" s="12"/>
      <c r="AB281" s="12"/>
      <c r="AC281" s="12"/>
      <c r="AD281" s="12" t="s">
        <v>5847</v>
      </c>
      <c r="AE281" s="12"/>
      <c r="AF281" s="12"/>
      <c r="AG281" s="12"/>
      <c r="AH281" s="12"/>
    </row>
    <row r="282" spans="1:34" ht="76.5" x14ac:dyDescent="0.25">
      <c r="A282" s="12" t="s">
        <v>5840</v>
      </c>
      <c r="B282" s="12" t="s">
        <v>5841</v>
      </c>
      <c r="C282" s="12">
        <v>307</v>
      </c>
      <c r="D282" s="12" t="s">
        <v>5842</v>
      </c>
      <c r="E282" s="12" t="s">
        <v>4262</v>
      </c>
      <c r="F282" s="12"/>
      <c r="G282" s="12"/>
      <c r="H282" s="12"/>
      <c r="I282" s="12">
        <v>1554</v>
      </c>
      <c r="J282" s="12" t="s">
        <v>5843</v>
      </c>
      <c r="K282" s="12" t="s">
        <v>5843</v>
      </c>
      <c r="L282" s="12" t="s">
        <v>4262</v>
      </c>
      <c r="M282" s="12"/>
      <c r="N282" s="12"/>
      <c r="O282" s="12"/>
      <c r="P282" s="12"/>
      <c r="Q282" s="12"/>
      <c r="R282" s="12"/>
      <c r="S282" s="12" t="s">
        <v>5844</v>
      </c>
      <c r="T282" s="12"/>
      <c r="U282" s="12"/>
      <c r="V282" s="12" t="s">
        <v>5845</v>
      </c>
      <c r="W282" s="12" t="s">
        <v>5846</v>
      </c>
      <c r="X282" s="12"/>
      <c r="Y282" s="12"/>
      <c r="Z282" s="12"/>
      <c r="AA282" s="12"/>
      <c r="AB282" s="12"/>
      <c r="AC282" s="12"/>
      <c r="AD282" s="12" t="s">
        <v>5847</v>
      </c>
      <c r="AE282" s="12"/>
      <c r="AF282" s="12"/>
      <c r="AG282" s="12"/>
      <c r="AH282" s="12"/>
    </row>
    <row r="283" spans="1:34" ht="63.75" x14ac:dyDescent="0.25">
      <c r="A283" s="12" t="s">
        <v>5852</v>
      </c>
      <c r="B283" s="12" t="s">
        <v>5853</v>
      </c>
      <c r="C283" s="12">
        <v>208</v>
      </c>
      <c r="D283" s="12" t="s">
        <v>5854</v>
      </c>
      <c r="E283" s="12" t="s">
        <v>4316</v>
      </c>
      <c r="F283" s="12"/>
      <c r="G283" s="12" t="s">
        <v>5853</v>
      </c>
      <c r="H283" s="12" t="s">
        <v>5852</v>
      </c>
      <c r="I283" s="12">
        <v>1479</v>
      </c>
      <c r="J283" s="12" t="s">
        <v>5853</v>
      </c>
      <c r="K283" s="12" t="s">
        <v>5853</v>
      </c>
      <c r="L283" s="12" t="s">
        <v>4316</v>
      </c>
      <c r="M283" s="12"/>
      <c r="N283" s="12"/>
      <c r="O283" s="12"/>
      <c r="P283" s="12"/>
      <c r="Q283" s="12"/>
      <c r="R283" s="12"/>
      <c r="S283" s="12"/>
      <c r="T283" s="12"/>
      <c r="U283" s="12"/>
      <c r="V283" s="12"/>
      <c r="W283" s="12"/>
      <c r="X283" s="12"/>
      <c r="Y283" s="12"/>
      <c r="Z283" s="12"/>
      <c r="AA283" s="12"/>
      <c r="AB283" s="12"/>
      <c r="AC283" s="12"/>
      <c r="AD283" s="12" t="s">
        <v>5855</v>
      </c>
      <c r="AE283" s="12"/>
      <c r="AF283" s="12"/>
      <c r="AG283" s="12"/>
      <c r="AH283" s="12"/>
    </row>
    <row r="284" spans="1:34" ht="51" x14ac:dyDescent="0.25">
      <c r="A284" s="12" t="s">
        <v>5856</v>
      </c>
      <c r="B284" s="12" t="s">
        <v>5857</v>
      </c>
      <c r="C284" s="12">
        <v>209</v>
      </c>
      <c r="D284" s="12" t="s">
        <v>5858</v>
      </c>
      <c r="E284" s="12" t="s">
        <v>4316</v>
      </c>
      <c r="F284" s="12"/>
      <c r="G284" s="12"/>
      <c r="H284" s="12" t="s">
        <v>5856</v>
      </c>
      <c r="I284" s="12">
        <v>607</v>
      </c>
      <c r="J284" s="12" t="s">
        <v>5829</v>
      </c>
      <c r="K284" s="12" t="s">
        <v>5829</v>
      </c>
      <c r="L284" s="12" t="s">
        <v>4316</v>
      </c>
      <c r="M284" s="12">
        <v>8561</v>
      </c>
      <c r="N284" s="12" t="s">
        <v>5857</v>
      </c>
      <c r="O284" s="12" t="s">
        <v>5857</v>
      </c>
      <c r="P284" s="12" t="s">
        <v>5858</v>
      </c>
      <c r="Q284" s="12" t="s">
        <v>4320</v>
      </c>
      <c r="R284" s="12" t="s">
        <v>4278</v>
      </c>
      <c r="S284" s="12"/>
      <c r="T284" s="12"/>
      <c r="U284" s="12"/>
      <c r="V284" s="12" t="s">
        <v>5859</v>
      </c>
      <c r="W284" s="12" t="s">
        <v>5860</v>
      </c>
      <c r="X284" s="12" t="s">
        <v>5861</v>
      </c>
      <c r="Y284" s="12"/>
      <c r="Z284" s="12"/>
      <c r="AA284" s="12"/>
      <c r="AB284" s="12"/>
      <c r="AC284" s="12"/>
      <c r="AD284" s="12" t="s">
        <v>5862</v>
      </c>
      <c r="AE284" s="12"/>
      <c r="AF284" s="12"/>
      <c r="AG284" s="12"/>
      <c r="AH284" s="12"/>
    </row>
    <row r="285" spans="1:34" ht="25.5" x14ac:dyDescent="0.25">
      <c r="A285" s="12" t="s">
        <v>5863</v>
      </c>
      <c r="B285" s="12" t="s">
        <v>5863</v>
      </c>
      <c r="C285" s="12">
        <v>211</v>
      </c>
      <c r="D285" s="12" t="s">
        <v>5863</v>
      </c>
      <c r="E285" s="12" t="s">
        <v>4316</v>
      </c>
      <c r="F285" s="12"/>
      <c r="G285" s="12"/>
      <c r="H285" s="12" t="s">
        <v>5864</v>
      </c>
      <c r="I285" s="12">
        <v>667</v>
      </c>
      <c r="J285" s="12" t="s">
        <v>5863</v>
      </c>
      <c r="K285" s="12" t="s">
        <v>5863</v>
      </c>
      <c r="L285" s="12" t="s">
        <v>4316</v>
      </c>
      <c r="M285" s="12">
        <v>4305</v>
      </c>
      <c r="N285" s="12" t="s">
        <v>5863</v>
      </c>
      <c r="O285" s="12" t="s">
        <v>5863</v>
      </c>
      <c r="P285" s="12" t="s">
        <v>5863</v>
      </c>
      <c r="Q285" s="12" t="s">
        <v>4320</v>
      </c>
      <c r="R285" s="12" t="s">
        <v>4278</v>
      </c>
      <c r="S285" s="12"/>
      <c r="T285" s="12"/>
      <c r="U285" s="12"/>
      <c r="V285" s="12" t="s">
        <v>5865</v>
      </c>
      <c r="W285" s="12" t="s">
        <v>5866</v>
      </c>
      <c r="X285" s="12">
        <v>4143669916</v>
      </c>
      <c r="Y285" s="12"/>
      <c r="Z285" s="12"/>
      <c r="AA285" s="12"/>
      <c r="AB285" s="12"/>
      <c r="AC285" s="12"/>
      <c r="AD285" s="12" t="s">
        <v>5867</v>
      </c>
      <c r="AE285" s="12"/>
      <c r="AF285" s="12"/>
      <c r="AG285" s="12"/>
      <c r="AH285" s="12"/>
    </row>
    <row r="286" spans="1:34" ht="15.75" customHeight="1" x14ac:dyDescent="0.25">
      <c r="A286" s="12" t="s">
        <v>5868</v>
      </c>
      <c r="B286" s="12" t="s">
        <v>5869</v>
      </c>
      <c r="C286" s="12">
        <v>389</v>
      </c>
      <c r="D286" s="12" t="s">
        <v>5870</v>
      </c>
      <c r="E286" s="12" t="s">
        <v>4316</v>
      </c>
      <c r="F286" s="12"/>
      <c r="G286" s="12"/>
      <c r="H286" s="12"/>
      <c r="I286" s="12">
        <v>1197</v>
      </c>
      <c r="J286" s="12"/>
      <c r="K286" s="12"/>
      <c r="L286" s="12"/>
      <c r="M286" s="12"/>
      <c r="N286" s="12"/>
      <c r="O286" s="12"/>
      <c r="P286" s="12"/>
      <c r="Q286" s="12"/>
      <c r="R286" s="12"/>
      <c r="S286" s="12">
        <v>44859</v>
      </c>
      <c r="T286" s="12" t="s">
        <v>5871</v>
      </c>
      <c r="U286" s="12"/>
      <c r="V286" s="12" t="s">
        <v>5872</v>
      </c>
      <c r="W286" s="12" t="s">
        <v>5873</v>
      </c>
      <c r="X286" s="12"/>
      <c r="Y286" s="12"/>
      <c r="Z286" s="12"/>
      <c r="AA286" s="12"/>
      <c r="AB286" s="12"/>
      <c r="AC286" s="12"/>
      <c r="AD286" s="12" t="s">
        <v>5874</v>
      </c>
      <c r="AE286" s="12"/>
      <c r="AF286" s="12"/>
      <c r="AG286" s="12"/>
      <c r="AH286" s="12"/>
    </row>
    <row r="287" spans="1:34" ht="15.75" customHeight="1" x14ac:dyDescent="0.25">
      <c r="A287" s="12" t="s">
        <v>5875</v>
      </c>
      <c r="B287" s="12" t="s">
        <v>5876</v>
      </c>
      <c r="C287" s="12">
        <v>401</v>
      </c>
      <c r="D287" s="12" t="s">
        <v>5877</v>
      </c>
      <c r="E287" s="12" t="s">
        <v>4316</v>
      </c>
      <c r="F287" s="12"/>
      <c r="G287" s="12"/>
      <c r="H287" s="12"/>
      <c r="I287" s="12">
        <v>2030</v>
      </c>
      <c r="J287" s="12"/>
      <c r="K287" s="12"/>
      <c r="L287" s="12"/>
      <c r="M287" s="12">
        <v>12404</v>
      </c>
      <c r="N287" s="12" t="s">
        <v>5876</v>
      </c>
      <c r="O287" s="12" t="s">
        <v>5876</v>
      </c>
      <c r="P287" s="12"/>
      <c r="Q287" s="12"/>
      <c r="R287" s="12"/>
      <c r="S287" s="12">
        <v>44935</v>
      </c>
      <c r="T287" s="12" t="s">
        <v>5878</v>
      </c>
      <c r="U287" s="12"/>
      <c r="V287" s="12"/>
      <c r="W287" s="12"/>
      <c r="X287" s="12"/>
      <c r="Y287" s="12"/>
      <c r="Z287" s="12"/>
      <c r="AA287" s="12"/>
      <c r="AB287" s="12"/>
      <c r="AC287" s="12"/>
      <c r="AD287" s="12" t="s">
        <v>5879</v>
      </c>
      <c r="AE287" s="12"/>
      <c r="AF287" s="12"/>
      <c r="AG287" s="12"/>
      <c r="AH287" s="12"/>
    </row>
    <row r="288" spans="1:34" ht="15.75" customHeight="1" x14ac:dyDescent="0.25">
      <c r="A288" s="12" t="s">
        <v>5880</v>
      </c>
      <c r="B288" s="12" t="s">
        <v>5880</v>
      </c>
      <c r="C288" s="12">
        <v>213</v>
      </c>
      <c r="D288" s="12" t="s">
        <v>5880</v>
      </c>
      <c r="E288" s="12" t="s">
        <v>4286</v>
      </c>
      <c r="F288" s="12"/>
      <c r="G288" s="12" t="s">
        <v>5880</v>
      </c>
      <c r="H288" s="12" t="s">
        <v>5880</v>
      </c>
      <c r="I288" s="12">
        <v>809</v>
      </c>
      <c r="J288" s="12" t="s">
        <v>5880</v>
      </c>
      <c r="K288" s="12" t="s">
        <v>5880</v>
      </c>
      <c r="L288" s="12" t="s">
        <v>4262</v>
      </c>
      <c r="M288" s="12"/>
      <c r="N288" s="12"/>
      <c r="O288" s="12"/>
      <c r="P288" s="12"/>
      <c r="Q288" s="12"/>
      <c r="R288" s="12"/>
      <c r="S288" s="12"/>
      <c r="T288" s="12"/>
      <c r="U288" s="12"/>
      <c r="V288" s="12"/>
      <c r="W288" s="12"/>
      <c r="X288" s="12"/>
      <c r="Y288" s="12"/>
      <c r="Z288" s="12"/>
      <c r="AA288" s="12"/>
      <c r="AB288" s="12"/>
      <c r="AC288" s="12"/>
      <c r="AD288" s="12" t="s">
        <v>5881</v>
      </c>
      <c r="AE288" s="12"/>
      <c r="AF288" s="12"/>
      <c r="AG288" s="12"/>
      <c r="AH288" s="12"/>
    </row>
    <row r="289" spans="1:34" ht="15.75" customHeight="1" x14ac:dyDescent="0.25">
      <c r="A289" s="12" t="s">
        <v>5882</v>
      </c>
      <c r="B289" s="12" t="s">
        <v>5882</v>
      </c>
      <c r="C289" s="12">
        <v>214</v>
      </c>
      <c r="D289" s="12" t="s">
        <v>5883</v>
      </c>
      <c r="E289" s="12" t="s">
        <v>4286</v>
      </c>
      <c r="F289" s="12"/>
      <c r="G289" s="12" t="s">
        <v>5882</v>
      </c>
      <c r="H289" s="12" t="s">
        <v>5882</v>
      </c>
      <c r="I289" s="12">
        <v>810</v>
      </c>
      <c r="J289" s="12" t="s">
        <v>5882</v>
      </c>
      <c r="K289" s="12" t="s">
        <v>5882</v>
      </c>
      <c r="L289" s="12" t="s">
        <v>4262</v>
      </c>
      <c r="M289" s="12"/>
      <c r="N289" s="12"/>
      <c r="O289" s="12"/>
      <c r="P289" s="12"/>
      <c r="Q289" s="12"/>
      <c r="R289" s="12"/>
      <c r="S289" s="12"/>
      <c r="T289" s="12"/>
      <c r="U289" s="12"/>
      <c r="V289" s="12"/>
      <c r="W289" s="12"/>
      <c r="X289" s="12"/>
      <c r="Y289" s="12"/>
      <c r="Z289" s="12"/>
      <c r="AA289" s="12"/>
      <c r="AB289" s="12"/>
      <c r="AC289" s="12"/>
      <c r="AD289" s="12" t="s">
        <v>5884</v>
      </c>
      <c r="AE289" s="12"/>
      <c r="AF289" s="12"/>
      <c r="AG289" s="12"/>
      <c r="AH289" s="12"/>
    </row>
    <row r="290" spans="1:34" ht="15.75" customHeight="1" x14ac:dyDescent="0.25">
      <c r="A290" s="12" t="s">
        <v>5885</v>
      </c>
      <c r="B290" s="12" t="s">
        <v>5886</v>
      </c>
      <c r="C290" s="12">
        <v>212</v>
      </c>
      <c r="D290" s="12" t="s">
        <v>5887</v>
      </c>
      <c r="E290" s="12" t="s">
        <v>4440</v>
      </c>
      <c r="F290" s="12"/>
      <c r="G290" s="12" t="s">
        <v>5886</v>
      </c>
      <c r="H290" s="12" t="s">
        <v>5885</v>
      </c>
      <c r="I290" s="12">
        <v>843</v>
      </c>
      <c r="J290" s="12" t="s">
        <v>5886</v>
      </c>
      <c r="K290" s="12" t="s">
        <v>5887</v>
      </c>
      <c r="L290" s="12" t="s">
        <v>4441</v>
      </c>
      <c r="M290" s="12"/>
      <c r="N290" s="12"/>
      <c r="O290" s="12"/>
      <c r="P290" s="12"/>
      <c r="Q290" s="12"/>
      <c r="R290" s="12"/>
      <c r="S290" s="12"/>
      <c r="T290" s="12"/>
      <c r="U290" s="12"/>
      <c r="V290" s="12"/>
      <c r="W290" s="12"/>
      <c r="X290" s="12"/>
      <c r="Y290" s="12"/>
      <c r="Z290" s="12"/>
      <c r="AA290" s="12"/>
      <c r="AB290" s="12"/>
      <c r="AC290" s="12"/>
      <c r="AD290" s="12" t="s">
        <v>5888</v>
      </c>
      <c r="AE290" s="12"/>
      <c r="AF290" s="12"/>
      <c r="AG290" s="12"/>
      <c r="AH290" s="12"/>
    </row>
    <row r="291" spans="1:34" ht="15.75" customHeight="1" x14ac:dyDescent="0.25">
      <c r="A291" s="12" t="s">
        <v>5889</v>
      </c>
      <c r="B291" s="12" t="s">
        <v>5889</v>
      </c>
      <c r="C291" s="12">
        <v>345</v>
      </c>
      <c r="D291" s="12"/>
      <c r="E291" s="12" t="s">
        <v>4440</v>
      </c>
      <c r="F291" s="12"/>
      <c r="G291" s="12"/>
      <c r="H291" s="12"/>
      <c r="I291" s="12">
        <v>1950</v>
      </c>
      <c r="J291" s="12"/>
      <c r="K291" s="12"/>
      <c r="L291" s="12"/>
      <c r="M291" s="12"/>
      <c r="N291" s="12"/>
      <c r="O291" s="12"/>
      <c r="P291" s="12"/>
      <c r="Q291" s="12"/>
      <c r="R291" s="12"/>
      <c r="S291" s="12">
        <v>44510</v>
      </c>
      <c r="T291" s="12" t="s">
        <v>5890</v>
      </c>
      <c r="U291" s="12"/>
      <c r="V291" s="12" t="s">
        <v>4448</v>
      </c>
      <c r="W291" s="12" t="s">
        <v>4449</v>
      </c>
      <c r="X291" s="12"/>
      <c r="Y291" s="12"/>
      <c r="Z291" s="12"/>
      <c r="AA291" s="12"/>
      <c r="AB291" s="12"/>
      <c r="AC291" s="12"/>
      <c r="AD291" s="12" t="s">
        <v>5891</v>
      </c>
      <c r="AE291" s="12"/>
      <c r="AF291" s="12"/>
      <c r="AG291" s="12"/>
      <c r="AH291" s="12"/>
    </row>
    <row r="292" spans="1:34" ht="15.75" customHeight="1" x14ac:dyDescent="0.25">
      <c r="A292" s="12" t="s">
        <v>5892</v>
      </c>
      <c r="B292" s="12" t="s">
        <v>5892</v>
      </c>
      <c r="C292" s="12">
        <v>333</v>
      </c>
      <c r="D292" s="12"/>
      <c r="E292" s="12" t="s">
        <v>4440</v>
      </c>
      <c r="F292" s="12"/>
      <c r="G292" s="12"/>
      <c r="H292" s="12"/>
      <c r="I292" s="12">
        <v>1946</v>
      </c>
      <c r="J292" s="12"/>
      <c r="K292" s="12"/>
      <c r="L292" s="12"/>
      <c r="M292" s="12"/>
      <c r="N292" s="12"/>
      <c r="O292" s="12"/>
      <c r="P292" s="12"/>
      <c r="Q292" s="12"/>
      <c r="R292" s="12"/>
      <c r="S292" s="12">
        <v>44408</v>
      </c>
      <c r="T292" s="12" t="s">
        <v>5893</v>
      </c>
      <c r="U292" s="12"/>
      <c r="V292" s="12" t="s">
        <v>4448</v>
      </c>
      <c r="W292" s="12" t="s">
        <v>4449</v>
      </c>
      <c r="X292" s="12"/>
      <c r="Y292" s="12"/>
      <c r="Z292" s="12"/>
      <c r="AA292" s="12"/>
      <c r="AB292" s="12"/>
      <c r="AC292" s="12"/>
      <c r="AD292" s="12" t="s">
        <v>5894</v>
      </c>
      <c r="AE292" s="12"/>
      <c r="AF292" s="12"/>
      <c r="AG292" s="12"/>
      <c r="AH292" s="12"/>
    </row>
    <row r="293" spans="1:34" ht="15.75" customHeight="1" x14ac:dyDescent="0.25">
      <c r="A293" s="12" t="s">
        <v>5895</v>
      </c>
      <c r="B293" s="12" t="s">
        <v>5895</v>
      </c>
      <c r="C293" s="12">
        <v>332</v>
      </c>
      <c r="D293" s="12"/>
      <c r="E293" s="12" t="s">
        <v>4440</v>
      </c>
      <c r="F293" s="12"/>
      <c r="G293" s="12"/>
      <c r="H293" s="12"/>
      <c r="I293" s="12">
        <v>1945</v>
      </c>
      <c r="J293" s="12"/>
      <c r="K293" s="12"/>
      <c r="L293" s="12"/>
      <c r="M293" s="12"/>
      <c r="N293" s="12"/>
      <c r="O293" s="12"/>
      <c r="P293" s="12"/>
      <c r="Q293" s="12"/>
      <c r="R293" s="12"/>
      <c r="S293" s="12">
        <v>44408</v>
      </c>
      <c r="T293" s="12" t="s">
        <v>5893</v>
      </c>
      <c r="U293" s="12"/>
      <c r="V293" s="12" t="s">
        <v>4448</v>
      </c>
      <c r="W293" s="12" t="s">
        <v>4449</v>
      </c>
      <c r="X293" s="12"/>
      <c r="Y293" s="12"/>
      <c r="Z293" s="12"/>
      <c r="AA293" s="12"/>
      <c r="AB293" s="12"/>
      <c r="AC293" s="12"/>
      <c r="AD293" s="12" t="s">
        <v>5896</v>
      </c>
      <c r="AE293" s="12"/>
      <c r="AF293" s="12"/>
      <c r="AG293" s="12"/>
      <c r="AH293" s="12"/>
    </row>
    <row r="294" spans="1:34" ht="15.75" customHeight="1" x14ac:dyDescent="0.25">
      <c r="A294" s="12" t="s">
        <v>5897</v>
      </c>
      <c r="B294" s="12" t="s">
        <v>5897</v>
      </c>
      <c r="C294" s="12">
        <v>369</v>
      </c>
      <c r="D294" s="12"/>
      <c r="E294" s="12" t="s">
        <v>4440</v>
      </c>
      <c r="F294" s="12"/>
      <c r="G294" s="12"/>
      <c r="H294" s="12"/>
      <c r="I294" s="12">
        <v>1961</v>
      </c>
      <c r="J294" s="12"/>
      <c r="K294" s="12"/>
      <c r="L294" s="12"/>
      <c r="M294" s="12"/>
      <c r="N294" s="12"/>
      <c r="O294" s="12"/>
      <c r="P294" s="12"/>
      <c r="Q294" s="12"/>
      <c r="R294" s="12"/>
      <c r="S294" s="12">
        <v>44680</v>
      </c>
      <c r="T294" s="12" t="s">
        <v>5893</v>
      </c>
      <c r="U294" s="12"/>
      <c r="V294" s="12" t="s">
        <v>4448</v>
      </c>
      <c r="W294" s="12" t="s">
        <v>4449</v>
      </c>
      <c r="X294" s="12"/>
      <c r="Y294" s="12"/>
      <c r="Z294" s="12"/>
      <c r="AA294" s="12"/>
      <c r="AB294" s="12"/>
      <c r="AC294" s="12"/>
      <c r="AD294" s="12" t="s">
        <v>5898</v>
      </c>
      <c r="AE294" s="12"/>
      <c r="AF294" s="12"/>
      <c r="AG294" s="12"/>
      <c r="AH294" s="12"/>
    </row>
    <row r="295" spans="1:34" ht="15.75" customHeight="1" x14ac:dyDescent="0.25">
      <c r="A295" s="12" t="s">
        <v>5899</v>
      </c>
      <c r="B295" s="12" t="s">
        <v>5899</v>
      </c>
      <c r="C295" s="12">
        <v>329</v>
      </c>
      <c r="D295" s="12"/>
      <c r="E295" s="12" t="s">
        <v>4440</v>
      </c>
      <c r="F295" s="12"/>
      <c r="G295" s="12"/>
      <c r="H295" s="12"/>
      <c r="I295" s="12">
        <v>1944</v>
      </c>
      <c r="J295" s="12"/>
      <c r="K295" s="12"/>
      <c r="L295" s="12"/>
      <c r="M295" s="12"/>
      <c r="N295" s="12"/>
      <c r="O295" s="12"/>
      <c r="P295" s="12"/>
      <c r="Q295" s="12"/>
      <c r="R295" s="12"/>
      <c r="S295" s="12">
        <v>44408</v>
      </c>
      <c r="T295" s="12" t="s">
        <v>5893</v>
      </c>
      <c r="U295" s="12"/>
      <c r="V295" s="12" t="s">
        <v>4448</v>
      </c>
      <c r="W295" s="12" t="s">
        <v>4449</v>
      </c>
      <c r="X295" s="12"/>
      <c r="Y295" s="12"/>
      <c r="Z295" s="12"/>
      <c r="AA295" s="12"/>
      <c r="AB295" s="12"/>
      <c r="AC295" s="12"/>
      <c r="AD295" s="12" t="s">
        <v>5900</v>
      </c>
      <c r="AE295" s="12"/>
      <c r="AF295" s="12"/>
      <c r="AG295" s="12"/>
      <c r="AH295" s="12"/>
    </row>
    <row r="296" spans="1:34" ht="15.75" customHeight="1" x14ac:dyDescent="0.25">
      <c r="A296" s="12" t="s">
        <v>5901</v>
      </c>
      <c r="B296" s="12" t="s">
        <v>5902</v>
      </c>
      <c r="C296" s="12">
        <v>394</v>
      </c>
      <c r="D296" s="12" t="s">
        <v>5903</v>
      </c>
      <c r="E296" s="12" t="s">
        <v>4440</v>
      </c>
      <c r="F296" s="12"/>
      <c r="G296" s="12"/>
      <c r="H296" s="12"/>
      <c r="I296" s="12"/>
      <c r="J296" s="12"/>
      <c r="K296" s="12"/>
      <c r="L296" s="12"/>
      <c r="M296" s="12"/>
      <c r="N296" s="12"/>
      <c r="O296" s="12"/>
      <c r="P296" s="12"/>
      <c r="Q296" s="12"/>
      <c r="R296" s="12"/>
      <c r="S296" s="12">
        <v>44881</v>
      </c>
      <c r="T296" s="12"/>
      <c r="U296" s="12"/>
      <c r="V296" s="12"/>
      <c r="W296" s="12"/>
      <c r="X296" s="12"/>
      <c r="Y296" s="12"/>
      <c r="Z296" s="12"/>
      <c r="AA296" s="12"/>
      <c r="AB296" s="12"/>
      <c r="AC296" s="12"/>
      <c r="AD296" s="12" t="s">
        <v>5904</v>
      </c>
      <c r="AE296" s="12"/>
      <c r="AF296" s="12"/>
      <c r="AG296" s="12"/>
      <c r="AH296" s="12"/>
    </row>
    <row r="297" spans="1:34" ht="15.75" customHeight="1" x14ac:dyDescent="0.25">
      <c r="A297" s="12" t="s">
        <v>5905</v>
      </c>
      <c r="B297" s="12" t="s">
        <v>5905</v>
      </c>
      <c r="C297" s="12">
        <v>335</v>
      </c>
      <c r="D297" s="12"/>
      <c r="E297" s="12" t="s">
        <v>4440</v>
      </c>
      <c r="F297" s="12"/>
      <c r="G297" s="12"/>
      <c r="H297" s="12"/>
      <c r="I297" s="12">
        <v>1948</v>
      </c>
      <c r="J297" s="12"/>
      <c r="K297" s="12"/>
      <c r="L297" s="12"/>
      <c r="M297" s="12"/>
      <c r="N297" s="12"/>
      <c r="O297" s="12"/>
      <c r="P297" s="12"/>
      <c r="Q297" s="12"/>
      <c r="R297" s="12"/>
      <c r="S297" s="12">
        <v>44408</v>
      </c>
      <c r="T297" s="12" t="s">
        <v>5893</v>
      </c>
      <c r="U297" s="12"/>
      <c r="V297" s="12" t="s">
        <v>4448</v>
      </c>
      <c r="W297" s="12" t="s">
        <v>4449</v>
      </c>
      <c r="X297" s="12"/>
      <c r="Y297" s="12"/>
      <c r="Z297" s="12"/>
      <c r="AA297" s="12"/>
      <c r="AB297" s="12"/>
      <c r="AC297" s="12"/>
      <c r="AD297" s="12" t="s">
        <v>5906</v>
      </c>
      <c r="AE297" s="12"/>
      <c r="AF297" s="12"/>
      <c r="AG297" s="12"/>
      <c r="AH297" s="12"/>
    </row>
    <row r="298" spans="1:34" ht="15.75" customHeight="1" x14ac:dyDescent="0.25">
      <c r="A298" s="12" t="s">
        <v>5907</v>
      </c>
      <c r="B298" s="12" t="s">
        <v>5907</v>
      </c>
      <c r="C298" s="12">
        <v>331</v>
      </c>
      <c r="D298" s="12"/>
      <c r="E298" s="12" t="s">
        <v>4440</v>
      </c>
      <c r="F298" s="12"/>
      <c r="G298" s="12"/>
      <c r="H298" s="12"/>
      <c r="I298" s="12">
        <v>1793</v>
      </c>
      <c r="J298" s="12"/>
      <c r="K298" s="12"/>
      <c r="L298" s="12"/>
      <c r="M298" s="12"/>
      <c r="N298" s="12"/>
      <c r="O298" s="12"/>
      <c r="P298" s="12"/>
      <c r="Q298" s="12"/>
      <c r="R298" s="12"/>
      <c r="S298" s="12">
        <v>44408</v>
      </c>
      <c r="T298" s="12" t="s">
        <v>5893</v>
      </c>
      <c r="U298" s="12"/>
      <c r="V298" s="12" t="s">
        <v>4448</v>
      </c>
      <c r="W298" s="12" t="s">
        <v>4449</v>
      </c>
      <c r="X298" s="12"/>
      <c r="Y298" s="12"/>
      <c r="Z298" s="12"/>
      <c r="AA298" s="12"/>
      <c r="AB298" s="12"/>
      <c r="AC298" s="12"/>
      <c r="AD298" s="12" t="s">
        <v>5908</v>
      </c>
      <c r="AE298" s="12"/>
      <c r="AF298" s="12"/>
      <c r="AG298" s="12"/>
      <c r="AH298" s="12"/>
    </row>
    <row r="299" spans="1:34" ht="15.75" customHeight="1" x14ac:dyDescent="0.25">
      <c r="A299" s="12" t="s">
        <v>5909</v>
      </c>
      <c r="B299" s="12" t="s">
        <v>5909</v>
      </c>
      <c r="C299" s="12">
        <v>330</v>
      </c>
      <c r="D299" s="12"/>
      <c r="E299" s="12" t="s">
        <v>4440</v>
      </c>
      <c r="F299" s="12"/>
      <c r="G299" s="12"/>
      <c r="H299" s="12"/>
      <c r="I299" s="12">
        <v>1792</v>
      </c>
      <c r="J299" s="12"/>
      <c r="K299" s="12"/>
      <c r="L299" s="12"/>
      <c r="M299" s="12"/>
      <c r="N299" s="12"/>
      <c r="O299" s="12"/>
      <c r="P299" s="12"/>
      <c r="Q299" s="12"/>
      <c r="R299" s="12"/>
      <c r="S299" s="12">
        <v>44408</v>
      </c>
      <c r="T299" s="12" t="s">
        <v>5893</v>
      </c>
      <c r="U299" s="12"/>
      <c r="V299" s="12" t="s">
        <v>4448</v>
      </c>
      <c r="W299" s="12" t="s">
        <v>4449</v>
      </c>
      <c r="X299" s="12"/>
      <c r="Y299" s="12"/>
      <c r="Z299" s="12"/>
      <c r="AA299" s="12"/>
      <c r="AB299" s="12"/>
      <c r="AC299" s="12"/>
      <c r="AD299" s="12" t="s">
        <v>5910</v>
      </c>
      <c r="AE299" s="12"/>
      <c r="AF299" s="12"/>
      <c r="AG299" s="12"/>
      <c r="AH299" s="12"/>
    </row>
    <row r="300" spans="1:34" ht="15.75" customHeight="1" x14ac:dyDescent="0.25">
      <c r="A300" s="12" t="s">
        <v>5911</v>
      </c>
      <c r="B300" s="12" t="s">
        <v>5911</v>
      </c>
      <c r="C300" s="12">
        <v>370</v>
      </c>
      <c r="D300" s="12"/>
      <c r="E300" s="12" t="s">
        <v>4440</v>
      </c>
      <c r="F300" s="12"/>
      <c r="G300" s="12"/>
      <c r="H300" s="12"/>
      <c r="I300" s="12">
        <v>1962</v>
      </c>
      <c r="J300" s="12"/>
      <c r="K300" s="12"/>
      <c r="L300" s="12"/>
      <c r="M300" s="12"/>
      <c r="N300" s="12"/>
      <c r="O300" s="12"/>
      <c r="P300" s="12"/>
      <c r="Q300" s="12"/>
      <c r="R300" s="12"/>
      <c r="S300" s="12">
        <v>44681</v>
      </c>
      <c r="T300" s="12" t="s">
        <v>5893</v>
      </c>
      <c r="U300" s="12"/>
      <c r="V300" s="12" t="s">
        <v>4448</v>
      </c>
      <c r="W300" s="12" t="s">
        <v>4449</v>
      </c>
      <c r="X300" s="12"/>
      <c r="Y300" s="12"/>
      <c r="Z300" s="12"/>
      <c r="AA300" s="12"/>
      <c r="AB300" s="12"/>
      <c r="AC300" s="12"/>
      <c r="AD300" s="12" t="s">
        <v>5912</v>
      </c>
      <c r="AE300" s="12"/>
      <c r="AF300" s="12"/>
      <c r="AG300" s="12"/>
      <c r="AH300" s="12"/>
    </row>
    <row r="301" spans="1:34" ht="15.75" customHeight="1" x14ac:dyDescent="0.25">
      <c r="A301" s="12" t="s">
        <v>5913</v>
      </c>
      <c r="B301" s="12" t="s">
        <v>5913</v>
      </c>
      <c r="C301" s="12">
        <v>336</v>
      </c>
      <c r="D301" s="12"/>
      <c r="E301" s="12" t="s">
        <v>4440</v>
      </c>
      <c r="F301" s="12"/>
      <c r="G301" s="12"/>
      <c r="H301" s="12"/>
      <c r="I301" s="12">
        <v>1949</v>
      </c>
      <c r="J301" s="12"/>
      <c r="K301" s="12"/>
      <c r="L301" s="12"/>
      <c r="M301" s="12"/>
      <c r="N301" s="12"/>
      <c r="O301" s="12"/>
      <c r="P301" s="12"/>
      <c r="Q301" s="12"/>
      <c r="R301" s="12"/>
      <c r="S301" s="12">
        <v>44408</v>
      </c>
      <c r="T301" s="12" t="s">
        <v>5893</v>
      </c>
      <c r="U301" s="12"/>
      <c r="V301" s="12" t="s">
        <v>4448</v>
      </c>
      <c r="W301" s="12" t="s">
        <v>4449</v>
      </c>
      <c r="X301" s="12"/>
      <c r="Y301" s="12"/>
      <c r="Z301" s="12"/>
      <c r="AA301" s="12"/>
      <c r="AB301" s="12"/>
      <c r="AC301" s="12"/>
      <c r="AD301" s="12" t="s">
        <v>5914</v>
      </c>
      <c r="AE301" s="12"/>
      <c r="AF301" s="12"/>
      <c r="AG301" s="12"/>
      <c r="AH301" s="12"/>
    </row>
    <row r="302" spans="1:34" ht="15.75" customHeight="1" x14ac:dyDescent="0.25">
      <c r="A302" s="12" t="s">
        <v>5915</v>
      </c>
      <c r="B302" s="12" t="s">
        <v>5915</v>
      </c>
      <c r="C302" s="12">
        <v>371</v>
      </c>
      <c r="D302" s="12"/>
      <c r="E302" s="12" t="s">
        <v>4440</v>
      </c>
      <c r="F302" s="12"/>
      <c r="G302" s="12"/>
      <c r="H302" s="12"/>
      <c r="I302" s="12">
        <v>1963</v>
      </c>
      <c r="J302" s="12"/>
      <c r="K302" s="12"/>
      <c r="L302" s="12"/>
      <c r="M302" s="12"/>
      <c r="N302" s="12"/>
      <c r="O302" s="12"/>
      <c r="P302" s="12"/>
      <c r="Q302" s="12"/>
      <c r="R302" s="12"/>
      <c r="S302" s="12">
        <v>44682</v>
      </c>
      <c r="T302" s="12" t="s">
        <v>5893</v>
      </c>
      <c r="U302" s="12"/>
      <c r="V302" s="12" t="s">
        <v>4448</v>
      </c>
      <c r="W302" s="12" t="s">
        <v>4449</v>
      </c>
      <c r="X302" s="12"/>
      <c r="Y302" s="12"/>
      <c r="Z302" s="12"/>
      <c r="AA302" s="12"/>
      <c r="AB302" s="12"/>
      <c r="AC302" s="12"/>
      <c r="AD302" s="12" t="s">
        <v>5916</v>
      </c>
    </row>
    <row r="303" spans="1:34" ht="15.75" customHeight="1" x14ac:dyDescent="0.25">
      <c r="A303" s="12" t="s">
        <v>5917</v>
      </c>
      <c r="B303" s="12" t="s">
        <v>5917</v>
      </c>
      <c r="C303" s="12">
        <v>334</v>
      </c>
      <c r="D303" s="12"/>
      <c r="E303" s="12" t="s">
        <v>4440</v>
      </c>
      <c r="F303" s="12"/>
      <c r="G303" s="12"/>
      <c r="H303" s="12"/>
      <c r="I303" s="12">
        <v>1947</v>
      </c>
      <c r="J303" s="12"/>
      <c r="K303" s="12"/>
      <c r="L303" s="12"/>
      <c r="M303" s="12"/>
      <c r="N303" s="12"/>
      <c r="O303" s="12"/>
      <c r="P303" s="12"/>
      <c r="Q303" s="12"/>
      <c r="R303" s="12"/>
      <c r="S303" s="12">
        <v>44408</v>
      </c>
      <c r="T303" s="12" t="s">
        <v>5893</v>
      </c>
      <c r="U303" s="12"/>
      <c r="V303" s="12" t="s">
        <v>4448</v>
      </c>
      <c r="W303" s="12" t="s">
        <v>4449</v>
      </c>
      <c r="X303" s="12"/>
      <c r="Y303" s="12"/>
      <c r="Z303" s="12"/>
      <c r="AA303" s="12"/>
      <c r="AB303" s="12"/>
      <c r="AC303" s="12"/>
      <c r="AD303" s="12" t="s">
        <v>5918</v>
      </c>
    </row>
    <row r="304" spans="1:34" ht="15.75" customHeight="1" x14ac:dyDescent="0.25">
      <c r="A304" s="12" t="s">
        <v>5919</v>
      </c>
      <c r="B304" s="12" t="s">
        <v>5920</v>
      </c>
      <c r="C304" s="12">
        <v>216</v>
      </c>
      <c r="D304" s="12" t="s">
        <v>5921</v>
      </c>
      <c r="E304" s="12" t="s">
        <v>4286</v>
      </c>
      <c r="F304" s="12"/>
      <c r="G304" s="12"/>
      <c r="H304" s="12" t="s">
        <v>5919</v>
      </c>
      <c r="I304" s="12">
        <v>1766</v>
      </c>
      <c r="J304" s="12"/>
      <c r="K304" s="12"/>
      <c r="L304" s="12"/>
      <c r="M304" s="12">
        <v>11604</v>
      </c>
      <c r="N304" s="12" t="s">
        <v>5920</v>
      </c>
      <c r="O304" s="12" t="s">
        <v>5920</v>
      </c>
      <c r="P304" s="12" t="s">
        <v>5921</v>
      </c>
      <c r="Q304" s="12" t="s">
        <v>4277</v>
      </c>
      <c r="R304" s="12" t="s">
        <v>4278</v>
      </c>
      <c r="S304" s="12"/>
      <c r="T304" s="12"/>
      <c r="U304" s="12"/>
      <c r="V304" s="12" t="s">
        <v>5922</v>
      </c>
      <c r="W304" s="12" t="s">
        <v>5923</v>
      </c>
      <c r="X304" s="12" t="s">
        <v>5924</v>
      </c>
      <c r="Y304" s="12"/>
      <c r="Z304" s="12"/>
      <c r="AA304" s="12"/>
      <c r="AB304" s="12"/>
      <c r="AC304" s="12"/>
      <c r="AD304" s="12" t="s">
        <v>5925</v>
      </c>
    </row>
    <row r="305" spans="1:30" ht="15.75" customHeight="1" x14ac:dyDescent="0.25">
      <c r="A305" s="12" t="s">
        <v>5926</v>
      </c>
      <c r="B305" s="12" t="s">
        <v>5927</v>
      </c>
      <c r="C305" s="12">
        <v>210</v>
      </c>
      <c r="D305" s="12" t="s">
        <v>5928</v>
      </c>
      <c r="E305" s="12" t="s">
        <v>4316</v>
      </c>
      <c r="F305" s="12"/>
      <c r="G305" s="12" t="s">
        <v>5927</v>
      </c>
      <c r="H305" s="12" t="s">
        <v>5926</v>
      </c>
      <c r="I305" s="12">
        <v>125</v>
      </c>
      <c r="J305" s="12" t="s">
        <v>5927</v>
      </c>
      <c r="K305" s="12" t="s">
        <v>5928</v>
      </c>
      <c r="L305" s="12" t="s">
        <v>4316</v>
      </c>
      <c r="M305" s="12"/>
      <c r="N305" s="12"/>
      <c r="O305" s="12"/>
      <c r="P305" s="12"/>
      <c r="Q305" s="12"/>
      <c r="R305" s="12"/>
      <c r="S305" s="12"/>
      <c r="T305" s="12"/>
      <c r="U305" s="12"/>
      <c r="V305" s="12"/>
      <c r="W305" s="12"/>
      <c r="X305" s="12"/>
      <c r="Y305" s="12"/>
      <c r="Z305" s="12"/>
      <c r="AA305" s="12"/>
      <c r="AB305" s="12"/>
      <c r="AC305" s="12"/>
      <c r="AD305" s="12" t="s">
        <v>5929</v>
      </c>
    </row>
    <row r="306" spans="1:30" ht="15.75" customHeight="1" x14ac:dyDescent="0.25">
      <c r="A306" s="12" t="s">
        <v>5930</v>
      </c>
      <c r="B306" s="12" t="s">
        <v>5931</v>
      </c>
      <c r="C306" s="12">
        <v>317</v>
      </c>
      <c r="D306" s="12" t="s">
        <v>5932</v>
      </c>
      <c r="E306" s="12" t="s">
        <v>4262</v>
      </c>
      <c r="F306" s="12"/>
      <c r="G306" s="12"/>
      <c r="H306" s="12"/>
      <c r="I306" s="12">
        <v>1796</v>
      </c>
      <c r="J306" s="12"/>
      <c r="K306" s="12"/>
      <c r="L306" s="12"/>
      <c r="M306" s="12"/>
      <c r="N306" s="12"/>
      <c r="O306" s="12"/>
      <c r="P306" s="12"/>
      <c r="Q306" s="12"/>
      <c r="R306" s="12"/>
      <c r="S306" s="12">
        <v>44321</v>
      </c>
      <c r="T306" s="12" t="s">
        <v>5933</v>
      </c>
      <c r="U306" s="12"/>
      <c r="V306" s="12" t="s">
        <v>5934</v>
      </c>
      <c r="W306" s="12" t="s">
        <v>5935</v>
      </c>
      <c r="X306" s="12"/>
      <c r="Y306" s="12"/>
      <c r="Z306" s="12"/>
      <c r="AA306" s="12"/>
      <c r="AB306" s="12"/>
      <c r="AC306" s="12"/>
      <c r="AD306" s="12" t="s">
        <v>5936</v>
      </c>
    </row>
    <row r="307" spans="1:30" ht="15.75" customHeight="1" x14ac:dyDescent="0.25">
      <c r="A307" s="12" t="s">
        <v>5937</v>
      </c>
      <c r="B307" s="12" t="s">
        <v>5938</v>
      </c>
      <c r="C307" s="12">
        <v>348</v>
      </c>
      <c r="D307" s="12" t="s">
        <v>5939</v>
      </c>
      <c r="E307" s="12" t="s">
        <v>4258</v>
      </c>
      <c r="F307" s="12"/>
      <c r="G307" s="12"/>
      <c r="H307" s="12"/>
      <c r="I307" s="12">
        <v>1941</v>
      </c>
      <c r="J307" s="12"/>
      <c r="K307" s="12"/>
      <c r="L307" s="12"/>
      <c r="M307" s="12"/>
      <c r="N307" s="12"/>
      <c r="O307" s="12"/>
      <c r="P307" s="12"/>
      <c r="Q307" s="12"/>
      <c r="R307" s="12"/>
      <c r="S307" s="12">
        <v>44480</v>
      </c>
      <c r="T307" s="12" t="s">
        <v>5940</v>
      </c>
      <c r="U307" s="12"/>
      <c r="V307" s="12" t="s">
        <v>5941</v>
      </c>
      <c r="W307" s="12" t="s">
        <v>5942</v>
      </c>
      <c r="X307" s="12"/>
      <c r="Y307" s="12"/>
      <c r="Z307" s="12"/>
      <c r="AA307" s="12"/>
      <c r="AB307" s="12"/>
      <c r="AC307" s="12"/>
      <c r="AD307" s="12" t="s">
        <v>5943</v>
      </c>
    </row>
    <row r="308" spans="1:30" ht="15.75" customHeight="1" x14ac:dyDescent="0.25">
      <c r="A308" s="12" t="s">
        <v>5944</v>
      </c>
      <c r="B308" s="12" t="s">
        <v>5945</v>
      </c>
      <c r="C308" s="12">
        <v>406</v>
      </c>
      <c r="D308" s="12" t="s">
        <v>5946</v>
      </c>
      <c r="E308" s="12" t="s">
        <v>4262</v>
      </c>
      <c r="F308" s="12"/>
      <c r="G308" s="12"/>
      <c r="H308" s="12"/>
      <c r="I308" s="12">
        <v>2070</v>
      </c>
      <c r="J308" s="12"/>
      <c r="K308" s="12"/>
      <c r="L308" s="12"/>
      <c r="M308" s="12">
        <v>10257</v>
      </c>
      <c r="N308" s="12" t="s">
        <v>5945</v>
      </c>
      <c r="O308" s="12" t="s">
        <v>5945</v>
      </c>
      <c r="P308" s="12"/>
      <c r="Q308" s="12"/>
      <c r="R308" s="12"/>
      <c r="S308" s="12">
        <v>44935</v>
      </c>
      <c r="T308" s="12" t="s">
        <v>5947</v>
      </c>
      <c r="U308" s="12"/>
      <c r="V308" s="12"/>
      <c r="W308" s="12"/>
      <c r="X308" s="12"/>
      <c r="Y308" s="12"/>
      <c r="Z308" s="12"/>
      <c r="AA308" s="12"/>
      <c r="AB308" s="12"/>
      <c r="AC308" s="12"/>
      <c r="AD308" s="12" t="s">
        <v>5948</v>
      </c>
    </row>
    <row r="309" spans="1:30" ht="15.75" customHeight="1" x14ac:dyDescent="0.25">
      <c r="A309" s="12" t="s">
        <v>5949</v>
      </c>
      <c r="B309" s="12" t="s">
        <v>5950</v>
      </c>
      <c r="C309" s="12">
        <v>31</v>
      </c>
      <c r="D309" s="12" t="s">
        <v>5951</v>
      </c>
      <c r="E309" s="12" t="s">
        <v>4286</v>
      </c>
      <c r="F309" s="12"/>
      <c r="G309" s="12"/>
      <c r="H309" s="12" t="s">
        <v>5949</v>
      </c>
      <c r="I309" s="12">
        <v>1742</v>
      </c>
      <c r="J309" s="12"/>
      <c r="K309" s="12"/>
      <c r="L309" s="12"/>
      <c r="M309" s="12">
        <v>11590</v>
      </c>
      <c r="N309" s="12" t="s">
        <v>5952</v>
      </c>
      <c r="O309" s="12" t="s">
        <v>5950</v>
      </c>
      <c r="P309" s="12" t="s">
        <v>5951</v>
      </c>
      <c r="Q309" s="12" t="s">
        <v>4277</v>
      </c>
      <c r="R309" s="12" t="s">
        <v>4278</v>
      </c>
      <c r="S309" s="12">
        <v>44232</v>
      </c>
      <c r="T309" s="12" t="s">
        <v>5953</v>
      </c>
      <c r="U309" s="12" t="s">
        <v>5954</v>
      </c>
      <c r="V309" s="12" t="s">
        <v>5955</v>
      </c>
      <c r="W309" s="12" t="s">
        <v>5956</v>
      </c>
      <c r="X309" s="12" t="s">
        <v>5957</v>
      </c>
      <c r="Y309" s="12"/>
      <c r="Z309" s="12"/>
      <c r="AA309" s="12"/>
      <c r="AB309" s="12"/>
      <c r="AC309" s="12"/>
      <c r="AD309" s="12" t="s">
        <v>5958</v>
      </c>
    </row>
    <row r="310" spans="1:30" ht="15.75" customHeight="1" x14ac:dyDescent="0.25">
      <c r="A310" s="12" t="s">
        <v>5959</v>
      </c>
      <c r="B310" s="12" t="s">
        <v>5959</v>
      </c>
      <c r="C310" s="12">
        <v>290</v>
      </c>
      <c r="D310" s="12" t="s">
        <v>5959</v>
      </c>
      <c r="E310" s="12" t="s">
        <v>4286</v>
      </c>
      <c r="F310" s="12"/>
      <c r="G310" s="12"/>
      <c r="H310" s="12" t="s">
        <v>5960</v>
      </c>
      <c r="I310" s="12">
        <v>1776</v>
      </c>
      <c r="J310" s="12"/>
      <c r="K310" s="12"/>
      <c r="L310" s="12"/>
      <c r="M310" s="12">
        <v>11585</v>
      </c>
      <c r="N310" s="12" t="s">
        <v>5960</v>
      </c>
      <c r="O310" s="12" t="s">
        <v>5960</v>
      </c>
      <c r="P310" s="12" t="s">
        <v>5961</v>
      </c>
      <c r="Q310" s="12" t="s">
        <v>4767</v>
      </c>
      <c r="R310" s="12"/>
      <c r="S310" s="12"/>
      <c r="T310" s="12"/>
      <c r="U310" s="12"/>
      <c r="V310" s="12"/>
      <c r="W310" s="12"/>
      <c r="X310" s="12"/>
      <c r="Y310" s="12"/>
      <c r="Z310" s="12"/>
      <c r="AA310" s="12"/>
      <c r="AB310" s="12"/>
      <c r="AC310" s="12"/>
      <c r="AD310" s="12" t="s">
        <v>5960</v>
      </c>
    </row>
    <row r="311" spans="1:30" ht="15.75" customHeight="1" x14ac:dyDescent="0.25">
      <c r="A311" s="12" t="s">
        <v>5962</v>
      </c>
      <c r="B311" s="12" t="s">
        <v>5963</v>
      </c>
      <c r="C311" s="12">
        <v>217</v>
      </c>
      <c r="D311" s="12" t="s">
        <v>5964</v>
      </c>
      <c r="E311" s="12" t="s">
        <v>4316</v>
      </c>
      <c r="F311" s="12"/>
      <c r="G311" s="12" t="s">
        <v>5963</v>
      </c>
      <c r="H311" s="12" t="s">
        <v>5962</v>
      </c>
      <c r="I311" s="12">
        <v>230</v>
      </c>
      <c r="J311" s="12" t="s">
        <v>5963</v>
      </c>
      <c r="K311" s="12" t="s">
        <v>5964</v>
      </c>
      <c r="L311" s="12" t="s">
        <v>4316</v>
      </c>
      <c r="M311" s="12">
        <v>2178</v>
      </c>
      <c r="N311" s="12" t="s">
        <v>5963</v>
      </c>
      <c r="O311" s="12" t="s">
        <v>5963</v>
      </c>
      <c r="P311" s="12" t="s">
        <v>5964</v>
      </c>
      <c r="Q311" s="12" t="s">
        <v>4320</v>
      </c>
      <c r="R311" s="12" t="s">
        <v>4278</v>
      </c>
      <c r="S311" s="12"/>
      <c r="T311" s="12"/>
      <c r="U311" s="12"/>
      <c r="V311" s="12" t="s">
        <v>5965</v>
      </c>
      <c r="W311" s="12" t="s">
        <v>5966</v>
      </c>
      <c r="X311" s="12" t="s">
        <v>5967</v>
      </c>
      <c r="Y311" s="12"/>
      <c r="Z311" s="12"/>
      <c r="AA311" s="12"/>
      <c r="AB311" s="12"/>
      <c r="AC311" s="12"/>
      <c r="AD311" s="12" t="s">
        <v>5968</v>
      </c>
    </row>
    <row r="312" spans="1:30" ht="15.75" customHeight="1" x14ac:dyDescent="0.25">
      <c r="A312" s="12" t="s">
        <v>5969</v>
      </c>
      <c r="B312" s="12" t="s">
        <v>5970</v>
      </c>
      <c r="C312" s="12">
        <v>364</v>
      </c>
      <c r="D312" s="12" t="s">
        <v>5971</v>
      </c>
      <c r="E312" s="12" t="s">
        <v>4262</v>
      </c>
      <c r="F312" s="12"/>
      <c r="G312" s="12"/>
      <c r="H312" s="12"/>
      <c r="I312" s="12">
        <v>1929</v>
      </c>
      <c r="J312" s="12"/>
      <c r="K312" s="12"/>
      <c r="L312" s="12"/>
      <c r="M312" s="12"/>
      <c r="N312" s="12"/>
      <c r="O312" s="12"/>
      <c r="P312" s="12"/>
      <c r="Q312" s="12"/>
      <c r="R312" s="12"/>
      <c r="S312" s="12">
        <v>44658</v>
      </c>
      <c r="T312" s="12"/>
      <c r="U312" s="12"/>
      <c r="V312" s="12" t="s">
        <v>5972</v>
      </c>
      <c r="W312" s="12" t="s">
        <v>5973</v>
      </c>
      <c r="X312" s="12"/>
      <c r="Y312" s="12"/>
      <c r="Z312" s="12"/>
      <c r="AA312" s="12"/>
      <c r="AB312" s="12"/>
      <c r="AC312" s="12"/>
      <c r="AD312" s="12" t="s">
        <v>5969</v>
      </c>
    </row>
    <row r="313" spans="1:30" ht="15.75" customHeight="1" x14ac:dyDescent="0.25">
      <c r="A313" s="12" t="s">
        <v>5974</v>
      </c>
      <c r="B313" s="12" t="s">
        <v>5975</v>
      </c>
      <c r="C313" s="12">
        <v>219</v>
      </c>
      <c r="D313" s="12" t="s">
        <v>5976</v>
      </c>
      <c r="E313" s="12" t="s">
        <v>4328</v>
      </c>
      <c r="F313" s="12"/>
      <c r="G313" s="12" t="s">
        <v>5975</v>
      </c>
      <c r="H313" s="12" t="s">
        <v>5974</v>
      </c>
      <c r="I313" s="12">
        <v>4396</v>
      </c>
      <c r="J313" s="12" t="s">
        <v>5977</v>
      </c>
      <c r="K313" s="12" t="s">
        <v>5976</v>
      </c>
      <c r="L313" s="12" t="s">
        <v>4332</v>
      </c>
      <c r="M313" s="12">
        <v>4396</v>
      </c>
      <c r="N313" s="12" t="s">
        <v>5975</v>
      </c>
      <c r="O313" s="12" t="s">
        <v>5975</v>
      </c>
      <c r="P313" s="12" t="s">
        <v>5976</v>
      </c>
      <c r="Q313" s="12" t="s">
        <v>4334</v>
      </c>
      <c r="R313" s="12" t="s">
        <v>4278</v>
      </c>
      <c r="S313" s="12"/>
      <c r="T313" s="12"/>
      <c r="U313" s="12"/>
      <c r="V313" s="12" t="s">
        <v>5978</v>
      </c>
      <c r="W313" s="12" t="s">
        <v>5979</v>
      </c>
      <c r="X313" s="12">
        <v>4242630454</v>
      </c>
      <c r="Y313" s="12"/>
      <c r="Z313" s="12"/>
      <c r="AA313" s="12"/>
      <c r="AB313" s="12"/>
      <c r="AC313" s="12"/>
      <c r="AD313" s="12" t="s">
        <v>5980</v>
      </c>
    </row>
    <row r="314" spans="1:30" ht="15.75" customHeight="1" x14ac:dyDescent="0.25">
      <c r="A314" s="12" t="s">
        <v>5981</v>
      </c>
      <c r="B314" s="12" t="s">
        <v>5982</v>
      </c>
      <c r="C314" s="12">
        <v>221</v>
      </c>
      <c r="D314" s="12" t="s">
        <v>5983</v>
      </c>
      <c r="E314" s="12" t="s">
        <v>4286</v>
      </c>
      <c r="F314" s="12"/>
      <c r="G314" s="12" t="s">
        <v>5982</v>
      </c>
      <c r="H314" s="12" t="s">
        <v>5981</v>
      </c>
      <c r="I314" s="12">
        <v>1557</v>
      </c>
      <c r="J314" s="12" t="s">
        <v>5982</v>
      </c>
      <c r="K314" s="12" t="s">
        <v>5982</v>
      </c>
      <c r="L314" s="12" t="s">
        <v>17</v>
      </c>
      <c r="M314" s="12">
        <v>11220</v>
      </c>
      <c r="N314" s="12" t="s">
        <v>5982</v>
      </c>
      <c r="O314" s="12" t="s">
        <v>5982</v>
      </c>
      <c r="P314" s="12" t="s">
        <v>5984</v>
      </c>
      <c r="Q314" s="12" t="s">
        <v>4287</v>
      </c>
      <c r="R314" s="12" t="s">
        <v>4278</v>
      </c>
      <c r="S314" s="12"/>
      <c r="T314" s="12"/>
      <c r="U314" s="12"/>
      <c r="V314" s="12" t="s">
        <v>5985</v>
      </c>
      <c r="W314" s="12" t="s">
        <v>5986</v>
      </c>
      <c r="X314" s="12" t="s">
        <v>5987</v>
      </c>
      <c r="Y314" s="12"/>
      <c r="Z314" s="12"/>
      <c r="AA314" s="12"/>
      <c r="AB314" s="12"/>
      <c r="AC314" s="12"/>
      <c r="AD314" s="12" t="s">
        <v>5988</v>
      </c>
    </row>
    <row r="315" spans="1:30" ht="15.75" customHeight="1" x14ac:dyDescent="0.25">
      <c r="A315" s="12" t="s">
        <v>5989</v>
      </c>
      <c r="B315" s="12" t="s">
        <v>5990</v>
      </c>
      <c r="C315" s="12">
        <v>218</v>
      </c>
      <c r="D315" s="12" t="s">
        <v>5991</v>
      </c>
      <c r="E315" s="12" t="s">
        <v>4685</v>
      </c>
      <c r="F315" s="12"/>
      <c r="G315" s="12" t="s">
        <v>5990</v>
      </c>
      <c r="H315" s="12" t="s">
        <v>5989</v>
      </c>
      <c r="I315" s="12">
        <v>1556</v>
      </c>
      <c r="J315" s="12" t="s">
        <v>5990</v>
      </c>
      <c r="K315" s="12" t="s">
        <v>5991</v>
      </c>
      <c r="L315" s="12" t="s">
        <v>17</v>
      </c>
      <c r="M315" s="12"/>
      <c r="N315" s="12"/>
      <c r="O315" s="12"/>
      <c r="P315" s="12"/>
      <c r="Q315" s="12"/>
      <c r="R315" s="12"/>
      <c r="S315" s="12"/>
      <c r="T315" s="12"/>
      <c r="U315" s="12"/>
      <c r="V315" s="12"/>
      <c r="W315" s="12"/>
      <c r="X315" s="12"/>
      <c r="Y315" s="12"/>
      <c r="Z315" s="12"/>
      <c r="AA315" s="12"/>
      <c r="AB315" s="12"/>
      <c r="AC315" s="12"/>
      <c r="AD315" s="12" t="s">
        <v>5992</v>
      </c>
    </row>
    <row r="316" spans="1:30" ht="15.75" customHeight="1" x14ac:dyDescent="0.25">
      <c r="A316" s="12" t="s">
        <v>5993</v>
      </c>
      <c r="B316" s="12" t="s">
        <v>5994</v>
      </c>
      <c r="C316" s="12">
        <v>223</v>
      </c>
      <c r="D316" s="12" t="s">
        <v>5995</v>
      </c>
      <c r="E316" s="12" t="s">
        <v>4328</v>
      </c>
      <c r="F316" s="12"/>
      <c r="G316" s="12" t="s">
        <v>5996</v>
      </c>
      <c r="H316" s="12" t="s">
        <v>5993</v>
      </c>
      <c r="I316" s="12">
        <v>16</v>
      </c>
      <c r="J316" s="12" t="s">
        <v>5996</v>
      </c>
      <c r="K316" s="12" t="s">
        <v>5995</v>
      </c>
      <c r="L316" s="12" t="s">
        <v>4332</v>
      </c>
      <c r="M316" s="12">
        <v>2986</v>
      </c>
      <c r="N316" s="12" t="s">
        <v>5994</v>
      </c>
      <c r="O316" s="12" t="s">
        <v>5994</v>
      </c>
      <c r="P316" s="12" t="s">
        <v>5997</v>
      </c>
      <c r="Q316" s="12"/>
      <c r="R316" s="12"/>
      <c r="S316" s="12"/>
      <c r="T316" s="12"/>
      <c r="U316" s="12"/>
      <c r="V316" s="12" t="s">
        <v>5998</v>
      </c>
      <c r="W316" s="12" t="s">
        <v>5999</v>
      </c>
      <c r="X316" s="12" t="s">
        <v>6000</v>
      </c>
      <c r="Y316" s="12"/>
      <c r="Z316" s="12"/>
      <c r="AA316" s="12"/>
      <c r="AB316" s="12"/>
      <c r="AC316" s="12"/>
      <c r="AD316" s="12" t="s">
        <v>6001</v>
      </c>
    </row>
    <row r="317" spans="1:30" ht="15.75" customHeight="1" x14ac:dyDescent="0.25">
      <c r="A317" s="12" t="s">
        <v>6002</v>
      </c>
      <c r="B317" s="12" t="s">
        <v>6002</v>
      </c>
      <c r="C317" s="12">
        <v>222</v>
      </c>
      <c r="D317" s="12" t="s">
        <v>6002</v>
      </c>
      <c r="E317" s="12" t="s">
        <v>4328</v>
      </c>
      <c r="F317" s="12"/>
      <c r="G317" s="12" t="s">
        <v>6002</v>
      </c>
      <c r="H317" s="12" t="s">
        <v>6003</v>
      </c>
      <c r="I317" s="12">
        <v>11</v>
      </c>
      <c r="J317" s="12" t="s">
        <v>6004</v>
      </c>
      <c r="K317" s="12" t="s">
        <v>6005</v>
      </c>
      <c r="L317" s="12" t="s">
        <v>4332</v>
      </c>
      <c r="M317" s="12"/>
      <c r="N317" s="12"/>
      <c r="O317" s="12"/>
      <c r="P317" s="12"/>
      <c r="Q317" s="12"/>
      <c r="R317" s="12"/>
      <c r="S317" s="12"/>
      <c r="T317" s="12"/>
      <c r="U317" s="12"/>
      <c r="V317" s="12"/>
      <c r="W317" s="12"/>
      <c r="X317" s="12"/>
      <c r="Y317" s="12"/>
      <c r="Z317" s="12"/>
      <c r="AA317" s="12"/>
      <c r="AB317" s="12"/>
      <c r="AC317" s="12"/>
      <c r="AD317" s="12" t="s">
        <v>6002</v>
      </c>
    </row>
    <row r="318" spans="1:30" ht="15.75" customHeight="1" x14ac:dyDescent="0.25">
      <c r="A318" s="12" t="s">
        <v>6006</v>
      </c>
      <c r="B318" s="12" t="s">
        <v>6007</v>
      </c>
      <c r="C318" s="12">
        <v>224</v>
      </c>
      <c r="D318" s="12" t="s">
        <v>6008</v>
      </c>
      <c r="E318" s="12" t="s">
        <v>4328</v>
      </c>
      <c r="F318" s="12"/>
      <c r="G318" s="12" t="s">
        <v>6009</v>
      </c>
      <c r="H318" s="12" t="s">
        <v>6006</v>
      </c>
      <c r="I318" s="12">
        <v>15</v>
      </c>
      <c r="J318" s="12" t="s">
        <v>6010</v>
      </c>
      <c r="K318" s="12" t="s">
        <v>6008</v>
      </c>
      <c r="L318" s="12" t="s">
        <v>4332</v>
      </c>
      <c r="M318" s="12">
        <v>8498</v>
      </c>
      <c r="N318" s="12" t="s">
        <v>6007</v>
      </c>
      <c r="O318" s="12" t="s">
        <v>6007</v>
      </c>
      <c r="P318" s="12" t="s">
        <v>6011</v>
      </c>
      <c r="Q318" s="12" t="s">
        <v>4334</v>
      </c>
      <c r="R318" s="12" t="s">
        <v>4278</v>
      </c>
      <c r="S318" s="12"/>
      <c r="T318" s="12"/>
      <c r="U318" s="12"/>
      <c r="V318" s="12" t="s">
        <v>6012</v>
      </c>
      <c r="W318" s="12" t="s">
        <v>6013</v>
      </c>
      <c r="X318" s="12" t="s">
        <v>6014</v>
      </c>
      <c r="Y318" s="12"/>
      <c r="Z318" s="12"/>
      <c r="AA318" s="12"/>
      <c r="AB318" s="12"/>
      <c r="AC318" s="12"/>
      <c r="AD318" s="12" t="s">
        <v>6015</v>
      </c>
    </row>
    <row r="319" spans="1:30" ht="15.75" customHeight="1" x14ac:dyDescent="0.25">
      <c r="A319" s="12" t="s">
        <v>6016</v>
      </c>
      <c r="B319" s="12" t="s">
        <v>6017</v>
      </c>
      <c r="C319" s="12">
        <v>312</v>
      </c>
      <c r="D319" s="12" t="s">
        <v>6018</v>
      </c>
      <c r="E319" s="12" t="s">
        <v>4685</v>
      </c>
      <c r="F319" s="12"/>
      <c r="G319" s="12"/>
      <c r="H319" s="12"/>
      <c r="I319" s="12">
        <v>1790</v>
      </c>
      <c r="J319" s="12"/>
      <c r="K319" s="12"/>
      <c r="L319" s="12"/>
      <c r="M319" s="12"/>
      <c r="N319" s="12" t="s">
        <v>6017</v>
      </c>
      <c r="O319" s="12" t="s">
        <v>6017</v>
      </c>
      <c r="P319" s="12"/>
      <c r="Q319" s="12"/>
      <c r="R319" s="12"/>
      <c r="S319" s="12" t="s">
        <v>6019</v>
      </c>
      <c r="T319" s="12"/>
      <c r="U319" s="12"/>
      <c r="V319" s="12" t="s">
        <v>5629</v>
      </c>
      <c r="W319" s="12" t="s">
        <v>5630</v>
      </c>
      <c r="X319" s="12"/>
      <c r="Y319" s="12"/>
      <c r="Z319" s="12"/>
      <c r="AA319" s="12"/>
      <c r="AB319" s="12"/>
      <c r="AC319" s="12"/>
      <c r="AD319" s="12" t="s">
        <v>6020</v>
      </c>
    </row>
    <row r="320" spans="1:30" ht="15.75" customHeight="1" x14ac:dyDescent="0.25">
      <c r="A320" s="12" t="s">
        <v>6021</v>
      </c>
      <c r="B320" s="12" t="s">
        <v>6021</v>
      </c>
      <c r="C320" s="12">
        <v>226</v>
      </c>
      <c r="D320" s="12" t="s">
        <v>6021</v>
      </c>
      <c r="E320" s="12" t="s">
        <v>4258</v>
      </c>
      <c r="F320" s="12"/>
      <c r="G320" s="12" t="s">
        <v>6021</v>
      </c>
      <c r="H320" s="12" t="s">
        <v>6021</v>
      </c>
      <c r="I320" s="12">
        <v>811</v>
      </c>
      <c r="J320" s="12" t="s">
        <v>6021</v>
      </c>
      <c r="K320" s="12" t="s">
        <v>6021</v>
      </c>
      <c r="L320" s="12" t="s">
        <v>4262</v>
      </c>
      <c r="M320" s="12"/>
      <c r="N320" s="12"/>
      <c r="O320" s="12" t="s">
        <v>6021</v>
      </c>
      <c r="P320" s="12"/>
      <c r="Q320" s="12"/>
      <c r="R320" s="12"/>
      <c r="S320" s="12"/>
      <c r="T320" s="12"/>
      <c r="U320" s="12"/>
      <c r="V320" s="12"/>
      <c r="W320" s="12"/>
      <c r="X320" s="12"/>
      <c r="Y320" s="12"/>
      <c r="Z320" s="12"/>
      <c r="AA320" s="12"/>
      <c r="AB320" s="12"/>
      <c r="AC320" s="12"/>
      <c r="AD320" s="12" t="s">
        <v>6022</v>
      </c>
    </row>
    <row r="321" spans="1:30" ht="15.75" customHeight="1" x14ac:dyDescent="0.25">
      <c r="A321" s="12" t="s">
        <v>6023</v>
      </c>
      <c r="B321" s="12" t="s">
        <v>6024</v>
      </c>
      <c r="C321" s="12">
        <v>32</v>
      </c>
      <c r="D321" s="12" t="s">
        <v>6025</v>
      </c>
      <c r="E321" s="12" t="s">
        <v>4286</v>
      </c>
      <c r="F321" s="12"/>
      <c r="G321" s="12" t="s">
        <v>6024</v>
      </c>
      <c r="H321" s="12" t="s">
        <v>6023</v>
      </c>
      <c r="I321" s="12">
        <v>1493</v>
      </c>
      <c r="J321" s="12" t="s">
        <v>6024</v>
      </c>
      <c r="K321" s="12" t="s">
        <v>6024</v>
      </c>
      <c r="L321" s="12" t="s">
        <v>4262</v>
      </c>
      <c r="M321" s="12">
        <v>11188</v>
      </c>
      <c r="N321" s="12" t="s">
        <v>6024</v>
      </c>
      <c r="O321" s="12" t="s">
        <v>6024</v>
      </c>
      <c r="P321" s="12" t="s">
        <v>6025</v>
      </c>
      <c r="Q321" s="12" t="s">
        <v>4287</v>
      </c>
      <c r="R321" s="12" t="s">
        <v>4278</v>
      </c>
      <c r="S321" s="12"/>
      <c r="T321" s="12"/>
      <c r="U321" s="12"/>
      <c r="V321" s="12" t="s">
        <v>6026</v>
      </c>
      <c r="W321" s="12" t="s">
        <v>6027</v>
      </c>
      <c r="X321" s="12">
        <v>584127253740</v>
      </c>
      <c r="Y321" s="12"/>
      <c r="Z321" s="12"/>
      <c r="AA321" s="12"/>
      <c r="AB321" s="12"/>
      <c r="AC321" s="12"/>
      <c r="AD321" s="12" t="s">
        <v>6028</v>
      </c>
    </row>
    <row r="322" spans="1:30" ht="15.75" customHeight="1" x14ac:dyDescent="0.25">
      <c r="A322" s="12" t="s">
        <v>6029</v>
      </c>
      <c r="B322" s="12" t="s">
        <v>6030</v>
      </c>
      <c r="C322" s="12">
        <v>280</v>
      </c>
      <c r="D322" s="12" t="s">
        <v>6031</v>
      </c>
      <c r="E322" s="12" t="s">
        <v>4286</v>
      </c>
      <c r="F322" s="12"/>
      <c r="G322" s="12"/>
      <c r="H322" s="12" t="s">
        <v>6029</v>
      </c>
      <c r="I322" s="12">
        <v>1770</v>
      </c>
      <c r="J322" s="12"/>
      <c r="K322" s="12"/>
      <c r="L322" s="12"/>
      <c r="M322" s="12">
        <v>11576</v>
      </c>
      <c r="N322" s="12" t="s">
        <v>6030</v>
      </c>
      <c r="O322" s="12" t="s">
        <v>6030</v>
      </c>
      <c r="P322" s="12" t="s">
        <v>6031</v>
      </c>
      <c r="Q322" s="12" t="s">
        <v>4287</v>
      </c>
      <c r="R322" s="12" t="s">
        <v>4278</v>
      </c>
      <c r="S322" s="12"/>
      <c r="T322" s="12"/>
      <c r="U322" s="12"/>
      <c r="V322" s="12" t="s">
        <v>6032</v>
      </c>
      <c r="W322" s="12" t="s">
        <v>6033</v>
      </c>
      <c r="X322" s="12" t="s">
        <v>6034</v>
      </c>
      <c r="Y322" s="12"/>
      <c r="Z322" s="12"/>
      <c r="AA322" s="12"/>
      <c r="AB322" s="12"/>
      <c r="AC322" s="12"/>
      <c r="AD322" s="12" t="s">
        <v>6035</v>
      </c>
    </row>
    <row r="323" spans="1:30" ht="15.75" customHeight="1" x14ac:dyDescent="0.25">
      <c r="A323" s="12" t="s">
        <v>6036</v>
      </c>
      <c r="B323" s="12" t="s">
        <v>6036</v>
      </c>
      <c r="C323" s="12">
        <v>227</v>
      </c>
      <c r="D323" s="12" t="s">
        <v>6036</v>
      </c>
      <c r="E323" s="12" t="s">
        <v>4316</v>
      </c>
      <c r="F323" s="12"/>
      <c r="G323" s="12"/>
      <c r="H323" s="12" t="s">
        <v>6037</v>
      </c>
      <c r="I323" s="12">
        <v>32</v>
      </c>
      <c r="J323" s="12" t="s">
        <v>6038</v>
      </c>
      <c r="K323" s="12" t="s">
        <v>6036</v>
      </c>
      <c r="L323" s="12" t="s">
        <v>4316</v>
      </c>
      <c r="M323" s="12">
        <v>744</v>
      </c>
      <c r="N323" s="12" t="s">
        <v>6036</v>
      </c>
      <c r="O323" s="12" t="s">
        <v>6036</v>
      </c>
      <c r="P323" s="12" t="s">
        <v>6036</v>
      </c>
      <c r="Q323" s="12" t="s">
        <v>4320</v>
      </c>
      <c r="R323" s="12" t="s">
        <v>4278</v>
      </c>
      <c r="S323" s="12"/>
      <c r="T323" s="12"/>
      <c r="U323" s="12"/>
      <c r="V323" s="12" t="s">
        <v>6039</v>
      </c>
      <c r="W323" s="12" t="s">
        <v>6040</v>
      </c>
      <c r="X323" s="12" t="s">
        <v>6041</v>
      </c>
      <c r="Y323" s="12"/>
      <c r="Z323" s="12"/>
      <c r="AA323" s="12"/>
      <c r="AB323" s="12"/>
      <c r="AC323" s="12"/>
      <c r="AD323" s="12" t="s">
        <v>6036</v>
      </c>
    </row>
    <row r="324" spans="1:30" ht="15.75" customHeight="1" x14ac:dyDescent="0.25">
      <c r="A324" s="12" t="s">
        <v>6042</v>
      </c>
      <c r="B324" s="12" t="s">
        <v>6042</v>
      </c>
      <c r="C324" s="12">
        <v>409</v>
      </c>
      <c r="D324" s="12"/>
      <c r="E324" s="12" t="s">
        <v>4262</v>
      </c>
      <c r="F324" s="12"/>
      <c r="G324" s="12"/>
      <c r="H324" s="12"/>
      <c r="I324" s="12">
        <v>2071</v>
      </c>
      <c r="J324" s="12"/>
      <c r="K324" s="12"/>
      <c r="L324" s="12"/>
      <c r="M324" s="12"/>
      <c r="N324" s="12"/>
      <c r="O324" s="12"/>
      <c r="P324" s="12"/>
      <c r="Q324" s="12"/>
      <c r="R324" s="12"/>
      <c r="S324" s="12">
        <v>44944</v>
      </c>
      <c r="T324" s="12" t="s">
        <v>6043</v>
      </c>
      <c r="U324" s="12"/>
      <c r="V324" s="12" t="s">
        <v>6044</v>
      </c>
      <c r="W324" s="12"/>
      <c r="X324" s="12"/>
      <c r="Y324" s="12"/>
      <c r="Z324" s="12"/>
      <c r="AA324" s="12"/>
      <c r="AB324" s="12"/>
      <c r="AC324" s="12"/>
      <c r="AD324" s="12" t="s">
        <v>6045</v>
      </c>
    </row>
    <row r="325" spans="1:30" ht="15.75" customHeight="1" x14ac:dyDescent="0.25">
      <c r="A325" s="12" t="s">
        <v>6046</v>
      </c>
      <c r="B325" s="12" t="s">
        <v>6047</v>
      </c>
      <c r="C325" s="12">
        <v>232</v>
      </c>
      <c r="D325" s="12" t="s">
        <v>6048</v>
      </c>
      <c r="E325" s="12" t="s">
        <v>4258</v>
      </c>
      <c r="F325" s="12"/>
      <c r="G325" s="12" t="s">
        <v>6047</v>
      </c>
      <c r="H325" s="12" t="s">
        <v>6046</v>
      </c>
      <c r="I325" s="12">
        <v>1558</v>
      </c>
      <c r="J325" s="12" t="s">
        <v>6047</v>
      </c>
      <c r="K325" s="12" t="s">
        <v>6047</v>
      </c>
      <c r="L325" s="12" t="s">
        <v>4262</v>
      </c>
      <c r="M325" s="12">
        <v>10956</v>
      </c>
      <c r="N325" s="12" t="s">
        <v>6047</v>
      </c>
      <c r="O325" s="12" t="s">
        <v>6047</v>
      </c>
      <c r="P325" s="12" t="s">
        <v>6048</v>
      </c>
      <c r="Q325" s="12" t="s">
        <v>4277</v>
      </c>
      <c r="R325" s="12" t="s">
        <v>4278</v>
      </c>
      <c r="S325" s="12"/>
      <c r="T325" s="12" t="s">
        <v>6049</v>
      </c>
      <c r="U325" s="12"/>
      <c r="V325" s="12" t="s">
        <v>6050</v>
      </c>
      <c r="W325" s="12" t="s">
        <v>6051</v>
      </c>
      <c r="X325" s="12" t="s">
        <v>6052</v>
      </c>
      <c r="Y325" s="12"/>
      <c r="Z325" s="12"/>
      <c r="AA325" s="12"/>
      <c r="AB325" s="12"/>
      <c r="AC325" s="12"/>
      <c r="AD325" s="12" t="s">
        <v>6053</v>
      </c>
    </row>
    <row r="326" spans="1:30" ht="15.75" customHeight="1" x14ac:dyDescent="0.25">
      <c r="A326" s="12" t="s">
        <v>6054</v>
      </c>
      <c r="B326" s="12" t="s">
        <v>6055</v>
      </c>
      <c r="C326" s="12">
        <v>233</v>
      </c>
      <c r="D326" s="12" t="s">
        <v>6056</v>
      </c>
      <c r="E326" s="12" t="s">
        <v>4258</v>
      </c>
      <c r="F326" s="12"/>
      <c r="G326" s="12" t="s">
        <v>6055</v>
      </c>
      <c r="H326" s="12" t="s">
        <v>6054</v>
      </c>
      <c r="I326" s="12">
        <v>1559</v>
      </c>
      <c r="J326" s="12" t="s">
        <v>6055</v>
      </c>
      <c r="K326" s="12" t="s">
        <v>6056</v>
      </c>
      <c r="L326" s="12" t="s">
        <v>17</v>
      </c>
      <c r="M326" s="12">
        <v>11180</v>
      </c>
      <c r="N326" s="12" t="s">
        <v>6055</v>
      </c>
      <c r="O326" s="12" t="s">
        <v>6055</v>
      </c>
      <c r="P326" s="12" t="s">
        <v>6056</v>
      </c>
      <c r="Q326" s="12" t="s">
        <v>4277</v>
      </c>
      <c r="R326" s="12" t="s">
        <v>4278</v>
      </c>
      <c r="S326" s="12"/>
      <c r="T326" s="12"/>
      <c r="U326" s="12"/>
      <c r="V326" s="12" t="s">
        <v>6057</v>
      </c>
      <c r="W326" s="12" t="s">
        <v>6058</v>
      </c>
      <c r="X326" s="12">
        <v>4248309919</v>
      </c>
      <c r="Y326" s="12"/>
      <c r="Z326" s="12"/>
      <c r="AA326" s="12"/>
      <c r="AB326" s="12"/>
      <c r="AC326" s="12"/>
      <c r="AD326" s="12" t="s">
        <v>6059</v>
      </c>
    </row>
    <row r="327" spans="1:30" ht="15.75" customHeight="1" x14ac:dyDescent="0.25">
      <c r="A327" s="12" t="s">
        <v>6060</v>
      </c>
      <c r="B327" s="12" t="s">
        <v>6060</v>
      </c>
      <c r="C327" s="12">
        <v>228</v>
      </c>
      <c r="D327" s="12" t="s">
        <v>6061</v>
      </c>
      <c r="E327" s="12" t="s">
        <v>4286</v>
      </c>
      <c r="F327" s="12"/>
      <c r="G327" s="12" t="s">
        <v>6060</v>
      </c>
      <c r="H327" s="12" t="s">
        <v>6060</v>
      </c>
      <c r="I327" s="12">
        <v>812</v>
      </c>
      <c r="J327" s="12" t="s">
        <v>6060</v>
      </c>
      <c r="K327" s="12" t="s">
        <v>6060</v>
      </c>
      <c r="L327" s="12" t="s">
        <v>4262</v>
      </c>
      <c r="M327" s="12"/>
      <c r="N327" s="12"/>
      <c r="O327" s="12"/>
      <c r="P327" s="12"/>
      <c r="Q327" s="12"/>
      <c r="R327" s="12"/>
      <c r="S327" s="12"/>
      <c r="T327" s="12"/>
      <c r="U327" s="12"/>
      <c r="V327" s="12"/>
      <c r="W327" s="12"/>
      <c r="X327" s="12"/>
      <c r="Y327" s="12"/>
      <c r="Z327" s="12"/>
      <c r="AA327" s="12"/>
      <c r="AB327" s="12"/>
      <c r="AC327" s="12"/>
      <c r="AD327" s="12" t="s">
        <v>6062</v>
      </c>
    </row>
    <row r="328" spans="1:30" ht="15.75" customHeight="1" x14ac:dyDescent="0.25">
      <c r="A328" s="12" t="s">
        <v>6063</v>
      </c>
      <c r="B328" s="12" t="s">
        <v>6064</v>
      </c>
      <c r="C328" s="12">
        <v>33</v>
      </c>
      <c r="D328" s="12" t="s">
        <v>6065</v>
      </c>
      <c r="E328" s="12" t="s">
        <v>4258</v>
      </c>
      <c r="F328" s="12"/>
      <c r="G328" s="12"/>
      <c r="H328" s="12" t="s">
        <v>6063</v>
      </c>
      <c r="I328" s="12">
        <v>1743</v>
      </c>
      <c r="J328" s="12"/>
      <c r="K328" s="12"/>
      <c r="L328" s="12"/>
      <c r="M328" s="12">
        <v>11567</v>
      </c>
      <c r="N328" s="12" t="s">
        <v>6064</v>
      </c>
      <c r="O328" s="12" t="s">
        <v>6064</v>
      </c>
      <c r="P328" s="12" t="s">
        <v>6065</v>
      </c>
      <c r="Q328" s="12" t="s">
        <v>4277</v>
      </c>
      <c r="R328" s="12" t="s">
        <v>21</v>
      </c>
      <c r="S328" s="12"/>
      <c r="T328" s="12"/>
      <c r="U328" s="12"/>
      <c r="V328" s="12" t="s">
        <v>6066</v>
      </c>
      <c r="W328" s="12" t="s">
        <v>6067</v>
      </c>
      <c r="X328" s="12">
        <v>582742602070</v>
      </c>
      <c r="Y328" s="12"/>
      <c r="Z328" s="12"/>
      <c r="AA328" s="12"/>
      <c r="AB328" s="12"/>
      <c r="AC328" s="12"/>
      <c r="AD328" s="12" t="s">
        <v>6068</v>
      </c>
    </row>
    <row r="329" spans="1:30" ht="15.75" customHeight="1" x14ac:dyDescent="0.25">
      <c r="A329" s="12" t="s">
        <v>6069</v>
      </c>
      <c r="B329" s="12" t="s">
        <v>6070</v>
      </c>
      <c r="C329" s="12">
        <v>338</v>
      </c>
      <c r="D329" s="12" t="s">
        <v>6071</v>
      </c>
      <c r="E329" s="12" t="s">
        <v>4258</v>
      </c>
      <c r="F329" s="12"/>
      <c r="G329" s="12"/>
      <c r="H329" s="12"/>
      <c r="I329" s="12">
        <v>1956</v>
      </c>
      <c r="J329" s="12"/>
      <c r="K329" s="12"/>
      <c r="L329" s="12"/>
      <c r="M329" s="12"/>
      <c r="N329" s="12"/>
      <c r="O329" s="12"/>
      <c r="P329" s="12"/>
      <c r="Q329" s="12"/>
      <c r="R329" s="12"/>
      <c r="S329" s="12">
        <v>44424</v>
      </c>
      <c r="T329" s="12" t="s">
        <v>6072</v>
      </c>
      <c r="U329" s="12"/>
      <c r="V329" s="12" t="s">
        <v>6073</v>
      </c>
      <c r="W329" s="12" t="s">
        <v>6074</v>
      </c>
      <c r="X329" s="12"/>
      <c r="Y329" s="12"/>
      <c r="Z329" s="12"/>
      <c r="AA329" s="12"/>
      <c r="AB329" s="12"/>
      <c r="AC329" s="12"/>
      <c r="AD329" s="12" t="s">
        <v>6075</v>
      </c>
    </row>
    <row r="330" spans="1:30" ht="15.75" customHeight="1" x14ac:dyDescent="0.25">
      <c r="A330" s="12" t="s">
        <v>6076</v>
      </c>
      <c r="B330" s="12" t="s">
        <v>6077</v>
      </c>
      <c r="C330" s="12">
        <v>44</v>
      </c>
      <c r="D330" s="12" t="s">
        <v>6078</v>
      </c>
      <c r="E330" s="12" t="s">
        <v>4286</v>
      </c>
      <c r="F330" s="12"/>
      <c r="G330" s="12" t="s">
        <v>6079</v>
      </c>
      <c r="H330" s="12" t="s">
        <v>6076</v>
      </c>
      <c r="I330" s="12">
        <v>1498</v>
      </c>
      <c r="J330" s="12" t="s">
        <v>6079</v>
      </c>
      <c r="K330" s="12" t="s">
        <v>6078</v>
      </c>
      <c r="L330" s="12" t="s">
        <v>4262</v>
      </c>
      <c r="M330" s="12">
        <v>10185</v>
      </c>
      <c r="N330" s="12" t="s">
        <v>6077</v>
      </c>
      <c r="O330" s="12" t="s">
        <v>6077</v>
      </c>
      <c r="P330" s="12" t="s">
        <v>6078</v>
      </c>
      <c r="Q330" s="12" t="s">
        <v>4287</v>
      </c>
      <c r="R330" s="12" t="s">
        <v>4278</v>
      </c>
      <c r="S330" s="12"/>
      <c r="T330" s="12"/>
      <c r="U330" s="12"/>
      <c r="V330" s="12" t="s">
        <v>6080</v>
      </c>
      <c r="W330" s="12" t="s">
        <v>6081</v>
      </c>
      <c r="X330" s="12" t="s">
        <v>6082</v>
      </c>
      <c r="Y330" s="12"/>
      <c r="Z330" s="12"/>
      <c r="AA330" s="12"/>
      <c r="AB330" s="12"/>
      <c r="AC330" s="12"/>
      <c r="AD330" s="12" t="s">
        <v>6083</v>
      </c>
    </row>
    <row r="331" spans="1:30" ht="15.75" customHeight="1" x14ac:dyDescent="0.25">
      <c r="A331" s="12" t="s">
        <v>6084</v>
      </c>
      <c r="B331" s="12" t="s">
        <v>6085</v>
      </c>
      <c r="C331" s="12">
        <v>229</v>
      </c>
      <c r="D331" s="12" t="s">
        <v>6086</v>
      </c>
      <c r="E331" s="12" t="s">
        <v>4316</v>
      </c>
      <c r="F331" s="12"/>
      <c r="G331" s="12"/>
      <c r="H331" s="12" t="s">
        <v>6084</v>
      </c>
      <c r="I331" s="12">
        <v>5</v>
      </c>
      <c r="J331" s="12" t="s">
        <v>6085</v>
      </c>
      <c r="K331" s="12" t="s">
        <v>6087</v>
      </c>
      <c r="L331" s="12" t="s">
        <v>4316</v>
      </c>
      <c r="M331" s="12">
        <v>3369</v>
      </c>
      <c r="N331" s="12" t="s">
        <v>6085</v>
      </c>
      <c r="O331" s="12" t="s">
        <v>6085</v>
      </c>
      <c r="P331" s="12" t="s">
        <v>6086</v>
      </c>
      <c r="Q331" s="12" t="s">
        <v>4320</v>
      </c>
      <c r="R331" s="12" t="s">
        <v>4278</v>
      </c>
      <c r="S331" s="12"/>
      <c r="T331" s="12"/>
      <c r="U331" s="12"/>
      <c r="V331" s="12" t="s">
        <v>6088</v>
      </c>
      <c r="W331" s="12" t="s">
        <v>6089</v>
      </c>
      <c r="X331" s="12" t="s">
        <v>6090</v>
      </c>
      <c r="Y331" s="12"/>
      <c r="Z331" s="12"/>
      <c r="AA331" s="12"/>
      <c r="AB331" s="12"/>
      <c r="AC331" s="12"/>
      <c r="AD331" s="12" t="s">
        <v>6091</v>
      </c>
    </row>
    <row r="332" spans="1:30" ht="15.75" customHeight="1" x14ac:dyDescent="0.25">
      <c r="A332" s="12" t="s">
        <v>6092</v>
      </c>
      <c r="B332" s="12" t="s">
        <v>6093</v>
      </c>
      <c r="C332" s="12">
        <v>34</v>
      </c>
      <c r="D332" s="12" t="s">
        <v>6094</v>
      </c>
      <c r="E332" s="12" t="s">
        <v>4286</v>
      </c>
      <c r="F332" s="12"/>
      <c r="G332" s="12" t="s">
        <v>6093</v>
      </c>
      <c r="H332" s="12" t="s">
        <v>6093</v>
      </c>
      <c r="I332" s="12">
        <v>1494</v>
      </c>
      <c r="J332" s="12" t="s">
        <v>6093</v>
      </c>
      <c r="K332" s="12" t="s">
        <v>6093</v>
      </c>
      <c r="L332" s="12" t="s">
        <v>4262</v>
      </c>
      <c r="M332" s="12"/>
      <c r="N332" s="12" t="s">
        <v>6093</v>
      </c>
      <c r="O332" s="12" t="s">
        <v>6093</v>
      </c>
      <c r="P332" s="12"/>
      <c r="Q332" s="12"/>
      <c r="R332" s="12"/>
      <c r="S332" s="12"/>
      <c r="T332" s="12"/>
      <c r="U332" s="12"/>
      <c r="V332" s="12"/>
      <c r="W332" s="12"/>
      <c r="X332" s="12"/>
      <c r="Y332" s="12"/>
      <c r="Z332" s="12"/>
      <c r="AA332" s="12"/>
      <c r="AB332" s="12"/>
      <c r="AC332" s="12"/>
      <c r="AD332" s="12" t="s">
        <v>6095</v>
      </c>
    </row>
    <row r="333" spans="1:30" ht="15.75" customHeight="1" x14ac:dyDescent="0.25">
      <c r="A333" s="12" t="s">
        <v>6096</v>
      </c>
      <c r="B333" s="12" t="s">
        <v>6097</v>
      </c>
      <c r="C333" s="12">
        <v>235</v>
      </c>
      <c r="D333" s="12" t="s">
        <v>6098</v>
      </c>
      <c r="E333" s="12" t="s">
        <v>4328</v>
      </c>
      <c r="F333" s="12"/>
      <c r="G333" s="12" t="s">
        <v>6099</v>
      </c>
      <c r="H333" s="12" t="s">
        <v>6096</v>
      </c>
      <c r="I333" s="12">
        <v>9</v>
      </c>
      <c r="J333" s="12" t="s">
        <v>6099</v>
      </c>
      <c r="K333" s="12" t="s">
        <v>6098</v>
      </c>
      <c r="L333" s="12" t="s">
        <v>4332</v>
      </c>
      <c r="M333" s="12">
        <v>3049</v>
      </c>
      <c r="N333" s="12" t="s">
        <v>6097</v>
      </c>
      <c r="O333" s="12" t="s">
        <v>6097</v>
      </c>
      <c r="P333" s="12" t="s">
        <v>6100</v>
      </c>
      <c r="Q333" s="12" t="s">
        <v>4334</v>
      </c>
      <c r="R333" s="12" t="s">
        <v>4278</v>
      </c>
      <c r="S333" s="12"/>
      <c r="T333" s="12"/>
      <c r="U333" s="12"/>
      <c r="V333" s="12" t="s">
        <v>6101</v>
      </c>
      <c r="W333" s="12" t="s">
        <v>6102</v>
      </c>
      <c r="X333" s="12">
        <v>50762550128</v>
      </c>
      <c r="Y333" s="12"/>
      <c r="Z333" s="12"/>
      <c r="AA333" s="12"/>
      <c r="AB333" s="12"/>
      <c r="AC333" s="12"/>
      <c r="AD333" s="12" t="s">
        <v>6103</v>
      </c>
    </row>
    <row r="334" spans="1:30" ht="15.75" customHeight="1" x14ac:dyDescent="0.25">
      <c r="A334" s="12" t="s">
        <v>6104</v>
      </c>
      <c r="B334" s="12" t="s">
        <v>6105</v>
      </c>
      <c r="C334" s="12">
        <v>373</v>
      </c>
      <c r="D334" s="12" t="s">
        <v>6106</v>
      </c>
      <c r="E334" s="12" t="s">
        <v>4316</v>
      </c>
      <c r="F334" s="12"/>
      <c r="G334" s="12"/>
      <c r="H334" s="12"/>
      <c r="I334" s="12">
        <v>1965</v>
      </c>
      <c r="J334" s="12"/>
      <c r="K334" s="12"/>
      <c r="L334" s="12"/>
      <c r="M334" s="12"/>
      <c r="N334" s="12" t="s">
        <v>6105</v>
      </c>
      <c r="O334" s="12" t="s">
        <v>6105</v>
      </c>
      <c r="P334" s="12"/>
      <c r="Q334" s="12"/>
      <c r="R334" s="12"/>
      <c r="S334" s="12">
        <v>44707</v>
      </c>
      <c r="T334" s="12" t="s">
        <v>6107</v>
      </c>
      <c r="U334" s="12"/>
      <c r="V334" s="12" t="s">
        <v>6108</v>
      </c>
      <c r="W334" s="12" t="s">
        <v>6109</v>
      </c>
      <c r="X334" s="12"/>
      <c r="Y334" s="12"/>
      <c r="Z334" s="12"/>
      <c r="AA334" s="12"/>
      <c r="AB334" s="12"/>
      <c r="AC334" s="12"/>
      <c r="AD334" s="12" t="s">
        <v>6110</v>
      </c>
    </row>
    <row r="335" spans="1:30" ht="15.75" customHeight="1" x14ac:dyDescent="0.25">
      <c r="A335" s="12" t="s">
        <v>6111</v>
      </c>
      <c r="B335" s="12" t="s">
        <v>6112</v>
      </c>
      <c r="C335" s="12">
        <v>234</v>
      </c>
      <c r="D335" s="12" t="s">
        <v>4331</v>
      </c>
      <c r="E335" s="12" t="s">
        <v>4328</v>
      </c>
      <c r="F335" s="12"/>
      <c r="G335" s="12" t="s">
        <v>4330</v>
      </c>
      <c r="H335" s="12" t="s">
        <v>6111</v>
      </c>
      <c r="I335" s="12">
        <v>8</v>
      </c>
      <c r="J335" s="12" t="s">
        <v>4330</v>
      </c>
      <c r="K335" s="12" t="s">
        <v>4331</v>
      </c>
      <c r="L335" s="12" t="s">
        <v>4332</v>
      </c>
      <c r="M335" s="12">
        <v>5294</v>
      </c>
      <c r="N335" s="12" t="s">
        <v>6112</v>
      </c>
      <c r="O335" s="12" t="s">
        <v>6112</v>
      </c>
      <c r="P335" s="12" t="s">
        <v>6113</v>
      </c>
      <c r="Q335" s="12" t="s">
        <v>4334</v>
      </c>
      <c r="R335" s="12" t="s">
        <v>4278</v>
      </c>
      <c r="S335" s="12"/>
      <c r="T335" s="12"/>
      <c r="U335" s="12"/>
      <c r="V335" s="12" t="s">
        <v>6114</v>
      </c>
      <c r="W335" s="12" t="s">
        <v>6115</v>
      </c>
      <c r="X335" s="12" t="s">
        <v>6116</v>
      </c>
      <c r="Y335" s="12"/>
      <c r="Z335" s="12"/>
      <c r="AA335" s="12"/>
      <c r="AB335" s="12"/>
      <c r="AC335" s="12"/>
      <c r="AD335" s="12" t="s">
        <v>6117</v>
      </c>
    </row>
    <row r="336" spans="1:30" ht="15.75" customHeight="1" x14ac:dyDescent="0.25">
      <c r="A336" s="12" t="s">
        <v>6118</v>
      </c>
      <c r="B336" s="12" t="s">
        <v>6118</v>
      </c>
      <c r="C336" s="12">
        <v>231</v>
      </c>
      <c r="D336" s="12" t="s">
        <v>6118</v>
      </c>
      <c r="E336" s="12" t="s">
        <v>4286</v>
      </c>
      <c r="F336" s="12"/>
      <c r="G336" s="12" t="s">
        <v>6118</v>
      </c>
      <c r="H336" s="12" t="s">
        <v>6119</v>
      </c>
      <c r="I336" s="12">
        <v>389</v>
      </c>
      <c r="J336" s="12" t="s">
        <v>6118</v>
      </c>
      <c r="K336" s="12" t="s">
        <v>6118</v>
      </c>
      <c r="L336" s="12" t="s">
        <v>4262</v>
      </c>
      <c r="M336" s="12">
        <v>10249</v>
      </c>
      <c r="N336" s="12" t="s">
        <v>6118</v>
      </c>
      <c r="O336" s="12" t="s">
        <v>6118</v>
      </c>
      <c r="P336" s="12" t="s">
        <v>6118</v>
      </c>
      <c r="Q336" s="12" t="s">
        <v>4277</v>
      </c>
      <c r="R336" s="12" t="s">
        <v>4278</v>
      </c>
      <c r="S336" s="12"/>
      <c r="T336" s="12"/>
      <c r="U336" s="12"/>
      <c r="V336" s="12" t="s">
        <v>6120</v>
      </c>
      <c r="W336" s="12" t="s">
        <v>6121</v>
      </c>
      <c r="X336" s="12" t="s">
        <v>6122</v>
      </c>
      <c r="Y336" s="12"/>
      <c r="Z336" s="12"/>
      <c r="AA336" s="12"/>
      <c r="AB336" s="12"/>
      <c r="AC336" s="12"/>
      <c r="AD336" s="12" t="s">
        <v>6123</v>
      </c>
    </row>
    <row r="337" spans="1:30" ht="15.75" customHeight="1" x14ac:dyDescent="0.25">
      <c r="A337" s="12" t="s">
        <v>6124</v>
      </c>
      <c r="B337" s="12" t="s">
        <v>6125</v>
      </c>
      <c r="C337" s="12">
        <v>164</v>
      </c>
      <c r="D337" s="12" t="s">
        <v>6126</v>
      </c>
      <c r="E337" s="12" t="s">
        <v>4286</v>
      </c>
      <c r="F337" s="12"/>
      <c r="G337" s="12" t="s">
        <v>6125</v>
      </c>
      <c r="H337" s="12" t="s">
        <v>6124</v>
      </c>
      <c r="I337" s="12">
        <v>1539</v>
      </c>
      <c r="J337" s="12" t="s">
        <v>6125</v>
      </c>
      <c r="K337" s="12" t="s">
        <v>6125</v>
      </c>
      <c r="L337" s="12" t="s">
        <v>4262</v>
      </c>
      <c r="M337" s="12">
        <v>11187</v>
      </c>
      <c r="N337" s="12" t="s">
        <v>6125</v>
      </c>
      <c r="O337" s="12" t="s">
        <v>6125</v>
      </c>
      <c r="P337" s="12" t="s">
        <v>6126</v>
      </c>
      <c r="Q337" s="12" t="s">
        <v>4277</v>
      </c>
      <c r="R337" s="12" t="s">
        <v>4278</v>
      </c>
      <c r="S337" s="12"/>
      <c r="T337" s="12"/>
      <c r="U337" s="12"/>
      <c r="V337" s="12" t="s">
        <v>6127</v>
      </c>
      <c r="W337" s="12" t="s">
        <v>6128</v>
      </c>
      <c r="X337" s="12" t="s">
        <v>6129</v>
      </c>
      <c r="Y337" s="12"/>
      <c r="Z337" s="12"/>
      <c r="AA337" s="12"/>
      <c r="AB337" s="12"/>
      <c r="AC337" s="12"/>
      <c r="AD337" s="12" t="s">
        <v>6130</v>
      </c>
    </row>
    <row r="338" spans="1:30" ht="15.75" customHeight="1" x14ac:dyDescent="0.25">
      <c r="A338" s="12" t="s">
        <v>6131</v>
      </c>
      <c r="B338" s="12" t="s">
        <v>6132</v>
      </c>
      <c r="C338" s="12">
        <v>236</v>
      </c>
      <c r="D338" s="12" t="s">
        <v>6132</v>
      </c>
      <c r="E338" s="12" t="s">
        <v>4685</v>
      </c>
      <c r="F338" s="12"/>
      <c r="G338" s="12" t="s">
        <v>6132</v>
      </c>
      <c r="H338" s="12" t="s">
        <v>6132</v>
      </c>
      <c r="I338" s="12">
        <v>1578</v>
      </c>
      <c r="J338" s="12" t="s">
        <v>6132</v>
      </c>
      <c r="K338" s="12" t="s">
        <v>6132</v>
      </c>
      <c r="L338" s="12" t="s">
        <v>17</v>
      </c>
      <c r="M338" s="12"/>
      <c r="N338" s="12"/>
      <c r="O338" s="12"/>
      <c r="P338" s="12"/>
      <c r="Q338" s="12"/>
      <c r="R338" s="12"/>
      <c r="S338" s="12"/>
      <c r="T338" s="12"/>
      <c r="U338" s="12"/>
      <c r="V338" s="12"/>
      <c r="W338" s="12"/>
      <c r="X338" s="12"/>
      <c r="Y338" s="12"/>
      <c r="Z338" s="12"/>
      <c r="AA338" s="12"/>
      <c r="AB338" s="12"/>
      <c r="AC338" s="12"/>
      <c r="AD338" s="12" t="s">
        <v>6133</v>
      </c>
    </row>
    <row r="339" spans="1:30" ht="15.75" customHeight="1" x14ac:dyDescent="0.25">
      <c r="A339" s="12" t="s">
        <v>6134</v>
      </c>
      <c r="B339" s="12" t="s">
        <v>6134</v>
      </c>
      <c r="C339" s="12">
        <v>237</v>
      </c>
      <c r="D339" s="12" t="s">
        <v>6135</v>
      </c>
      <c r="E339" s="12" t="s">
        <v>4440</v>
      </c>
      <c r="F339" s="12"/>
      <c r="G339" s="12" t="s">
        <v>6134</v>
      </c>
      <c r="H339" s="12" t="s">
        <v>6134</v>
      </c>
      <c r="I339" s="12">
        <v>1561</v>
      </c>
      <c r="J339" s="12" t="s">
        <v>6134</v>
      </c>
      <c r="K339" s="12" t="s">
        <v>6134</v>
      </c>
      <c r="L339" s="12" t="s">
        <v>4441</v>
      </c>
      <c r="M339" s="12"/>
      <c r="N339" s="12"/>
      <c r="O339" s="12"/>
      <c r="P339" s="12"/>
      <c r="Q339" s="12"/>
      <c r="R339" s="12"/>
      <c r="S339" s="12"/>
      <c r="T339" s="12"/>
      <c r="U339" s="12"/>
      <c r="V339" s="12"/>
      <c r="W339" s="12"/>
      <c r="X339" s="12"/>
      <c r="Y339" s="12"/>
      <c r="Z339" s="12"/>
      <c r="AA339" s="12"/>
      <c r="AB339" s="12"/>
      <c r="AC339" s="12"/>
      <c r="AD339" s="12" t="s">
        <v>6136</v>
      </c>
    </row>
    <row r="340" spans="1:30" ht="15.75" customHeight="1" x14ac:dyDescent="0.25">
      <c r="A340" s="12" t="s">
        <v>6137</v>
      </c>
      <c r="B340" s="12" t="s">
        <v>6137</v>
      </c>
      <c r="C340" s="12">
        <v>238</v>
      </c>
      <c r="D340" s="12" t="s">
        <v>6138</v>
      </c>
      <c r="E340" s="12" t="s">
        <v>4440</v>
      </c>
      <c r="F340" s="12"/>
      <c r="G340" s="12" t="s">
        <v>6137</v>
      </c>
      <c r="H340" s="12" t="s">
        <v>6137</v>
      </c>
      <c r="I340" s="12">
        <v>1562</v>
      </c>
      <c r="J340" s="12" t="s">
        <v>6137</v>
      </c>
      <c r="K340" s="12" t="s">
        <v>6137</v>
      </c>
      <c r="L340" s="12" t="s">
        <v>4441</v>
      </c>
      <c r="M340" s="12"/>
      <c r="N340" s="12"/>
      <c r="O340" s="12"/>
      <c r="P340" s="12"/>
      <c r="Q340" s="12"/>
      <c r="R340" s="12"/>
      <c r="S340" s="12"/>
      <c r="T340" s="12"/>
      <c r="U340" s="12"/>
      <c r="V340" s="12"/>
      <c r="W340" s="12"/>
      <c r="X340" s="12"/>
      <c r="Y340" s="12"/>
      <c r="Z340" s="12"/>
      <c r="AA340" s="12"/>
      <c r="AB340" s="12"/>
      <c r="AC340" s="12"/>
      <c r="AD340" s="12" t="s">
        <v>6139</v>
      </c>
    </row>
    <row r="341" spans="1:30" ht="15.75" customHeight="1" x14ac:dyDescent="0.25">
      <c r="A341" s="12" t="s">
        <v>6140</v>
      </c>
      <c r="B341" s="12" t="s">
        <v>6140</v>
      </c>
      <c r="C341" s="12">
        <v>239</v>
      </c>
      <c r="D341" s="12" t="s">
        <v>6141</v>
      </c>
      <c r="E341" s="12" t="s">
        <v>4440</v>
      </c>
      <c r="F341" s="12"/>
      <c r="G341" s="12" t="s">
        <v>6140</v>
      </c>
      <c r="H341" s="12" t="s">
        <v>6140</v>
      </c>
      <c r="I341" s="12">
        <v>815</v>
      </c>
      <c r="J341" s="12" t="s">
        <v>6140</v>
      </c>
      <c r="K341" s="12" t="s">
        <v>6140</v>
      </c>
      <c r="L341" s="12" t="s">
        <v>4441</v>
      </c>
      <c r="M341" s="12"/>
      <c r="N341" s="12"/>
      <c r="O341" s="12"/>
      <c r="P341" s="12"/>
      <c r="Q341" s="12"/>
      <c r="R341" s="12"/>
      <c r="S341" s="12"/>
      <c r="T341" s="12"/>
      <c r="U341" s="12"/>
      <c r="V341" s="12"/>
      <c r="W341" s="12"/>
      <c r="X341" s="12"/>
      <c r="Y341" s="12"/>
      <c r="Z341" s="12"/>
      <c r="AA341" s="12"/>
      <c r="AB341" s="12"/>
      <c r="AC341" s="12"/>
      <c r="AD341" s="12" t="s">
        <v>6142</v>
      </c>
    </row>
    <row r="342" spans="1:30" ht="15.75" customHeight="1" x14ac:dyDescent="0.25">
      <c r="A342" s="12" t="s">
        <v>6143</v>
      </c>
      <c r="B342" s="12" t="s">
        <v>6143</v>
      </c>
      <c r="C342" s="12">
        <v>240</v>
      </c>
      <c r="D342" s="12" t="s">
        <v>6144</v>
      </c>
      <c r="E342" s="12" t="s">
        <v>4440</v>
      </c>
      <c r="F342" s="12"/>
      <c r="G342" s="12" t="s">
        <v>6143</v>
      </c>
      <c r="H342" s="12" t="s">
        <v>6143</v>
      </c>
      <c r="I342" s="12">
        <v>816</v>
      </c>
      <c r="J342" s="12" t="s">
        <v>6143</v>
      </c>
      <c r="K342" s="12" t="s">
        <v>6143</v>
      </c>
      <c r="L342" s="12" t="s">
        <v>4441</v>
      </c>
      <c r="M342" s="12"/>
      <c r="N342" s="12"/>
      <c r="O342" s="12"/>
      <c r="P342" s="12"/>
      <c r="Q342" s="12"/>
      <c r="R342" s="12"/>
      <c r="S342" s="12"/>
      <c r="T342" s="12"/>
      <c r="U342" s="12"/>
      <c r="V342" s="12"/>
      <c r="W342" s="12"/>
      <c r="X342" s="12"/>
      <c r="Y342" s="12"/>
      <c r="Z342" s="12"/>
      <c r="AA342" s="12"/>
      <c r="AB342" s="12"/>
      <c r="AC342" s="12"/>
      <c r="AD342" s="12" t="s">
        <v>6145</v>
      </c>
    </row>
    <row r="343" spans="1:30" ht="15.75" customHeight="1" x14ac:dyDescent="0.25">
      <c r="A343" s="12" t="s">
        <v>6146</v>
      </c>
      <c r="B343" s="12" t="s">
        <v>6146</v>
      </c>
      <c r="C343" s="12">
        <v>241</v>
      </c>
      <c r="D343" s="12" t="s">
        <v>6147</v>
      </c>
      <c r="E343" s="12" t="s">
        <v>4440</v>
      </c>
      <c r="F343" s="12"/>
      <c r="G343" s="12" t="s">
        <v>6146</v>
      </c>
      <c r="H343" s="12" t="s">
        <v>6146</v>
      </c>
      <c r="I343" s="12">
        <v>917</v>
      </c>
      <c r="J343" s="12" t="s">
        <v>6146</v>
      </c>
      <c r="K343" s="12" t="s">
        <v>6146</v>
      </c>
      <c r="L343" s="12" t="s">
        <v>4441</v>
      </c>
      <c r="M343" s="12"/>
      <c r="N343" s="12"/>
      <c r="O343" s="12"/>
      <c r="P343" s="12"/>
      <c r="Q343" s="12"/>
      <c r="R343" s="12"/>
      <c r="S343" s="12"/>
      <c r="T343" s="12"/>
      <c r="U343" s="12"/>
      <c r="V343" s="12"/>
      <c r="W343" s="12"/>
      <c r="X343" s="12"/>
      <c r="Y343" s="12"/>
      <c r="Z343" s="12"/>
      <c r="AA343" s="12"/>
      <c r="AB343" s="12"/>
      <c r="AC343" s="12"/>
      <c r="AD343" s="12" t="s">
        <v>6148</v>
      </c>
    </row>
    <row r="344" spans="1:30" ht="15.75" customHeight="1" x14ac:dyDescent="0.25">
      <c r="A344" s="12" t="s">
        <v>6149</v>
      </c>
      <c r="B344" s="12" t="s">
        <v>6149</v>
      </c>
      <c r="C344" s="12">
        <v>242</v>
      </c>
      <c r="D344" s="12" t="s">
        <v>6150</v>
      </c>
      <c r="E344" s="12" t="s">
        <v>4440</v>
      </c>
      <c r="F344" s="12"/>
      <c r="G344" s="12" t="s">
        <v>6149</v>
      </c>
      <c r="H344" s="12" t="s">
        <v>6149</v>
      </c>
      <c r="I344" s="12">
        <v>840</v>
      </c>
      <c r="J344" s="12" t="s">
        <v>6149</v>
      </c>
      <c r="K344" s="12" t="s">
        <v>6149</v>
      </c>
      <c r="L344" s="12" t="s">
        <v>4441</v>
      </c>
      <c r="M344" s="12"/>
      <c r="N344" s="12"/>
      <c r="O344" s="12"/>
      <c r="P344" s="12"/>
      <c r="Q344" s="12"/>
      <c r="R344" s="12"/>
      <c r="S344" s="12"/>
      <c r="T344" s="12"/>
      <c r="U344" s="12"/>
      <c r="V344" s="12"/>
      <c r="W344" s="12"/>
      <c r="X344" s="12"/>
      <c r="Y344" s="12"/>
      <c r="Z344" s="12"/>
      <c r="AA344" s="12"/>
      <c r="AB344" s="12"/>
      <c r="AC344" s="12"/>
      <c r="AD344" s="12" t="s">
        <v>6151</v>
      </c>
    </row>
    <row r="345" spans="1:30" ht="15.75" customHeight="1" x14ac:dyDescent="0.25">
      <c r="A345" s="12" t="s">
        <v>6152</v>
      </c>
      <c r="B345" s="12" t="s">
        <v>6152</v>
      </c>
      <c r="C345" s="12">
        <v>243</v>
      </c>
      <c r="D345" s="12" t="s">
        <v>6153</v>
      </c>
      <c r="E345" s="12" t="s">
        <v>4440</v>
      </c>
      <c r="F345" s="12"/>
      <c r="G345" s="12" t="s">
        <v>6152</v>
      </c>
      <c r="H345" s="12" t="s">
        <v>6152</v>
      </c>
      <c r="I345" s="12">
        <v>1563</v>
      </c>
      <c r="J345" s="12" t="s">
        <v>6152</v>
      </c>
      <c r="K345" s="12" t="s">
        <v>6152</v>
      </c>
      <c r="L345" s="12" t="s">
        <v>4441</v>
      </c>
      <c r="M345" s="12"/>
      <c r="N345" s="12"/>
      <c r="O345" s="12"/>
      <c r="P345" s="12"/>
      <c r="Q345" s="12"/>
      <c r="R345" s="12"/>
      <c r="S345" s="12"/>
      <c r="T345" s="12"/>
      <c r="U345" s="12"/>
      <c r="V345" s="12"/>
      <c r="W345" s="12"/>
      <c r="X345" s="12"/>
      <c r="Y345" s="12"/>
      <c r="Z345" s="12"/>
      <c r="AA345" s="12"/>
      <c r="AB345" s="12"/>
      <c r="AC345" s="12"/>
      <c r="AD345" s="12" t="s">
        <v>6154</v>
      </c>
    </row>
    <row r="346" spans="1:30" ht="15.75" customHeight="1" x14ac:dyDescent="0.25">
      <c r="A346" s="12" t="s">
        <v>6155</v>
      </c>
      <c r="B346" s="12" t="s">
        <v>6155</v>
      </c>
      <c r="C346" s="12">
        <v>388</v>
      </c>
      <c r="D346" s="12" t="s">
        <v>6156</v>
      </c>
      <c r="E346" s="12" t="s">
        <v>4685</v>
      </c>
      <c r="F346" s="12"/>
      <c r="G346" s="12"/>
      <c r="H346" s="12"/>
      <c r="I346" s="12">
        <v>2064</v>
      </c>
      <c r="J346" s="12"/>
      <c r="K346" s="12"/>
      <c r="L346" s="12"/>
      <c r="M346" s="12"/>
      <c r="N346" s="12"/>
      <c r="O346" s="12"/>
      <c r="P346" s="12"/>
      <c r="Q346" s="12"/>
      <c r="R346" s="12"/>
      <c r="S346" s="12">
        <v>44810</v>
      </c>
      <c r="T346" s="12" t="s">
        <v>6157</v>
      </c>
      <c r="U346" s="12"/>
      <c r="V346" s="12" t="s">
        <v>6158</v>
      </c>
      <c r="W346" s="12" t="s">
        <v>6159</v>
      </c>
      <c r="X346" s="12"/>
      <c r="Y346" s="12"/>
      <c r="Z346" s="12"/>
      <c r="AA346" s="12"/>
      <c r="AB346" s="12"/>
      <c r="AC346" s="12"/>
      <c r="AD346" s="12" t="s">
        <v>6160</v>
      </c>
    </row>
    <row r="347" spans="1:30" ht="15.75" customHeight="1" x14ac:dyDescent="0.25">
      <c r="A347" s="12" t="s">
        <v>6161</v>
      </c>
      <c r="B347" s="12" t="s">
        <v>6161</v>
      </c>
      <c r="C347" s="12">
        <v>244</v>
      </c>
      <c r="D347" s="12" t="s">
        <v>6161</v>
      </c>
      <c r="E347" s="12" t="s">
        <v>4286</v>
      </c>
      <c r="F347" s="12"/>
      <c r="G347" s="12" t="s">
        <v>6161</v>
      </c>
      <c r="H347" s="12" t="s">
        <v>6162</v>
      </c>
      <c r="I347" s="12">
        <v>818</v>
      </c>
      <c r="J347" s="12" t="s">
        <v>6161</v>
      </c>
      <c r="K347" s="12" t="s">
        <v>6161</v>
      </c>
      <c r="L347" s="12" t="s">
        <v>4262</v>
      </c>
      <c r="M347" s="12">
        <v>10255</v>
      </c>
      <c r="N347" s="12" t="s">
        <v>6161</v>
      </c>
      <c r="O347" s="12" t="s">
        <v>6161</v>
      </c>
      <c r="P347" s="12" t="s">
        <v>6163</v>
      </c>
      <c r="Q347" s="12" t="s">
        <v>4287</v>
      </c>
      <c r="R347" s="12" t="s">
        <v>4278</v>
      </c>
      <c r="S347" s="12"/>
      <c r="T347" s="12"/>
      <c r="U347" s="12"/>
      <c r="V347" s="12" t="s">
        <v>6164</v>
      </c>
      <c r="W347" s="12" t="s">
        <v>6165</v>
      </c>
      <c r="X347" s="12" t="s">
        <v>6166</v>
      </c>
      <c r="Y347" s="12"/>
      <c r="Z347" s="12"/>
      <c r="AA347" s="12"/>
      <c r="AB347" s="12"/>
      <c r="AC347" s="12"/>
      <c r="AD347" s="12" t="s">
        <v>6167</v>
      </c>
    </row>
    <row r="348" spans="1:30" ht="15.75" customHeight="1" x14ac:dyDescent="0.25">
      <c r="A348" s="12" t="s">
        <v>6168</v>
      </c>
      <c r="B348" s="12" t="s">
        <v>6168</v>
      </c>
      <c r="C348" s="12">
        <v>245</v>
      </c>
      <c r="D348" s="12" t="s">
        <v>6168</v>
      </c>
      <c r="E348" s="12" t="s">
        <v>4286</v>
      </c>
      <c r="F348" s="12"/>
      <c r="G348" s="12" t="s">
        <v>6168</v>
      </c>
      <c r="H348" s="12" t="s">
        <v>6168</v>
      </c>
      <c r="I348" s="12">
        <v>819</v>
      </c>
      <c r="J348" s="12" t="s">
        <v>6168</v>
      </c>
      <c r="K348" s="12" t="s">
        <v>6168</v>
      </c>
      <c r="L348" s="12" t="s">
        <v>4262</v>
      </c>
      <c r="M348" s="12"/>
      <c r="N348" s="12" t="s">
        <v>6168</v>
      </c>
      <c r="O348" s="12" t="s">
        <v>6168</v>
      </c>
      <c r="P348" s="12"/>
      <c r="Q348" s="12"/>
      <c r="R348" s="12"/>
      <c r="S348" s="12"/>
      <c r="T348" s="12"/>
      <c r="U348" s="12"/>
      <c r="V348" s="12"/>
      <c r="W348" s="12"/>
      <c r="X348" s="12"/>
      <c r="Y348" s="12"/>
      <c r="Z348" s="12"/>
      <c r="AA348" s="12"/>
      <c r="AB348" s="12"/>
      <c r="AC348" s="12"/>
      <c r="AD348" s="12" t="s">
        <v>6169</v>
      </c>
    </row>
    <row r="349" spans="1:30" ht="15.75" customHeight="1" x14ac:dyDescent="0.25">
      <c r="A349" s="12" t="s">
        <v>6170</v>
      </c>
      <c r="B349" s="12" t="s">
        <v>6171</v>
      </c>
      <c r="C349" s="12">
        <v>230</v>
      </c>
      <c r="D349" s="12" t="s">
        <v>6172</v>
      </c>
      <c r="E349" s="12" t="s">
        <v>4316</v>
      </c>
      <c r="F349" s="12"/>
      <c r="G349" s="12"/>
      <c r="H349" s="12" t="s">
        <v>6170</v>
      </c>
      <c r="I349" s="12">
        <v>1256</v>
      </c>
      <c r="J349" s="12" t="s">
        <v>6171</v>
      </c>
      <c r="K349" s="12" t="s">
        <v>6172</v>
      </c>
      <c r="L349" s="12" t="s">
        <v>4316</v>
      </c>
      <c r="M349" s="12">
        <v>8242</v>
      </c>
      <c r="N349" s="12" t="s">
        <v>6171</v>
      </c>
      <c r="O349" s="12" t="s">
        <v>6171</v>
      </c>
      <c r="P349" s="12" t="s">
        <v>6172</v>
      </c>
      <c r="Q349" s="12" t="s">
        <v>4320</v>
      </c>
      <c r="R349" s="12" t="s">
        <v>4278</v>
      </c>
      <c r="S349" s="12"/>
      <c r="T349" s="12"/>
      <c r="U349" s="12"/>
      <c r="V349" s="12" t="s">
        <v>6173</v>
      </c>
      <c r="W349" s="12" t="s">
        <v>6174</v>
      </c>
      <c r="X349" s="12">
        <v>584242165213</v>
      </c>
      <c r="Y349" s="12"/>
      <c r="Z349" s="12"/>
      <c r="AA349" s="12"/>
      <c r="AB349" s="12"/>
      <c r="AC349" s="12"/>
      <c r="AD349" s="12" t="s">
        <v>6175</v>
      </c>
    </row>
    <row r="350" spans="1:30" ht="15.75" customHeight="1" x14ac:dyDescent="0.25">
      <c r="A350" s="12" t="s">
        <v>6176</v>
      </c>
      <c r="B350" s="12" t="s">
        <v>6176</v>
      </c>
      <c r="C350" s="12">
        <v>246</v>
      </c>
      <c r="D350" s="12" t="s">
        <v>6176</v>
      </c>
      <c r="E350" s="12" t="s">
        <v>4286</v>
      </c>
      <c r="F350" s="12"/>
      <c r="G350" s="12" t="s">
        <v>6176</v>
      </c>
      <c r="H350" s="12" t="s">
        <v>6176</v>
      </c>
      <c r="I350" s="12">
        <v>820</v>
      </c>
      <c r="J350" s="12" t="s">
        <v>6176</v>
      </c>
      <c r="K350" s="12" t="s">
        <v>6176</v>
      </c>
      <c r="L350" s="12" t="s">
        <v>4262</v>
      </c>
      <c r="M350" s="12"/>
      <c r="N350" s="12"/>
      <c r="O350" s="12"/>
      <c r="P350" s="12"/>
      <c r="Q350" s="12"/>
      <c r="R350" s="12"/>
      <c r="S350" s="12"/>
      <c r="T350" s="12"/>
      <c r="U350" s="12"/>
      <c r="V350" s="12"/>
      <c r="W350" s="12"/>
      <c r="X350" s="12"/>
      <c r="Y350" s="12"/>
      <c r="Z350" s="12"/>
      <c r="AA350" s="12"/>
      <c r="AB350" s="12"/>
      <c r="AC350" s="12"/>
      <c r="AD350" s="12" t="s">
        <v>6177</v>
      </c>
    </row>
    <row r="351" spans="1:30" ht="15.75" customHeight="1" x14ac:dyDescent="0.25">
      <c r="A351" s="12" t="s">
        <v>6178</v>
      </c>
      <c r="B351" s="12" t="s">
        <v>6179</v>
      </c>
      <c r="C351" s="12">
        <v>247</v>
      </c>
      <c r="D351" s="12" t="s">
        <v>6180</v>
      </c>
      <c r="E351" s="12" t="s">
        <v>4440</v>
      </c>
      <c r="F351" s="12"/>
      <c r="G351" s="12" t="s">
        <v>6181</v>
      </c>
      <c r="H351" s="12" t="s">
        <v>6178</v>
      </c>
      <c r="I351" s="12">
        <v>834</v>
      </c>
      <c r="J351" s="12" t="s">
        <v>6181</v>
      </c>
      <c r="K351" s="12" t="s">
        <v>6180</v>
      </c>
      <c r="L351" s="12" t="s">
        <v>4441</v>
      </c>
      <c r="M351" s="12"/>
      <c r="N351" s="12"/>
      <c r="O351" s="12"/>
      <c r="P351" s="12"/>
      <c r="Q351" s="12"/>
      <c r="R351" s="12"/>
      <c r="S351" s="12"/>
      <c r="T351" s="12"/>
      <c r="U351" s="12"/>
      <c r="V351" s="12"/>
      <c r="W351" s="12"/>
      <c r="X351" s="12"/>
      <c r="Y351" s="12"/>
      <c r="Z351" s="12"/>
      <c r="AA351" s="12"/>
      <c r="AB351" s="12"/>
      <c r="AC351" s="12"/>
      <c r="AD351" s="12" t="s">
        <v>6182</v>
      </c>
    </row>
    <row r="352" spans="1:30" ht="15.75" customHeight="1" x14ac:dyDescent="0.25">
      <c r="A352" s="12" t="s">
        <v>6183</v>
      </c>
      <c r="B352" s="12" t="s">
        <v>6184</v>
      </c>
      <c r="C352" s="12">
        <v>248</v>
      </c>
      <c r="D352" s="12" t="s">
        <v>6185</v>
      </c>
      <c r="E352" s="12" t="s">
        <v>4286</v>
      </c>
      <c r="F352" s="12"/>
      <c r="G352" s="12" t="s">
        <v>6184</v>
      </c>
      <c r="H352" s="12" t="s">
        <v>6183</v>
      </c>
      <c r="I352" s="12">
        <v>821</v>
      </c>
      <c r="J352" s="12" t="s">
        <v>6184</v>
      </c>
      <c r="K352" s="12" t="s">
        <v>6185</v>
      </c>
      <c r="L352" s="12" t="s">
        <v>4262</v>
      </c>
      <c r="M352" s="12">
        <v>10239</v>
      </c>
      <c r="N352" s="12" t="s">
        <v>6184</v>
      </c>
      <c r="O352" s="12" t="s">
        <v>6184</v>
      </c>
      <c r="P352" s="12" t="s">
        <v>6185</v>
      </c>
      <c r="Q352" s="12" t="s">
        <v>4287</v>
      </c>
      <c r="R352" s="12" t="s">
        <v>4278</v>
      </c>
      <c r="S352" s="12"/>
      <c r="T352" s="12"/>
      <c r="U352" s="12"/>
      <c r="V352" s="12" t="s">
        <v>6186</v>
      </c>
      <c r="W352" s="12" t="s">
        <v>6187</v>
      </c>
      <c r="X352" s="12" t="s">
        <v>6188</v>
      </c>
      <c r="Y352" s="12"/>
      <c r="Z352" s="12"/>
      <c r="AA352" s="12"/>
      <c r="AB352" s="12"/>
      <c r="AC352" s="12"/>
      <c r="AD352" s="12" t="s">
        <v>6189</v>
      </c>
    </row>
    <row r="353" spans="1:30" ht="15.75" customHeight="1" x14ac:dyDescent="0.25">
      <c r="A353" s="12" t="s">
        <v>6190</v>
      </c>
      <c r="B353" s="12" t="s">
        <v>6191</v>
      </c>
      <c r="C353" s="12">
        <v>35</v>
      </c>
      <c r="D353" s="12" t="s">
        <v>6192</v>
      </c>
      <c r="E353" s="12" t="s">
        <v>4258</v>
      </c>
      <c r="F353" s="12"/>
      <c r="G353" s="12" t="s">
        <v>6191</v>
      </c>
      <c r="H353" s="12" t="s">
        <v>6191</v>
      </c>
      <c r="I353" s="12">
        <v>1495</v>
      </c>
      <c r="J353" s="12" t="s">
        <v>6191</v>
      </c>
      <c r="K353" s="12" t="s">
        <v>6191</v>
      </c>
      <c r="L353" s="12" t="s">
        <v>4262</v>
      </c>
      <c r="M353" s="12"/>
      <c r="N353" s="12"/>
      <c r="O353" s="12"/>
      <c r="P353" s="12"/>
      <c r="Q353" s="12"/>
      <c r="R353" s="12"/>
      <c r="S353" s="12"/>
      <c r="T353" s="12"/>
      <c r="U353" s="12"/>
      <c r="V353" s="12"/>
      <c r="W353" s="12"/>
      <c r="X353" s="12"/>
      <c r="Y353" s="12"/>
      <c r="Z353" s="12"/>
      <c r="AA353" s="12"/>
      <c r="AB353" s="12"/>
      <c r="AC353" s="12"/>
      <c r="AD353" s="12" t="s">
        <v>6193</v>
      </c>
    </row>
    <row r="354" spans="1:30" ht="15.75" customHeight="1" x14ac:dyDescent="0.25">
      <c r="A354" s="12" t="s">
        <v>6194</v>
      </c>
      <c r="B354" s="12" t="s">
        <v>6194</v>
      </c>
      <c r="C354" s="12">
        <v>250</v>
      </c>
      <c r="D354" s="12" t="s">
        <v>6194</v>
      </c>
      <c r="E354" s="12" t="s">
        <v>4258</v>
      </c>
      <c r="F354" s="12"/>
      <c r="G354" s="12" t="s">
        <v>6194</v>
      </c>
      <c r="H354" s="12" t="s">
        <v>6194</v>
      </c>
      <c r="I354" s="12">
        <v>1564</v>
      </c>
      <c r="J354" s="12" t="s">
        <v>6194</v>
      </c>
      <c r="K354" s="12" t="s">
        <v>6194</v>
      </c>
      <c r="L354" s="12" t="s">
        <v>4262</v>
      </c>
      <c r="M354" s="12"/>
      <c r="N354" s="12"/>
      <c r="O354" s="12"/>
      <c r="P354" s="12"/>
      <c r="Q354" s="12"/>
      <c r="R354" s="12"/>
      <c r="S354" s="12"/>
      <c r="T354" s="12"/>
      <c r="U354" s="12"/>
      <c r="V354" s="12"/>
      <c r="W354" s="12"/>
      <c r="X354" s="12"/>
      <c r="Y354" s="12"/>
      <c r="Z354" s="12"/>
      <c r="AA354" s="12"/>
      <c r="AB354" s="12"/>
      <c r="AC354" s="12"/>
      <c r="AD354" s="12" t="s">
        <v>6195</v>
      </c>
    </row>
    <row r="355" spans="1:30" ht="15.75" customHeight="1" x14ac:dyDescent="0.25">
      <c r="A355" s="12" t="s">
        <v>6196</v>
      </c>
      <c r="B355" s="12" t="s">
        <v>6197</v>
      </c>
      <c r="C355" s="12">
        <v>252</v>
      </c>
      <c r="D355" s="12" t="s">
        <v>6198</v>
      </c>
      <c r="E355" s="12" t="s">
        <v>4286</v>
      </c>
      <c r="F355" s="12"/>
      <c r="G355" s="12" t="s">
        <v>6199</v>
      </c>
      <c r="H355" s="12" t="s">
        <v>6200</v>
      </c>
      <c r="I355" s="12">
        <v>823</v>
      </c>
      <c r="J355" s="12" t="s">
        <v>6199</v>
      </c>
      <c r="K355" s="12" t="s">
        <v>6198</v>
      </c>
      <c r="L355" s="12" t="s">
        <v>4262</v>
      </c>
      <c r="M355" s="12">
        <v>10238</v>
      </c>
      <c r="N355" s="12" t="s">
        <v>6201</v>
      </c>
      <c r="O355" s="12" t="s">
        <v>6197</v>
      </c>
      <c r="P355" s="12" t="s">
        <v>6198</v>
      </c>
      <c r="Q355" s="12" t="s">
        <v>4287</v>
      </c>
      <c r="R355" s="12" t="s">
        <v>4278</v>
      </c>
      <c r="S355" s="12" t="s">
        <v>6202</v>
      </c>
      <c r="T355" s="12" t="s">
        <v>6203</v>
      </c>
      <c r="U355" s="12"/>
      <c r="V355" s="12" t="s">
        <v>6204</v>
      </c>
      <c r="W355" s="12" t="s">
        <v>6205</v>
      </c>
      <c r="X355" s="12" t="s">
        <v>6206</v>
      </c>
      <c r="Y355" s="12"/>
      <c r="Z355" s="12"/>
      <c r="AA355" s="12"/>
      <c r="AB355" s="12"/>
      <c r="AC355" s="12"/>
      <c r="AD355" s="12" t="s">
        <v>6207</v>
      </c>
    </row>
    <row r="356" spans="1:30" ht="15.75" customHeight="1" x14ac:dyDescent="0.25">
      <c r="A356" s="12" t="s">
        <v>6208</v>
      </c>
      <c r="B356" s="12" t="s">
        <v>6208</v>
      </c>
      <c r="C356" s="12">
        <v>254</v>
      </c>
      <c r="D356" s="12" t="s">
        <v>6208</v>
      </c>
      <c r="E356" s="12" t="s">
        <v>4286</v>
      </c>
      <c r="F356" s="12"/>
      <c r="G356" s="12" t="s">
        <v>6208</v>
      </c>
      <c r="H356" s="12" t="s">
        <v>6208</v>
      </c>
      <c r="I356" s="12">
        <v>824</v>
      </c>
      <c r="J356" s="12" t="s">
        <v>6208</v>
      </c>
      <c r="K356" s="12" t="s">
        <v>6208</v>
      </c>
      <c r="L356" s="12" t="s">
        <v>4262</v>
      </c>
      <c r="M356" s="12"/>
      <c r="N356" s="12"/>
      <c r="O356" s="12"/>
      <c r="P356" s="12"/>
      <c r="Q356" s="12"/>
      <c r="R356" s="12"/>
      <c r="S356" s="12"/>
      <c r="T356" s="12"/>
      <c r="U356" s="12"/>
      <c r="V356" s="12"/>
      <c r="W356" s="12"/>
      <c r="X356" s="12"/>
      <c r="Y356" s="12"/>
      <c r="Z356" s="12"/>
      <c r="AA356" s="12"/>
      <c r="AB356" s="12"/>
      <c r="AC356" s="12"/>
      <c r="AD356" s="12" t="s">
        <v>6209</v>
      </c>
    </row>
    <row r="357" spans="1:30" ht="15.75" customHeight="1" x14ac:dyDescent="0.25">
      <c r="A357" s="12" t="s">
        <v>6210</v>
      </c>
      <c r="B357" s="12" t="s">
        <v>6211</v>
      </c>
      <c r="C357" s="12">
        <v>251</v>
      </c>
      <c r="D357" s="12" t="s">
        <v>6212</v>
      </c>
      <c r="E357" s="12" t="s">
        <v>4316</v>
      </c>
      <c r="F357" s="12"/>
      <c r="G357" s="12" t="s">
        <v>6211</v>
      </c>
      <c r="H357" s="12" t="s">
        <v>6210</v>
      </c>
      <c r="I357" s="12">
        <v>1595</v>
      </c>
      <c r="J357" s="12" t="s">
        <v>6211</v>
      </c>
      <c r="K357" s="12" t="s">
        <v>6212</v>
      </c>
      <c r="L357" s="12" t="s">
        <v>4262</v>
      </c>
      <c r="M357" s="12"/>
      <c r="N357" s="12"/>
      <c r="O357" s="12"/>
      <c r="P357" s="12"/>
      <c r="Q357" s="12"/>
      <c r="R357" s="12"/>
      <c r="S357" s="12"/>
      <c r="T357" s="12"/>
      <c r="U357" s="12"/>
      <c r="V357" s="12"/>
      <c r="W357" s="12"/>
      <c r="X357" s="12"/>
      <c r="Y357" s="12"/>
      <c r="Z357" s="12"/>
      <c r="AA357" s="12"/>
      <c r="AB357" s="12"/>
      <c r="AC357" s="12"/>
      <c r="AD357" s="12" t="s">
        <v>6213</v>
      </c>
    </row>
    <row r="358" spans="1:30" ht="15.75" customHeight="1" x14ac:dyDescent="0.25">
      <c r="A358" s="12" t="s">
        <v>6214</v>
      </c>
      <c r="B358" s="12" t="s">
        <v>6215</v>
      </c>
      <c r="C358" s="12">
        <v>393</v>
      </c>
      <c r="D358" s="12" t="s">
        <v>6216</v>
      </c>
      <c r="E358" s="12" t="s">
        <v>4258</v>
      </c>
      <c r="F358" s="12"/>
      <c r="G358" s="12"/>
      <c r="H358" s="12"/>
      <c r="I358" s="12">
        <v>2067</v>
      </c>
      <c r="J358" s="12"/>
      <c r="K358" s="12"/>
      <c r="L358" s="12"/>
      <c r="M358" s="12"/>
      <c r="N358" s="12"/>
      <c r="O358" s="12"/>
      <c r="P358" s="12"/>
      <c r="Q358" s="12"/>
      <c r="R358" s="12"/>
      <c r="S358" s="12">
        <v>44859</v>
      </c>
      <c r="T358" s="12" t="s">
        <v>6217</v>
      </c>
      <c r="U358" s="12"/>
      <c r="V358" s="12"/>
      <c r="W358" s="12"/>
      <c r="X358" s="12"/>
      <c r="Y358" s="12"/>
      <c r="Z358" s="12"/>
      <c r="AA358" s="12"/>
      <c r="AB358" s="12"/>
      <c r="AC358" s="12"/>
      <c r="AD358" s="12" t="s">
        <v>6218</v>
      </c>
    </row>
    <row r="359" spans="1:30" ht="15.75" customHeight="1" x14ac:dyDescent="0.25">
      <c r="A359" s="12" t="s">
        <v>6219</v>
      </c>
      <c r="B359" s="12" t="s">
        <v>6220</v>
      </c>
      <c r="C359" s="12">
        <v>306</v>
      </c>
      <c r="D359" s="12" t="s">
        <v>6221</v>
      </c>
      <c r="E359" s="12" t="s">
        <v>4316</v>
      </c>
      <c r="F359" s="12"/>
      <c r="G359" s="12"/>
      <c r="H359" s="12" t="s">
        <v>6219</v>
      </c>
      <c r="I359" s="12">
        <v>1786</v>
      </c>
      <c r="J359" s="12"/>
      <c r="K359" s="12"/>
      <c r="L359" s="12"/>
      <c r="M359" s="12">
        <v>771</v>
      </c>
      <c r="N359" s="12" t="s">
        <v>6220</v>
      </c>
      <c r="O359" s="12" t="s">
        <v>6220</v>
      </c>
      <c r="P359" s="12" t="s">
        <v>6221</v>
      </c>
      <c r="Q359" s="12" t="s">
        <v>4378</v>
      </c>
      <c r="R359" s="12"/>
      <c r="S359" s="12"/>
      <c r="T359" s="12"/>
      <c r="U359" s="12"/>
      <c r="V359" s="12"/>
      <c r="W359" s="12"/>
      <c r="X359" s="12"/>
      <c r="Y359" s="12"/>
      <c r="Z359" s="12"/>
      <c r="AA359" s="12"/>
      <c r="AB359" s="12"/>
      <c r="AC359" s="12"/>
      <c r="AD359" s="12" t="s">
        <v>6222</v>
      </c>
    </row>
    <row r="360" spans="1:30" ht="15.75" customHeight="1" x14ac:dyDescent="0.25">
      <c r="A360" s="12" t="s">
        <v>6223</v>
      </c>
      <c r="B360" s="12" t="s">
        <v>6223</v>
      </c>
      <c r="C360" s="12">
        <v>255</v>
      </c>
      <c r="D360" s="12" t="s">
        <v>6223</v>
      </c>
      <c r="E360" s="12" t="s">
        <v>4286</v>
      </c>
      <c r="F360" s="12"/>
      <c r="G360" s="12"/>
      <c r="H360" s="12" t="s">
        <v>6224</v>
      </c>
      <c r="I360" s="12">
        <v>1768</v>
      </c>
      <c r="J360" s="12"/>
      <c r="K360" s="12"/>
      <c r="L360" s="12"/>
      <c r="M360" s="12">
        <v>11608</v>
      </c>
      <c r="N360" s="12" t="s">
        <v>6223</v>
      </c>
      <c r="O360" s="12" t="s">
        <v>6223</v>
      </c>
      <c r="P360" s="12" t="s">
        <v>6223</v>
      </c>
      <c r="Q360" s="12" t="s">
        <v>4287</v>
      </c>
      <c r="R360" s="12" t="s">
        <v>4278</v>
      </c>
      <c r="S360" s="12"/>
      <c r="T360" s="12"/>
      <c r="U360" s="12"/>
      <c r="V360" s="12" t="s">
        <v>6225</v>
      </c>
      <c r="W360" s="12" t="s">
        <v>6226</v>
      </c>
      <c r="X360" s="12">
        <v>584142733389</v>
      </c>
      <c r="Y360" s="12"/>
      <c r="Z360" s="12"/>
      <c r="AA360" s="12"/>
      <c r="AB360" s="12"/>
      <c r="AC360" s="12"/>
      <c r="AD360" s="12" t="s">
        <v>6227</v>
      </c>
    </row>
    <row r="361" spans="1:30" ht="15.75" customHeight="1" x14ac:dyDescent="0.25">
      <c r="A361" s="12" t="s">
        <v>6228</v>
      </c>
      <c r="B361" s="12" t="s">
        <v>6229</v>
      </c>
      <c r="C361" s="12">
        <v>253</v>
      </c>
      <c r="D361" s="12" t="s">
        <v>6230</v>
      </c>
      <c r="E361" s="12" t="s">
        <v>4316</v>
      </c>
      <c r="F361" s="12"/>
      <c r="G361" s="12" t="s">
        <v>6231</v>
      </c>
      <c r="H361" s="12" t="s">
        <v>6232</v>
      </c>
      <c r="I361" s="12">
        <v>231</v>
      </c>
      <c r="J361" s="12" t="s">
        <v>6231</v>
      </c>
      <c r="K361" s="12" t="s">
        <v>6230</v>
      </c>
      <c r="L361" s="12" t="s">
        <v>4316</v>
      </c>
      <c r="M361" s="12">
        <v>3563</v>
      </c>
      <c r="N361" s="12" t="s">
        <v>6229</v>
      </c>
      <c r="O361" s="12" t="s">
        <v>6229</v>
      </c>
      <c r="P361" s="12" t="s">
        <v>6230</v>
      </c>
      <c r="Q361" s="12" t="s">
        <v>4320</v>
      </c>
      <c r="R361" s="12" t="s">
        <v>4278</v>
      </c>
      <c r="S361" s="12"/>
      <c r="T361" s="12"/>
      <c r="U361" s="12"/>
      <c r="V361" s="12" t="s">
        <v>6233</v>
      </c>
      <c r="W361" s="12" t="s">
        <v>6234</v>
      </c>
      <c r="X361" s="12">
        <v>584126819849</v>
      </c>
      <c r="Y361" s="12"/>
      <c r="Z361" s="12"/>
      <c r="AA361" s="12"/>
      <c r="AB361" s="12"/>
      <c r="AC361" s="12"/>
      <c r="AD361" s="12" t="s">
        <v>6235</v>
      </c>
    </row>
    <row r="362" spans="1:30" ht="15.75" customHeight="1" x14ac:dyDescent="0.25">
      <c r="A362" s="12" t="s">
        <v>6236</v>
      </c>
      <c r="B362" s="12" t="s">
        <v>6237</v>
      </c>
      <c r="C362" s="12">
        <v>249</v>
      </c>
      <c r="D362" s="12" t="s">
        <v>6238</v>
      </c>
      <c r="E362" s="12" t="s">
        <v>4286</v>
      </c>
      <c r="F362" s="12"/>
      <c r="G362" s="12" t="s">
        <v>6237</v>
      </c>
      <c r="H362" s="12" t="s">
        <v>6236</v>
      </c>
      <c r="I362" s="12">
        <v>822</v>
      </c>
      <c r="J362" s="12" t="s">
        <v>6237</v>
      </c>
      <c r="K362" s="12" t="s">
        <v>6238</v>
      </c>
      <c r="L362" s="12" t="s">
        <v>4262</v>
      </c>
      <c r="M362" s="12"/>
      <c r="N362" s="12"/>
      <c r="O362" s="12"/>
      <c r="P362" s="12"/>
      <c r="Q362" s="12"/>
      <c r="R362" s="12"/>
      <c r="S362" s="12"/>
      <c r="T362" s="12"/>
      <c r="U362" s="12"/>
      <c r="V362" s="12"/>
      <c r="W362" s="12"/>
      <c r="X362" s="12"/>
      <c r="Y362" s="12"/>
      <c r="Z362" s="12"/>
      <c r="AA362" s="12"/>
      <c r="AB362" s="12"/>
      <c r="AC362" s="12"/>
      <c r="AD362" s="12" t="s">
        <v>6239</v>
      </c>
    </row>
    <row r="363" spans="1:30" ht="15.75" customHeight="1" x14ac:dyDescent="0.25">
      <c r="A363" s="12" t="s">
        <v>6240</v>
      </c>
      <c r="B363" s="12" t="s">
        <v>6241</v>
      </c>
      <c r="C363" s="12">
        <v>291</v>
      </c>
      <c r="D363" s="12" t="s">
        <v>6242</v>
      </c>
      <c r="E363" s="12" t="s">
        <v>4262</v>
      </c>
      <c r="F363" s="12"/>
      <c r="G363" s="12"/>
      <c r="H363" s="12"/>
      <c r="I363" s="12">
        <v>1777</v>
      </c>
      <c r="J363" s="12"/>
      <c r="K363" s="12"/>
      <c r="L363" s="12"/>
      <c r="M363" s="12"/>
      <c r="N363" s="12" t="s">
        <v>18108</v>
      </c>
      <c r="O363" s="12" t="s">
        <v>18108</v>
      </c>
      <c r="P363" s="12"/>
      <c r="Q363" s="12"/>
      <c r="R363" s="12"/>
      <c r="S363" s="12" t="s">
        <v>5815</v>
      </c>
      <c r="T363" s="12" t="s">
        <v>6243</v>
      </c>
      <c r="U363" s="12"/>
      <c r="V363" s="12" t="s">
        <v>6244</v>
      </c>
      <c r="W363" s="12" t="s">
        <v>6245</v>
      </c>
      <c r="X363" s="12"/>
      <c r="Y363" s="12"/>
      <c r="Z363" s="12"/>
      <c r="AA363" s="12"/>
      <c r="AB363" s="12"/>
      <c r="AC363" s="12"/>
      <c r="AD363" s="12" t="s">
        <v>6240</v>
      </c>
    </row>
    <row r="364" spans="1:30" ht="15.75" customHeight="1" x14ac:dyDescent="0.25">
      <c r="A364" s="12" t="s">
        <v>6246</v>
      </c>
      <c r="B364" s="12" t="s">
        <v>6247</v>
      </c>
      <c r="C364" s="12">
        <v>263</v>
      </c>
      <c r="D364" s="12" t="s">
        <v>6248</v>
      </c>
      <c r="E364" s="12" t="s">
        <v>4258</v>
      </c>
      <c r="F364" s="12"/>
      <c r="G364" s="12" t="s">
        <v>6247</v>
      </c>
      <c r="H364" s="12" t="s">
        <v>6246</v>
      </c>
      <c r="I364" s="12">
        <v>827</v>
      </c>
      <c r="J364" s="12" t="s">
        <v>6249</v>
      </c>
      <c r="K364" s="12" t="s">
        <v>6249</v>
      </c>
      <c r="L364" s="12" t="s">
        <v>4262</v>
      </c>
      <c r="M364" s="12">
        <v>11599</v>
      </c>
      <c r="N364" s="12" t="s">
        <v>6250</v>
      </c>
      <c r="O364" s="12" t="s">
        <v>6247</v>
      </c>
      <c r="P364" s="12" t="s">
        <v>6248</v>
      </c>
      <c r="Q364" s="12" t="s">
        <v>4277</v>
      </c>
      <c r="R364" s="12" t="s">
        <v>4278</v>
      </c>
      <c r="S364" s="12"/>
      <c r="T364" s="12"/>
      <c r="U364" s="12"/>
      <c r="V364" s="12" t="s">
        <v>6251</v>
      </c>
      <c r="W364" s="12" t="s">
        <v>6252</v>
      </c>
      <c r="X364" s="12" t="s">
        <v>6253</v>
      </c>
      <c r="Y364" s="12"/>
      <c r="Z364" s="12"/>
      <c r="AA364" s="12"/>
      <c r="AB364" s="12"/>
      <c r="AC364" s="12"/>
      <c r="AD364" s="12" t="s">
        <v>6254</v>
      </c>
    </row>
    <row r="365" spans="1:30" ht="15.75" customHeight="1" x14ac:dyDescent="0.25">
      <c r="A365" s="12" t="s">
        <v>6255</v>
      </c>
      <c r="B365" s="12" t="s">
        <v>6256</v>
      </c>
      <c r="C365" s="12">
        <v>257</v>
      </c>
      <c r="D365" s="12" t="s">
        <v>6257</v>
      </c>
      <c r="E365" s="12" t="s">
        <v>4440</v>
      </c>
      <c r="F365" s="12"/>
      <c r="G365" s="12" t="s">
        <v>6256</v>
      </c>
      <c r="H365" s="12" t="s">
        <v>6255</v>
      </c>
      <c r="I365" s="12">
        <v>1566</v>
      </c>
      <c r="J365" s="12" t="s">
        <v>6256</v>
      </c>
      <c r="K365" s="12" t="s">
        <v>6257</v>
      </c>
      <c r="L365" s="12" t="s">
        <v>4441</v>
      </c>
      <c r="M365" s="12"/>
      <c r="N365" s="12"/>
      <c r="O365" s="12"/>
      <c r="P365" s="12"/>
      <c r="Q365" s="12"/>
      <c r="R365" s="12"/>
      <c r="S365" s="12"/>
      <c r="T365" s="12"/>
      <c r="U365" s="12"/>
      <c r="V365" s="12"/>
      <c r="W365" s="12"/>
      <c r="X365" s="12"/>
      <c r="Y365" s="12"/>
      <c r="Z365" s="12"/>
      <c r="AA365" s="12"/>
      <c r="AB365" s="12"/>
      <c r="AC365" s="12"/>
      <c r="AD365" s="12" t="s">
        <v>6258</v>
      </c>
    </row>
    <row r="366" spans="1:30" ht="15.75" customHeight="1" x14ac:dyDescent="0.25">
      <c r="A366" s="12" t="s">
        <v>6259</v>
      </c>
      <c r="B366" s="12" t="s">
        <v>6260</v>
      </c>
      <c r="C366" s="12">
        <v>261</v>
      </c>
      <c r="D366" s="12" t="s">
        <v>6261</v>
      </c>
      <c r="E366" s="12" t="s">
        <v>4286</v>
      </c>
      <c r="F366" s="12"/>
      <c r="G366" s="12" t="s">
        <v>6260</v>
      </c>
      <c r="H366" s="12" t="s">
        <v>6259</v>
      </c>
      <c r="I366" s="12">
        <v>1619</v>
      </c>
      <c r="J366" s="12" t="s">
        <v>6260</v>
      </c>
      <c r="K366" s="12" t="s">
        <v>6261</v>
      </c>
      <c r="L366" s="12" t="s">
        <v>4262</v>
      </c>
      <c r="M366" s="12"/>
      <c r="N366" s="12"/>
      <c r="O366" s="12"/>
      <c r="P366" s="12"/>
      <c r="Q366" s="12"/>
      <c r="R366" s="12"/>
      <c r="S366" s="12"/>
      <c r="T366" s="12"/>
      <c r="U366" s="12"/>
      <c r="V366" s="12"/>
      <c r="W366" s="12"/>
      <c r="X366" s="12"/>
      <c r="Y366" s="12"/>
      <c r="Z366" s="12"/>
      <c r="AA366" s="12"/>
      <c r="AB366" s="12"/>
      <c r="AC366" s="12"/>
      <c r="AD366" s="12" t="s">
        <v>6262</v>
      </c>
    </row>
    <row r="367" spans="1:30" ht="15.75" customHeight="1" x14ac:dyDescent="0.25">
      <c r="A367" s="12" t="s">
        <v>6263</v>
      </c>
      <c r="B367" s="12" t="s">
        <v>6263</v>
      </c>
      <c r="C367" s="12">
        <v>412</v>
      </c>
      <c r="D367" s="12"/>
      <c r="E367" s="12" t="s">
        <v>4258</v>
      </c>
      <c r="F367" s="12"/>
      <c r="G367" s="12"/>
      <c r="H367" s="12"/>
      <c r="I367" s="12">
        <v>2074</v>
      </c>
      <c r="J367" s="12"/>
      <c r="K367" s="12"/>
      <c r="L367" s="12"/>
      <c r="M367" s="12"/>
      <c r="N367" s="12"/>
      <c r="O367" s="12"/>
      <c r="P367" s="12"/>
      <c r="Q367" s="12"/>
      <c r="R367" s="12"/>
      <c r="S367" s="12">
        <v>45002</v>
      </c>
      <c r="T367" s="12"/>
      <c r="U367" s="12"/>
      <c r="V367" s="12" t="s">
        <v>6264</v>
      </c>
      <c r="W367" s="12"/>
      <c r="X367" s="12"/>
      <c r="Y367" s="12"/>
      <c r="Z367" s="12"/>
      <c r="AA367" s="12"/>
      <c r="AB367" s="12"/>
      <c r="AC367" s="12"/>
      <c r="AD367" s="12" t="s">
        <v>6265</v>
      </c>
    </row>
    <row r="368" spans="1:30" ht="15.75" customHeight="1" x14ac:dyDescent="0.25">
      <c r="A368" s="12" t="s">
        <v>6266</v>
      </c>
      <c r="B368" s="12" t="s">
        <v>6267</v>
      </c>
      <c r="C368" s="12">
        <v>289</v>
      </c>
      <c r="D368" s="12" t="s">
        <v>6268</v>
      </c>
      <c r="E368" s="12" t="s">
        <v>4440</v>
      </c>
      <c r="F368" s="12"/>
      <c r="G368" s="12"/>
      <c r="H368" s="12"/>
      <c r="I368" s="12">
        <v>1775</v>
      </c>
      <c r="J368" s="12"/>
      <c r="K368" s="12"/>
      <c r="L368" s="12"/>
      <c r="M368" s="12"/>
      <c r="N368" s="12"/>
      <c r="O368" s="12"/>
      <c r="P368" s="12"/>
      <c r="Q368" s="12"/>
      <c r="R368" s="12"/>
      <c r="S368" s="12">
        <v>44168</v>
      </c>
      <c r="T368" s="12" t="s">
        <v>6269</v>
      </c>
      <c r="U368" s="12"/>
      <c r="V368" s="12" t="s">
        <v>4913</v>
      </c>
      <c r="W368" s="12" t="s">
        <v>4914</v>
      </c>
      <c r="X368" s="12"/>
      <c r="Y368" s="12"/>
      <c r="Z368" s="12"/>
      <c r="AA368" s="12"/>
      <c r="AB368" s="12"/>
      <c r="AC368" s="12"/>
      <c r="AD368" s="12" t="s">
        <v>6270</v>
      </c>
    </row>
    <row r="369" spans="1:30" ht="15.75" customHeight="1" x14ac:dyDescent="0.25">
      <c r="A369" s="12" t="s">
        <v>6271</v>
      </c>
      <c r="B369" s="12" t="s">
        <v>6272</v>
      </c>
      <c r="C369" s="12">
        <v>408</v>
      </c>
      <c r="D369" s="12" t="s">
        <v>6273</v>
      </c>
      <c r="E369" s="12" t="s">
        <v>4262</v>
      </c>
      <c r="F369" s="12"/>
      <c r="G369" s="12"/>
      <c r="H369" s="12"/>
      <c r="I369" s="12">
        <v>2032</v>
      </c>
      <c r="J369" s="12"/>
      <c r="K369" s="12"/>
      <c r="L369" s="12"/>
      <c r="M369" s="12">
        <v>12926</v>
      </c>
      <c r="N369" s="12" t="s">
        <v>18109</v>
      </c>
      <c r="O369" s="12" t="s">
        <v>18109</v>
      </c>
      <c r="P369" s="12"/>
      <c r="Q369" s="12"/>
      <c r="R369" s="12"/>
      <c r="S369" s="12">
        <v>44935</v>
      </c>
      <c r="T369" s="12" t="s">
        <v>6274</v>
      </c>
      <c r="U369" s="12"/>
      <c r="V369" s="12" t="s">
        <v>6275</v>
      </c>
      <c r="W369" s="12"/>
      <c r="X369" s="12"/>
      <c r="Y369" s="12"/>
      <c r="Z369" s="12"/>
      <c r="AA369" s="12"/>
      <c r="AB369" s="12"/>
      <c r="AC369" s="12"/>
      <c r="AD369" s="12" t="s">
        <v>6271</v>
      </c>
    </row>
    <row r="370" spans="1:30" ht="15.75" customHeight="1" x14ac:dyDescent="0.25">
      <c r="A370" s="12" t="s">
        <v>6276</v>
      </c>
      <c r="B370" s="12" t="s">
        <v>6277</v>
      </c>
      <c r="C370" s="12">
        <v>258</v>
      </c>
      <c r="D370" s="12" t="s">
        <v>6278</v>
      </c>
      <c r="E370" s="12" t="s">
        <v>4440</v>
      </c>
      <c r="F370" s="12"/>
      <c r="G370" s="12" t="s">
        <v>6277</v>
      </c>
      <c r="H370" s="12" t="s">
        <v>6276</v>
      </c>
      <c r="I370" s="12">
        <v>1596</v>
      </c>
      <c r="J370" s="12" t="s">
        <v>6277</v>
      </c>
      <c r="K370" s="12" t="s">
        <v>6278</v>
      </c>
      <c r="L370" s="12" t="s">
        <v>4441</v>
      </c>
      <c r="M370" s="12"/>
      <c r="N370" s="12"/>
      <c r="O370" s="12"/>
      <c r="P370" s="12"/>
      <c r="Q370" s="12"/>
      <c r="R370" s="12"/>
      <c r="S370" s="12"/>
      <c r="T370" s="12"/>
      <c r="U370" s="12"/>
      <c r="V370" s="12"/>
      <c r="W370" s="12"/>
      <c r="X370" s="12"/>
      <c r="Y370" s="12"/>
      <c r="Z370" s="12"/>
      <c r="AA370" s="12"/>
      <c r="AB370" s="12"/>
      <c r="AC370" s="12"/>
      <c r="AD370" s="12" t="s">
        <v>6279</v>
      </c>
    </row>
    <row r="371" spans="1:30" ht="15.75" customHeight="1" x14ac:dyDescent="0.25">
      <c r="A371" s="12" t="s">
        <v>6280</v>
      </c>
      <c r="B371" s="12" t="s">
        <v>6281</v>
      </c>
      <c r="C371" s="12">
        <v>262</v>
      </c>
      <c r="D371" s="12" t="s">
        <v>6282</v>
      </c>
      <c r="E371" s="12" t="s">
        <v>4286</v>
      </c>
      <c r="F371" s="12"/>
      <c r="G371" s="12" t="s">
        <v>6281</v>
      </c>
      <c r="H371" s="12" t="s">
        <v>6280</v>
      </c>
      <c r="I371" s="12">
        <v>1582</v>
      </c>
      <c r="J371" s="12" t="s">
        <v>6281</v>
      </c>
      <c r="K371" s="12" t="s">
        <v>6281</v>
      </c>
      <c r="L371" s="12" t="s">
        <v>4262</v>
      </c>
      <c r="M371" s="12">
        <v>11271</v>
      </c>
      <c r="N371" s="12" t="s">
        <v>6281</v>
      </c>
      <c r="O371" s="12" t="s">
        <v>6281</v>
      </c>
      <c r="P371" s="12" t="s">
        <v>6282</v>
      </c>
      <c r="Q371" s="12" t="s">
        <v>4287</v>
      </c>
      <c r="R371" s="12" t="s">
        <v>4278</v>
      </c>
      <c r="S371" s="12"/>
      <c r="T371" s="12"/>
      <c r="U371" s="12"/>
      <c r="V371" s="12" t="s">
        <v>6283</v>
      </c>
      <c r="W371" s="12" t="s">
        <v>6284</v>
      </c>
      <c r="X371" s="12" t="s">
        <v>6285</v>
      </c>
      <c r="Y371" s="12"/>
      <c r="Z371" s="12"/>
      <c r="AA371" s="12"/>
      <c r="AB371" s="12"/>
      <c r="AC371" s="12"/>
      <c r="AD371" s="12" t="s">
        <v>6286</v>
      </c>
    </row>
    <row r="372" spans="1:30" ht="15.75" customHeight="1" x14ac:dyDescent="0.25">
      <c r="A372" s="12" t="s">
        <v>6287</v>
      </c>
      <c r="B372" s="12" t="s">
        <v>6288</v>
      </c>
      <c r="C372" s="12">
        <v>256</v>
      </c>
      <c r="D372" s="12" t="s">
        <v>6289</v>
      </c>
      <c r="E372" s="12" t="s">
        <v>4316</v>
      </c>
      <c r="F372" s="12"/>
      <c r="G372" s="12" t="s">
        <v>6288</v>
      </c>
      <c r="H372" s="12" t="s">
        <v>6287</v>
      </c>
      <c r="I372" s="12">
        <v>34</v>
      </c>
      <c r="J372" s="12" t="s">
        <v>6288</v>
      </c>
      <c r="K372" s="12" t="s">
        <v>6289</v>
      </c>
      <c r="L372" s="12" t="s">
        <v>4316</v>
      </c>
      <c r="M372" s="12">
        <v>2849</v>
      </c>
      <c r="N372" s="12" t="s">
        <v>6288</v>
      </c>
      <c r="O372" s="12" t="s">
        <v>6288</v>
      </c>
      <c r="P372" s="12" t="s">
        <v>6289</v>
      </c>
      <c r="Q372" s="12" t="s">
        <v>4320</v>
      </c>
      <c r="R372" s="12" t="s">
        <v>4278</v>
      </c>
      <c r="S372" s="12"/>
      <c r="T372" s="12"/>
      <c r="U372" s="12"/>
      <c r="V372" s="12" t="s">
        <v>6290</v>
      </c>
      <c r="W372" s="12" t="s">
        <v>6291</v>
      </c>
      <c r="X372" s="12" t="s">
        <v>6292</v>
      </c>
      <c r="Y372" s="12"/>
      <c r="Z372" s="12"/>
      <c r="AA372" s="12"/>
      <c r="AB372" s="12"/>
      <c r="AC372" s="12"/>
      <c r="AD372" s="12" t="s">
        <v>6293</v>
      </c>
    </row>
    <row r="373" spans="1:30" ht="15.75" customHeight="1" x14ac:dyDescent="0.25">
      <c r="A373" s="12" t="s">
        <v>6294</v>
      </c>
      <c r="B373" s="12" t="s">
        <v>6295</v>
      </c>
      <c r="C373" s="12">
        <v>308</v>
      </c>
      <c r="D373" s="12" t="s">
        <v>6296</v>
      </c>
      <c r="E373" s="12" t="s">
        <v>4440</v>
      </c>
      <c r="F373" s="12"/>
      <c r="G373" s="12"/>
      <c r="H373" s="12"/>
      <c r="I373" s="12">
        <v>1787</v>
      </c>
      <c r="J373" s="12"/>
      <c r="K373" s="12"/>
      <c r="L373" s="12"/>
      <c r="M373" s="12"/>
      <c r="N373" s="12"/>
      <c r="O373" s="12"/>
      <c r="P373" s="12"/>
      <c r="Q373" s="12"/>
      <c r="R373" s="12"/>
      <c r="S373" s="12">
        <v>44351</v>
      </c>
      <c r="T373" s="12"/>
      <c r="U373" s="12"/>
      <c r="V373" s="12" t="s">
        <v>4448</v>
      </c>
      <c r="W373" s="12" t="s">
        <v>4449</v>
      </c>
      <c r="X373" s="12"/>
      <c r="Y373" s="12"/>
      <c r="Z373" s="12"/>
      <c r="AA373" s="12"/>
      <c r="AB373" s="12"/>
      <c r="AC373" s="12"/>
      <c r="AD373" s="12" t="s">
        <v>6297</v>
      </c>
    </row>
    <row r="374" spans="1:30" ht="15.75" customHeight="1" x14ac:dyDescent="0.25">
      <c r="A374" s="12" t="s">
        <v>6298</v>
      </c>
      <c r="B374" s="12" t="s">
        <v>6299</v>
      </c>
      <c r="C374" s="12">
        <v>309</v>
      </c>
      <c r="D374" s="12" t="s">
        <v>6300</v>
      </c>
      <c r="E374" s="12" t="s">
        <v>4440</v>
      </c>
      <c r="F374" s="12"/>
      <c r="G374" s="12"/>
      <c r="H374" s="12"/>
      <c r="I374" s="12">
        <v>1788</v>
      </c>
      <c r="J374" s="12"/>
      <c r="K374" s="12"/>
      <c r="L374" s="12"/>
      <c r="M374" s="12"/>
      <c r="N374" s="12"/>
      <c r="O374" s="12"/>
      <c r="P374" s="12"/>
      <c r="Q374" s="12"/>
      <c r="R374" s="12"/>
      <c r="S374" s="12">
        <v>44351</v>
      </c>
      <c r="T374" s="12"/>
      <c r="U374" s="12"/>
      <c r="V374" s="12" t="s">
        <v>4448</v>
      </c>
      <c r="W374" s="12" t="s">
        <v>4449</v>
      </c>
      <c r="X374" s="12"/>
      <c r="Y374" s="12"/>
      <c r="Z374" s="12"/>
      <c r="AA374" s="12"/>
      <c r="AB374" s="12"/>
      <c r="AC374" s="12"/>
      <c r="AD374" s="12" t="s">
        <v>6301</v>
      </c>
    </row>
    <row r="375" spans="1:30" ht="15.75" customHeight="1" x14ac:dyDescent="0.25">
      <c r="A375" s="12" t="s">
        <v>6302</v>
      </c>
      <c r="B375" s="12" t="s">
        <v>6303</v>
      </c>
      <c r="C375" s="12">
        <v>384</v>
      </c>
      <c r="D375" s="12" t="s">
        <v>6304</v>
      </c>
      <c r="E375" s="12" t="s">
        <v>4262</v>
      </c>
      <c r="F375" s="12"/>
      <c r="G375" s="12"/>
      <c r="H375" s="12"/>
      <c r="I375" s="12">
        <v>2060</v>
      </c>
      <c r="J375" s="12"/>
      <c r="K375" s="12"/>
      <c r="L375" s="12"/>
      <c r="M375" s="12"/>
      <c r="N375" s="12"/>
      <c r="O375" s="12"/>
      <c r="P375" s="12"/>
      <c r="Q375" s="12"/>
      <c r="R375" s="12"/>
      <c r="S375" s="12">
        <v>44781</v>
      </c>
      <c r="T375" s="12"/>
      <c r="U375" s="12"/>
      <c r="V375" s="12" t="s">
        <v>6305</v>
      </c>
      <c r="W375" s="12" t="s">
        <v>5067</v>
      </c>
      <c r="X375" s="12"/>
      <c r="Y375" s="12"/>
      <c r="Z375" s="12"/>
      <c r="AA375" s="12"/>
      <c r="AB375" s="12"/>
      <c r="AC375" s="12"/>
      <c r="AD375" s="12" t="s">
        <v>6306</v>
      </c>
    </row>
    <row r="376" spans="1:30" ht="15.75" customHeight="1" x14ac:dyDescent="0.25">
      <c r="A376" s="12" t="s">
        <v>6307</v>
      </c>
      <c r="B376" s="12" t="s">
        <v>6307</v>
      </c>
      <c r="C376" s="12">
        <v>407</v>
      </c>
      <c r="D376" s="12" t="s">
        <v>6308</v>
      </c>
      <c r="E376" s="12" t="s">
        <v>4262</v>
      </c>
      <c r="F376" s="12"/>
      <c r="G376" s="12"/>
      <c r="H376" s="12"/>
      <c r="I376" s="12">
        <v>2023</v>
      </c>
      <c r="J376" s="12"/>
      <c r="K376" s="12"/>
      <c r="L376" s="12"/>
      <c r="M376" s="12">
        <v>12388</v>
      </c>
      <c r="N376" s="12" t="s">
        <v>6307</v>
      </c>
      <c r="O376" s="12" t="s">
        <v>6307</v>
      </c>
      <c r="P376" s="12"/>
      <c r="Q376" s="12"/>
      <c r="R376" s="12"/>
      <c r="S376" s="12">
        <v>44935</v>
      </c>
      <c r="T376" s="12" t="s">
        <v>6309</v>
      </c>
      <c r="U376" s="12"/>
      <c r="V376" s="12"/>
      <c r="W376" s="12"/>
      <c r="X376" s="12"/>
      <c r="Y376" s="12"/>
      <c r="Z376" s="12"/>
      <c r="AA376" s="12"/>
      <c r="AB376" s="12"/>
      <c r="AC376" s="12"/>
      <c r="AD376" s="12" t="s">
        <v>6310</v>
      </c>
    </row>
    <row r="377" spans="1:30" ht="15.75" customHeight="1" x14ac:dyDescent="0.25">
      <c r="A377" s="12" t="s">
        <v>6311</v>
      </c>
      <c r="B377" s="12" t="s">
        <v>6311</v>
      </c>
      <c r="C377" s="12">
        <v>337</v>
      </c>
      <c r="D377" s="12"/>
      <c r="E377" s="12" t="s">
        <v>4262</v>
      </c>
      <c r="F377" s="12"/>
      <c r="G377" s="12"/>
      <c r="H377" s="12"/>
      <c r="I377" s="12">
        <v>1955</v>
      </c>
      <c r="J377" s="12"/>
      <c r="K377" s="12"/>
      <c r="L377" s="12"/>
      <c r="M377" s="12"/>
      <c r="N377" s="12" t="s">
        <v>6312</v>
      </c>
      <c r="O377" s="12" t="s">
        <v>6312</v>
      </c>
      <c r="P377" s="12"/>
      <c r="Q377" s="12"/>
      <c r="R377" s="12"/>
      <c r="S377" s="12">
        <v>44410</v>
      </c>
      <c r="T377" s="12" t="s">
        <v>6313</v>
      </c>
      <c r="U377" s="12"/>
      <c r="V377" s="12" t="s">
        <v>6314</v>
      </c>
      <c r="W377" s="12" t="s">
        <v>6315</v>
      </c>
      <c r="X377" s="12"/>
      <c r="Y377" s="12"/>
      <c r="Z377" s="12"/>
      <c r="AA377" s="12"/>
      <c r="AB377" s="12"/>
      <c r="AC377" s="12"/>
      <c r="AD377" s="12" t="s">
        <v>6316</v>
      </c>
    </row>
    <row r="378" spans="1:30" ht="15.75" customHeight="1" x14ac:dyDescent="0.25">
      <c r="A378" s="12" t="s">
        <v>6317</v>
      </c>
      <c r="B378" s="12" t="s">
        <v>6318</v>
      </c>
      <c r="C378" s="12">
        <v>347</v>
      </c>
      <c r="D378" s="12" t="s">
        <v>6318</v>
      </c>
      <c r="E378" s="12" t="s">
        <v>4258</v>
      </c>
      <c r="F378" s="12"/>
      <c r="G378" s="12"/>
      <c r="H378" s="12"/>
      <c r="I378" s="12">
        <v>1942</v>
      </c>
      <c r="J378" s="12"/>
      <c r="K378" s="12"/>
      <c r="L378" s="12"/>
      <c r="M378" s="12"/>
      <c r="N378" s="12" t="s">
        <v>6319</v>
      </c>
      <c r="O378" s="12" t="s">
        <v>6319</v>
      </c>
      <c r="P378" s="12"/>
      <c r="Q378" s="12"/>
      <c r="R378" s="12"/>
      <c r="S378" s="12">
        <v>44419</v>
      </c>
      <c r="T378" s="12" t="s">
        <v>5940</v>
      </c>
      <c r="U378" s="12"/>
      <c r="V378" s="12" t="s">
        <v>6320</v>
      </c>
      <c r="W378" s="12" t="s">
        <v>6321</v>
      </c>
      <c r="X378" s="12"/>
      <c r="Y378" s="12"/>
      <c r="Z378" s="12"/>
      <c r="AA378" s="12"/>
      <c r="AB378" s="12"/>
      <c r="AC378" s="12"/>
      <c r="AD378" s="12" t="s">
        <v>6317</v>
      </c>
    </row>
    <row r="379" spans="1:30" ht="15.75" customHeight="1" x14ac:dyDescent="0.25">
      <c r="A379" s="12" t="s">
        <v>6322</v>
      </c>
      <c r="B379" s="12" t="s">
        <v>6323</v>
      </c>
      <c r="C379" s="12">
        <v>260</v>
      </c>
      <c r="D379" s="12" t="s">
        <v>6323</v>
      </c>
      <c r="E379" s="12" t="s">
        <v>4286</v>
      </c>
      <c r="F379" s="12"/>
      <c r="G379" s="12" t="s">
        <v>6323</v>
      </c>
      <c r="H379" s="12" t="s">
        <v>6323</v>
      </c>
      <c r="I379" s="12">
        <v>826</v>
      </c>
      <c r="J379" s="12" t="s">
        <v>6323</v>
      </c>
      <c r="K379" s="12" t="s">
        <v>6323</v>
      </c>
      <c r="L379" s="12" t="s">
        <v>4262</v>
      </c>
      <c r="M379" s="12"/>
      <c r="N379" s="12"/>
      <c r="O379" s="12"/>
      <c r="P379" s="12"/>
      <c r="Q379" s="12"/>
      <c r="R379" s="12"/>
      <c r="S379" s="12"/>
      <c r="T379" s="12"/>
      <c r="U379" s="12"/>
      <c r="V379" s="12"/>
      <c r="W379" s="12"/>
      <c r="X379" s="12"/>
      <c r="Y379" s="12"/>
      <c r="Z379" s="12"/>
      <c r="AA379" s="12"/>
      <c r="AB379" s="12"/>
      <c r="AC379" s="12"/>
      <c r="AD379" s="12" t="s">
        <v>6324</v>
      </c>
    </row>
    <row r="380" spans="1:30" ht="15.75" customHeight="1" x14ac:dyDescent="0.25">
      <c r="A380" s="12" t="s">
        <v>6325</v>
      </c>
      <c r="B380" s="12" t="s">
        <v>6326</v>
      </c>
      <c r="C380" s="12">
        <v>259</v>
      </c>
      <c r="D380" s="12" t="s">
        <v>6327</v>
      </c>
      <c r="E380" s="12" t="s">
        <v>4316</v>
      </c>
      <c r="F380" s="12"/>
      <c r="G380" s="12" t="s">
        <v>6326</v>
      </c>
      <c r="H380" s="12" t="s">
        <v>6325</v>
      </c>
      <c r="I380" s="12">
        <v>825</v>
      </c>
      <c r="J380" s="12" t="s">
        <v>6326</v>
      </c>
      <c r="K380" s="12" t="s">
        <v>6327</v>
      </c>
      <c r="L380" s="12" t="s">
        <v>4316</v>
      </c>
      <c r="M380" s="12"/>
      <c r="N380" s="12"/>
      <c r="O380" s="12"/>
      <c r="P380" s="12"/>
      <c r="Q380" s="12"/>
      <c r="R380" s="12"/>
      <c r="S380" s="12"/>
      <c r="T380" s="12"/>
      <c r="U380" s="12"/>
      <c r="V380" s="12"/>
      <c r="W380" s="12"/>
      <c r="X380" s="12"/>
      <c r="Y380" s="12"/>
      <c r="Z380" s="12"/>
      <c r="AA380" s="12"/>
      <c r="AB380" s="12"/>
      <c r="AC380" s="12"/>
      <c r="AD380" s="12" t="s">
        <v>6328</v>
      </c>
    </row>
    <row r="381" spans="1:30" ht="15.75" customHeight="1" x14ac:dyDescent="0.25">
      <c r="A381" s="12" t="s">
        <v>6329</v>
      </c>
      <c r="B381" s="12" t="s">
        <v>6329</v>
      </c>
      <c r="C381" s="12">
        <v>264</v>
      </c>
      <c r="D381" s="12" t="s">
        <v>6329</v>
      </c>
      <c r="E381" s="12" t="s">
        <v>4258</v>
      </c>
      <c r="F381" s="12"/>
      <c r="G381" s="12" t="s">
        <v>6329</v>
      </c>
      <c r="H381" s="12" t="s">
        <v>6329</v>
      </c>
      <c r="I381" s="12">
        <v>1600</v>
      </c>
      <c r="J381" s="12" t="s">
        <v>6330</v>
      </c>
      <c r="K381" s="12" t="s">
        <v>6330</v>
      </c>
      <c r="L381" s="12" t="s">
        <v>17</v>
      </c>
      <c r="M381" s="12"/>
      <c r="N381" s="12"/>
      <c r="O381" s="12"/>
      <c r="P381" s="12"/>
      <c r="Q381" s="12"/>
      <c r="R381" s="12"/>
      <c r="S381" s="12"/>
      <c r="T381" s="12"/>
      <c r="U381" s="12"/>
      <c r="V381" s="12"/>
      <c r="W381" s="12"/>
      <c r="X381" s="12"/>
      <c r="Y381" s="12"/>
      <c r="Z381" s="12"/>
      <c r="AA381" s="12"/>
      <c r="AB381" s="12"/>
      <c r="AC381" s="12"/>
      <c r="AD381" s="12" t="s">
        <v>6331</v>
      </c>
    </row>
    <row r="382" spans="1:30" ht="15.75" customHeight="1" x14ac:dyDescent="0.25">
      <c r="A382" s="12" t="s">
        <v>6332</v>
      </c>
      <c r="B382" s="12" t="s">
        <v>6333</v>
      </c>
      <c r="C382" s="12">
        <v>325</v>
      </c>
      <c r="D382" s="12" t="s">
        <v>6334</v>
      </c>
      <c r="E382" s="12" t="s">
        <v>4262</v>
      </c>
      <c r="F382" s="12"/>
      <c r="G382" s="12"/>
      <c r="H382" s="12"/>
      <c r="I382" s="12">
        <v>1960</v>
      </c>
      <c r="J382" s="12"/>
      <c r="K382" s="12"/>
      <c r="L382" s="12"/>
      <c r="M382" s="12"/>
      <c r="N382" s="12"/>
      <c r="O382" s="12"/>
      <c r="P382" s="12"/>
      <c r="Q382" s="12"/>
      <c r="R382" s="12"/>
      <c r="S382" s="12">
        <v>44354</v>
      </c>
      <c r="T382" s="12" t="s">
        <v>6335</v>
      </c>
      <c r="U382" s="12"/>
      <c r="V382" s="12" t="s">
        <v>4963</v>
      </c>
      <c r="W382" s="12" t="s">
        <v>4964</v>
      </c>
      <c r="X382" s="12"/>
      <c r="Y382" s="12"/>
      <c r="Z382" s="12"/>
      <c r="AA382" s="12"/>
      <c r="AB382" s="12"/>
      <c r="AC382" s="12"/>
      <c r="AD382" s="12" t="s">
        <v>6336</v>
      </c>
    </row>
    <row r="383" spans="1:30" ht="15.75" customHeight="1" x14ac:dyDescent="0.25">
      <c r="A383" s="12" t="s">
        <v>6337</v>
      </c>
      <c r="B383" s="12" t="s">
        <v>6337</v>
      </c>
      <c r="C383" s="12">
        <v>390</v>
      </c>
      <c r="D383" s="12"/>
      <c r="E383" s="12" t="s">
        <v>4316</v>
      </c>
      <c r="F383" s="12"/>
      <c r="G383" s="12"/>
      <c r="H383" s="12"/>
      <c r="I383" s="12">
        <v>2065</v>
      </c>
      <c r="J383" s="12"/>
      <c r="K383" s="12"/>
      <c r="L383" s="12"/>
      <c r="M383" s="12"/>
      <c r="N383" s="12" t="s">
        <v>6337</v>
      </c>
      <c r="O383" s="12" t="s">
        <v>6337</v>
      </c>
      <c r="P383" s="12"/>
      <c r="Q383" s="12"/>
      <c r="R383" s="12"/>
      <c r="S383" s="12">
        <v>44859</v>
      </c>
      <c r="T383" s="12" t="s">
        <v>6338</v>
      </c>
      <c r="U383" s="12"/>
      <c r="V383" s="12" t="s">
        <v>6339</v>
      </c>
      <c r="W383" s="12" t="s">
        <v>6340</v>
      </c>
      <c r="X383" s="12"/>
      <c r="Y383" s="12"/>
      <c r="Z383" s="12"/>
      <c r="AA383" s="12"/>
      <c r="AB383" s="12"/>
      <c r="AC383" s="12"/>
      <c r="AD383" s="12" t="s">
        <v>6341</v>
      </c>
    </row>
    <row r="384" spans="1:30" ht="15.75" customHeight="1" x14ac:dyDescent="0.25">
      <c r="A384" s="12" t="s">
        <v>6342</v>
      </c>
      <c r="B384" s="12" t="s">
        <v>6343</v>
      </c>
      <c r="C384" s="12">
        <v>215</v>
      </c>
      <c r="D384" s="12" t="s">
        <v>6344</v>
      </c>
      <c r="E384" s="12" t="s">
        <v>4258</v>
      </c>
      <c r="F384" s="12"/>
      <c r="G384" s="12" t="s">
        <v>6343</v>
      </c>
      <c r="H384" s="12" t="s">
        <v>6342</v>
      </c>
      <c r="I384" s="12">
        <v>1555</v>
      </c>
      <c r="J384" s="12" t="s">
        <v>6343</v>
      </c>
      <c r="K384" s="12" t="s">
        <v>6344</v>
      </c>
      <c r="L384" s="12" t="s">
        <v>4262</v>
      </c>
      <c r="M384" s="12">
        <v>11072</v>
      </c>
      <c r="N384" s="12" t="s">
        <v>6343</v>
      </c>
      <c r="O384" s="12" t="s">
        <v>6343</v>
      </c>
      <c r="P384" s="12" t="s">
        <v>6344</v>
      </c>
      <c r="Q384" s="12" t="s">
        <v>4277</v>
      </c>
      <c r="R384" s="12" t="s">
        <v>4278</v>
      </c>
      <c r="S384" s="12"/>
      <c r="T384" s="12"/>
      <c r="U384" s="12"/>
      <c r="V384" s="12" t="s">
        <v>6345</v>
      </c>
      <c r="W384" s="12" t="s">
        <v>6346</v>
      </c>
      <c r="X384" s="12">
        <v>5804129332582</v>
      </c>
      <c r="Y384" s="12"/>
      <c r="Z384" s="12"/>
      <c r="AA384" s="12"/>
      <c r="AB384" s="12"/>
      <c r="AC384" s="12"/>
      <c r="AD384" s="12" t="s">
        <v>6347</v>
      </c>
    </row>
    <row r="385" spans="1:30" ht="15.75" customHeight="1" x14ac:dyDescent="0.25">
      <c r="A385" s="12" t="s">
        <v>6348</v>
      </c>
      <c r="B385" s="12" t="s">
        <v>6348</v>
      </c>
      <c r="C385" s="12">
        <v>267</v>
      </c>
      <c r="D385" s="12" t="s">
        <v>6348</v>
      </c>
      <c r="E385" s="12" t="s">
        <v>4286</v>
      </c>
      <c r="F385" s="12"/>
      <c r="G385" s="12" t="s">
        <v>6348</v>
      </c>
      <c r="H385" s="12" t="s">
        <v>6348</v>
      </c>
      <c r="I385" s="12">
        <v>1290</v>
      </c>
      <c r="J385" s="12" t="s">
        <v>6348</v>
      </c>
      <c r="K385" s="12" t="s">
        <v>6348</v>
      </c>
      <c r="L385" s="12" t="s">
        <v>4262</v>
      </c>
      <c r="M385" s="12"/>
      <c r="N385" s="12"/>
      <c r="O385" s="12"/>
      <c r="P385" s="12"/>
      <c r="Q385" s="12"/>
      <c r="R385" s="12"/>
      <c r="S385" s="12"/>
      <c r="T385" s="12"/>
      <c r="U385" s="12"/>
      <c r="V385" s="12"/>
      <c r="W385" s="12"/>
      <c r="X385" s="12"/>
      <c r="Y385" s="12"/>
      <c r="Z385" s="12"/>
      <c r="AA385" s="12"/>
      <c r="AB385" s="12"/>
      <c r="AC385" s="12"/>
      <c r="AD385" s="12" t="s">
        <v>6349</v>
      </c>
    </row>
    <row r="386" spans="1:30" ht="15.75" customHeight="1" x14ac:dyDescent="0.25">
      <c r="A386" s="12" t="s">
        <v>6350</v>
      </c>
      <c r="B386" s="12" t="s">
        <v>6351</v>
      </c>
      <c r="C386" s="12">
        <v>316</v>
      </c>
      <c r="D386" s="12" t="s">
        <v>6352</v>
      </c>
      <c r="E386" s="12" t="s">
        <v>4440</v>
      </c>
      <c r="F386" s="12"/>
      <c r="G386" s="12"/>
      <c r="H386" s="12"/>
      <c r="I386" s="12">
        <v>1795</v>
      </c>
      <c r="J386" s="12"/>
      <c r="K386" s="12"/>
      <c r="L386" s="12"/>
      <c r="M386" s="12"/>
      <c r="N386" s="12"/>
      <c r="O386" s="12"/>
      <c r="P386" s="12"/>
      <c r="Q386" s="12"/>
      <c r="R386" s="12"/>
      <c r="S386" s="12">
        <v>44291</v>
      </c>
      <c r="T386" s="12" t="s">
        <v>6353</v>
      </c>
      <c r="U386" s="12"/>
      <c r="V386" s="12" t="s">
        <v>4913</v>
      </c>
      <c r="W386" s="12" t="s">
        <v>4914</v>
      </c>
      <c r="X386" s="12"/>
      <c r="Y386" s="12"/>
      <c r="Z386" s="12"/>
      <c r="AA386" s="12"/>
      <c r="AB386" s="12"/>
      <c r="AC386" s="12"/>
      <c r="AD386" s="12" t="s">
        <v>6354</v>
      </c>
    </row>
    <row r="387" spans="1:30" ht="15.75" customHeight="1" x14ac:dyDescent="0.25">
      <c r="A387" s="12" t="s">
        <v>6355</v>
      </c>
      <c r="B387" s="12" t="s">
        <v>6356</v>
      </c>
      <c r="C387" s="12">
        <v>268</v>
      </c>
      <c r="D387" s="12" t="s">
        <v>6357</v>
      </c>
      <c r="E387" s="12" t="s">
        <v>4258</v>
      </c>
      <c r="F387" s="12"/>
      <c r="G387" s="12" t="s">
        <v>6356</v>
      </c>
      <c r="H387" s="12" t="s">
        <v>6355</v>
      </c>
      <c r="I387" s="12">
        <v>1567</v>
      </c>
      <c r="J387" s="12" t="s">
        <v>6356</v>
      </c>
      <c r="K387" s="12" t="s">
        <v>6357</v>
      </c>
      <c r="L387" s="12" t="s">
        <v>4262</v>
      </c>
      <c r="M387" s="12">
        <v>10183</v>
      </c>
      <c r="N387" s="12" t="s">
        <v>6356</v>
      </c>
      <c r="O387" s="12" t="s">
        <v>6356</v>
      </c>
      <c r="P387" s="12" t="s">
        <v>6358</v>
      </c>
      <c r="Q387" s="12" t="s">
        <v>4287</v>
      </c>
      <c r="R387" s="12" t="s">
        <v>4278</v>
      </c>
      <c r="S387" s="12"/>
      <c r="T387" s="12"/>
      <c r="U387" s="12"/>
      <c r="V387" s="12" t="s">
        <v>6359</v>
      </c>
      <c r="W387" s="12" t="s">
        <v>6360</v>
      </c>
      <c r="X387" s="12" t="s">
        <v>6361</v>
      </c>
      <c r="Y387" s="12"/>
      <c r="Z387" s="12"/>
      <c r="AA387" s="12"/>
      <c r="AB387" s="12"/>
      <c r="AC387" s="12"/>
      <c r="AD387" s="12" t="s">
        <v>6362</v>
      </c>
    </row>
    <row r="388" spans="1:30" ht="15.75" customHeight="1" x14ac:dyDescent="0.25">
      <c r="A388" s="12" t="s">
        <v>6363</v>
      </c>
      <c r="B388" s="12" t="s">
        <v>6364</v>
      </c>
      <c r="C388" s="12">
        <v>265</v>
      </c>
      <c r="D388" s="12" t="s">
        <v>6365</v>
      </c>
      <c r="E388" s="12" t="s">
        <v>4286</v>
      </c>
      <c r="F388" s="12"/>
      <c r="G388" s="12" t="s">
        <v>6366</v>
      </c>
      <c r="H388" s="12" t="s">
        <v>6363</v>
      </c>
      <c r="I388" s="12">
        <v>828</v>
      </c>
      <c r="J388" s="12" t="s">
        <v>6364</v>
      </c>
      <c r="K388" s="12" t="s">
        <v>6365</v>
      </c>
      <c r="L388" s="12" t="s">
        <v>17</v>
      </c>
      <c r="M388" s="12">
        <v>10182</v>
      </c>
      <c r="N388" s="12" t="s">
        <v>6364</v>
      </c>
      <c r="O388" s="12" t="s">
        <v>6364</v>
      </c>
      <c r="P388" s="12" t="s">
        <v>6365</v>
      </c>
      <c r="Q388" s="12" t="s">
        <v>4767</v>
      </c>
      <c r="R388" s="12" t="s">
        <v>4278</v>
      </c>
      <c r="S388" s="12"/>
      <c r="T388" s="12"/>
      <c r="U388" s="12"/>
      <c r="V388" s="12"/>
      <c r="W388" s="12"/>
      <c r="X388" s="12"/>
      <c r="Y388" s="12"/>
      <c r="Z388" s="12"/>
      <c r="AA388" s="12"/>
      <c r="AB388" s="12"/>
      <c r="AC388" s="12"/>
      <c r="AD388" s="12" t="s">
        <v>6367</v>
      </c>
    </row>
    <row r="389" spans="1:30" ht="15.75" customHeight="1" x14ac:dyDescent="0.25">
      <c r="A389" s="12" t="s">
        <v>6368</v>
      </c>
      <c r="B389" s="12" t="s">
        <v>6369</v>
      </c>
      <c r="C389" s="12">
        <v>266</v>
      </c>
      <c r="D389" s="12" t="s">
        <v>6370</v>
      </c>
      <c r="E389" s="12" t="s">
        <v>4286</v>
      </c>
      <c r="F389" s="12"/>
      <c r="G389" s="12" t="s">
        <v>6369</v>
      </c>
      <c r="H389" s="12" t="s">
        <v>6368</v>
      </c>
      <c r="I389" s="12">
        <v>1618</v>
      </c>
      <c r="J389" s="12" t="s">
        <v>6369</v>
      </c>
      <c r="K389" s="12" t="s">
        <v>6370</v>
      </c>
      <c r="L389" s="12" t="s">
        <v>4262</v>
      </c>
      <c r="M389" s="12">
        <v>11594</v>
      </c>
      <c r="N389" s="12" t="s">
        <v>6369</v>
      </c>
      <c r="O389" s="12" t="s">
        <v>6369</v>
      </c>
      <c r="P389" s="12" t="s">
        <v>6370</v>
      </c>
      <c r="Q389" s="12" t="s">
        <v>4287</v>
      </c>
      <c r="R389" s="12" t="s">
        <v>4278</v>
      </c>
      <c r="S389" s="12"/>
      <c r="T389" s="12"/>
      <c r="U389" s="12"/>
      <c r="V389" s="12" t="s">
        <v>6371</v>
      </c>
      <c r="W389" s="12" t="s">
        <v>6372</v>
      </c>
      <c r="X389" s="12" t="s">
        <v>6373</v>
      </c>
      <c r="Y389" s="12"/>
      <c r="Z389" s="12"/>
      <c r="AA389" s="12"/>
      <c r="AB389" s="12"/>
      <c r="AC389" s="12"/>
      <c r="AD389" s="12" t="s">
        <v>6374</v>
      </c>
    </row>
    <row r="390" spans="1:30" ht="15.75" customHeight="1" x14ac:dyDescent="0.25">
      <c r="A390" s="12" t="s">
        <v>6375</v>
      </c>
      <c r="B390" s="12" t="s">
        <v>6376</v>
      </c>
      <c r="C390" s="12">
        <v>269</v>
      </c>
      <c r="D390" s="12" t="s">
        <v>6376</v>
      </c>
      <c r="E390" s="12" t="s">
        <v>4316</v>
      </c>
      <c r="F390" s="12"/>
      <c r="G390" s="12" t="s">
        <v>6376</v>
      </c>
      <c r="H390" s="12" t="s">
        <v>6375</v>
      </c>
      <c r="I390" s="12">
        <v>315</v>
      </c>
      <c r="J390" s="12" t="s">
        <v>6376</v>
      </c>
      <c r="K390" s="12" t="s">
        <v>6376</v>
      </c>
      <c r="L390" s="12" t="s">
        <v>4316</v>
      </c>
      <c r="M390" s="12">
        <v>5785</v>
      </c>
      <c r="N390" s="12" t="s">
        <v>6376</v>
      </c>
      <c r="O390" s="12" t="s">
        <v>6376</v>
      </c>
      <c r="P390" s="12" t="s">
        <v>5413</v>
      </c>
      <c r="Q390" s="12" t="s">
        <v>4320</v>
      </c>
      <c r="R390" s="12" t="s">
        <v>4278</v>
      </c>
      <c r="S390" s="12"/>
      <c r="T390" s="12"/>
      <c r="U390" s="12"/>
      <c r="V390" s="12" t="s">
        <v>6377</v>
      </c>
      <c r="W390" s="12" t="s">
        <v>6378</v>
      </c>
      <c r="X390" s="12">
        <v>2122861590</v>
      </c>
      <c r="Y390" s="12"/>
      <c r="Z390" s="12"/>
      <c r="AA390" s="12"/>
      <c r="AB390" s="12"/>
      <c r="AC390" s="12"/>
      <c r="AD390" s="12" t="s">
        <v>6375</v>
      </c>
    </row>
    <row r="391" spans="1:30" ht="15.75" customHeight="1" x14ac:dyDescent="0.25">
      <c r="A391" s="12" t="s">
        <v>6379</v>
      </c>
      <c r="B391" s="12" t="s">
        <v>6380</v>
      </c>
      <c r="C391" s="12">
        <v>81</v>
      </c>
      <c r="D391" s="12" t="s">
        <v>6381</v>
      </c>
      <c r="E391" s="12" t="s">
        <v>4685</v>
      </c>
      <c r="F391" s="12"/>
      <c r="G391" s="12" t="s">
        <v>6380</v>
      </c>
      <c r="H391" s="12" t="s">
        <v>6379</v>
      </c>
      <c r="I391" s="12">
        <v>1510</v>
      </c>
      <c r="J391" s="12" t="s">
        <v>6380</v>
      </c>
      <c r="K391" s="12" t="s">
        <v>6380</v>
      </c>
      <c r="L391" s="12" t="s">
        <v>17</v>
      </c>
      <c r="M391" s="12">
        <v>11216</v>
      </c>
      <c r="N391" s="12" t="s">
        <v>6380</v>
      </c>
      <c r="O391" s="12" t="s">
        <v>6380</v>
      </c>
      <c r="P391" s="12" t="s">
        <v>6381</v>
      </c>
      <c r="Q391" s="12" t="s">
        <v>6382</v>
      </c>
      <c r="R391" s="12" t="s">
        <v>4278</v>
      </c>
      <c r="S391" s="12"/>
      <c r="T391" s="12"/>
      <c r="U391" s="12"/>
      <c r="V391" s="12" t="s">
        <v>6383</v>
      </c>
      <c r="W391" s="12" t="s">
        <v>6384</v>
      </c>
      <c r="X391" s="12" t="s">
        <v>6385</v>
      </c>
      <c r="Y391" s="12"/>
      <c r="Z391" s="12"/>
      <c r="AA391" s="12"/>
      <c r="AB391" s="12"/>
      <c r="AC391" s="12"/>
      <c r="AD391" s="12" t="s">
        <v>6386</v>
      </c>
    </row>
    <row r="392" spans="1:30" ht="15.75" customHeight="1" x14ac:dyDescent="0.25">
      <c r="A392" s="12" t="s">
        <v>6387</v>
      </c>
      <c r="B392" s="12" t="s">
        <v>6388</v>
      </c>
      <c r="C392" s="12">
        <v>178</v>
      </c>
      <c r="D392" s="12" t="s">
        <v>6389</v>
      </c>
      <c r="E392" s="12" t="s">
        <v>4286</v>
      </c>
      <c r="F392" s="12"/>
      <c r="G392" s="12" t="s">
        <v>6388</v>
      </c>
      <c r="H392" s="12" t="s">
        <v>6388</v>
      </c>
      <c r="I392" s="12">
        <v>799</v>
      </c>
      <c r="J392" s="12" t="s">
        <v>6388</v>
      </c>
      <c r="K392" s="12" t="s">
        <v>6388</v>
      </c>
      <c r="L392" s="12" t="s">
        <v>4262</v>
      </c>
      <c r="M392" s="12"/>
      <c r="N392" s="12" t="s">
        <v>6388</v>
      </c>
      <c r="O392" s="12" t="s">
        <v>6388</v>
      </c>
      <c r="P392" s="12"/>
      <c r="Q392" s="12"/>
      <c r="R392" s="12"/>
      <c r="S392" s="12"/>
      <c r="T392" s="12"/>
      <c r="U392" s="12"/>
      <c r="V392" s="12"/>
      <c r="W392" s="12"/>
      <c r="X392" s="12"/>
      <c r="Y392" s="12"/>
      <c r="Z392" s="12"/>
      <c r="AA392" s="12"/>
      <c r="AB392" s="12"/>
      <c r="AC392" s="12"/>
      <c r="AD392" s="12" t="s">
        <v>6390</v>
      </c>
    </row>
    <row r="393" spans="1:30" ht="15.75" customHeight="1" x14ac:dyDescent="0.25">
      <c r="A393" s="12" t="s">
        <v>6391</v>
      </c>
      <c r="B393" s="12" t="s">
        <v>6392</v>
      </c>
      <c r="C393" s="12">
        <v>36</v>
      </c>
      <c r="D393" s="12" t="s">
        <v>6393</v>
      </c>
      <c r="E393" s="12" t="s">
        <v>4286</v>
      </c>
      <c r="F393" s="12"/>
      <c r="G393" s="12" t="s">
        <v>6392</v>
      </c>
      <c r="H393" s="12" t="s">
        <v>6391</v>
      </c>
      <c r="I393" s="12">
        <v>770</v>
      </c>
      <c r="J393" s="12" t="s">
        <v>6392</v>
      </c>
      <c r="K393" s="12" t="s">
        <v>6392</v>
      </c>
      <c r="L393" s="12" t="s">
        <v>4262</v>
      </c>
      <c r="M393" s="12">
        <v>10243</v>
      </c>
      <c r="N393" s="12" t="s">
        <v>6392</v>
      </c>
      <c r="O393" s="12" t="s">
        <v>6392</v>
      </c>
      <c r="P393" s="12" t="s">
        <v>6393</v>
      </c>
      <c r="Q393" s="12" t="s">
        <v>4287</v>
      </c>
      <c r="R393" s="12" t="s">
        <v>4278</v>
      </c>
      <c r="S393" s="12"/>
      <c r="T393" s="12"/>
      <c r="U393" s="12"/>
      <c r="V393" s="12" t="s">
        <v>6394</v>
      </c>
      <c r="W393" s="12" t="s">
        <v>6395</v>
      </c>
      <c r="X393" s="12" t="s">
        <v>6396</v>
      </c>
      <c r="Y393" s="12"/>
      <c r="Z393" s="12"/>
      <c r="AA393" s="12"/>
      <c r="AB393" s="12"/>
      <c r="AC393" s="12"/>
      <c r="AD393" s="12" t="s">
        <v>6397</v>
      </c>
    </row>
    <row r="394" spans="1:30" ht="15.75" customHeight="1" x14ac:dyDescent="0.25">
      <c r="A394" s="12" t="s">
        <v>6398</v>
      </c>
      <c r="B394" s="12" t="s">
        <v>6398</v>
      </c>
      <c r="C394" s="12">
        <v>270</v>
      </c>
      <c r="D394" s="12" t="s">
        <v>6398</v>
      </c>
      <c r="E394" s="12" t="s">
        <v>4286</v>
      </c>
      <c r="F394" s="12"/>
      <c r="G394" s="12" t="s">
        <v>6398</v>
      </c>
      <c r="H394" s="12" t="s">
        <v>6398</v>
      </c>
      <c r="I394" s="12">
        <v>836</v>
      </c>
      <c r="J394" s="12" t="s">
        <v>6398</v>
      </c>
      <c r="K394" s="12" t="s">
        <v>6398</v>
      </c>
      <c r="L394" s="12" t="s">
        <v>4262</v>
      </c>
      <c r="M394" s="12"/>
      <c r="N394" s="12" t="s">
        <v>6398</v>
      </c>
      <c r="O394" s="12" t="s">
        <v>6398</v>
      </c>
      <c r="P394" s="12"/>
      <c r="Q394" s="12"/>
      <c r="R394" s="12"/>
      <c r="S394" s="12"/>
      <c r="T394" s="12"/>
      <c r="U394" s="12"/>
      <c r="V394" s="12"/>
      <c r="W394" s="12"/>
      <c r="X394" s="12"/>
      <c r="Y394" s="12"/>
      <c r="Z394" s="12"/>
      <c r="AA394" s="12"/>
      <c r="AB394" s="12"/>
      <c r="AC394" s="12"/>
      <c r="AD394" s="12" t="s">
        <v>6399</v>
      </c>
    </row>
    <row r="395" spans="1:30" ht="15.75" customHeight="1" x14ac:dyDescent="0.25">
      <c r="A395" s="12" t="s">
        <v>6400</v>
      </c>
      <c r="B395" s="12" t="s">
        <v>6401</v>
      </c>
      <c r="C395" s="12">
        <v>343</v>
      </c>
      <c r="D395" s="12" t="s">
        <v>6402</v>
      </c>
      <c r="E395" s="12" t="s">
        <v>4685</v>
      </c>
      <c r="F395" s="12"/>
      <c r="G395" s="12"/>
      <c r="H395" s="12"/>
      <c r="I395" s="12">
        <v>1952</v>
      </c>
      <c r="J395" s="12"/>
      <c r="K395" s="12"/>
      <c r="L395" s="12"/>
      <c r="M395" s="12"/>
      <c r="N395" s="12"/>
      <c r="O395" s="12"/>
      <c r="P395" s="12"/>
      <c r="Q395" s="12"/>
      <c r="R395" s="12"/>
      <c r="S395" s="12" t="s">
        <v>6403</v>
      </c>
      <c r="T395" s="12" t="s">
        <v>6404</v>
      </c>
      <c r="U395" s="12"/>
      <c r="V395" s="12" t="s">
        <v>6405</v>
      </c>
      <c r="W395" s="12" t="s">
        <v>6406</v>
      </c>
      <c r="X395" s="12"/>
      <c r="Y395" s="12"/>
      <c r="Z395" s="12"/>
      <c r="AA395" s="12"/>
      <c r="AB395" s="12"/>
      <c r="AC395" s="12"/>
      <c r="AD395" s="12" t="s">
        <v>6407</v>
      </c>
    </row>
    <row r="396" spans="1:30" ht="15.75" customHeight="1" x14ac:dyDescent="0.25">
      <c r="A396" s="12" t="s">
        <v>6408</v>
      </c>
      <c r="B396" s="12" t="s">
        <v>6409</v>
      </c>
      <c r="C396" s="12">
        <v>276</v>
      </c>
      <c r="D396" s="12" t="s">
        <v>6410</v>
      </c>
      <c r="E396" s="12" t="s">
        <v>4685</v>
      </c>
      <c r="F396" s="12"/>
      <c r="G396" s="12" t="s">
        <v>6409</v>
      </c>
      <c r="H396" s="12" t="s">
        <v>6408</v>
      </c>
      <c r="I396" s="12">
        <v>831</v>
      </c>
      <c r="J396" s="12" t="s">
        <v>6409</v>
      </c>
      <c r="K396" s="12" t="s">
        <v>6410</v>
      </c>
      <c r="L396" s="12" t="s">
        <v>4441</v>
      </c>
      <c r="M396" s="12"/>
      <c r="N396" s="12" t="s">
        <v>6409</v>
      </c>
      <c r="O396" s="12" t="s">
        <v>6409</v>
      </c>
      <c r="P396" s="12"/>
      <c r="Q396" s="12"/>
      <c r="R396" s="12"/>
      <c r="S396" s="12"/>
      <c r="T396" s="12"/>
      <c r="U396" s="12"/>
      <c r="V396" s="12"/>
      <c r="W396" s="12"/>
      <c r="X396" s="12"/>
      <c r="Y396" s="12"/>
      <c r="Z396" s="12"/>
      <c r="AA396" s="12"/>
      <c r="AB396" s="12"/>
      <c r="AC396" s="12"/>
      <c r="AD396" s="12" t="s">
        <v>6411</v>
      </c>
    </row>
    <row r="397" spans="1:30" ht="15.75" customHeight="1" x14ac:dyDescent="0.25">
      <c r="A397" s="12" t="s">
        <v>6412</v>
      </c>
      <c r="B397" s="12" t="s">
        <v>6413</v>
      </c>
      <c r="C397" s="12">
        <v>277</v>
      </c>
      <c r="D397" s="12" t="s">
        <v>6414</v>
      </c>
      <c r="E397" s="12" t="s">
        <v>4685</v>
      </c>
      <c r="F397" s="12"/>
      <c r="G397" s="12" t="s">
        <v>6413</v>
      </c>
      <c r="H397" s="12" t="s">
        <v>6412</v>
      </c>
      <c r="I397" s="12">
        <v>832</v>
      </c>
      <c r="J397" s="12" t="s">
        <v>6413</v>
      </c>
      <c r="K397" s="12" t="s">
        <v>6415</v>
      </c>
      <c r="L397" s="12" t="s">
        <v>6416</v>
      </c>
      <c r="M397" s="12"/>
      <c r="N397" s="12" t="s">
        <v>6413</v>
      </c>
      <c r="O397" s="12" t="s">
        <v>6413</v>
      </c>
      <c r="P397" s="12"/>
      <c r="Q397" s="12"/>
      <c r="R397" s="12"/>
      <c r="S397" s="12"/>
      <c r="T397" s="12"/>
      <c r="U397" s="12"/>
      <c r="V397" s="12"/>
      <c r="W397" s="12"/>
      <c r="X397" s="12"/>
      <c r="Y397" s="12"/>
      <c r="Z397" s="12"/>
      <c r="AA397" s="12"/>
      <c r="AB397" s="12"/>
      <c r="AC397" s="12"/>
      <c r="AD397" s="12" t="s">
        <v>6417</v>
      </c>
    </row>
    <row r="398" spans="1:30" ht="15.75" customHeight="1" x14ac:dyDescent="0.25">
      <c r="A398" s="12" t="s">
        <v>6418</v>
      </c>
      <c r="B398" s="12" t="s">
        <v>6419</v>
      </c>
      <c r="C398" s="12">
        <v>275</v>
      </c>
      <c r="D398" s="12" t="s">
        <v>6005</v>
      </c>
      <c r="E398" s="12" t="s">
        <v>4328</v>
      </c>
      <c r="F398" s="12"/>
      <c r="G398" s="12"/>
      <c r="H398" s="12" t="s">
        <v>6418</v>
      </c>
      <c r="I398" s="12">
        <v>11</v>
      </c>
      <c r="J398" s="12" t="s">
        <v>6004</v>
      </c>
      <c r="K398" s="12" t="s">
        <v>6005</v>
      </c>
      <c r="L398" s="12" t="s">
        <v>4332</v>
      </c>
      <c r="M398" s="12">
        <v>4532</v>
      </c>
      <c r="N398" s="12" t="s">
        <v>6419</v>
      </c>
      <c r="O398" s="12" t="s">
        <v>6419</v>
      </c>
      <c r="P398" s="12" t="s">
        <v>6005</v>
      </c>
      <c r="Q398" s="12" t="s">
        <v>4334</v>
      </c>
      <c r="R398" s="12" t="s">
        <v>4278</v>
      </c>
      <c r="S398" s="12"/>
      <c r="T398" s="12"/>
      <c r="U398" s="12"/>
      <c r="V398" s="12" t="s">
        <v>6420</v>
      </c>
      <c r="W398" s="12" t="s">
        <v>6421</v>
      </c>
      <c r="X398" s="12" t="s">
        <v>6422</v>
      </c>
      <c r="Y398" s="12"/>
      <c r="Z398" s="12"/>
      <c r="AA398" s="12"/>
      <c r="AB398" s="12"/>
      <c r="AC398" s="12"/>
      <c r="AD398" s="12" t="s">
        <v>6423</v>
      </c>
    </row>
    <row r="399" spans="1:30" ht="15.75" customHeight="1" x14ac:dyDescent="0.25">
      <c r="A399" s="12" t="s">
        <v>6424</v>
      </c>
      <c r="B399" s="12" t="s">
        <v>6425</v>
      </c>
      <c r="C399" s="12">
        <v>111</v>
      </c>
      <c r="D399" s="12" t="s">
        <v>6426</v>
      </c>
      <c r="E399" s="12" t="s">
        <v>4328</v>
      </c>
      <c r="F399" s="12"/>
      <c r="G399" s="12" t="s">
        <v>6427</v>
      </c>
      <c r="H399" s="12" t="s">
        <v>6424</v>
      </c>
      <c r="I399" s="12">
        <v>10</v>
      </c>
      <c r="J399" s="12" t="s">
        <v>6427</v>
      </c>
      <c r="K399" s="12" t="s">
        <v>6426</v>
      </c>
      <c r="L399" s="12" t="s">
        <v>4332</v>
      </c>
      <c r="M399" s="12">
        <v>4293</v>
      </c>
      <c r="N399" s="12" t="s">
        <v>6425</v>
      </c>
      <c r="O399" s="12" t="s">
        <v>6425</v>
      </c>
      <c r="P399" s="12" t="s">
        <v>6426</v>
      </c>
      <c r="Q399" s="12" t="s">
        <v>4334</v>
      </c>
      <c r="R399" s="12" t="s">
        <v>4278</v>
      </c>
      <c r="S399" s="12"/>
      <c r="T399" s="12"/>
      <c r="U399" s="12"/>
      <c r="V399" s="12" t="s">
        <v>6428</v>
      </c>
      <c r="W399" s="12" t="s">
        <v>6429</v>
      </c>
      <c r="X399" s="12" t="s">
        <v>6430</v>
      </c>
      <c r="Y399" s="12"/>
      <c r="Z399" s="12"/>
      <c r="AA399" s="12"/>
      <c r="AB399" s="12"/>
      <c r="AC399" s="12"/>
      <c r="AD399" s="12" t="s">
        <v>6431</v>
      </c>
    </row>
    <row r="400" spans="1:30" ht="15.75" customHeight="1" x14ac:dyDescent="0.25">
      <c r="A400" s="12" t="s">
        <v>6432</v>
      </c>
      <c r="B400" s="12" t="s">
        <v>6433</v>
      </c>
      <c r="C400" s="12">
        <v>271</v>
      </c>
      <c r="D400" s="12" t="s">
        <v>6434</v>
      </c>
      <c r="E400" s="12" t="s">
        <v>4286</v>
      </c>
      <c r="F400" s="12"/>
      <c r="G400" s="12" t="s">
        <v>6434</v>
      </c>
      <c r="H400" s="12" t="s">
        <v>6432</v>
      </c>
      <c r="I400" s="12">
        <v>1568</v>
      </c>
      <c r="J400" s="12" t="s">
        <v>6435</v>
      </c>
      <c r="K400" s="12" t="s">
        <v>6435</v>
      </c>
      <c r="L400" s="12" t="s">
        <v>4441</v>
      </c>
      <c r="M400" s="12">
        <v>11168</v>
      </c>
      <c r="N400" s="12" t="s">
        <v>6433</v>
      </c>
      <c r="O400" s="12" t="s">
        <v>6433</v>
      </c>
      <c r="P400" s="12" t="s">
        <v>6435</v>
      </c>
      <c r="Q400" s="12" t="s">
        <v>4287</v>
      </c>
      <c r="R400" s="12" t="s">
        <v>4278</v>
      </c>
      <c r="S400" s="12"/>
      <c r="T400" s="12"/>
      <c r="U400" s="12"/>
      <c r="V400" s="12" t="s">
        <v>6436</v>
      </c>
      <c r="W400" s="12" t="s">
        <v>6437</v>
      </c>
      <c r="X400" s="12">
        <v>4147226750</v>
      </c>
      <c r="Y400" s="12"/>
      <c r="Z400" s="12"/>
      <c r="AA400" s="12"/>
      <c r="AB400" s="12"/>
      <c r="AC400" s="12"/>
      <c r="AD400" s="12" t="s">
        <v>6438</v>
      </c>
    </row>
    <row r="401" spans="1:30" ht="15.75" customHeight="1" x14ac:dyDescent="0.25">
      <c r="A401" s="12" t="s">
        <v>6439</v>
      </c>
      <c r="B401" s="12" t="s">
        <v>6440</v>
      </c>
      <c r="C401" s="12">
        <v>110</v>
      </c>
      <c r="D401" s="12" t="s">
        <v>6441</v>
      </c>
      <c r="E401" s="12" t="s">
        <v>4328</v>
      </c>
      <c r="F401" s="12"/>
      <c r="G401" s="12" t="s">
        <v>6440</v>
      </c>
      <c r="H401" s="12" t="s">
        <v>6439</v>
      </c>
      <c r="I401" s="12">
        <v>6</v>
      </c>
      <c r="J401" s="12" t="s">
        <v>6440</v>
      </c>
      <c r="K401" s="12" t="s">
        <v>6441</v>
      </c>
      <c r="L401" s="12" t="s">
        <v>4332</v>
      </c>
      <c r="M401" s="12">
        <v>2915</v>
      </c>
      <c r="N401" s="12" t="s">
        <v>6442</v>
      </c>
      <c r="O401" s="12" t="s">
        <v>6442</v>
      </c>
      <c r="P401" s="12" t="s">
        <v>6441</v>
      </c>
      <c r="Q401" s="12" t="s">
        <v>4334</v>
      </c>
      <c r="R401" s="12" t="s">
        <v>4278</v>
      </c>
      <c r="S401" s="12"/>
      <c r="T401" s="12"/>
      <c r="U401" s="12"/>
      <c r="V401" s="12" t="s">
        <v>6443</v>
      </c>
      <c r="W401" s="12" t="s">
        <v>6444</v>
      </c>
      <c r="X401" s="12" t="s">
        <v>6445</v>
      </c>
      <c r="Y401" s="12"/>
      <c r="Z401" s="12"/>
      <c r="AA401" s="12"/>
      <c r="AB401" s="12"/>
      <c r="AC401" s="12"/>
      <c r="AD401" s="12" t="s">
        <v>6446</v>
      </c>
    </row>
    <row r="402" spans="1:30" ht="15.75" customHeight="1" x14ac:dyDescent="0.25">
      <c r="A402" s="12" t="s">
        <v>6447</v>
      </c>
      <c r="B402" s="12" t="s">
        <v>6448</v>
      </c>
      <c r="C402" s="12">
        <v>278</v>
      </c>
      <c r="D402" s="12" t="s">
        <v>6449</v>
      </c>
      <c r="E402" s="12" t="s">
        <v>4685</v>
      </c>
      <c r="F402" s="12"/>
      <c r="G402" s="12" t="s">
        <v>6450</v>
      </c>
      <c r="H402" s="12" t="s">
        <v>6447</v>
      </c>
      <c r="I402" s="12">
        <v>1570</v>
      </c>
      <c r="J402" s="12" t="s">
        <v>6450</v>
      </c>
      <c r="K402" s="12" t="s">
        <v>6450</v>
      </c>
      <c r="L402" s="12" t="s">
        <v>17</v>
      </c>
      <c r="M402" s="12">
        <v>11145</v>
      </c>
      <c r="N402" s="12" t="s">
        <v>6450</v>
      </c>
      <c r="O402" s="12" t="s">
        <v>6448</v>
      </c>
      <c r="P402" s="12" t="s">
        <v>6449</v>
      </c>
      <c r="Q402" s="12" t="s">
        <v>17</v>
      </c>
      <c r="R402" s="12" t="s">
        <v>4278</v>
      </c>
      <c r="S402" s="12"/>
      <c r="T402" s="12"/>
      <c r="U402" s="12"/>
      <c r="V402" s="12" t="s">
        <v>6451</v>
      </c>
      <c r="W402" s="12" t="s">
        <v>6452</v>
      </c>
      <c r="X402" s="12" t="s">
        <v>6453</v>
      </c>
      <c r="Y402" s="12"/>
      <c r="Z402" s="12"/>
      <c r="AA402" s="12"/>
      <c r="AB402" s="12"/>
      <c r="AC402" s="12"/>
      <c r="AD402" s="12" t="s">
        <v>6454</v>
      </c>
    </row>
    <row r="403" spans="1:30" ht="15.75" customHeight="1" x14ac:dyDescent="0.25">
      <c r="A403" s="12" t="s">
        <v>6455</v>
      </c>
      <c r="B403" s="12" t="s">
        <v>6455</v>
      </c>
      <c r="C403" s="12">
        <v>273</v>
      </c>
      <c r="D403" s="12" t="s">
        <v>6455</v>
      </c>
      <c r="E403" s="12" t="s">
        <v>4286</v>
      </c>
      <c r="F403" s="12"/>
      <c r="G403" s="12" t="s">
        <v>6455</v>
      </c>
      <c r="H403" s="12" t="s">
        <v>6455</v>
      </c>
      <c r="I403" s="12">
        <v>1569</v>
      </c>
      <c r="J403" s="12" t="s">
        <v>6455</v>
      </c>
      <c r="K403" s="12" t="s">
        <v>6455</v>
      </c>
      <c r="L403" s="12" t="s">
        <v>4262</v>
      </c>
      <c r="M403" s="12"/>
      <c r="N403" s="12" t="s">
        <v>6455</v>
      </c>
      <c r="O403" s="12" t="s">
        <v>6455</v>
      </c>
      <c r="P403" s="12"/>
      <c r="Q403" s="12"/>
      <c r="R403" s="12"/>
      <c r="S403" s="12"/>
      <c r="T403" s="12"/>
      <c r="U403" s="12"/>
      <c r="V403" s="12"/>
      <c r="W403" s="12"/>
      <c r="X403" s="12"/>
      <c r="Y403" s="12"/>
      <c r="Z403" s="12"/>
      <c r="AA403" s="12"/>
      <c r="AB403" s="12"/>
      <c r="AC403" s="12"/>
      <c r="AD403" s="12" t="s">
        <v>6456</v>
      </c>
    </row>
    <row r="404" spans="1:30" ht="15.75" customHeight="1" x14ac:dyDescent="0.25">
      <c r="A404" s="12" t="s">
        <v>6457</v>
      </c>
      <c r="B404" s="12" t="s">
        <v>6458</v>
      </c>
      <c r="C404" s="12">
        <v>279</v>
      </c>
      <c r="D404" s="12" t="s">
        <v>6459</v>
      </c>
      <c r="E404" s="12" t="s">
        <v>4685</v>
      </c>
      <c r="F404" s="12"/>
      <c r="G404" s="12" t="s">
        <v>6458</v>
      </c>
      <c r="H404" s="12" t="s">
        <v>6457</v>
      </c>
      <c r="I404" s="12">
        <v>1571</v>
      </c>
      <c r="J404" s="12" t="s">
        <v>6458</v>
      </c>
      <c r="K404" s="12" t="s">
        <v>6459</v>
      </c>
      <c r="L404" s="12" t="s">
        <v>17</v>
      </c>
      <c r="M404" s="12">
        <v>11158</v>
      </c>
      <c r="N404" s="12" t="s">
        <v>6458</v>
      </c>
      <c r="O404" s="12" t="s">
        <v>6458</v>
      </c>
      <c r="P404" s="12" t="s">
        <v>6459</v>
      </c>
      <c r="Q404" s="12" t="s">
        <v>17</v>
      </c>
      <c r="R404" s="12" t="s">
        <v>4278</v>
      </c>
      <c r="S404" s="12"/>
      <c r="T404" s="12"/>
      <c r="U404" s="12"/>
      <c r="V404" s="12" t="s">
        <v>6460</v>
      </c>
      <c r="W404" s="12" t="s">
        <v>6461</v>
      </c>
      <c r="X404" s="12">
        <v>584141401700</v>
      </c>
      <c r="Y404" s="12"/>
      <c r="Z404" s="12"/>
      <c r="AA404" s="12"/>
      <c r="AB404" s="12"/>
      <c r="AC404" s="12"/>
      <c r="AD404" s="12" t="s">
        <v>6462</v>
      </c>
    </row>
    <row r="405" spans="1:30" ht="15.75" customHeight="1" x14ac:dyDescent="0.25">
      <c r="A405" s="12" t="s">
        <v>6463</v>
      </c>
      <c r="B405" s="12" t="s">
        <v>6464</v>
      </c>
      <c r="C405" s="12">
        <v>281</v>
      </c>
      <c r="D405" s="12" t="s">
        <v>6465</v>
      </c>
      <c r="E405" s="12" t="s">
        <v>4685</v>
      </c>
      <c r="F405" s="12"/>
      <c r="G405" s="12" t="s">
        <v>6464</v>
      </c>
      <c r="H405" s="12" t="s">
        <v>6463</v>
      </c>
      <c r="I405" s="12">
        <v>833</v>
      </c>
      <c r="J405" s="12" t="s">
        <v>6464</v>
      </c>
      <c r="K405" s="12" t="s">
        <v>6465</v>
      </c>
      <c r="L405" s="12" t="s">
        <v>17</v>
      </c>
      <c r="M405" s="12"/>
      <c r="N405" s="12"/>
      <c r="O405" s="12"/>
      <c r="P405" s="12"/>
      <c r="Q405" s="12"/>
      <c r="R405" s="12"/>
      <c r="S405" s="12"/>
      <c r="T405" s="12"/>
      <c r="U405" s="12"/>
      <c r="V405" s="12"/>
      <c r="W405" s="12"/>
      <c r="X405" s="12"/>
      <c r="Y405" s="12"/>
      <c r="Z405" s="12"/>
      <c r="AA405" s="12"/>
      <c r="AB405" s="12"/>
      <c r="AC405" s="12"/>
      <c r="AD405" s="12" t="s">
        <v>6466</v>
      </c>
    </row>
    <row r="406" spans="1:30" ht="15.75" customHeight="1" x14ac:dyDescent="0.25">
      <c r="A406" s="12" t="s">
        <v>6467</v>
      </c>
      <c r="B406" s="12" t="s">
        <v>6468</v>
      </c>
      <c r="C406" s="12">
        <v>377</v>
      </c>
      <c r="D406" s="12" t="s">
        <v>6469</v>
      </c>
      <c r="E406" s="12" t="s">
        <v>4316</v>
      </c>
      <c r="F406" s="12"/>
      <c r="G406" s="12"/>
      <c r="H406" s="12"/>
      <c r="I406" s="12">
        <v>1969</v>
      </c>
      <c r="J406" s="12"/>
      <c r="K406" s="12"/>
      <c r="L406" s="12"/>
      <c r="M406" s="12"/>
      <c r="N406" s="12"/>
      <c r="O406" s="12"/>
      <c r="P406" s="12"/>
      <c r="Q406" s="12"/>
      <c r="R406" s="12"/>
      <c r="S406" s="12">
        <v>44707</v>
      </c>
      <c r="T406" s="12" t="s">
        <v>6470</v>
      </c>
      <c r="U406" s="12"/>
      <c r="V406" s="12" t="s">
        <v>4271</v>
      </c>
      <c r="W406" s="12" t="s">
        <v>4272</v>
      </c>
      <c r="X406" s="12"/>
      <c r="Y406" s="12"/>
      <c r="Z406" s="12"/>
      <c r="AA406" s="12"/>
      <c r="AB406" s="12"/>
      <c r="AC406" s="12"/>
      <c r="AD406" s="12" t="s">
        <v>6471</v>
      </c>
    </row>
    <row r="407" spans="1:30" ht="15.75" customHeight="1" x14ac:dyDescent="0.25">
      <c r="A407" s="12" t="s">
        <v>6472</v>
      </c>
      <c r="B407" s="12" t="s">
        <v>6473</v>
      </c>
      <c r="C407" s="12">
        <v>367</v>
      </c>
      <c r="D407" s="12" t="s">
        <v>6474</v>
      </c>
      <c r="E407" s="12" t="s">
        <v>4258</v>
      </c>
      <c r="F407" s="12"/>
      <c r="G407" s="12"/>
      <c r="H407" s="12"/>
      <c r="I407" s="12">
        <v>1927</v>
      </c>
      <c r="J407" s="12"/>
      <c r="K407" s="12"/>
      <c r="L407" s="12"/>
      <c r="M407" s="12"/>
      <c r="N407" s="12"/>
      <c r="O407" s="12"/>
      <c r="P407" s="12"/>
      <c r="Q407" s="12"/>
      <c r="R407" s="12"/>
      <c r="S407" s="12">
        <v>44679</v>
      </c>
      <c r="T407" s="12" t="s">
        <v>6475</v>
      </c>
      <c r="U407" s="12"/>
      <c r="V407" s="12" t="s">
        <v>6476</v>
      </c>
      <c r="W407" s="12" t="s">
        <v>6477</v>
      </c>
      <c r="X407" s="12"/>
      <c r="Y407" s="12"/>
      <c r="Z407" s="12"/>
      <c r="AA407" s="12"/>
      <c r="AB407" s="12"/>
      <c r="AC407" s="12"/>
      <c r="AD407" s="12" t="s">
        <v>6478</v>
      </c>
    </row>
    <row r="408" spans="1:30" ht="15.75" customHeight="1" x14ac:dyDescent="0.25">
      <c r="A408" s="12" t="s">
        <v>6479</v>
      </c>
      <c r="B408" s="12" t="s">
        <v>6479</v>
      </c>
      <c r="C408" s="12">
        <v>282</v>
      </c>
      <c r="D408" s="12" t="s">
        <v>6480</v>
      </c>
      <c r="E408" s="12" t="s">
        <v>4286</v>
      </c>
      <c r="F408" s="12"/>
      <c r="G408" s="12" t="s">
        <v>6479</v>
      </c>
      <c r="H408" s="12" t="s">
        <v>6481</v>
      </c>
      <c r="I408" s="12">
        <v>1572</v>
      </c>
      <c r="J408" s="12" t="s">
        <v>6479</v>
      </c>
      <c r="K408" s="12" t="s">
        <v>6479</v>
      </c>
      <c r="L408" s="12" t="s">
        <v>4262</v>
      </c>
      <c r="M408" s="12">
        <v>11155</v>
      </c>
      <c r="N408" s="12" t="s">
        <v>6479</v>
      </c>
      <c r="O408" s="12" t="s">
        <v>6479</v>
      </c>
      <c r="P408" s="12" t="s">
        <v>6480</v>
      </c>
      <c r="Q408" s="12" t="s">
        <v>4287</v>
      </c>
      <c r="R408" s="12" t="s">
        <v>4278</v>
      </c>
      <c r="S408" s="12"/>
      <c r="T408" s="12"/>
      <c r="U408" s="12"/>
      <c r="V408" s="12" t="s">
        <v>6482</v>
      </c>
      <c r="W408" s="12" t="s">
        <v>6483</v>
      </c>
      <c r="X408" s="12">
        <v>4242042883</v>
      </c>
      <c r="Y408" s="12"/>
      <c r="Z408" s="12"/>
      <c r="AA408" s="12"/>
      <c r="AB408" s="12"/>
      <c r="AC408" s="12"/>
      <c r="AD408" s="12" t="s">
        <v>6484</v>
      </c>
    </row>
    <row r="409" spans="1:30" ht="15.75" customHeight="1" x14ac:dyDescent="0.25">
      <c r="A409" s="12" t="s">
        <v>6485</v>
      </c>
      <c r="B409" s="12" t="s">
        <v>6486</v>
      </c>
      <c r="C409" s="12">
        <v>283</v>
      </c>
      <c r="D409" s="12" t="s">
        <v>6487</v>
      </c>
      <c r="E409" s="12" t="s">
        <v>4316</v>
      </c>
      <c r="F409" s="12"/>
      <c r="G409" s="12" t="s">
        <v>6486</v>
      </c>
      <c r="H409" s="12" t="s">
        <v>6485</v>
      </c>
      <c r="I409" s="12">
        <v>82</v>
      </c>
      <c r="J409" s="12" t="s">
        <v>6488</v>
      </c>
      <c r="K409" s="12" t="s">
        <v>6487</v>
      </c>
      <c r="L409" s="12" t="s">
        <v>4316</v>
      </c>
      <c r="M409" s="12">
        <v>1850</v>
      </c>
      <c r="N409" s="12" t="s">
        <v>6486</v>
      </c>
      <c r="O409" s="12" t="s">
        <v>6486</v>
      </c>
      <c r="P409" s="12" t="s">
        <v>6487</v>
      </c>
      <c r="Q409" s="12" t="s">
        <v>4320</v>
      </c>
      <c r="R409" s="12" t="s">
        <v>4278</v>
      </c>
      <c r="S409" s="12"/>
      <c r="T409" s="12"/>
      <c r="U409" s="12"/>
      <c r="V409" s="12" t="s">
        <v>6489</v>
      </c>
      <c r="W409" s="12" t="s">
        <v>6490</v>
      </c>
      <c r="X409" s="12" t="s">
        <v>6491</v>
      </c>
      <c r="Y409" s="12"/>
      <c r="Z409" s="12"/>
      <c r="AA409" s="12"/>
      <c r="AB409" s="12"/>
      <c r="AC409" s="12"/>
      <c r="AD409" s="12" t="s">
        <v>6492</v>
      </c>
    </row>
  </sheetData>
  <phoneticPr fontId="6" type="noConversion"/>
  <pageMargins left="0.7" right="0.7" top="0.75" bottom="0.75" header="0.3" footer="0.3"/>
  <pageSetup orientation="portrait" r:id="rId1"/>
  <customProperties>
    <customPr name="layoutContexts" r:id="rId2"/>
  </customProperties>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E492"/>
  <sheetViews>
    <sheetView zoomScaleNormal="100" workbookViewId="0">
      <selection activeCell="C15" sqref="C15"/>
    </sheetView>
  </sheetViews>
  <sheetFormatPr baseColWidth="10" defaultColWidth="9" defaultRowHeight="15.75" customHeight="1" x14ac:dyDescent="0.25"/>
  <cols>
    <col min="1" max="1" width="10.75" customWidth="1"/>
    <col min="2" max="5" width="42.75" customWidth="1"/>
    <col min="6" max="8" width="9" customWidth="1"/>
  </cols>
  <sheetData>
    <row r="1" spans="1:5" x14ac:dyDescent="0.25">
      <c r="A1" s="12" t="s">
        <v>6493</v>
      </c>
      <c r="B1" s="12" t="s">
        <v>4227</v>
      </c>
      <c r="C1" s="12" t="s">
        <v>4241</v>
      </c>
      <c r="D1" s="12" t="s">
        <v>6494</v>
      </c>
      <c r="E1" s="12" t="s">
        <v>6495</v>
      </c>
    </row>
    <row r="2" spans="1:5" x14ac:dyDescent="0.25">
      <c r="A2" s="12" t="s">
        <v>6496</v>
      </c>
      <c r="B2" s="12"/>
      <c r="C2" s="12"/>
      <c r="D2" s="12"/>
      <c r="E2" s="12"/>
    </row>
    <row r="3" spans="1:5" ht="15.75" customHeight="1" x14ac:dyDescent="0.25">
      <c r="A3" s="12" t="s">
        <v>6496</v>
      </c>
      <c r="B3" s="12" t="s">
        <v>4257</v>
      </c>
      <c r="C3" s="12" t="s">
        <v>4257</v>
      </c>
      <c r="D3" s="12" t="s">
        <v>8895</v>
      </c>
      <c r="E3" s="12" t="s">
        <v>8895</v>
      </c>
    </row>
    <row r="4" spans="1:5" ht="15.75" customHeight="1" x14ac:dyDescent="0.25">
      <c r="A4" s="12" t="s">
        <v>6496</v>
      </c>
      <c r="B4" s="12" t="s">
        <v>4325</v>
      </c>
      <c r="C4" s="12" t="s">
        <v>4326</v>
      </c>
      <c r="D4" s="12" t="s">
        <v>6497</v>
      </c>
      <c r="E4" s="12" t="s">
        <v>6498</v>
      </c>
    </row>
    <row r="5" spans="1:5" ht="15.75" customHeight="1" x14ac:dyDescent="0.25">
      <c r="A5" s="12" t="s">
        <v>6496</v>
      </c>
      <c r="B5" s="12" t="s">
        <v>4454</v>
      </c>
      <c r="C5" s="12" t="s">
        <v>4454</v>
      </c>
      <c r="D5" s="12" t="s">
        <v>8896</v>
      </c>
      <c r="E5" s="12" t="s">
        <v>8896</v>
      </c>
    </row>
    <row r="6" spans="1:5" ht="15.75" customHeight="1" x14ac:dyDescent="0.25">
      <c r="A6" s="12" t="s">
        <v>6496</v>
      </c>
      <c r="B6" s="12" t="s">
        <v>4469</v>
      </c>
      <c r="C6" s="12" t="s">
        <v>4470</v>
      </c>
      <c r="D6" s="12" t="s">
        <v>6499</v>
      </c>
      <c r="E6" s="12" t="s">
        <v>6500</v>
      </c>
    </row>
    <row r="7" spans="1:5" ht="15.75" customHeight="1" x14ac:dyDescent="0.25">
      <c r="A7" s="12" t="s">
        <v>6496</v>
      </c>
      <c r="B7" s="12" t="s">
        <v>4711</v>
      </c>
      <c r="C7" s="12" t="s">
        <v>4712</v>
      </c>
      <c r="D7" s="12" t="s">
        <v>8897</v>
      </c>
      <c r="E7" s="12" t="s">
        <v>8898</v>
      </c>
    </row>
    <row r="8" spans="1:5" ht="15.75" customHeight="1" x14ac:dyDescent="0.25">
      <c r="A8" s="12" t="s">
        <v>6496</v>
      </c>
      <c r="B8" s="12" t="s">
        <v>4718</v>
      </c>
      <c r="C8" s="12" t="s">
        <v>4718</v>
      </c>
      <c r="D8" s="12" t="s">
        <v>6501</v>
      </c>
      <c r="E8" s="12" t="s">
        <v>6501</v>
      </c>
    </row>
    <row r="9" spans="1:5" ht="15.75" customHeight="1" x14ac:dyDescent="0.25">
      <c r="A9" s="12" t="s">
        <v>6496</v>
      </c>
      <c r="B9" s="12" t="s">
        <v>4739</v>
      </c>
      <c r="C9" s="12" t="s">
        <v>4742</v>
      </c>
      <c r="D9" s="12" t="s">
        <v>8899</v>
      </c>
      <c r="E9" s="12" t="s">
        <v>8900</v>
      </c>
    </row>
    <row r="10" spans="1:5" ht="15.75" customHeight="1" x14ac:dyDescent="0.25">
      <c r="A10" s="12" t="s">
        <v>6496</v>
      </c>
      <c r="B10" s="12" t="s">
        <v>4817</v>
      </c>
      <c r="C10" s="12" t="s">
        <v>4821</v>
      </c>
      <c r="D10" s="12" t="s">
        <v>6502</v>
      </c>
      <c r="E10" s="12" t="s">
        <v>6503</v>
      </c>
    </row>
    <row r="11" spans="1:5" ht="15.75" customHeight="1" x14ac:dyDescent="0.25">
      <c r="A11" s="12" t="s">
        <v>6496</v>
      </c>
      <c r="B11" s="12" t="s">
        <v>4825</v>
      </c>
      <c r="C11" s="12" t="s">
        <v>4826</v>
      </c>
      <c r="D11" s="12" t="s">
        <v>6504</v>
      </c>
      <c r="E11" s="12" t="s">
        <v>6505</v>
      </c>
    </row>
    <row r="12" spans="1:5" ht="15.75" customHeight="1" x14ac:dyDescent="0.25">
      <c r="A12" s="12" t="s">
        <v>6496</v>
      </c>
      <c r="B12" s="12" t="s">
        <v>4851</v>
      </c>
      <c r="C12" s="12" t="s">
        <v>4854</v>
      </c>
      <c r="D12" s="12" t="s">
        <v>6506</v>
      </c>
      <c r="E12" s="12" t="s">
        <v>6507</v>
      </c>
    </row>
    <row r="13" spans="1:5" ht="15.75" customHeight="1" x14ac:dyDescent="0.25">
      <c r="A13" s="12" t="s">
        <v>6496</v>
      </c>
      <c r="B13" s="12" t="s">
        <v>4889</v>
      </c>
      <c r="C13" s="12" t="s">
        <v>4890</v>
      </c>
      <c r="D13" s="12" t="s">
        <v>8901</v>
      </c>
      <c r="E13" s="12" t="s">
        <v>8902</v>
      </c>
    </row>
    <row r="14" spans="1:5" ht="15.75" customHeight="1" x14ac:dyDescent="0.25">
      <c r="A14" s="12" t="s">
        <v>6496</v>
      </c>
      <c r="B14" s="12" t="s">
        <v>4901</v>
      </c>
      <c r="C14" s="12" t="s">
        <v>4905</v>
      </c>
      <c r="D14" s="12" t="s">
        <v>6508</v>
      </c>
      <c r="E14" s="12" t="s">
        <v>6509</v>
      </c>
    </row>
    <row r="15" spans="1:5" ht="15.75" customHeight="1" x14ac:dyDescent="0.25">
      <c r="A15" s="12" t="s">
        <v>6496</v>
      </c>
      <c r="B15" s="12" t="s">
        <v>4977</v>
      </c>
      <c r="C15" s="12" t="s">
        <v>4978</v>
      </c>
      <c r="D15" s="12" t="s">
        <v>6510</v>
      </c>
      <c r="E15" s="12" t="s">
        <v>6511</v>
      </c>
    </row>
    <row r="16" spans="1:5" ht="15.75" customHeight="1" x14ac:dyDescent="0.25">
      <c r="A16" s="12" t="s">
        <v>6496</v>
      </c>
      <c r="B16" s="12" t="s">
        <v>5037</v>
      </c>
      <c r="C16" s="12" t="s">
        <v>5038</v>
      </c>
      <c r="D16" s="12" t="s">
        <v>6512</v>
      </c>
      <c r="E16" s="12" t="s">
        <v>6513</v>
      </c>
    </row>
    <row r="17" spans="1:5" ht="15.75" customHeight="1" x14ac:dyDescent="0.25">
      <c r="A17" s="12" t="s">
        <v>6496</v>
      </c>
      <c r="B17" s="12" t="s">
        <v>5273</v>
      </c>
      <c r="C17" s="12" t="s">
        <v>18106</v>
      </c>
      <c r="D17" s="12" t="s">
        <v>18110</v>
      </c>
      <c r="E17" s="12" t="s">
        <v>11572</v>
      </c>
    </row>
    <row r="18" spans="1:5" ht="15.75" customHeight="1" x14ac:dyDescent="0.25">
      <c r="A18" s="12" t="s">
        <v>6496</v>
      </c>
      <c r="B18" s="12" t="s">
        <v>5436</v>
      </c>
      <c r="C18" s="12" t="s">
        <v>5436</v>
      </c>
      <c r="D18" s="12" t="s">
        <v>6514</v>
      </c>
      <c r="E18" s="12" t="s">
        <v>6514</v>
      </c>
    </row>
    <row r="19" spans="1:5" ht="15.75" customHeight="1" x14ac:dyDescent="0.25">
      <c r="A19" s="12" t="s">
        <v>6496</v>
      </c>
      <c r="B19" s="12" t="s">
        <v>5553</v>
      </c>
      <c r="C19" s="12" t="s">
        <v>5554</v>
      </c>
      <c r="D19" s="12" t="s">
        <v>6515</v>
      </c>
      <c r="E19" s="12" t="s">
        <v>6516</v>
      </c>
    </row>
    <row r="20" spans="1:5" ht="15.75" customHeight="1" x14ac:dyDescent="0.25">
      <c r="A20" s="12" t="s">
        <v>6496</v>
      </c>
      <c r="B20" s="12" t="s">
        <v>5561</v>
      </c>
      <c r="C20" s="12" t="s">
        <v>5562</v>
      </c>
      <c r="D20" s="12" t="s">
        <v>8903</v>
      </c>
      <c r="E20" s="12" t="s">
        <v>8904</v>
      </c>
    </row>
    <row r="21" spans="1:5" ht="15.75" customHeight="1" x14ac:dyDescent="0.25">
      <c r="A21" s="12" t="s">
        <v>6496</v>
      </c>
      <c r="B21" s="12" t="s">
        <v>5632</v>
      </c>
      <c r="C21" s="12" t="s">
        <v>5632</v>
      </c>
      <c r="D21" s="12" t="s">
        <v>6517</v>
      </c>
      <c r="E21" s="12" t="s">
        <v>6517</v>
      </c>
    </row>
    <row r="22" spans="1:5" ht="15.75" customHeight="1" x14ac:dyDescent="0.25">
      <c r="A22" s="12" t="s">
        <v>6496</v>
      </c>
      <c r="B22" s="12" t="s">
        <v>5993</v>
      </c>
      <c r="C22" s="12" t="s">
        <v>5994</v>
      </c>
      <c r="D22" s="12" t="s">
        <v>6518</v>
      </c>
      <c r="E22" s="12" t="s">
        <v>6519</v>
      </c>
    </row>
    <row r="23" spans="1:5" ht="15.75" customHeight="1" x14ac:dyDescent="0.25">
      <c r="A23" s="12" t="s">
        <v>6496</v>
      </c>
      <c r="B23" s="12" t="s">
        <v>6029</v>
      </c>
      <c r="C23" s="12" t="s">
        <v>6030</v>
      </c>
      <c r="D23" s="12" t="s">
        <v>6520</v>
      </c>
      <c r="E23" s="12" t="s">
        <v>6521</v>
      </c>
    </row>
    <row r="24" spans="1:5" ht="15.75" customHeight="1" x14ac:dyDescent="0.25">
      <c r="A24" s="12" t="s">
        <v>6496</v>
      </c>
      <c r="B24" s="12" t="s">
        <v>6183</v>
      </c>
      <c r="C24" s="12" t="s">
        <v>6184</v>
      </c>
      <c r="D24" s="12" t="s">
        <v>6522</v>
      </c>
      <c r="E24" s="12" t="s">
        <v>6523</v>
      </c>
    </row>
    <row r="25" spans="1:5" ht="15.75" customHeight="1" x14ac:dyDescent="0.25">
      <c r="A25" s="12" t="s">
        <v>6496</v>
      </c>
      <c r="B25" s="12" t="s">
        <v>6228</v>
      </c>
      <c r="C25" s="12" t="s">
        <v>6229</v>
      </c>
      <c r="D25" s="12" t="s">
        <v>6524</v>
      </c>
      <c r="E25" s="12" t="s">
        <v>6525</v>
      </c>
    </row>
    <row r="26" spans="1:5" ht="15.75" customHeight="1" x14ac:dyDescent="0.25">
      <c r="A26" s="12" t="s">
        <v>6496</v>
      </c>
      <c r="B26" s="12" t="s">
        <v>6311</v>
      </c>
      <c r="C26" s="12" t="s">
        <v>6312</v>
      </c>
      <c r="D26" s="12" t="s">
        <v>6526</v>
      </c>
      <c r="E26" s="12" t="s">
        <v>6527</v>
      </c>
    </row>
    <row r="27" spans="1:5" ht="15.75" customHeight="1" x14ac:dyDescent="0.25">
      <c r="A27" s="12" t="s">
        <v>6496</v>
      </c>
      <c r="B27" s="12" t="s">
        <v>6363</v>
      </c>
      <c r="C27" s="12" t="s">
        <v>6364</v>
      </c>
      <c r="D27" s="12" t="s">
        <v>6528</v>
      </c>
      <c r="E27" s="12" t="s">
        <v>6529</v>
      </c>
    </row>
    <row r="28" spans="1:5" ht="15.75" customHeight="1" x14ac:dyDescent="0.25">
      <c r="A28" s="12" t="s">
        <v>6496</v>
      </c>
      <c r="B28" s="12" t="s">
        <v>6375</v>
      </c>
      <c r="C28" s="12" t="s">
        <v>6376</v>
      </c>
      <c r="D28" s="12" t="s">
        <v>6530</v>
      </c>
      <c r="E28" s="12" t="s">
        <v>6531</v>
      </c>
    </row>
    <row r="29" spans="1:5" ht="15.75" customHeight="1" x14ac:dyDescent="0.25">
      <c r="A29" s="12" t="s">
        <v>6496</v>
      </c>
      <c r="B29" s="12" t="s">
        <v>6391</v>
      </c>
      <c r="C29" s="12" t="s">
        <v>6392</v>
      </c>
      <c r="D29" s="12" t="s">
        <v>6532</v>
      </c>
      <c r="E29" s="12" t="s">
        <v>6533</v>
      </c>
    </row>
    <row r="30" spans="1:5" ht="15.75" customHeight="1" x14ac:dyDescent="0.25">
      <c r="A30" s="12" t="s">
        <v>6496</v>
      </c>
      <c r="B30" s="12" t="s">
        <v>6398</v>
      </c>
      <c r="C30" s="12" t="s">
        <v>6398</v>
      </c>
      <c r="D30" s="12" t="s">
        <v>6534</v>
      </c>
      <c r="E30" s="12" t="s">
        <v>6534</v>
      </c>
    </row>
    <row r="31" spans="1:5" ht="15.75" customHeight="1" x14ac:dyDescent="0.25">
      <c r="A31" s="12" t="s">
        <v>6496</v>
      </c>
      <c r="B31" s="12" t="s">
        <v>6412</v>
      </c>
      <c r="C31" s="12" t="s">
        <v>6413</v>
      </c>
      <c r="D31" s="12" t="s">
        <v>6535</v>
      </c>
      <c r="E31" s="12" t="s">
        <v>6536</v>
      </c>
    </row>
    <row r="32" spans="1:5" ht="15.75" customHeight="1" x14ac:dyDescent="0.25">
      <c r="A32" s="12" t="s">
        <v>6537</v>
      </c>
      <c r="B32" s="12"/>
      <c r="C32" s="12"/>
      <c r="D32" s="12"/>
      <c r="E32" s="12"/>
    </row>
    <row r="33" spans="1:5" ht="15.75" customHeight="1" x14ac:dyDescent="0.25">
      <c r="A33" s="12" t="s">
        <v>6537</v>
      </c>
      <c r="B33" s="12" t="s">
        <v>4257</v>
      </c>
      <c r="C33" s="12" t="s">
        <v>4257</v>
      </c>
      <c r="D33" s="12" t="s">
        <v>6538</v>
      </c>
      <c r="E33" s="12" t="s">
        <v>6538</v>
      </c>
    </row>
    <row r="34" spans="1:5" ht="15.75" customHeight="1" x14ac:dyDescent="0.25">
      <c r="A34" s="12" t="s">
        <v>6537</v>
      </c>
      <c r="B34" s="12" t="s">
        <v>4313</v>
      </c>
      <c r="C34" s="12" t="s">
        <v>4318</v>
      </c>
      <c r="D34" s="12" t="s">
        <v>6539</v>
      </c>
      <c r="E34" s="12" t="s">
        <v>6540</v>
      </c>
    </row>
    <row r="35" spans="1:5" ht="15.75" customHeight="1" x14ac:dyDescent="0.25">
      <c r="A35" s="12" t="s">
        <v>6537</v>
      </c>
      <c r="B35" s="12" t="s">
        <v>4325</v>
      </c>
      <c r="C35" s="12" t="s">
        <v>4326</v>
      </c>
      <c r="D35" s="12" t="s">
        <v>6541</v>
      </c>
      <c r="E35" s="12" t="s">
        <v>6542</v>
      </c>
    </row>
    <row r="36" spans="1:5" ht="15.75" customHeight="1" x14ac:dyDescent="0.25">
      <c r="A36" s="12" t="s">
        <v>6537</v>
      </c>
      <c r="B36" s="12" t="s">
        <v>4344</v>
      </c>
      <c r="C36" s="12" t="s">
        <v>4347</v>
      </c>
      <c r="D36" s="12" t="s">
        <v>6543</v>
      </c>
      <c r="E36" s="12" t="s">
        <v>6544</v>
      </c>
    </row>
    <row r="37" spans="1:5" ht="15.75" customHeight="1" x14ac:dyDescent="0.25">
      <c r="A37" s="12" t="s">
        <v>6537</v>
      </c>
      <c r="B37" s="12" t="s">
        <v>4390</v>
      </c>
      <c r="C37" s="12" t="s">
        <v>4391</v>
      </c>
      <c r="D37" s="12" t="s">
        <v>6545</v>
      </c>
      <c r="E37" s="12" t="s">
        <v>6546</v>
      </c>
    </row>
    <row r="38" spans="1:5" ht="15.75" customHeight="1" x14ac:dyDescent="0.25">
      <c r="A38" s="12" t="s">
        <v>6537</v>
      </c>
      <c r="B38" s="12" t="s">
        <v>4406</v>
      </c>
      <c r="C38" s="12" t="s">
        <v>4409</v>
      </c>
      <c r="D38" s="12" t="s">
        <v>6547</v>
      </c>
      <c r="E38" s="12" t="s">
        <v>6548</v>
      </c>
    </row>
    <row r="39" spans="1:5" ht="15.75" customHeight="1" x14ac:dyDescent="0.25">
      <c r="A39" s="12" t="s">
        <v>6537</v>
      </c>
      <c r="B39" s="12" t="s">
        <v>4454</v>
      </c>
      <c r="C39" s="12" t="s">
        <v>4454</v>
      </c>
      <c r="D39" s="12" t="s">
        <v>6549</v>
      </c>
      <c r="E39" s="12" t="s">
        <v>6549</v>
      </c>
    </row>
    <row r="40" spans="1:5" ht="15.75" customHeight="1" x14ac:dyDescent="0.25">
      <c r="A40" s="12" t="s">
        <v>6537</v>
      </c>
      <c r="B40" s="12" t="s">
        <v>4461</v>
      </c>
      <c r="C40" s="12" t="s">
        <v>4461</v>
      </c>
      <c r="D40" s="12" t="s">
        <v>6550</v>
      </c>
      <c r="E40" s="12" t="s">
        <v>6550</v>
      </c>
    </row>
    <row r="41" spans="1:5" ht="15.75" customHeight="1" x14ac:dyDescent="0.25">
      <c r="A41" s="12" t="s">
        <v>6537</v>
      </c>
      <c r="B41" s="12" t="s">
        <v>4469</v>
      </c>
      <c r="C41" s="12" t="s">
        <v>4470</v>
      </c>
      <c r="D41" s="12" t="s">
        <v>6551</v>
      </c>
      <c r="E41" s="12" t="s">
        <v>6552</v>
      </c>
    </row>
    <row r="42" spans="1:5" ht="15.75" customHeight="1" x14ac:dyDescent="0.25">
      <c r="A42" s="12" t="s">
        <v>6537</v>
      </c>
      <c r="B42" s="12" t="s">
        <v>4483</v>
      </c>
      <c r="C42" s="12" t="s">
        <v>4486</v>
      </c>
      <c r="D42" s="12" t="s">
        <v>6553</v>
      </c>
      <c r="E42" s="12" t="s">
        <v>6554</v>
      </c>
    </row>
    <row r="43" spans="1:5" ht="15.75" customHeight="1" x14ac:dyDescent="0.25">
      <c r="A43" s="12" t="s">
        <v>6537</v>
      </c>
      <c r="B43" s="12" t="s">
        <v>4517</v>
      </c>
      <c r="C43" s="12" t="s">
        <v>4517</v>
      </c>
      <c r="D43" s="12" t="s">
        <v>8905</v>
      </c>
      <c r="E43" s="12" t="s">
        <v>8905</v>
      </c>
    </row>
    <row r="44" spans="1:5" ht="15.75" customHeight="1" x14ac:dyDescent="0.25">
      <c r="A44" s="12" t="s">
        <v>6537</v>
      </c>
      <c r="B44" s="12" t="s">
        <v>4529</v>
      </c>
      <c r="C44" s="12" t="s">
        <v>4529</v>
      </c>
      <c r="D44" s="12" t="s">
        <v>6555</v>
      </c>
      <c r="E44" s="12" t="s">
        <v>6555</v>
      </c>
    </row>
    <row r="45" spans="1:5" ht="15.75" customHeight="1" x14ac:dyDescent="0.25">
      <c r="A45" s="12" t="s">
        <v>6537</v>
      </c>
      <c r="B45" s="12" t="s">
        <v>4536</v>
      </c>
      <c r="C45" s="12" t="s">
        <v>4536</v>
      </c>
      <c r="D45" s="12" t="s">
        <v>9275</v>
      </c>
      <c r="E45" s="12" t="s">
        <v>9275</v>
      </c>
    </row>
    <row r="46" spans="1:5" ht="15.75" customHeight="1" x14ac:dyDescent="0.25">
      <c r="A46" s="12" t="s">
        <v>6537</v>
      </c>
      <c r="B46" s="12" t="s">
        <v>4552</v>
      </c>
      <c r="C46" s="12" t="s">
        <v>4552</v>
      </c>
      <c r="D46" s="12" t="s">
        <v>6556</v>
      </c>
      <c r="E46" s="12" t="s">
        <v>6556</v>
      </c>
    </row>
    <row r="47" spans="1:5" ht="15.75" customHeight="1" x14ac:dyDescent="0.25">
      <c r="A47" s="12" t="s">
        <v>6537</v>
      </c>
      <c r="B47" s="12" t="s">
        <v>4556</v>
      </c>
      <c r="C47" s="12" t="s">
        <v>4556</v>
      </c>
      <c r="D47" s="12" t="s">
        <v>6557</v>
      </c>
      <c r="E47" s="12" t="s">
        <v>6557</v>
      </c>
    </row>
    <row r="48" spans="1:5" ht="15.75" customHeight="1" x14ac:dyDescent="0.25">
      <c r="A48" s="12" t="s">
        <v>6537</v>
      </c>
      <c r="B48" s="12" t="s">
        <v>4621</v>
      </c>
      <c r="C48" s="12" t="s">
        <v>4622</v>
      </c>
      <c r="D48" s="12" t="s">
        <v>6558</v>
      </c>
      <c r="E48" s="12" t="s">
        <v>6559</v>
      </c>
    </row>
    <row r="49" spans="1:5" ht="15.75" customHeight="1" x14ac:dyDescent="0.25">
      <c r="A49" s="12" t="s">
        <v>6537</v>
      </c>
      <c r="B49" s="12" t="s">
        <v>4648</v>
      </c>
      <c r="C49" s="12" t="s">
        <v>4649</v>
      </c>
      <c r="D49" s="12" t="s">
        <v>6560</v>
      </c>
      <c r="E49" s="12" t="s">
        <v>6561</v>
      </c>
    </row>
    <row r="50" spans="1:5" ht="15.75" customHeight="1" x14ac:dyDescent="0.25">
      <c r="A50" s="12" t="s">
        <v>6537</v>
      </c>
      <c r="B50" s="12" t="s">
        <v>4711</v>
      </c>
      <c r="C50" s="12" t="s">
        <v>4712</v>
      </c>
      <c r="D50" s="12" t="s">
        <v>8906</v>
      </c>
      <c r="E50" s="12" t="s">
        <v>8907</v>
      </c>
    </row>
    <row r="51" spans="1:5" ht="15.75" customHeight="1" x14ac:dyDescent="0.25">
      <c r="A51" s="12" t="s">
        <v>6537</v>
      </c>
      <c r="B51" s="12" t="s">
        <v>4739</v>
      </c>
      <c r="C51" s="12" t="s">
        <v>4742</v>
      </c>
      <c r="D51" s="12" t="s">
        <v>8908</v>
      </c>
      <c r="E51" s="12" t="s">
        <v>8909</v>
      </c>
    </row>
    <row r="52" spans="1:5" ht="15.75" customHeight="1" x14ac:dyDescent="0.25">
      <c r="A52" s="12" t="s">
        <v>6537</v>
      </c>
      <c r="B52" s="12" t="s">
        <v>4809</v>
      </c>
      <c r="C52" s="12" t="s">
        <v>18105</v>
      </c>
      <c r="D52" s="12" t="s">
        <v>18111</v>
      </c>
      <c r="E52" s="12" t="s">
        <v>9216</v>
      </c>
    </row>
    <row r="53" spans="1:5" ht="15.75" customHeight="1" x14ac:dyDescent="0.25">
      <c r="A53" s="12" t="s">
        <v>6537</v>
      </c>
      <c r="B53" s="12" t="s">
        <v>4817</v>
      </c>
      <c r="C53" s="12" t="s">
        <v>4821</v>
      </c>
      <c r="D53" s="12" t="s">
        <v>6562</v>
      </c>
      <c r="E53" s="12" t="s">
        <v>6563</v>
      </c>
    </row>
    <row r="54" spans="1:5" ht="15.75" customHeight="1" x14ac:dyDescent="0.25">
      <c r="A54" s="12" t="s">
        <v>6537</v>
      </c>
      <c r="B54" s="12" t="s">
        <v>4825</v>
      </c>
      <c r="C54" s="12" t="s">
        <v>4826</v>
      </c>
      <c r="D54" s="12" t="s">
        <v>6564</v>
      </c>
      <c r="E54" s="12" t="s">
        <v>6565</v>
      </c>
    </row>
    <row r="55" spans="1:5" ht="15.75" customHeight="1" x14ac:dyDescent="0.25">
      <c r="A55" s="12" t="s">
        <v>6537</v>
      </c>
      <c r="B55" s="12" t="s">
        <v>4851</v>
      </c>
      <c r="C55" s="12" t="s">
        <v>4854</v>
      </c>
      <c r="D55" s="12" t="s">
        <v>6566</v>
      </c>
      <c r="E55" s="12" t="s">
        <v>6567</v>
      </c>
    </row>
    <row r="56" spans="1:5" ht="15.75" customHeight="1" x14ac:dyDescent="0.25">
      <c r="A56" s="12" t="s">
        <v>6537</v>
      </c>
      <c r="B56" s="12" t="s">
        <v>4889</v>
      </c>
      <c r="C56" s="12" t="s">
        <v>4890</v>
      </c>
      <c r="D56" s="12" t="s">
        <v>8910</v>
      </c>
      <c r="E56" s="12" t="s">
        <v>8911</v>
      </c>
    </row>
    <row r="57" spans="1:5" ht="15.75" customHeight="1" x14ac:dyDescent="0.25">
      <c r="A57" s="12" t="s">
        <v>6537</v>
      </c>
      <c r="B57" s="12" t="s">
        <v>4901</v>
      </c>
      <c r="C57" s="12" t="s">
        <v>4905</v>
      </c>
      <c r="D57" s="12" t="s">
        <v>6568</v>
      </c>
      <c r="E57" s="12" t="s">
        <v>6569</v>
      </c>
    </row>
    <row r="58" spans="1:5" ht="15.75" customHeight="1" x14ac:dyDescent="0.25">
      <c r="A58" s="12" t="s">
        <v>6537</v>
      </c>
      <c r="B58" s="12" t="s">
        <v>4950</v>
      </c>
      <c r="C58" s="12" t="s">
        <v>4951</v>
      </c>
      <c r="D58" s="12" t="s">
        <v>6570</v>
      </c>
      <c r="E58" s="12" t="s">
        <v>6571</v>
      </c>
    </row>
    <row r="59" spans="1:5" ht="15.75" customHeight="1" x14ac:dyDescent="0.25">
      <c r="A59" s="12" t="s">
        <v>6537</v>
      </c>
      <c r="B59" s="12" t="s">
        <v>5015</v>
      </c>
      <c r="C59" s="12" t="s">
        <v>5016</v>
      </c>
      <c r="D59" s="12" t="s">
        <v>6572</v>
      </c>
      <c r="E59" s="12" t="s">
        <v>6573</v>
      </c>
    </row>
    <row r="60" spans="1:5" ht="15.75" customHeight="1" x14ac:dyDescent="0.25">
      <c r="A60" s="12" t="s">
        <v>6537</v>
      </c>
      <c r="B60" s="12" t="s">
        <v>5037</v>
      </c>
      <c r="C60" s="12" t="s">
        <v>5038</v>
      </c>
      <c r="D60" s="12" t="s">
        <v>6574</v>
      </c>
      <c r="E60" s="12" t="s">
        <v>6575</v>
      </c>
    </row>
    <row r="61" spans="1:5" ht="15.75" customHeight="1" x14ac:dyDescent="0.25">
      <c r="A61" s="12" t="s">
        <v>6537</v>
      </c>
      <c r="B61" s="12" t="s">
        <v>5215</v>
      </c>
      <c r="C61" s="12" t="s">
        <v>5216</v>
      </c>
      <c r="D61" s="12" t="s">
        <v>6576</v>
      </c>
      <c r="E61" s="12" t="s">
        <v>6577</v>
      </c>
    </row>
    <row r="62" spans="1:5" ht="15.75" customHeight="1" x14ac:dyDescent="0.25">
      <c r="A62" s="12" t="s">
        <v>6537</v>
      </c>
      <c r="B62" s="12" t="s">
        <v>5273</v>
      </c>
      <c r="C62" s="12" t="s">
        <v>18106</v>
      </c>
      <c r="D62" s="12" t="s">
        <v>18112</v>
      </c>
      <c r="E62" s="12" t="s">
        <v>9286</v>
      </c>
    </row>
    <row r="63" spans="1:5" ht="15.75" customHeight="1" x14ac:dyDescent="0.25">
      <c r="A63" s="12" t="s">
        <v>6537</v>
      </c>
      <c r="B63" s="12" t="s">
        <v>5302</v>
      </c>
      <c r="C63" s="12" t="s">
        <v>5303</v>
      </c>
      <c r="D63" s="12" t="s">
        <v>6578</v>
      </c>
      <c r="E63" s="12" t="s">
        <v>6579</v>
      </c>
    </row>
    <row r="64" spans="1:5" ht="15.75" customHeight="1" x14ac:dyDescent="0.25">
      <c r="A64" s="12" t="s">
        <v>6537</v>
      </c>
      <c r="B64" s="12" t="s">
        <v>5344</v>
      </c>
      <c r="C64" s="12" t="s">
        <v>5345</v>
      </c>
      <c r="D64" s="12" t="s">
        <v>6580</v>
      </c>
      <c r="E64" s="12" t="s">
        <v>6581</v>
      </c>
    </row>
    <row r="65" spans="1:5" ht="15.75" customHeight="1" x14ac:dyDescent="0.25">
      <c r="A65" s="12" t="s">
        <v>6537</v>
      </c>
      <c r="B65" s="12" t="s">
        <v>5436</v>
      </c>
      <c r="C65" s="12" t="s">
        <v>5436</v>
      </c>
      <c r="D65" s="12" t="s">
        <v>6582</v>
      </c>
      <c r="E65" s="12" t="s">
        <v>6582</v>
      </c>
    </row>
    <row r="66" spans="1:5" ht="15.75" customHeight="1" x14ac:dyDescent="0.25">
      <c r="A66" s="12" t="s">
        <v>6537</v>
      </c>
      <c r="B66" s="12" t="s">
        <v>5521</v>
      </c>
      <c r="C66" s="12" t="s">
        <v>5522</v>
      </c>
      <c r="D66" s="12" t="s">
        <v>8912</v>
      </c>
      <c r="E66" s="12" t="s">
        <v>8913</v>
      </c>
    </row>
    <row r="67" spans="1:5" ht="15.75" customHeight="1" x14ac:dyDescent="0.25">
      <c r="A67" s="12" t="s">
        <v>6537</v>
      </c>
      <c r="B67" s="12" t="s">
        <v>5632</v>
      </c>
      <c r="C67" s="12" t="s">
        <v>5632</v>
      </c>
      <c r="D67" s="12" t="s">
        <v>6583</v>
      </c>
      <c r="E67" s="12" t="s">
        <v>6583</v>
      </c>
    </row>
    <row r="68" spans="1:5" ht="15.75" customHeight="1" x14ac:dyDescent="0.25">
      <c r="A68" s="12" t="s">
        <v>6537</v>
      </c>
      <c r="B68" s="12" t="s">
        <v>5639</v>
      </c>
      <c r="C68" s="12" t="s">
        <v>5640</v>
      </c>
      <c r="D68" s="12" t="s">
        <v>6584</v>
      </c>
      <c r="E68" s="12" t="s">
        <v>6585</v>
      </c>
    </row>
    <row r="69" spans="1:5" ht="15.75" customHeight="1" x14ac:dyDescent="0.25">
      <c r="A69" s="12" t="s">
        <v>6537</v>
      </c>
      <c r="B69" s="12" t="s">
        <v>5646</v>
      </c>
      <c r="C69" s="12" t="s">
        <v>18107</v>
      </c>
      <c r="D69" s="12" t="s">
        <v>18113</v>
      </c>
      <c r="E69" s="12" t="s">
        <v>18114</v>
      </c>
    </row>
    <row r="70" spans="1:5" ht="15.75" customHeight="1" x14ac:dyDescent="0.25">
      <c r="A70" s="12" t="s">
        <v>6537</v>
      </c>
      <c r="B70" s="12" t="s">
        <v>5658</v>
      </c>
      <c r="C70" s="12" t="s">
        <v>5659</v>
      </c>
      <c r="D70" s="12" t="s">
        <v>8914</v>
      </c>
      <c r="E70" s="12" t="s">
        <v>8915</v>
      </c>
    </row>
    <row r="71" spans="1:5" ht="15.75" customHeight="1" x14ac:dyDescent="0.25">
      <c r="A71" s="12" t="s">
        <v>6537</v>
      </c>
      <c r="B71" s="12" t="s">
        <v>5749</v>
      </c>
      <c r="C71" s="12" t="s">
        <v>5752</v>
      </c>
      <c r="D71" s="12" t="s">
        <v>8916</v>
      </c>
      <c r="E71" s="12" t="s">
        <v>8917</v>
      </c>
    </row>
    <row r="72" spans="1:5" ht="15.75" customHeight="1" x14ac:dyDescent="0.25">
      <c r="A72" s="12" t="s">
        <v>6537</v>
      </c>
      <c r="B72" s="12" t="s">
        <v>5820</v>
      </c>
      <c r="C72" s="12" t="s">
        <v>5821</v>
      </c>
      <c r="D72" s="12" t="s">
        <v>6586</v>
      </c>
      <c r="E72" s="12" t="s">
        <v>6587</v>
      </c>
    </row>
    <row r="73" spans="1:5" ht="15.75" customHeight="1" x14ac:dyDescent="0.25">
      <c r="A73" s="12" t="s">
        <v>6537</v>
      </c>
      <c r="B73" s="12" t="s">
        <v>5962</v>
      </c>
      <c r="C73" s="12" t="s">
        <v>5963</v>
      </c>
      <c r="D73" s="12" t="s">
        <v>6588</v>
      </c>
      <c r="E73" s="12" t="s">
        <v>6589</v>
      </c>
    </row>
    <row r="74" spans="1:5" ht="15.75" customHeight="1" x14ac:dyDescent="0.25">
      <c r="A74" s="12" t="s">
        <v>6537</v>
      </c>
      <c r="B74" s="12" t="s">
        <v>5993</v>
      </c>
      <c r="C74" s="12" t="s">
        <v>5994</v>
      </c>
      <c r="D74" s="12" t="s">
        <v>6590</v>
      </c>
      <c r="E74" s="12" t="s">
        <v>6591</v>
      </c>
    </row>
    <row r="75" spans="1:5" ht="15.75" customHeight="1" x14ac:dyDescent="0.25">
      <c r="A75" s="12" t="s">
        <v>6537</v>
      </c>
      <c r="B75" s="12" t="s">
        <v>6021</v>
      </c>
      <c r="C75" s="12" t="s">
        <v>6021</v>
      </c>
      <c r="D75" s="12" t="s">
        <v>6592</v>
      </c>
      <c r="E75" s="12" t="s">
        <v>6592</v>
      </c>
    </row>
    <row r="76" spans="1:5" ht="15.75" customHeight="1" x14ac:dyDescent="0.25">
      <c r="A76" s="12" t="s">
        <v>6537</v>
      </c>
      <c r="B76" s="12" t="s">
        <v>6023</v>
      </c>
      <c r="C76" s="12" t="s">
        <v>6024</v>
      </c>
      <c r="D76" s="12" t="s">
        <v>6593</v>
      </c>
      <c r="E76" s="12" t="s">
        <v>6594</v>
      </c>
    </row>
    <row r="77" spans="1:5" ht="15.75" customHeight="1" x14ac:dyDescent="0.25">
      <c r="A77" s="12" t="s">
        <v>6537</v>
      </c>
      <c r="B77" s="12" t="s">
        <v>6046</v>
      </c>
      <c r="C77" s="12" t="s">
        <v>6047</v>
      </c>
      <c r="D77" s="12" t="s">
        <v>8918</v>
      </c>
      <c r="E77" s="12" t="s">
        <v>8919</v>
      </c>
    </row>
    <row r="78" spans="1:5" ht="15.75" customHeight="1" x14ac:dyDescent="0.25">
      <c r="A78" s="12" t="s">
        <v>6537</v>
      </c>
      <c r="B78" s="12" t="s">
        <v>6054</v>
      </c>
      <c r="C78" s="12" t="s">
        <v>6055</v>
      </c>
      <c r="D78" s="12" t="s">
        <v>6595</v>
      </c>
      <c r="E78" s="12" t="s">
        <v>6596</v>
      </c>
    </row>
    <row r="79" spans="1:5" ht="15.75" customHeight="1" x14ac:dyDescent="0.25">
      <c r="A79" s="12" t="s">
        <v>6537</v>
      </c>
      <c r="B79" s="12" t="s">
        <v>6092</v>
      </c>
      <c r="C79" s="12" t="s">
        <v>6093</v>
      </c>
      <c r="D79" s="12" t="s">
        <v>6597</v>
      </c>
      <c r="E79" s="12" t="s">
        <v>6598</v>
      </c>
    </row>
    <row r="80" spans="1:5" ht="15.75" customHeight="1" x14ac:dyDescent="0.25">
      <c r="A80" s="12" t="s">
        <v>6537</v>
      </c>
      <c r="B80" s="12" t="s">
        <v>6168</v>
      </c>
      <c r="C80" s="12" t="s">
        <v>6168</v>
      </c>
      <c r="D80" s="12" t="s">
        <v>6599</v>
      </c>
      <c r="E80" s="12" t="s">
        <v>6599</v>
      </c>
    </row>
    <row r="81" spans="1:5" ht="15.75" customHeight="1" x14ac:dyDescent="0.25">
      <c r="A81" s="12" t="s">
        <v>6537</v>
      </c>
      <c r="B81" s="12" t="s">
        <v>6170</v>
      </c>
      <c r="C81" s="12" t="s">
        <v>6171</v>
      </c>
      <c r="D81" s="12" t="s">
        <v>8920</v>
      </c>
      <c r="E81" s="12" t="s">
        <v>8921</v>
      </c>
    </row>
    <row r="82" spans="1:5" ht="15.75" customHeight="1" x14ac:dyDescent="0.25">
      <c r="A82" s="12" t="s">
        <v>6537</v>
      </c>
      <c r="B82" s="12" t="s">
        <v>6183</v>
      </c>
      <c r="C82" s="12" t="s">
        <v>6184</v>
      </c>
      <c r="D82" s="12" t="s">
        <v>6600</v>
      </c>
      <c r="E82" s="12" t="s">
        <v>6601</v>
      </c>
    </row>
    <row r="83" spans="1:5" ht="15.75" customHeight="1" x14ac:dyDescent="0.25">
      <c r="A83" s="12" t="s">
        <v>6537</v>
      </c>
      <c r="B83" s="12" t="s">
        <v>6228</v>
      </c>
      <c r="C83" s="12" t="s">
        <v>6229</v>
      </c>
      <c r="D83" s="12" t="s">
        <v>6602</v>
      </c>
      <c r="E83" s="12" t="s">
        <v>6603</v>
      </c>
    </row>
    <row r="84" spans="1:5" ht="15.75" customHeight="1" x14ac:dyDescent="0.25">
      <c r="A84" s="12" t="s">
        <v>6537</v>
      </c>
      <c r="B84" s="12" t="s">
        <v>6271</v>
      </c>
      <c r="C84" s="12" t="s">
        <v>18109</v>
      </c>
      <c r="D84" s="12" t="s">
        <v>18115</v>
      </c>
      <c r="E84" s="12" t="s">
        <v>9221</v>
      </c>
    </row>
    <row r="85" spans="1:5" ht="15.75" customHeight="1" x14ac:dyDescent="0.25">
      <c r="A85" s="12" t="s">
        <v>6537</v>
      </c>
      <c r="B85" s="12" t="s">
        <v>6311</v>
      </c>
      <c r="C85" s="12" t="s">
        <v>6312</v>
      </c>
      <c r="D85" s="12" t="s">
        <v>8922</v>
      </c>
      <c r="E85" s="12" t="s">
        <v>8923</v>
      </c>
    </row>
    <row r="86" spans="1:5" ht="15.75" customHeight="1" x14ac:dyDescent="0.25">
      <c r="A86" s="12" t="s">
        <v>6537</v>
      </c>
      <c r="B86" s="12" t="s">
        <v>6337</v>
      </c>
      <c r="C86" s="12" t="s">
        <v>6337</v>
      </c>
      <c r="D86" s="12" t="s">
        <v>6604</v>
      </c>
      <c r="E86" s="12" t="s">
        <v>6604</v>
      </c>
    </row>
    <row r="87" spans="1:5" ht="15.75" customHeight="1" x14ac:dyDescent="0.25">
      <c r="A87" s="12" t="s">
        <v>6537</v>
      </c>
      <c r="B87" s="12" t="s">
        <v>6375</v>
      </c>
      <c r="C87" s="12" t="s">
        <v>6376</v>
      </c>
      <c r="D87" s="12" t="s">
        <v>6605</v>
      </c>
      <c r="E87" s="12" t="s">
        <v>6606</v>
      </c>
    </row>
    <row r="88" spans="1:5" ht="15.75" customHeight="1" x14ac:dyDescent="0.25">
      <c r="A88" s="12" t="s">
        <v>6537</v>
      </c>
      <c r="B88" s="12" t="s">
        <v>6387</v>
      </c>
      <c r="C88" s="12" t="s">
        <v>6388</v>
      </c>
      <c r="D88" s="12" t="s">
        <v>18116</v>
      </c>
      <c r="E88" s="12" t="s">
        <v>9215</v>
      </c>
    </row>
    <row r="89" spans="1:5" ht="15.75" customHeight="1" x14ac:dyDescent="0.25">
      <c r="A89" s="12" t="s">
        <v>6537</v>
      </c>
      <c r="B89" s="12" t="s">
        <v>6398</v>
      </c>
      <c r="C89" s="12" t="s">
        <v>6398</v>
      </c>
      <c r="D89" s="12" t="s">
        <v>6607</v>
      </c>
      <c r="E89" s="12" t="s">
        <v>6607</v>
      </c>
    </row>
    <row r="90" spans="1:5" ht="15.75" customHeight="1" x14ac:dyDescent="0.25">
      <c r="A90" s="12" t="s">
        <v>6537</v>
      </c>
      <c r="B90" s="12" t="s">
        <v>6408</v>
      </c>
      <c r="C90" s="12" t="s">
        <v>6409</v>
      </c>
      <c r="D90" s="12" t="s">
        <v>6608</v>
      </c>
      <c r="E90" s="12" t="s">
        <v>6609</v>
      </c>
    </row>
    <row r="91" spans="1:5" ht="15.75" customHeight="1" x14ac:dyDescent="0.25">
      <c r="A91" s="12" t="s">
        <v>6537</v>
      </c>
      <c r="B91" s="12" t="s">
        <v>6412</v>
      </c>
      <c r="C91" s="12" t="s">
        <v>6413</v>
      </c>
      <c r="D91" s="12" t="s">
        <v>6610</v>
      </c>
      <c r="E91" s="12" t="s">
        <v>6611</v>
      </c>
    </row>
    <row r="92" spans="1:5" ht="15.75" customHeight="1" x14ac:dyDescent="0.25">
      <c r="A92" s="12" t="s">
        <v>6537</v>
      </c>
      <c r="B92" s="12" t="s">
        <v>6439</v>
      </c>
      <c r="C92" s="12" t="s">
        <v>6442</v>
      </c>
      <c r="D92" s="12" t="s">
        <v>6612</v>
      </c>
      <c r="E92" s="12" t="s">
        <v>6613</v>
      </c>
    </row>
    <row r="93" spans="1:5" ht="15.75" customHeight="1" x14ac:dyDescent="0.25">
      <c r="A93" s="12" t="s">
        <v>6537</v>
      </c>
      <c r="B93" s="12" t="s">
        <v>6485</v>
      </c>
      <c r="C93" s="12" t="s">
        <v>6486</v>
      </c>
      <c r="D93" s="12" t="s">
        <v>6614</v>
      </c>
      <c r="E93" s="12" t="s">
        <v>6615</v>
      </c>
    </row>
    <row r="94" spans="1:5" ht="15.75" customHeight="1" x14ac:dyDescent="0.25">
      <c r="A94" s="12" t="s">
        <v>6616</v>
      </c>
      <c r="B94" s="12"/>
      <c r="C94" s="12"/>
      <c r="D94" s="12"/>
      <c r="E94" s="12"/>
    </row>
    <row r="95" spans="1:5" ht="15.75" customHeight="1" x14ac:dyDescent="0.25">
      <c r="A95" s="12" t="s">
        <v>6616</v>
      </c>
      <c r="B95" s="12" t="s">
        <v>4313</v>
      </c>
      <c r="C95" s="12" t="s">
        <v>4318</v>
      </c>
      <c r="D95" s="12" t="s">
        <v>6617</v>
      </c>
      <c r="E95" s="12" t="s">
        <v>6618</v>
      </c>
    </row>
    <row r="96" spans="1:5" ht="15.75" customHeight="1" x14ac:dyDescent="0.25">
      <c r="A96" s="12" t="s">
        <v>6616</v>
      </c>
      <c r="B96" s="12" t="s">
        <v>4325</v>
      </c>
      <c r="C96" s="12" t="s">
        <v>4326</v>
      </c>
      <c r="D96" s="12" t="s">
        <v>8924</v>
      </c>
      <c r="E96" s="12" t="s">
        <v>8925</v>
      </c>
    </row>
    <row r="97" spans="1:5" ht="15.75" customHeight="1" x14ac:dyDescent="0.25">
      <c r="A97" s="12" t="s">
        <v>6616</v>
      </c>
      <c r="B97" s="12" t="s">
        <v>4344</v>
      </c>
      <c r="C97" s="12" t="s">
        <v>4347</v>
      </c>
      <c r="D97" s="12" t="s">
        <v>8926</v>
      </c>
      <c r="E97" s="12" t="s">
        <v>8927</v>
      </c>
    </row>
    <row r="98" spans="1:5" ht="15.75" customHeight="1" x14ac:dyDescent="0.25">
      <c r="A98" s="12" t="s">
        <v>6616</v>
      </c>
      <c r="B98" s="12" t="s">
        <v>4390</v>
      </c>
      <c r="C98" s="12" t="s">
        <v>4391</v>
      </c>
      <c r="D98" s="12" t="s">
        <v>8928</v>
      </c>
      <c r="E98" s="12" t="s">
        <v>8929</v>
      </c>
    </row>
    <row r="99" spans="1:5" ht="15.75" customHeight="1" x14ac:dyDescent="0.25">
      <c r="A99" s="12" t="s">
        <v>6616</v>
      </c>
      <c r="B99" s="12" t="s">
        <v>4817</v>
      </c>
      <c r="C99" s="12" t="s">
        <v>4821</v>
      </c>
      <c r="D99" s="12" t="s">
        <v>8930</v>
      </c>
      <c r="E99" s="12" t="s">
        <v>8931</v>
      </c>
    </row>
    <row r="100" spans="1:5" ht="15.75" customHeight="1" x14ac:dyDescent="0.25">
      <c r="A100" s="12" t="s">
        <v>6616</v>
      </c>
      <c r="B100" s="12" t="s">
        <v>4901</v>
      </c>
      <c r="C100" s="12" t="s">
        <v>4905</v>
      </c>
      <c r="D100" s="12" t="s">
        <v>8932</v>
      </c>
      <c r="E100" s="12" t="s">
        <v>8933</v>
      </c>
    </row>
    <row r="101" spans="1:5" ht="15.75" customHeight="1" x14ac:dyDescent="0.25">
      <c r="A101" s="12" t="s">
        <v>6616</v>
      </c>
      <c r="B101" s="12" t="s">
        <v>5015</v>
      </c>
      <c r="C101" s="12" t="s">
        <v>5016</v>
      </c>
      <c r="D101" s="12" t="s">
        <v>6619</v>
      </c>
      <c r="E101" s="12" t="s">
        <v>6620</v>
      </c>
    </row>
    <row r="102" spans="1:5" ht="15.75" customHeight="1" x14ac:dyDescent="0.25">
      <c r="A102" s="12" t="s">
        <v>6616</v>
      </c>
      <c r="B102" s="12" t="s">
        <v>5164</v>
      </c>
      <c r="C102" s="12" t="s">
        <v>5165</v>
      </c>
      <c r="D102" s="12" t="s">
        <v>6621</v>
      </c>
      <c r="E102" s="12" t="s">
        <v>6622</v>
      </c>
    </row>
    <row r="103" spans="1:5" ht="15.75" customHeight="1" x14ac:dyDescent="0.25">
      <c r="A103" s="12" t="s">
        <v>6616</v>
      </c>
      <c r="B103" s="12" t="s">
        <v>5331</v>
      </c>
      <c r="C103" s="12" t="s">
        <v>5332</v>
      </c>
      <c r="D103" s="12" t="s">
        <v>6623</v>
      </c>
      <c r="E103" s="12" t="s">
        <v>6624</v>
      </c>
    </row>
    <row r="104" spans="1:5" ht="15.75" customHeight="1" x14ac:dyDescent="0.25">
      <c r="A104" s="12" t="s">
        <v>6616</v>
      </c>
      <c r="B104" s="12" t="s">
        <v>5974</v>
      </c>
      <c r="C104" s="12" t="s">
        <v>5975</v>
      </c>
      <c r="D104" s="12" t="s">
        <v>6625</v>
      </c>
      <c r="E104" s="12" t="s">
        <v>6626</v>
      </c>
    </row>
    <row r="105" spans="1:5" ht="15.75" customHeight="1" x14ac:dyDescent="0.25">
      <c r="A105" s="12" t="s">
        <v>6616</v>
      </c>
      <c r="B105" s="12" t="s">
        <v>5993</v>
      </c>
      <c r="C105" s="12" t="s">
        <v>5994</v>
      </c>
      <c r="D105" s="12" t="s">
        <v>6627</v>
      </c>
      <c r="E105" s="12" t="s">
        <v>6628</v>
      </c>
    </row>
    <row r="106" spans="1:5" ht="15.75" customHeight="1" x14ac:dyDescent="0.25">
      <c r="A106" s="12" t="s">
        <v>6616</v>
      </c>
      <c r="B106" s="12" t="s">
        <v>6054</v>
      </c>
      <c r="C106" s="12" t="s">
        <v>6055</v>
      </c>
      <c r="D106" s="12" t="s">
        <v>8934</v>
      </c>
      <c r="E106" s="12" t="s">
        <v>8935</v>
      </c>
    </row>
    <row r="107" spans="1:5" ht="15.75" customHeight="1" x14ac:dyDescent="0.25">
      <c r="A107" s="12" t="s">
        <v>6616</v>
      </c>
      <c r="B107" s="12" t="s">
        <v>6096</v>
      </c>
      <c r="C107" s="12" t="s">
        <v>6097</v>
      </c>
      <c r="D107" s="12" t="s">
        <v>6629</v>
      </c>
      <c r="E107" s="12" t="s">
        <v>6630</v>
      </c>
    </row>
    <row r="108" spans="1:5" ht="15.75" customHeight="1" x14ac:dyDescent="0.25">
      <c r="A108" s="12" t="s">
        <v>6616</v>
      </c>
      <c r="B108" s="12" t="s">
        <v>6170</v>
      </c>
      <c r="C108" s="12" t="s">
        <v>6171</v>
      </c>
      <c r="D108" s="12" t="s">
        <v>8936</v>
      </c>
      <c r="E108" s="12" t="s">
        <v>8937</v>
      </c>
    </row>
    <row r="109" spans="1:5" ht="15.75" customHeight="1" x14ac:dyDescent="0.25">
      <c r="A109" s="12" t="s">
        <v>6616</v>
      </c>
      <c r="B109" s="12" t="s">
        <v>6337</v>
      </c>
      <c r="C109" s="12" t="s">
        <v>6337</v>
      </c>
      <c r="D109" s="12" t="s">
        <v>8938</v>
      </c>
      <c r="E109" s="12" t="s">
        <v>8938</v>
      </c>
    </row>
    <row r="110" spans="1:5" ht="15.75" customHeight="1" x14ac:dyDescent="0.25">
      <c r="A110" s="12" t="s">
        <v>6616</v>
      </c>
      <c r="B110" s="12" t="s">
        <v>6412</v>
      </c>
      <c r="C110" s="12" t="s">
        <v>6413</v>
      </c>
      <c r="D110" s="12" t="s">
        <v>6631</v>
      </c>
      <c r="E110" s="12" t="s">
        <v>6632</v>
      </c>
    </row>
    <row r="111" spans="1:5" ht="15.75" customHeight="1" x14ac:dyDescent="0.25">
      <c r="A111" s="12" t="s">
        <v>6616</v>
      </c>
      <c r="B111" s="12" t="s">
        <v>6424</v>
      </c>
      <c r="C111" s="12" t="s">
        <v>6425</v>
      </c>
      <c r="D111" s="12" t="s">
        <v>6633</v>
      </c>
      <c r="E111" s="12" t="s">
        <v>6634</v>
      </c>
    </row>
    <row r="112" spans="1:5" ht="15.75" customHeight="1" x14ac:dyDescent="0.25">
      <c r="A112" s="12" t="s">
        <v>6616</v>
      </c>
      <c r="B112" s="12" t="s">
        <v>6439</v>
      </c>
      <c r="C112" s="12" t="s">
        <v>6442</v>
      </c>
      <c r="D112" s="12" t="s">
        <v>6635</v>
      </c>
      <c r="E112" s="12" t="s">
        <v>6636</v>
      </c>
    </row>
    <row r="113" spans="1:5" ht="15.75" customHeight="1" x14ac:dyDescent="0.25">
      <c r="A113" s="12" t="s">
        <v>6637</v>
      </c>
      <c r="B113" s="12"/>
      <c r="C113" s="12"/>
      <c r="D113" s="12"/>
      <c r="E113" s="12"/>
    </row>
    <row r="114" spans="1:5" ht="15.75" customHeight="1" x14ac:dyDescent="0.25">
      <c r="A114" s="12" t="s">
        <v>6637</v>
      </c>
      <c r="B114" s="12" t="s">
        <v>4257</v>
      </c>
      <c r="C114" s="12" t="s">
        <v>4257</v>
      </c>
      <c r="D114" s="12" t="s">
        <v>6638</v>
      </c>
      <c r="E114" s="12" t="s">
        <v>6638</v>
      </c>
    </row>
    <row r="115" spans="1:5" ht="15.75" customHeight="1" x14ac:dyDescent="0.25">
      <c r="A115" s="12" t="s">
        <v>6637</v>
      </c>
      <c r="B115" s="12" t="s">
        <v>4406</v>
      </c>
      <c r="C115" s="12" t="s">
        <v>4409</v>
      </c>
      <c r="D115" s="12" t="s">
        <v>6639</v>
      </c>
      <c r="E115" s="12" t="s">
        <v>6640</v>
      </c>
    </row>
    <row r="116" spans="1:5" ht="15.75" customHeight="1" x14ac:dyDescent="0.25">
      <c r="A116" s="12" t="s">
        <v>6637</v>
      </c>
      <c r="B116" s="12" t="s">
        <v>4454</v>
      </c>
      <c r="C116" s="12" t="s">
        <v>4454</v>
      </c>
      <c r="D116" s="12" t="s">
        <v>6641</v>
      </c>
      <c r="E116" s="12" t="s">
        <v>6641</v>
      </c>
    </row>
    <row r="117" spans="1:5" ht="15.75" customHeight="1" x14ac:dyDescent="0.25">
      <c r="A117" s="12" t="s">
        <v>6637</v>
      </c>
      <c r="B117" s="12" t="s">
        <v>4461</v>
      </c>
      <c r="C117" s="12" t="s">
        <v>4461</v>
      </c>
      <c r="D117" s="12" t="s">
        <v>6642</v>
      </c>
      <c r="E117" s="12" t="s">
        <v>6642</v>
      </c>
    </row>
    <row r="118" spans="1:5" ht="15.75" customHeight="1" x14ac:dyDescent="0.25">
      <c r="A118" s="12" t="s">
        <v>6637</v>
      </c>
      <c r="B118" s="12" t="s">
        <v>4499</v>
      </c>
      <c r="C118" s="12" t="s">
        <v>4500</v>
      </c>
      <c r="D118" s="12" t="s">
        <v>6643</v>
      </c>
      <c r="E118" s="12" t="s">
        <v>6644</v>
      </c>
    </row>
    <row r="119" spans="1:5" ht="15.75" customHeight="1" x14ac:dyDescent="0.25">
      <c r="A119" s="12" t="s">
        <v>6637</v>
      </c>
      <c r="B119" s="12" t="s">
        <v>4536</v>
      </c>
      <c r="C119" s="12" t="s">
        <v>4536</v>
      </c>
      <c r="D119" s="12" t="s">
        <v>10422</v>
      </c>
      <c r="E119" s="12" t="s">
        <v>10422</v>
      </c>
    </row>
    <row r="120" spans="1:5" ht="15.75" customHeight="1" x14ac:dyDescent="0.25">
      <c r="A120" s="12" t="s">
        <v>6637</v>
      </c>
      <c r="B120" s="12" t="s">
        <v>4552</v>
      </c>
      <c r="C120" s="12" t="s">
        <v>4552</v>
      </c>
      <c r="D120" s="12" t="s">
        <v>6645</v>
      </c>
      <c r="E120" s="12" t="s">
        <v>6645</v>
      </c>
    </row>
    <row r="121" spans="1:5" ht="15.75" customHeight="1" x14ac:dyDescent="0.25">
      <c r="A121" s="12" t="s">
        <v>6637</v>
      </c>
      <c r="B121" s="12" t="s">
        <v>4621</v>
      </c>
      <c r="C121" s="12" t="s">
        <v>4622</v>
      </c>
      <c r="D121" s="12" t="s">
        <v>6646</v>
      </c>
      <c r="E121" s="12" t="s">
        <v>6647</v>
      </c>
    </row>
    <row r="122" spans="1:5" ht="15.75" customHeight="1" x14ac:dyDescent="0.25">
      <c r="A122" s="12" t="s">
        <v>6637</v>
      </c>
      <c r="B122" s="12" t="s">
        <v>4628</v>
      </c>
      <c r="C122" s="12" t="s">
        <v>4629</v>
      </c>
      <c r="D122" s="12" t="s">
        <v>18117</v>
      </c>
      <c r="E122" s="12" t="s">
        <v>10255</v>
      </c>
    </row>
    <row r="123" spans="1:5" ht="15.75" customHeight="1" x14ac:dyDescent="0.25">
      <c r="A123" s="12" t="s">
        <v>6637</v>
      </c>
      <c r="B123" s="12" t="s">
        <v>4732</v>
      </c>
      <c r="C123" s="12" t="s">
        <v>4733</v>
      </c>
      <c r="D123" s="12" t="s">
        <v>8939</v>
      </c>
      <c r="E123" s="12" t="s">
        <v>8940</v>
      </c>
    </row>
    <row r="124" spans="1:5" ht="15.75" customHeight="1" x14ac:dyDescent="0.25">
      <c r="A124" s="12" t="s">
        <v>6637</v>
      </c>
      <c r="B124" s="12" t="s">
        <v>4825</v>
      </c>
      <c r="C124" s="12" t="s">
        <v>4826</v>
      </c>
      <c r="D124" s="12" t="s">
        <v>6648</v>
      </c>
      <c r="E124" s="12" t="s">
        <v>6649</v>
      </c>
    </row>
    <row r="125" spans="1:5" ht="15.75" customHeight="1" x14ac:dyDescent="0.25">
      <c r="A125" s="12" t="s">
        <v>6637</v>
      </c>
      <c r="B125" s="12" t="s">
        <v>4829</v>
      </c>
      <c r="C125" s="12" t="s">
        <v>4830</v>
      </c>
      <c r="D125" s="12" t="s">
        <v>6650</v>
      </c>
      <c r="E125" s="12" t="s">
        <v>6651</v>
      </c>
    </row>
    <row r="126" spans="1:5" ht="15.75" customHeight="1" x14ac:dyDescent="0.25">
      <c r="A126" s="12" t="s">
        <v>6637</v>
      </c>
      <c r="B126" s="12" t="s">
        <v>4851</v>
      </c>
      <c r="C126" s="12" t="s">
        <v>4854</v>
      </c>
      <c r="D126" s="12" t="s">
        <v>6652</v>
      </c>
      <c r="E126" s="12" t="s">
        <v>6653</v>
      </c>
    </row>
    <row r="127" spans="1:5" ht="15.75" customHeight="1" x14ac:dyDescent="0.25">
      <c r="A127" s="12" t="s">
        <v>6637</v>
      </c>
      <c r="B127" s="12" t="s">
        <v>4901</v>
      </c>
      <c r="C127" s="12" t="s">
        <v>4905</v>
      </c>
      <c r="D127" s="12" t="s">
        <v>8941</v>
      </c>
      <c r="E127" s="12" t="s">
        <v>8942</v>
      </c>
    </row>
    <row r="128" spans="1:5" ht="15.75" customHeight="1" x14ac:dyDescent="0.25">
      <c r="A128" s="12" t="s">
        <v>6637</v>
      </c>
      <c r="B128" s="12" t="s">
        <v>5037</v>
      </c>
      <c r="C128" s="12" t="s">
        <v>5038</v>
      </c>
      <c r="D128" s="12" t="s">
        <v>6654</v>
      </c>
      <c r="E128" s="12" t="s">
        <v>6655</v>
      </c>
    </row>
    <row r="129" spans="1:5" ht="15.75" customHeight="1" x14ac:dyDescent="0.25">
      <c r="A129" s="12" t="s">
        <v>6637</v>
      </c>
      <c r="B129" s="12" t="s">
        <v>5055</v>
      </c>
      <c r="C129" s="12" t="s">
        <v>5056</v>
      </c>
      <c r="D129" s="12" t="s">
        <v>8943</v>
      </c>
      <c r="E129" s="12" t="s">
        <v>8944</v>
      </c>
    </row>
    <row r="130" spans="1:5" ht="15.75" customHeight="1" x14ac:dyDescent="0.25">
      <c r="A130" s="12" t="s">
        <v>6637</v>
      </c>
      <c r="B130" s="12" t="s">
        <v>5201</v>
      </c>
      <c r="C130" s="12" t="s">
        <v>5202</v>
      </c>
      <c r="D130" s="12" t="s">
        <v>8945</v>
      </c>
      <c r="E130" s="12" t="s">
        <v>8946</v>
      </c>
    </row>
    <row r="131" spans="1:5" ht="15.75" customHeight="1" x14ac:dyDescent="0.25">
      <c r="A131" s="12" t="s">
        <v>6637</v>
      </c>
      <c r="B131" s="12" t="s">
        <v>5215</v>
      </c>
      <c r="C131" s="12" t="s">
        <v>5216</v>
      </c>
      <c r="D131" s="12" t="s">
        <v>6656</v>
      </c>
      <c r="E131" s="12" t="s">
        <v>6657</v>
      </c>
    </row>
    <row r="132" spans="1:5" ht="15.75" customHeight="1" x14ac:dyDescent="0.25">
      <c r="A132" s="12" t="s">
        <v>6637</v>
      </c>
      <c r="B132" s="12" t="s">
        <v>5234</v>
      </c>
      <c r="C132" s="12" t="s">
        <v>5235</v>
      </c>
      <c r="D132" s="12" t="s">
        <v>18118</v>
      </c>
      <c r="E132" s="12" t="s">
        <v>10437</v>
      </c>
    </row>
    <row r="133" spans="1:5" ht="15.75" customHeight="1" x14ac:dyDescent="0.25">
      <c r="A133" s="12" t="s">
        <v>6637</v>
      </c>
      <c r="B133" s="12" t="s">
        <v>5436</v>
      </c>
      <c r="C133" s="12" t="s">
        <v>5436</v>
      </c>
      <c r="D133" s="12" t="s">
        <v>6658</v>
      </c>
      <c r="E133" s="12" t="s">
        <v>6658</v>
      </c>
    </row>
    <row r="134" spans="1:5" ht="15.75" customHeight="1" x14ac:dyDescent="0.25">
      <c r="A134" s="12" t="s">
        <v>6637</v>
      </c>
      <c r="B134" s="12" t="s">
        <v>5561</v>
      </c>
      <c r="C134" s="12" t="s">
        <v>5562</v>
      </c>
      <c r="D134" s="12" t="s">
        <v>8947</v>
      </c>
      <c r="E134" s="12" t="s">
        <v>8948</v>
      </c>
    </row>
    <row r="135" spans="1:5" ht="15.75" customHeight="1" x14ac:dyDescent="0.25">
      <c r="A135" s="12" t="s">
        <v>6637</v>
      </c>
      <c r="B135" s="12" t="s">
        <v>5626</v>
      </c>
      <c r="C135" s="12" t="s">
        <v>5627</v>
      </c>
      <c r="D135" s="12" t="s">
        <v>6659</v>
      </c>
      <c r="E135" s="12" t="s">
        <v>6660</v>
      </c>
    </row>
    <row r="136" spans="1:5" ht="15.75" customHeight="1" x14ac:dyDescent="0.25">
      <c r="A136" s="12" t="s">
        <v>6637</v>
      </c>
      <c r="B136" s="12" t="s">
        <v>5632</v>
      </c>
      <c r="C136" s="12" t="s">
        <v>5632</v>
      </c>
      <c r="D136" s="12" t="s">
        <v>6661</v>
      </c>
      <c r="E136" s="12" t="s">
        <v>6661</v>
      </c>
    </row>
    <row r="137" spans="1:5" ht="15.75" customHeight="1" x14ac:dyDescent="0.25">
      <c r="A137" s="12" t="s">
        <v>6637</v>
      </c>
      <c r="B137" s="12" t="s">
        <v>5875</v>
      </c>
      <c r="C137" s="12" t="s">
        <v>5876</v>
      </c>
      <c r="D137" s="12" t="s">
        <v>6662</v>
      </c>
      <c r="E137" s="12" t="s">
        <v>6663</v>
      </c>
    </row>
    <row r="138" spans="1:5" ht="15.75" customHeight="1" x14ac:dyDescent="0.25">
      <c r="A138" s="12" t="s">
        <v>6637</v>
      </c>
      <c r="B138" s="12" t="s">
        <v>5962</v>
      </c>
      <c r="C138" s="12" t="s">
        <v>5963</v>
      </c>
      <c r="D138" s="12" t="s">
        <v>6664</v>
      </c>
      <c r="E138" s="12" t="s">
        <v>6665</v>
      </c>
    </row>
    <row r="139" spans="1:5" ht="15.75" customHeight="1" x14ac:dyDescent="0.25">
      <c r="A139" s="12" t="s">
        <v>6637</v>
      </c>
      <c r="B139" s="12" t="s">
        <v>6016</v>
      </c>
      <c r="C139" s="12" t="s">
        <v>6017</v>
      </c>
      <c r="D139" s="12" t="s">
        <v>6666</v>
      </c>
      <c r="E139" s="12" t="s">
        <v>6667</v>
      </c>
    </row>
    <row r="140" spans="1:5" ht="15.75" customHeight="1" x14ac:dyDescent="0.25">
      <c r="A140" s="12" t="s">
        <v>6637</v>
      </c>
      <c r="B140" s="12" t="s">
        <v>6023</v>
      </c>
      <c r="C140" s="12" t="s">
        <v>6024</v>
      </c>
      <c r="D140" s="12" t="s">
        <v>6668</v>
      </c>
      <c r="E140" s="12" t="s">
        <v>6669</v>
      </c>
    </row>
    <row r="141" spans="1:5" ht="15.75" customHeight="1" x14ac:dyDescent="0.25">
      <c r="A141" s="12" t="s">
        <v>6637</v>
      </c>
      <c r="B141" s="12" t="s">
        <v>6076</v>
      </c>
      <c r="C141" s="12" t="s">
        <v>6077</v>
      </c>
      <c r="D141" s="12" t="s">
        <v>8949</v>
      </c>
      <c r="E141" s="12" t="s">
        <v>8950</v>
      </c>
    </row>
    <row r="142" spans="1:5" ht="15.75" customHeight="1" x14ac:dyDescent="0.25">
      <c r="A142" s="12" t="s">
        <v>6637</v>
      </c>
      <c r="B142" s="12" t="s">
        <v>6092</v>
      </c>
      <c r="C142" s="12" t="s">
        <v>6093</v>
      </c>
      <c r="D142" s="12" t="s">
        <v>6670</v>
      </c>
      <c r="E142" s="12" t="s">
        <v>6671</v>
      </c>
    </row>
    <row r="143" spans="1:5" ht="15.75" customHeight="1" x14ac:dyDescent="0.25">
      <c r="A143" s="12" t="s">
        <v>6637</v>
      </c>
      <c r="B143" s="12" t="s">
        <v>6183</v>
      </c>
      <c r="C143" s="12" t="s">
        <v>6184</v>
      </c>
      <c r="D143" s="12" t="s">
        <v>8951</v>
      </c>
      <c r="E143" s="12" t="s">
        <v>8952</v>
      </c>
    </row>
    <row r="144" spans="1:5" ht="15.75" customHeight="1" x14ac:dyDescent="0.25">
      <c r="A144" s="12" t="s">
        <v>6637</v>
      </c>
      <c r="B144" s="12" t="s">
        <v>6228</v>
      </c>
      <c r="C144" s="12" t="s">
        <v>6229</v>
      </c>
      <c r="D144" s="12" t="s">
        <v>6672</v>
      </c>
      <c r="E144" s="12" t="s">
        <v>6673</v>
      </c>
    </row>
    <row r="145" spans="1:5" ht="15.75" customHeight="1" x14ac:dyDescent="0.25">
      <c r="A145" s="12" t="s">
        <v>6637</v>
      </c>
      <c r="B145" s="12" t="s">
        <v>6287</v>
      </c>
      <c r="C145" s="12" t="s">
        <v>6288</v>
      </c>
      <c r="D145" s="12" t="s">
        <v>6674</v>
      </c>
      <c r="E145" s="12" t="s">
        <v>6675</v>
      </c>
    </row>
    <row r="146" spans="1:5" ht="15.75" customHeight="1" x14ac:dyDescent="0.25">
      <c r="A146" s="12" t="s">
        <v>6637</v>
      </c>
      <c r="B146" s="12" t="s">
        <v>6307</v>
      </c>
      <c r="C146" s="12" t="s">
        <v>6307</v>
      </c>
      <c r="D146" s="12" t="s">
        <v>6676</v>
      </c>
      <c r="E146" s="12" t="s">
        <v>6676</v>
      </c>
    </row>
    <row r="147" spans="1:5" ht="15.75" customHeight="1" x14ac:dyDescent="0.25">
      <c r="A147" s="12" t="s">
        <v>6637</v>
      </c>
      <c r="B147" s="12" t="s">
        <v>6311</v>
      </c>
      <c r="C147" s="12" t="s">
        <v>6312</v>
      </c>
      <c r="D147" s="12" t="s">
        <v>8953</v>
      </c>
      <c r="E147" s="12" t="s">
        <v>8954</v>
      </c>
    </row>
    <row r="148" spans="1:5" ht="15.75" customHeight="1" x14ac:dyDescent="0.25">
      <c r="A148" s="12" t="s">
        <v>6637</v>
      </c>
      <c r="B148" s="12" t="s">
        <v>6355</v>
      </c>
      <c r="C148" s="12" t="s">
        <v>6356</v>
      </c>
      <c r="D148" s="12" t="s">
        <v>6677</v>
      </c>
      <c r="E148" s="12" t="s">
        <v>6678</v>
      </c>
    </row>
    <row r="149" spans="1:5" ht="15.75" customHeight="1" x14ac:dyDescent="0.25">
      <c r="A149" s="12" t="s">
        <v>6637</v>
      </c>
      <c r="B149" s="12" t="s">
        <v>6375</v>
      </c>
      <c r="C149" s="12" t="s">
        <v>6376</v>
      </c>
      <c r="D149" s="12" t="s">
        <v>6679</v>
      </c>
      <c r="E149" s="12" t="s">
        <v>6680</v>
      </c>
    </row>
    <row r="150" spans="1:5" ht="15.75" customHeight="1" x14ac:dyDescent="0.25">
      <c r="A150" s="12" t="s">
        <v>6637</v>
      </c>
      <c r="B150" s="12" t="s">
        <v>6391</v>
      </c>
      <c r="C150" s="12" t="s">
        <v>6392</v>
      </c>
      <c r="D150" s="12" t="s">
        <v>6681</v>
      </c>
      <c r="E150" s="12" t="s">
        <v>6682</v>
      </c>
    </row>
    <row r="151" spans="1:5" ht="15.75" customHeight="1" x14ac:dyDescent="0.25">
      <c r="A151" s="12" t="s">
        <v>6637</v>
      </c>
      <c r="B151" s="12" t="s">
        <v>6408</v>
      </c>
      <c r="C151" s="12" t="s">
        <v>6409</v>
      </c>
      <c r="D151" s="12" t="s">
        <v>6683</v>
      </c>
      <c r="E151" s="12" t="s">
        <v>6684</v>
      </c>
    </row>
    <row r="152" spans="1:5" ht="15.75" customHeight="1" x14ac:dyDescent="0.25">
      <c r="A152" s="12" t="s">
        <v>6637</v>
      </c>
      <c r="B152" s="12" t="s">
        <v>6432</v>
      </c>
      <c r="C152" s="12" t="s">
        <v>6433</v>
      </c>
      <c r="D152" s="12" t="s">
        <v>8955</v>
      </c>
      <c r="E152" s="12" t="s">
        <v>8956</v>
      </c>
    </row>
    <row r="153" spans="1:5" ht="15.75" customHeight="1" x14ac:dyDescent="0.25">
      <c r="A153" s="12" t="s">
        <v>6637</v>
      </c>
      <c r="B153" s="12" t="s">
        <v>6439</v>
      </c>
      <c r="C153" s="12" t="s">
        <v>6442</v>
      </c>
      <c r="D153" s="12" t="s">
        <v>6685</v>
      </c>
      <c r="E153" s="12" t="s">
        <v>6686</v>
      </c>
    </row>
    <row r="154" spans="1:5" ht="15.75" customHeight="1" x14ac:dyDescent="0.25">
      <c r="A154" s="12" t="s">
        <v>6637</v>
      </c>
      <c r="B154" s="12" t="s">
        <v>6485</v>
      </c>
      <c r="C154" s="12" t="s">
        <v>6486</v>
      </c>
      <c r="D154" s="12" t="s">
        <v>8957</v>
      </c>
      <c r="E154" s="12" t="s">
        <v>8958</v>
      </c>
    </row>
    <row r="155" spans="1:5" ht="15.75" customHeight="1" x14ac:dyDescent="0.25">
      <c r="A155" s="12" t="s">
        <v>6687</v>
      </c>
      <c r="B155" s="12"/>
      <c r="C155" s="12"/>
      <c r="D155" s="12"/>
      <c r="E155" s="12"/>
    </row>
    <row r="156" spans="1:5" ht="15.75" customHeight="1" x14ac:dyDescent="0.25">
      <c r="A156" s="12" t="s">
        <v>6687</v>
      </c>
      <c r="B156" s="12" t="s">
        <v>4313</v>
      </c>
      <c r="C156" s="12" t="s">
        <v>4318</v>
      </c>
      <c r="D156" s="12" t="s">
        <v>6688</v>
      </c>
      <c r="E156" s="12" t="s">
        <v>6689</v>
      </c>
    </row>
    <row r="157" spans="1:5" ht="15.75" customHeight="1" x14ac:dyDescent="0.25">
      <c r="A157" s="12" t="s">
        <v>6687</v>
      </c>
      <c r="B157" s="12" t="s">
        <v>4344</v>
      </c>
      <c r="C157" s="12" t="s">
        <v>4347</v>
      </c>
      <c r="D157" s="12" t="s">
        <v>8959</v>
      </c>
      <c r="E157" s="12" t="s">
        <v>8960</v>
      </c>
    </row>
    <row r="158" spans="1:5" ht="15.75" customHeight="1" x14ac:dyDescent="0.25">
      <c r="A158" s="12" t="s">
        <v>6687</v>
      </c>
      <c r="B158" s="12" t="s">
        <v>4406</v>
      </c>
      <c r="C158" s="12" t="s">
        <v>4409</v>
      </c>
      <c r="D158" s="12" t="s">
        <v>6690</v>
      </c>
      <c r="E158" s="12" t="s">
        <v>6691</v>
      </c>
    </row>
    <row r="159" spans="1:5" ht="15.75" customHeight="1" x14ac:dyDescent="0.25">
      <c r="A159" s="12" t="s">
        <v>6687</v>
      </c>
      <c r="B159" s="12" t="s">
        <v>4469</v>
      </c>
      <c r="C159" s="12" t="s">
        <v>4470</v>
      </c>
      <c r="D159" s="12" t="s">
        <v>6692</v>
      </c>
      <c r="E159" s="12" t="s">
        <v>6693</v>
      </c>
    </row>
    <row r="160" spans="1:5" ht="15.75" customHeight="1" x14ac:dyDescent="0.25">
      <c r="A160" s="12" t="s">
        <v>6687</v>
      </c>
      <c r="B160" s="12" t="s">
        <v>4488</v>
      </c>
      <c r="C160" s="12" t="s">
        <v>4489</v>
      </c>
      <c r="D160" s="12" t="s">
        <v>8961</v>
      </c>
      <c r="E160" s="12" t="s">
        <v>8962</v>
      </c>
    </row>
    <row r="161" spans="1:5" ht="15.75" customHeight="1" x14ac:dyDescent="0.25">
      <c r="A161" s="12" t="s">
        <v>6687</v>
      </c>
      <c r="B161" s="12" t="s">
        <v>4529</v>
      </c>
      <c r="C161" s="12" t="s">
        <v>4529</v>
      </c>
      <c r="D161" s="12" t="s">
        <v>6694</v>
      </c>
      <c r="E161" s="12" t="s">
        <v>6694</v>
      </c>
    </row>
    <row r="162" spans="1:5" ht="15.75" customHeight="1" x14ac:dyDescent="0.25">
      <c r="A162" s="12" t="s">
        <v>6687</v>
      </c>
      <c r="B162" s="12" t="s">
        <v>4648</v>
      </c>
      <c r="C162" s="12" t="s">
        <v>4649</v>
      </c>
      <c r="D162" s="12" t="s">
        <v>6695</v>
      </c>
      <c r="E162" s="12" t="s">
        <v>6696</v>
      </c>
    </row>
    <row r="163" spans="1:5" ht="15.75" customHeight="1" x14ac:dyDescent="0.25">
      <c r="A163" s="12" t="s">
        <v>6687</v>
      </c>
      <c r="B163" s="12" t="s">
        <v>4711</v>
      </c>
      <c r="C163" s="12" t="s">
        <v>4712</v>
      </c>
      <c r="D163" s="12" t="s">
        <v>8963</v>
      </c>
      <c r="E163" s="12" t="s">
        <v>8964</v>
      </c>
    </row>
    <row r="164" spans="1:5" ht="15.75" customHeight="1" x14ac:dyDescent="0.25">
      <c r="A164" s="12" t="s">
        <v>6687</v>
      </c>
      <c r="B164" s="12" t="s">
        <v>4732</v>
      </c>
      <c r="C164" s="12" t="s">
        <v>4733</v>
      </c>
      <c r="D164" s="12" t="s">
        <v>8965</v>
      </c>
      <c r="E164" s="12" t="s">
        <v>8966</v>
      </c>
    </row>
    <row r="165" spans="1:5" ht="15.75" customHeight="1" x14ac:dyDescent="0.25">
      <c r="A165" s="12" t="s">
        <v>6687</v>
      </c>
      <c r="B165" s="12" t="s">
        <v>4739</v>
      </c>
      <c r="C165" s="12" t="s">
        <v>4742</v>
      </c>
      <c r="D165" s="12" t="s">
        <v>8967</v>
      </c>
      <c r="E165" s="12" t="s">
        <v>8968</v>
      </c>
    </row>
    <row r="166" spans="1:5" ht="15.75" customHeight="1" x14ac:dyDescent="0.25">
      <c r="A166" s="12" t="s">
        <v>6687</v>
      </c>
      <c r="B166" s="12" t="s">
        <v>4809</v>
      </c>
      <c r="C166" s="12" t="s">
        <v>18105</v>
      </c>
      <c r="D166" s="12" t="s">
        <v>18119</v>
      </c>
      <c r="E166" s="12" t="s">
        <v>13992</v>
      </c>
    </row>
    <row r="167" spans="1:5" ht="15.75" customHeight="1" x14ac:dyDescent="0.25">
      <c r="A167" s="12" t="s">
        <v>6687</v>
      </c>
      <c r="B167" s="12" t="s">
        <v>4817</v>
      </c>
      <c r="C167" s="12" t="s">
        <v>4821</v>
      </c>
      <c r="D167" s="12" t="s">
        <v>8969</v>
      </c>
      <c r="E167" s="12" t="s">
        <v>8970</v>
      </c>
    </row>
    <row r="168" spans="1:5" ht="15.75" customHeight="1" x14ac:dyDescent="0.25">
      <c r="A168" s="12" t="s">
        <v>6687</v>
      </c>
      <c r="B168" s="12" t="s">
        <v>4851</v>
      </c>
      <c r="C168" s="12" t="s">
        <v>4854</v>
      </c>
      <c r="D168" s="12" t="s">
        <v>8971</v>
      </c>
      <c r="E168" s="12" t="s">
        <v>8972</v>
      </c>
    </row>
    <row r="169" spans="1:5" ht="15.75" customHeight="1" x14ac:dyDescent="0.25">
      <c r="A169" s="12" t="s">
        <v>6687</v>
      </c>
      <c r="B169" s="12" t="s">
        <v>4862</v>
      </c>
      <c r="C169" s="12" t="s">
        <v>4863</v>
      </c>
      <c r="D169" s="12" t="s">
        <v>8973</v>
      </c>
      <c r="E169" s="12" t="s">
        <v>8974</v>
      </c>
    </row>
    <row r="170" spans="1:5" ht="15.75" customHeight="1" x14ac:dyDescent="0.25">
      <c r="A170" s="12" t="s">
        <v>6687</v>
      </c>
      <c r="B170" s="12" t="s">
        <v>4889</v>
      </c>
      <c r="C170" s="12" t="s">
        <v>4890</v>
      </c>
      <c r="D170" s="12" t="s">
        <v>8975</v>
      </c>
      <c r="E170" s="12" t="s">
        <v>8976</v>
      </c>
    </row>
    <row r="171" spans="1:5" ht="15.75" customHeight="1" x14ac:dyDescent="0.25">
      <c r="A171" s="12" t="s">
        <v>6687</v>
      </c>
      <c r="B171" s="12" t="s">
        <v>4901</v>
      </c>
      <c r="C171" s="12" t="s">
        <v>4905</v>
      </c>
      <c r="D171" s="12" t="s">
        <v>8977</v>
      </c>
      <c r="E171" s="12" t="s">
        <v>8978</v>
      </c>
    </row>
    <row r="172" spans="1:5" ht="15.75" customHeight="1" x14ac:dyDescent="0.25">
      <c r="A172" s="12" t="s">
        <v>6687</v>
      </c>
      <c r="B172" s="12" t="s">
        <v>4977</v>
      </c>
      <c r="C172" s="12" t="s">
        <v>4978</v>
      </c>
      <c r="D172" s="12" t="s">
        <v>6697</v>
      </c>
      <c r="E172" s="12" t="s">
        <v>6698</v>
      </c>
    </row>
    <row r="173" spans="1:5" ht="15.75" customHeight="1" x14ac:dyDescent="0.25">
      <c r="A173" s="12" t="s">
        <v>6687</v>
      </c>
      <c r="B173" s="12" t="s">
        <v>5069</v>
      </c>
      <c r="C173" s="12" t="s">
        <v>5070</v>
      </c>
      <c r="D173" s="12" t="s">
        <v>6699</v>
      </c>
      <c r="E173" s="12" t="s">
        <v>6700</v>
      </c>
    </row>
    <row r="174" spans="1:5" ht="15.75" customHeight="1" x14ac:dyDescent="0.25">
      <c r="A174" s="12" t="s">
        <v>6687</v>
      </c>
      <c r="B174" s="12" t="s">
        <v>5273</v>
      </c>
      <c r="C174" s="12" t="s">
        <v>18106</v>
      </c>
      <c r="D174" s="12" t="s">
        <v>18120</v>
      </c>
      <c r="E174" s="12" t="s">
        <v>13802</v>
      </c>
    </row>
    <row r="175" spans="1:5" ht="15.75" customHeight="1" x14ac:dyDescent="0.25">
      <c r="A175" s="12" t="s">
        <v>6687</v>
      </c>
      <c r="B175" s="12" t="s">
        <v>5324</v>
      </c>
      <c r="C175" s="12" t="s">
        <v>5325</v>
      </c>
      <c r="D175" s="12" t="s">
        <v>6701</v>
      </c>
      <c r="E175" s="12" t="s">
        <v>6702</v>
      </c>
    </row>
    <row r="176" spans="1:5" ht="15.75" customHeight="1" x14ac:dyDescent="0.25">
      <c r="A176" s="12" t="s">
        <v>6687</v>
      </c>
      <c r="B176" s="12" t="s">
        <v>5344</v>
      </c>
      <c r="C176" s="12" t="s">
        <v>5345</v>
      </c>
      <c r="D176" s="12" t="s">
        <v>6703</v>
      </c>
      <c r="E176" s="12" t="s">
        <v>6704</v>
      </c>
    </row>
    <row r="177" spans="1:5" ht="15.75" customHeight="1" x14ac:dyDescent="0.25">
      <c r="A177" s="12" t="s">
        <v>6687</v>
      </c>
      <c r="B177" s="12" t="s">
        <v>5371</v>
      </c>
      <c r="C177" s="12" t="s">
        <v>5371</v>
      </c>
      <c r="D177" s="12" t="s">
        <v>6705</v>
      </c>
      <c r="E177" s="12" t="s">
        <v>6705</v>
      </c>
    </row>
    <row r="178" spans="1:5" ht="15.75" customHeight="1" x14ac:dyDescent="0.25">
      <c r="A178" s="12" t="s">
        <v>6687</v>
      </c>
      <c r="B178" s="12" t="s">
        <v>5411</v>
      </c>
      <c r="C178" s="12" t="s">
        <v>5411</v>
      </c>
      <c r="D178" s="12" t="s">
        <v>8979</v>
      </c>
      <c r="E178" s="12" t="s">
        <v>8979</v>
      </c>
    </row>
    <row r="179" spans="1:5" ht="15.75" customHeight="1" x14ac:dyDescent="0.25">
      <c r="A179" s="12" t="s">
        <v>6687</v>
      </c>
      <c r="B179" s="12" t="s">
        <v>5462</v>
      </c>
      <c r="C179" s="12" t="s">
        <v>5463</v>
      </c>
      <c r="D179" s="12" t="s">
        <v>8980</v>
      </c>
      <c r="E179" s="12" t="s">
        <v>8981</v>
      </c>
    </row>
    <row r="180" spans="1:5" ht="15.75" customHeight="1" x14ac:dyDescent="0.25">
      <c r="A180" s="12" t="s">
        <v>6687</v>
      </c>
      <c r="B180" s="12" t="s">
        <v>5521</v>
      </c>
      <c r="C180" s="12" t="s">
        <v>5522</v>
      </c>
      <c r="D180" s="12" t="s">
        <v>8982</v>
      </c>
      <c r="E180" s="12" t="s">
        <v>8983</v>
      </c>
    </row>
    <row r="181" spans="1:5" ht="15.75" customHeight="1" x14ac:dyDescent="0.25">
      <c r="A181" s="12" t="s">
        <v>6687</v>
      </c>
      <c r="B181" s="12" t="s">
        <v>5820</v>
      </c>
      <c r="C181" s="12" t="s">
        <v>5821</v>
      </c>
      <c r="D181" s="12" t="s">
        <v>6706</v>
      </c>
      <c r="E181" s="12" t="s">
        <v>6707</v>
      </c>
    </row>
    <row r="182" spans="1:5" ht="15.75" customHeight="1" x14ac:dyDescent="0.25">
      <c r="A182" s="12" t="s">
        <v>6687</v>
      </c>
      <c r="B182" s="12" t="s">
        <v>5828</v>
      </c>
      <c r="C182" s="12" t="s">
        <v>5828</v>
      </c>
      <c r="D182" s="12" t="s">
        <v>6708</v>
      </c>
      <c r="E182" s="12" t="s">
        <v>6708</v>
      </c>
    </row>
    <row r="183" spans="1:5" ht="15.75" customHeight="1" x14ac:dyDescent="0.25">
      <c r="A183" s="12" t="s">
        <v>6687</v>
      </c>
      <c r="B183" s="12" t="s">
        <v>5856</v>
      </c>
      <c r="C183" s="12" t="s">
        <v>5857</v>
      </c>
      <c r="D183" s="12" t="s">
        <v>8984</v>
      </c>
      <c r="E183" s="12" t="s">
        <v>8985</v>
      </c>
    </row>
    <row r="184" spans="1:5" ht="15.75" customHeight="1" x14ac:dyDescent="0.25">
      <c r="A184" s="12" t="s">
        <v>6687</v>
      </c>
      <c r="B184" s="12" t="s">
        <v>6054</v>
      </c>
      <c r="C184" s="12" t="s">
        <v>6055</v>
      </c>
      <c r="D184" s="12" t="s">
        <v>6709</v>
      </c>
      <c r="E184" s="12" t="s">
        <v>6710</v>
      </c>
    </row>
    <row r="185" spans="1:5" ht="15.75" customHeight="1" x14ac:dyDescent="0.25">
      <c r="A185" s="12" t="s">
        <v>6687</v>
      </c>
      <c r="B185" s="12" t="s">
        <v>6168</v>
      </c>
      <c r="C185" s="12" t="s">
        <v>6168</v>
      </c>
      <c r="D185" s="12" t="s">
        <v>6711</v>
      </c>
      <c r="E185" s="12" t="s">
        <v>6711</v>
      </c>
    </row>
    <row r="186" spans="1:5" ht="15.75" customHeight="1" x14ac:dyDescent="0.25">
      <c r="A186" s="12" t="s">
        <v>6687</v>
      </c>
      <c r="B186" s="12" t="s">
        <v>6170</v>
      </c>
      <c r="C186" s="12" t="s">
        <v>6171</v>
      </c>
      <c r="D186" s="12" t="s">
        <v>8986</v>
      </c>
      <c r="E186" s="12" t="s">
        <v>8987</v>
      </c>
    </row>
    <row r="187" spans="1:5" ht="15.75" customHeight="1" x14ac:dyDescent="0.25">
      <c r="A187" s="12" t="s">
        <v>6687</v>
      </c>
      <c r="B187" s="12" t="s">
        <v>6183</v>
      </c>
      <c r="C187" s="12" t="s">
        <v>6184</v>
      </c>
      <c r="D187" s="12" t="s">
        <v>8988</v>
      </c>
      <c r="E187" s="12" t="s">
        <v>8989</v>
      </c>
    </row>
    <row r="188" spans="1:5" ht="15.75" customHeight="1" x14ac:dyDescent="0.25">
      <c r="A188" s="12" t="s">
        <v>6687</v>
      </c>
      <c r="B188" s="12" t="s">
        <v>6287</v>
      </c>
      <c r="C188" s="12" t="s">
        <v>6288</v>
      </c>
      <c r="D188" s="12" t="s">
        <v>6712</v>
      </c>
      <c r="E188" s="12" t="s">
        <v>6713</v>
      </c>
    </row>
    <row r="189" spans="1:5" ht="15.75" customHeight="1" x14ac:dyDescent="0.25">
      <c r="A189" s="12" t="s">
        <v>6687</v>
      </c>
      <c r="B189" s="12" t="s">
        <v>6337</v>
      </c>
      <c r="C189" s="12" t="s">
        <v>6337</v>
      </c>
      <c r="D189" s="12" t="s">
        <v>8990</v>
      </c>
      <c r="E189" s="12" t="s">
        <v>8990</v>
      </c>
    </row>
    <row r="190" spans="1:5" ht="15.75" customHeight="1" x14ac:dyDescent="0.25">
      <c r="A190" s="12" t="s">
        <v>6687</v>
      </c>
      <c r="B190" s="12" t="s">
        <v>6391</v>
      </c>
      <c r="C190" s="12" t="s">
        <v>6392</v>
      </c>
      <c r="D190" s="12" t="s">
        <v>6714</v>
      </c>
      <c r="E190" s="12" t="s">
        <v>6715</v>
      </c>
    </row>
    <row r="191" spans="1:5" ht="15.75" customHeight="1" x14ac:dyDescent="0.25">
      <c r="A191" s="12" t="s">
        <v>6687</v>
      </c>
      <c r="B191" s="12" t="s">
        <v>6412</v>
      </c>
      <c r="C191" s="12" t="s">
        <v>6413</v>
      </c>
      <c r="D191" s="12" t="s">
        <v>6716</v>
      </c>
      <c r="E191" s="12" t="s">
        <v>6717</v>
      </c>
    </row>
    <row r="192" spans="1:5" ht="15.75" customHeight="1" x14ac:dyDescent="0.25">
      <c r="A192" s="12" t="s">
        <v>6687</v>
      </c>
      <c r="B192" s="12" t="s">
        <v>6432</v>
      </c>
      <c r="C192" s="12" t="s">
        <v>6433</v>
      </c>
      <c r="D192" s="12" t="s">
        <v>8991</v>
      </c>
      <c r="E192" s="12" t="s">
        <v>8992</v>
      </c>
    </row>
    <row r="193" spans="1:5" ht="15.75" customHeight="1" x14ac:dyDescent="0.25">
      <c r="A193" s="12" t="s">
        <v>6687</v>
      </c>
      <c r="B193" s="12" t="s">
        <v>6439</v>
      </c>
      <c r="C193" s="12" t="s">
        <v>6442</v>
      </c>
      <c r="D193" s="12" t="s">
        <v>6718</v>
      </c>
      <c r="E193" s="12" t="s">
        <v>6719</v>
      </c>
    </row>
    <row r="194" spans="1:5" ht="15.75" customHeight="1" x14ac:dyDescent="0.25">
      <c r="A194" s="12" t="s">
        <v>6687</v>
      </c>
      <c r="B194" s="12" t="s">
        <v>6485</v>
      </c>
      <c r="C194" s="12" t="s">
        <v>6486</v>
      </c>
      <c r="D194" s="12" t="s">
        <v>6720</v>
      </c>
      <c r="E194" s="12" t="s">
        <v>6721</v>
      </c>
    </row>
    <row r="195" spans="1:5" ht="15.75" customHeight="1" x14ac:dyDescent="0.25">
      <c r="A195" s="12" t="s">
        <v>6722</v>
      </c>
      <c r="B195" s="12"/>
      <c r="C195" s="12"/>
      <c r="D195" s="12"/>
      <c r="E195" s="12"/>
    </row>
    <row r="196" spans="1:5" ht="15.75" customHeight="1" x14ac:dyDescent="0.25">
      <c r="A196" s="12" t="s">
        <v>6722</v>
      </c>
      <c r="B196" s="12" t="s">
        <v>4257</v>
      </c>
      <c r="C196" s="12" t="s">
        <v>4257</v>
      </c>
      <c r="D196" s="12" t="s">
        <v>8993</v>
      </c>
      <c r="E196" s="12" t="s">
        <v>8993</v>
      </c>
    </row>
    <row r="197" spans="1:5" ht="15.75" customHeight="1" x14ac:dyDescent="0.25">
      <c r="A197" s="12" t="s">
        <v>6722</v>
      </c>
      <c r="B197" s="12" t="s">
        <v>4325</v>
      </c>
      <c r="C197" s="12" t="s">
        <v>4326</v>
      </c>
      <c r="D197" s="12" t="s">
        <v>6723</v>
      </c>
      <c r="E197" s="12" t="s">
        <v>6724</v>
      </c>
    </row>
    <row r="198" spans="1:5" ht="15.75" customHeight="1" x14ac:dyDescent="0.25">
      <c r="A198" s="12" t="s">
        <v>6722</v>
      </c>
      <c r="B198" s="12" t="s">
        <v>4344</v>
      </c>
      <c r="C198" s="12" t="s">
        <v>4347</v>
      </c>
      <c r="D198" s="12" t="s">
        <v>6725</v>
      </c>
      <c r="E198" s="12" t="s">
        <v>6726</v>
      </c>
    </row>
    <row r="199" spans="1:5" ht="15.75" customHeight="1" x14ac:dyDescent="0.25">
      <c r="A199" s="12" t="s">
        <v>6722</v>
      </c>
      <c r="B199" s="12" t="s">
        <v>4363</v>
      </c>
      <c r="C199" s="12" t="s">
        <v>4364</v>
      </c>
      <c r="D199" s="12" t="s">
        <v>8994</v>
      </c>
      <c r="E199" s="12" t="s">
        <v>8995</v>
      </c>
    </row>
    <row r="200" spans="1:5" ht="15.75" customHeight="1" x14ac:dyDescent="0.25">
      <c r="A200" s="12" t="s">
        <v>6722</v>
      </c>
      <c r="B200" s="12" t="s">
        <v>4406</v>
      </c>
      <c r="C200" s="12" t="s">
        <v>4409</v>
      </c>
      <c r="D200" s="12" t="s">
        <v>6727</v>
      </c>
      <c r="E200" s="12" t="s">
        <v>6728</v>
      </c>
    </row>
    <row r="201" spans="1:5" ht="15.75" customHeight="1" x14ac:dyDescent="0.25">
      <c r="A201" s="12" t="s">
        <v>6722</v>
      </c>
      <c r="B201" s="12" t="s">
        <v>4454</v>
      </c>
      <c r="C201" s="12" t="s">
        <v>4454</v>
      </c>
      <c r="D201" s="12" t="s">
        <v>8996</v>
      </c>
      <c r="E201" s="12" t="s">
        <v>8996</v>
      </c>
    </row>
    <row r="202" spans="1:5" ht="15.75" customHeight="1" x14ac:dyDescent="0.25">
      <c r="A202" s="12" t="s">
        <v>6722</v>
      </c>
      <c r="B202" s="12" t="s">
        <v>4461</v>
      </c>
      <c r="C202" s="12" t="s">
        <v>4461</v>
      </c>
      <c r="D202" s="12" t="s">
        <v>8997</v>
      </c>
      <c r="E202" s="12" t="s">
        <v>8997</v>
      </c>
    </row>
    <row r="203" spans="1:5" ht="15.75" customHeight="1" x14ac:dyDescent="0.25">
      <c r="A203" s="12" t="s">
        <v>6722</v>
      </c>
      <c r="B203" s="12" t="s">
        <v>4469</v>
      </c>
      <c r="C203" s="12" t="s">
        <v>4470</v>
      </c>
      <c r="D203" s="12" t="s">
        <v>6729</v>
      </c>
      <c r="E203" s="12" t="s">
        <v>6730</v>
      </c>
    </row>
    <row r="204" spans="1:5" ht="15.75" customHeight="1" x14ac:dyDescent="0.25">
      <c r="A204" s="12" t="s">
        <v>6722</v>
      </c>
      <c r="B204" s="12" t="s">
        <v>4499</v>
      </c>
      <c r="C204" s="12" t="s">
        <v>4500</v>
      </c>
      <c r="D204" s="12" t="s">
        <v>6731</v>
      </c>
      <c r="E204" s="12" t="s">
        <v>6732</v>
      </c>
    </row>
    <row r="205" spans="1:5" ht="15.75" customHeight="1" x14ac:dyDescent="0.25">
      <c r="A205" s="12" t="s">
        <v>6722</v>
      </c>
      <c r="B205" s="12" t="s">
        <v>4536</v>
      </c>
      <c r="C205" s="12" t="s">
        <v>4536</v>
      </c>
      <c r="D205" s="12" t="s">
        <v>10040</v>
      </c>
      <c r="E205" s="12" t="s">
        <v>10040</v>
      </c>
    </row>
    <row r="206" spans="1:5" ht="15.75" customHeight="1" x14ac:dyDescent="0.25">
      <c r="A206" s="12" t="s">
        <v>6722</v>
      </c>
      <c r="B206" s="12" t="s">
        <v>4556</v>
      </c>
      <c r="C206" s="12" t="s">
        <v>4556</v>
      </c>
      <c r="D206" s="12" t="s">
        <v>6733</v>
      </c>
      <c r="E206" s="12" t="s">
        <v>6733</v>
      </c>
    </row>
    <row r="207" spans="1:5" ht="15.75" customHeight="1" x14ac:dyDescent="0.25">
      <c r="A207" s="12" t="s">
        <v>6722</v>
      </c>
      <c r="B207" s="12" t="s">
        <v>8878</v>
      </c>
      <c r="C207" s="12" t="s">
        <v>18104</v>
      </c>
      <c r="D207" s="12" t="s">
        <v>18121</v>
      </c>
      <c r="E207" s="12" t="s">
        <v>9968</v>
      </c>
    </row>
    <row r="208" spans="1:5" ht="15.75" customHeight="1" x14ac:dyDescent="0.25">
      <c r="A208" s="12" t="s">
        <v>6722</v>
      </c>
      <c r="B208" s="12" t="s">
        <v>4602</v>
      </c>
      <c r="C208" s="12" t="s">
        <v>4603</v>
      </c>
      <c r="D208" s="12" t="s">
        <v>8998</v>
      </c>
      <c r="E208" s="12" t="s">
        <v>8999</v>
      </c>
    </row>
    <row r="209" spans="1:5" ht="15.75" customHeight="1" x14ac:dyDescent="0.25">
      <c r="A209" s="12" t="s">
        <v>6722</v>
      </c>
      <c r="B209" s="12" t="s">
        <v>4621</v>
      </c>
      <c r="C209" s="12" t="s">
        <v>4622</v>
      </c>
      <c r="D209" s="12" t="s">
        <v>9000</v>
      </c>
      <c r="E209" s="12" t="s">
        <v>9001</v>
      </c>
    </row>
    <row r="210" spans="1:5" ht="15.75" customHeight="1" x14ac:dyDescent="0.25">
      <c r="A210" s="12" t="s">
        <v>6722</v>
      </c>
      <c r="B210" s="12" t="s">
        <v>4718</v>
      </c>
      <c r="C210" s="12" t="s">
        <v>4718</v>
      </c>
      <c r="D210" s="12" t="s">
        <v>6734</v>
      </c>
      <c r="E210" s="12" t="s">
        <v>6734</v>
      </c>
    </row>
    <row r="211" spans="1:5" ht="15.75" customHeight="1" x14ac:dyDescent="0.25">
      <c r="A211" s="12" t="s">
        <v>6722</v>
      </c>
      <c r="B211" s="12" t="s">
        <v>4728</v>
      </c>
      <c r="C211" s="12" t="s">
        <v>4730</v>
      </c>
      <c r="D211" s="12" t="s">
        <v>6735</v>
      </c>
      <c r="E211" s="12" t="s">
        <v>6736</v>
      </c>
    </row>
    <row r="212" spans="1:5" ht="15.75" customHeight="1" x14ac:dyDescent="0.25">
      <c r="A212" s="12" t="s">
        <v>6722</v>
      </c>
      <c r="B212" s="12" t="s">
        <v>4732</v>
      </c>
      <c r="C212" s="12" t="s">
        <v>4733</v>
      </c>
      <c r="D212" s="12" t="s">
        <v>9002</v>
      </c>
      <c r="E212" s="12" t="s">
        <v>9003</v>
      </c>
    </row>
    <row r="213" spans="1:5" ht="15.75" customHeight="1" x14ac:dyDescent="0.25">
      <c r="A213" s="12" t="s">
        <v>6722</v>
      </c>
      <c r="B213" s="12" t="s">
        <v>4817</v>
      </c>
      <c r="C213" s="12" t="s">
        <v>4821</v>
      </c>
      <c r="D213" s="12" t="s">
        <v>6737</v>
      </c>
      <c r="E213" s="12" t="s">
        <v>6738</v>
      </c>
    </row>
    <row r="214" spans="1:5" ht="15.75" customHeight="1" x14ac:dyDescent="0.25">
      <c r="A214" s="12" t="s">
        <v>6722</v>
      </c>
      <c r="B214" s="12" t="s">
        <v>4825</v>
      </c>
      <c r="C214" s="12" t="s">
        <v>4826</v>
      </c>
      <c r="D214" s="12" t="s">
        <v>6739</v>
      </c>
      <c r="E214" s="12" t="s">
        <v>6740</v>
      </c>
    </row>
    <row r="215" spans="1:5" ht="15.75" customHeight="1" x14ac:dyDescent="0.25">
      <c r="A215" s="12" t="s">
        <v>6722</v>
      </c>
      <c r="B215" s="12" t="s">
        <v>4851</v>
      </c>
      <c r="C215" s="12" t="s">
        <v>4854</v>
      </c>
      <c r="D215" s="12" t="s">
        <v>6741</v>
      </c>
      <c r="E215" s="12" t="s">
        <v>6742</v>
      </c>
    </row>
    <row r="216" spans="1:5" ht="15.75" customHeight="1" x14ac:dyDescent="0.25">
      <c r="A216" s="12" t="s">
        <v>6722</v>
      </c>
      <c r="B216" s="12" t="s">
        <v>4862</v>
      </c>
      <c r="C216" s="12" t="s">
        <v>4863</v>
      </c>
      <c r="D216" s="12" t="s">
        <v>9004</v>
      </c>
      <c r="E216" s="12" t="s">
        <v>9005</v>
      </c>
    </row>
    <row r="217" spans="1:5" ht="15.75" customHeight="1" x14ac:dyDescent="0.25">
      <c r="A217" s="12" t="s">
        <v>6722</v>
      </c>
      <c r="B217" s="12" t="s">
        <v>4901</v>
      </c>
      <c r="C217" s="12" t="s">
        <v>4905</v>
      </c>
      <c r="D217" s="12" t="s">
        <v>6743</v>
      </c>
      <c r="E217" s="12" t="s">
        <v>6744</v>
      </c>
    </row>
    <row r="218" spans="1:5" ht="15.75" customHeight="1" x14ac:dyDescent="0.25">
      <c r="A218" s="12" t="s">
        <v>6722</v>
      </c>
      <c r="B218" s="12" t="s">
        <v>4950</v>
      </c>
      <c r="C218" s="12" t="s">
        <v>4951</v>
      </c>
      <c r="D218" s="12" t="s">
        <v>6745</v>
      </c>
      <c r="E218" s="12" t="s">
        <v>6746</v>
      </c>
    </row>
    <row r="219" spans="1:5" ht="15.75" customHeight="1" x14ac:dyDescent="0.25">
      <c r="A219" s="12" t="s">
        <v>6722</v>
      </c>
      <c r="B219" s="12" t="s">
        <v>4977</v>
      </c>
      <c r="C219" s="12" t="s">
        <v>4978</v>
      </c>
      <c r="D219" s="12" t="s">
        <v>6747</v>
      </c>
      <c r="E219" s="12" t="s">
        <v>6748</v>
      </c>
    </row>
    <row r="220" spans="1:5" ht="15.75" customHeight="1" x14ac:dyDescent="0.25">
      <c r="A220" s="12" t="s">
        <v>6722</v>
      </c>
      <c r="B220" s="12" t="s">
        <v>5015</v>
      </c>
      <c r="C220" s="12" t="s">
        <v>5016</v>
      </c>
      <c r="D220" s="12" t="s">
        <v>6749</v>
      </c>
      <c r="E220" s="12" t="s">
        <v>6750</v>
      </c>
    </row>
    <row r="221" spans="1:5" ht="15.75" customHeight="1" x14ac:dyDescent="0.25">
      <c r="A221" s="12" t="s">
        <v>6722</v>
      </c>
      <c r="B221" s="12" t="s">
        <v>5134</v>
      </c>
      <c r="C221" s="12" t="s">
        <v>5135</v>
      </c>
      <c r="D221" s="12" t="s">
        <v>6751</v>
      </c>
      <c r="E221" s="12" t="s">
        <v>6752</v>
      </c>
    </row>
    <row r="222" spans="1:5" ht="15.75" customHeight="1" x14ac:dyDescent="0.25">
      <c r="A222" s="12" t="s">
        <v>6722</v>
      </c>
      <c r="B222" s="12" t="s">
        <v>5172</v>
      </c>
      <c r="C222" s="12" t="s">
        <v>5173</v>
      </c>
      <c r="D222" s="12" t="s">
        <v>6753</v>
      </c>
      <c r="E222" s="12" t="s">
        <v>6754</v>
      </c>
    </row>
    <row r="223" spans="1:5" ht="15.75" customHeight="1" x14ac:dyDescent="0.25">
      <c r="A223" s="12" t="s">
        <v>6722</v>
      </c>
      <c r="B223" s="12" t="s">
        <v>5215</v>
      </c>
      <c r="C223" s="12" t="s">
        <v>5216</v>
      </c>
      <c r="D223" s="12" t="s">
        <v>6755</v>
      </c>
      <c r="E223" s="12" t="s">
        <v>6756</v>
      </c>
    </row>
    <row r="224" spans="1:5" ht="15.75" customHeight="1" x14ac:dyDescent="0.25">
      <c r="A224" s="12" t="s">
        <v>6722</v>
      </c>
      <c r="B224" s="12" t="s">
        <v>5234</v>
      </c>
      <c r="C224" s="12" t="s">
        <v>5235</v>
      </c>
      <c r="D224" s="12" t="s">
        <v>18122</v>
      </c>
      <c r="E224" s="12" t="s">
        <v>9875</v>
      </c>
    </row>
    <row r="225" spans="1:5" ht="15.75" customHeight="1" x14ac:dyDescent="0.25">
      <c r="A225" s="12" t="s">
        <v>6722</v>
      </c>
      <c r="B225" s="12" t="s">
        <v>5273</v>
      </c>
      <c r="C225" s="12" t="s">
        <v>18106</v>
      </c>
      <c r="D225" s="12" t="s">
        <v>18123</v>
      </c>
      <c r="E225" s="12" t="s">
        <v>10070</v>
      </c>
    </row>
    <row r="226" spans="1:5" ht="15.75" customHeight="1" x14ac:dyDescent="0.25">
      <c r="A226" s="12" t="s">
        <v>6722</v>
      </c>
      <c r="B226" s="12" t="s">
        <v>5324</v>
      </c>
      <c r="C226" s="12" t="s">
        <v>5325</v>
      </c>
      <c r="D226" s="12" t="s">
        <v>6757</v>
      </c>
      <c r="E226" s="12" t="s">
        <v>6758</v>
      </c>
    </row>
    <row r="227" spans="1:5" ht="15.75" customHeight="1" x14ac:dyDescent="0.25">
      <c r="A227" s="12" t="s">
        <v>6722</v>
      </c>
      <c r="B227" s="12" t="s">
        <v>5351</v>
      </c>
      <c r="C227" s="12" t="s">
        <v>5352</v>
      </c>
      <c r="D227" s="12" t="s">
        <v>6759</v>
      </c>
      <c r="E227" s="12" t="s">
        <v>6760</v>
      </c>
    </row>
    <row r="228" spans="1:5" ht="15.75" customHeight="1" x14ac:dyDescent="0.25">
      <c r="A228" s="12" t="s">
        <v>6722</v>
      </c>
      <c r="B228" s="12" t="s">
        <v>5436</v>
      </c>
      <c r="C228" s="12" t="s">
        <v>5436</v>
      </c>
      <c r="D228" s="12" t="s">
        <v>6761</v>
      </c>
      <c r="E228" s="12" t="s">
        <v>6761</v>
      </c>
    </row>
    <row r="229" spans="1:5" ht="15.75" customHeight="1" x14ac:dyDescent="0.25">
      <c r="A229" s="12" t="s">
        <v>6722</v>
      </c>
      <c r="B229" s="12" t="s">
        <v>5462</v>
      </c>
      <c r="C229" s="12" t="s">
        <v>5463</v>
      </c>
      <c r="D229" s="12" t="s">
        <v>6762</v>
      </c>
      <c r="E229" s="12" t="s">
        <v>6763</v>
      </c>
    </row>
    <row r="230" spans="1:5" ht="15.75" customHeight="1" x14ac:dyDescent="0.25">
      <c r="A230" s="12" t="s">
        <v>6722</v>
      </c>
      <c r="B230" s="12" t="s">
        <v>5521</v>
      </c>
      <c r="C230" s="12" t="s">
        <v>5522</v>
      </c>
      <c r="D230" s="12" t="s">
        <v>6764</v>
      </c>
      <c r="E230" s="12" t="s">
        <v>6765</v>
      </c>
    </row>
    <row r="231" spans="1:5" ht="15.75" customHeight="1" x14ac:dyDescent="0.25">
      <c r="A231" s="12" t="s">
        <v>6722</v>
      </c>
      <c r="B231" s="12" t="s">
        <v>5600</v>
      </c>
      <c r="C231" s="12" t="s">
        <v>5601</v>
      </c>
      <c r="D231" s="12" t="s">
        <v>9006</v>
      </c>
      <c r="E231" s="12" t="s">
        <v>9007</v>
      </c>
    </row>
    <row r="232" spans="1:5" ht="15.75" customHeight="1" x14ac:dyDescent="0.25">
      <c r="A232" s="12" t="s">
        <v>6722</v>
      </c>
      <c r="B232" s="12" t="s">
        <v>5639</v>
      </c>
      <c r="C232" s="12" t="s">
        <v>5640</v>
      </c>
      <c r="D232" s="12" t="s">
        <v>6766</v>
      </c>
      <c r="E232" s="12" t="s">
        <v>6767</v>
      </c>
    </row>
    <row r="233" spans="1:5" ht="15.75" customHeight="1" x14ac:dyDescent="0.25">
      <c r="A233" s="12" t="s">
        <v>6722</v>
      </c>
      <c r="B233" s="12" t="s">
        <v>5646</v>
      </c>
      <c r="C233" s="12" t="s">
        <v>18107</v>
      </c>
      <c r="D233" s="12" t="s">
        <v>18124</v>
      </c>
      <c r="E233" s="12" t="s">
        <v>18125</v>
      </c>
    </row>
    <row r="234" spans="1:5" ht="15.75" customHeight="1" x14ac:dyDescent="0.25">
      <c r="A234" s="12" t="s">
        <v>6722</v>
      </c>
      <c r="B234" s="12" t="s">
        <v>5658</v>
      </c>
      <c r="C234" s="12" t="s">
        <v>5659</v>
      </c>
      <c r="D234" s="12" t="s">
        <v>6768</v>
      </c>
      <c r="E234" s="12" t="s">
        <v>6769</v>
      </c>
    </row>
    <row r="235" spans="1:5" ht="15.75" customHeight="1" x14ac:dyDescent="0.25">
      <c r="A235" s="12" t="s">
        <v>6722</v>
      </c>
      <c r="B235" s="12" t="s">
        <v>5670</v>
      </c>
      <c r="C235" s="12" t="s">
        <v>5671</v>
      </c>
      <c r="D235" s="12" t="s">
        <v>6770</v>
      </c>
      <c r="E235" s="12" t="s">
        <v>6771</v>
      </c>
    </row>
    <row r="236" spans="1:5" ht="15.75" customHeight="1" x14ac:dyDescent="0.25">
      <c r="A236" s="12" t="s">
        <v>6722</v>
      </c>
      <c r="B236" s="12" t="s">
        <v>5749</v>
      </c>
      <c r="C236" s="12" t="s">
        <v>5752</v>
      </c>
      <c r="D236" s="12" t="s">
        <v>6772</v>
      </c>
      <c r="E236" s="12" t="s">
        <v>6773</v>
      </c>
    </row>
    <row r="237" spans="1:5" ht="15.75" customHeight="1" x14ac:dyDescent="0.25">
      <c r="A237" s="12" t="s">
        <v>6722</v>
      </c>
      <c r="B237" s="12" t="s">
        <v>5788</v>
      </c>
      <c r="C237" s="12" t="s">
        <v>5789</v>
      </c>
      <c r="D237" s="12" t="s">
        <v>9008</v>
      </c>
      <c r="E237" s="12" t="s">
        <v>9009</v>
      </c>
    </row>
    <row r="238" spans="1:5" ht="15.75" customHeight="1" x14ac:dyDescent="0.25">
      <c r="A238" s="12" t="s">
        <v>6722</v>
      </c>
      <c r="B238" s="12" t="s">
        <v>5812</v>
      </c>
      <c r="C238" s="12" t="s">
        <v>5813</v>
      </c>
      <c r="D238" s="12" t="s">
        <v>18126</v>
      </c>
      <c r="E238" s="12" t="s">
        <v>9886</v>
      </c>
    </row>
    <row r="239" spans="1:5" ht="15.75" customHeight="1" x14ac:dyDescent="0.25">
      <c r="A239" s="12" t="s">
        <v>6722</v>
      </c>
      <c r="B239" s="12" t="s">
        <v>5820</v>
      </c>
      <c r="C239" s="12" t="s">
        <v>5821</v>
      </c>
      <c r="D239" s="12" t="s">
        <v>6774</v>
      </c>
      <c r="E239" s="12" t="s">
        <v>6775</v>
      </c>
    </row>
    <row r="240" spans="1:5" ht="15.75" customHeight="1" x14ac:dyDescent="0.25">
      <c r="A240" s="12" t="s">
        <v>6722</v>
      </c>
      <c r="B240" s="12" t="s">
        <v>5875</v>
      </c>
      <c r="C240" s="12" t="s">
        <v>5876</v>
      </c>
      <c r="D240" s="12" t="s">
        <v>9010</v>
      </c>
      <c r="E240" s="12" t="s">
        <v>9011</v>
      </c>
    </row>
    <row r="241" spans="1:5" ht="15.75" customHeight="1" x14ac:dyDescent="0.25">
      <c r="A241" s="12" t="s">
        <v>6722</v>
      </c>
      <c r="B241" s="12" t="s">
        <v>5993</v>
      </c>
      <c r="C241" s="12" t="s">
        <v>5994</v>
      </c>
      <c r="D241" s="12" t="s">
        <v>6776</v>
      </c>
      <c r="E241" s="12" t="s">
        <v>6777</v>
      </c>
    </row>
    <row r="242" spans="1:5" ht="15.75" customHeight="1" x14ac:dyDescent="0.25">
      <c r="A242" s="12" t="s">
        <v>6722</v>
      </c>
      <c r="B242" s="12" t="s">
        <v>6021</v>
      </c>
      <c r="C242" s="12" t="s">
        <v>6021</v>
      </c>
      <c r="D242" s="12" t="s">
        <v>6778</v>
      </c>
      <c r="E242" s="12" t="s">
        <v>6778</v>
      </c>
    </row>
    <row r="243" spans="1:5" ht="15.75" customHeight="1" x14ac:dyDescent="0.25">
      <c r="A243" s="12" t="s">
        <v>6722</v>
      </c>
      <c r="B243" s="12" t="s">
        <v>6104</v>
      </c>
      <c r="C243" s="12" t="s">
        <v>6105</v>
      </c>
      <c r="D243" s="12" t="s">
        <v>6779</v>
      </c>
      <c r="E243" s="12" t="s">
        <v>6780</v>
      </c>
    </row>
    <row r="244" spans="1:5" ht="15.75" customHeight="1" x14ac:dyDescent="0.25">
      <c r="A244" s="12" t="s">
        <v>6722</v>
      </c>
      <c r="B244" s="12" t="s">
        <v>6170</v>
      </c>
      <c r="C244" s="12" t="s">
        <v>6171</v>
      </c>
      <c r="D244" s="12" t="s">
        <v>9012</v>
      </c>
      <c r="E244" s="12" t="s">
        <v>9013</v>
      </c>
    </row>
    <row r="245" spans="1:5" ht="15.75" customHeight="1" x14ac:dyDescent="0.25">
      <c r="A245" s="12" t="s">
        <v>6722</v>
      </c>
      <c r="B245" s="12" t="s">
        <v>6183</v>
      </c>
      <c r="C245" s="12" t="s">
        <v>6184</v>
      </c>
      <c r="D245" s="12" t="s">
        <v>6781</v>
      </c>
      <c r="E245" s="12" t="s">
        <v>6782</v>
      </c>
    </row>
    <row r="246" spans="1:5" ht="15.75" customHeight="1" x14ac:dyDescent="0.25">
      <c r="A246" s="12" t="s">
        <v>6722</v>
      </c>
      <c r="B246" s="12" t="s">
        <v>6228</v>
      </c>
      <c r="C246" s="12" t="s">
        <v>6229</v>
      </c>
      <c r="D246" s="12" t="s">
        <v>6783</v>
      </c>
      <c r="E246" s="12" t="s">
        <v>6784</v>
      </c>
    </row>
    <row r="247" spans="1:5" ht="15.75" customHeight="1" x14ac:dyDescent="0.25">
      <c r="A247" s="12" t="s">
        <v>6722</v>
      </c>
      <c r="B247" s="12" t="s">
        <v>6287</v>
      </c>
      <c r="C247" s="12" t="s">
        <v>6288</v>
      </c>
      <c r="D247" s="12" t="s">
        <v>6785</v>
      </c>
      <c r="E247" s="12" t="s">
        <v>6786</v>
      </c>
    </row>
    <row r="248" spans="1:5" ht="15.75" customHeight="1" x14ac:dyDescent="0.25">
      <c r="A248" s="12" t="s">
        <v>6722</v>
      </c>
      <c r="B248" s="12" t="s">
        <v>6311</v>
      </c>
      <c r="C248" s="12" t="s">
        <v>6312</v>
      </c>
      <c r="D248" s="12" t="s">
        <v>9014</v>
      </c>
      <c r="E248" s="12" t="s">
        <v>9015</v>
      </c>
    </row>
    <row r="249" spans="1:5" ht="15.75" customHeight="1" x14ac:dyDescent="0.25">
      <c r="A249" s="12" t="s">
        <v>6722</v>
      </c>
      <c r="B249" s="12" t="s">
        <v>6317</v>
      </c>
      <c r="C249" s="12" t="s">
        <v>6319</v>
      </c>
      <c r="D249" s="12" t="s">
        <v>6787</v>
      </c>
      <c r="E249" s="12" t="s">
        <v>6788</v>
      </c>
    </row>
    <row r="250" spans="1:5" ht="15.75" customHeight="1" x14ac:dyDescent="0.25">
      <c r="A250" s="12" t="s">
        <v>6722</v>
      </c>
      <c r="B250" s="12" t="s">
        <v>6337</v>
      </c>
      <c r="C250" s="12" t="s">
        <v>6337</v>
      </c>
      <c r="D250" s="12" t="s">
        <v>9016</v>
      </c>
      <c r="E250" s="12" t="s">
        <v>9016</v>
      </c>
    </row>
    <row r="251" spans="1:5" ht="15.75" customHeight="1" x14ac:dyDescent="0.25">
      <c r="A251" s="12" t="s">
        <v>6722</v>
      </c>
      <c r="B251" s="12" t="s">
        <v>6375</v>
      </c>
      <c r="C251" s="12" t="s">
        <v>6376</v>
      </c>
      <c r="D251" s="12" t="s">
        <v>6789</v>
      </c>
      <c r="E251" s="12" t="s">
        <v>6790</v>
      </c>
    </row>
    <row r="252" spans="1:5" ht="15.75" customHeight="1" x14ac:dyDescent="0.25">
      <c r="A252" s="12" t="s">
        <v>6722</v>
      </c>
      <c r="B252" s="12" t="s">
        <v>6391</v>
      </c>
      <c r="C252" s="12" t="s">
        <v>6392</v>
      </c>
      <c r="D252" s="12" t="s">
        <v>6791</v>
      </c>
      <c r="E252" s="12" t="s">
        <v>6792</v>
      </c>
    </row>
    <row r="253" spans="1:5" ht="15.75" customHeight="1" x14ac:dyDescent="0.25">
      <c r="A253" s="12" t="s">
        <v>6722</v>
      </c>
      <c r="B253" s="12" t="s">
        <v>6398</v>
      </c>
      <c r="C253" s="12" t="s">
        <v>6398</v>
      </c>
      <c r="D253" s="12" t="s">
        <v>9017</v>
      </c>
      <c r="E253" s="12" t="s">
        <v>9017</v>
      </c>
    </row>
    <row r="254" spans="1:5" ht="15.75" customHeight="1" x14ac:dyDescent="0.25">
      <c r="A254" s="12" t="s">
        <v>6722</v>
      </c>
      <c r="B254" s="12" t="s">
        <v>6424</v>
      </c>
      <c r="C254" s="12" t="s">
        <v>6425</v>
      </c>
      <c r="D254" s="12" t="s">
        <v>9018</v>
      </c>
      <c r="E254" s="12" t="s">
        <v>9019</v>
      </c>
    </row>
    <row r="255" spans="1:5" ht="15.75" customHeight="1" x14ac:dyDescent="0.25">
      <c r="A255" s="12" t="s">
        <v>6722</v>
      </c>
      <c r="B255" s="12" t="s">
        <v>6432</v>
      </c>
      <c r="C255" s="12" t="s">
        <v>6433</v>
      </c>
      <c r="D255" s="12" t="s">
        <v>9020</v>
      </c>
      <c r="E255" s="12" t="s">
        <v>9021</v>
      </c>
    </row>
    <row r="256" spans="1:5" ht="15.75" customHeight="1" x14ac:dyDescent="0.25">
      <c r="A256" s="12" t="s">
        <v>6722</v>
      </c>
      <c r="B256" s="12" t="s">
        <v>6439</v>
      </c>
      <c r="C256" s="12" t="s">
        <v>6442</v>
      </c>
      <c r="D256" s="12" t="s">
        <v>6793</v>
      </c>
      <c r="E256" s="12" t="s">
        <v>6794</v>
      </c>
    </row>
    <row r="257" spans="1:5" ht="15.75" customHeight="1" x14ac:dyDescent="0.25">
      <c r="A257" s="12" t="s">
        <v>6722</v>
      </c>
      <c r="B257" s="12" t="s">
        <v>6485</v>
      </c>
      <c r="C257" s="12" t="s">
        <v>6486</v>
      </c>
      <c r="D257" s="12" t="s">
        <v>6795</v>
      </c>
      <c r="E257" s="12" t="s">
        <v>6796</v>
      </c>
    </row>
    <row r="258" spans="1:5" ht="15.75" customHeight="1" x14ac:dyDescent="0.25">
      <c r="A258" s="12" t="s">
        <v>6797</v>
      </c>
      <c r="B258" s="12"/>
      <c r="C258" s="12"/>
      <c r="D258" s="12"/>
      <c r="E258" s="12"/>
    </row>
    <row r="259" spans="1:5" ht="15.75" customHeight="1" x14ac:dyDescent="0.25">
      <c r="A259" s="12" t="s">
        <v>6797</v>
      </c>
      <c r="B259" s="12" t="s">
        <v>4257</v>
      </c>
      <c r="C259" s="12" t="s">
        <v>4257</v>
      </c>
      <c r="D259" s="12" t="s">
        <v>6798</v>
      </c>
      <c r="E259" s="12" t="s">
        <v>6798</v>
      </c>
    </row>
    <row r="260" spans="1:5" ht="15.75" customHeight="1" x14ac:dyDescent="0.25">
      <c r="A260" s="12" t="s">
        <v>6797</v>
      </c>
      <c r="B260" s="12" t="s">
        <v>4292</v>
      </c>
      <c r="C260" s="12" t="s">
        <v>4293</v>
      </c>
      <c r="D260" s="12" t="s">
        <v>9022</v>
      </c>
      <c r="E260" s="12" t="s">
        <v>9023</v>
      </c>
    </row>
    <row r="261" spans="1:5" ht="15.75" customHeight="1" x14ac:dyDescent="0.25">
      <c r="A261" s="12" t="s">
        <v>6797</v>
      </c>
      <c r="B261" s="12" t="s">
        <v>4313</v>
      </c>
      <c r="C261" s="12" t="s">
        <v>4318</v>
      </c>
      <c r="D261" s="12" t="s">
        <v>6799</v>
      </c>
      <c r="E261" s="12" t="s">
        <v>6800</v>
      </c>
    </row>
    <row r="262" spans="1:5" ht="15.75" customHeight="1" x14ac:dyDescent="0.25">
      <c r="A262" s="12" t="s">
        <v>6797</v>
      </c>
      <c r="B262" s="12" t="s">
        <v>4325</v>
      </c>
      <c r="C262" s="12" t="s">
        <v>4326</v>
      </c>
      <c r="D262" s="12" t="s">
        <v>6801</v>
      </c>
      <c r="E262" s="12" t="s">
        <v>6802</v>
      </c>
    </row>
    <row r="263" spans="1:5" ht="15.75" customHeight="1" x14ac:dyDescent="0.25">
      <c r="A263" s="12" t="s">
        <v>6797</v>
      </c>
      <c r="B263" s="12" t="s">
        <v>4363</v>
      </c>
      <c r="C263" s="12" t="s">
        <v>4364</v>
      </c>
      <c r="D263" s="12" t="s">
        <v>6803</v>
      </c>
      <c r="E263" s="12" t="s">
        <v>6804</v>
      </c>
    </row>
    <row r="264" spans="1:5" ht="15.75" customHeight="1" x14ac:dyDescent="0.25">
      <c r="A264" s="12" t="s">
        <v>6797</v>
      </c>
      <c r="B264" s="12" t="s">
        <v>4406</v>
      </c>
      <c r="C264" s="12" t="s">
        <v>4409</v>
      </c>
      <c r="D264" s="12" t="s">
        <v>6805</v>
      </c>
      <c r="E264" s="12" t="s">
        <v>6806</v>
      </c>
    </row>
    <row r="265" spans="1:5" ht="15.75" customHeight="1" x14ac:dyDescent="0.25">
      <c r="A265" s="12" t="s">
        <v>6797</v>
      </c>
      <c r="B265" s="12" t="s">
        <v>4454</v>
      </c>
      <c r="C265" s="12" t="s">
        <v>4454</v>
      </c>
      <c r="D265" s="12" t="s">
        <v>6807</v>
      </c>
      <c r="E265" s="12" t="s">
        <v>6807</v>
      </c>
    </row>
    <row r="266" spans="1:5" ht="15.75" customHeight="1" x14ac:dyDescent="0.25">
      <c r="A266" s="12" t="s">
        <v>6797</v>
      </c>
      <c r="B266" s="12" t="s">
        <v>4461</v>
      </c>
      <c r="C266" s="12" t="s">
        <v>4461</v>
      </c>
      <c r="D266" s="12" t="s">
        <v>6808</v>
      </c>
      <c r="E266" s="12" t="s">
        <v>6808</v>
      </c>
    </row>
    <row r="267" spans="1:5" ht="15.75" customHeight="1" x14ac:dyDescent="0.25">
      <c r="A267" s="12" t="s">
        <v>6797</v>
      </c>
      <c r="B267" s="12" t="s">
        <v>4469</v>
      </c>
      <c r="C267" s="12" t="s">
        <v>4470</v>
      </c>
      <c r="D267" s="12" t="s">
        <v>6809</v>
      </c>
      <c r="E267" s="12" t="s">
        <v>6810</v>
      </c>
    </row>
    <row r="268" spans="1:5" ht="15.75" customHeight="1" x14ac:dyDescent="0.25">
      <c r="A268" s="12" t="s">
        <v>6797</v>
      </c>
      <c r="B268" s="12" t="s">
        <v>4499</v>
      </c>
      <c r="C268" s="12" t="s">
        <v>4500</v>
      </c>
      <c r="D268" s="12" t="s">
        <v>9024</v>
      </c>
      <c r="E268" s="12" t="s">
        <v>9025</v>
      </c>
    </row>
    <row r="269" spans="1:5" ht="15.75" customHeight="1" x14ac:dyDescent="0.25">
      <c r="A269" s="12" t="s">
        <v>6797</v>
      </c>
      <c r="B269" s="12" t="s">
        <v>4517</v>
      </c>
      <c r="C269" s="12" t="s">
        <v>4517</v>
      </c>
      <c r="D269" s="12" t="s">
        <v>9026</v>
      </c>
      <c r="E269" s="12" t="s">
        <v>9026</v>
      </c>
    </row>
    <row r="270" spans="1:5" ht="15.75" customHeight="1" x14ac:dyDescent="0.25">
      <c r="A270" s="12" t="s">
        <v>6797</v>
      </c>
      <c r="B270" s="12" t="s">
        <v>4529</v>
      </c>
      <c r="C270" s="12" t="s">
        <v>4529</v>
      </c>
      <c r="D270" s="12" t="s">
        <v>9027</v>
      </c>
      <c r="E270" s="12" t="s">
        <v>9027</v>
      </c>
    </row>
    <row r="271" spans="1:5" ht="15.75" customHeight="1" x14ac:dyDescent="0.25">
      <c r="A271" s="12" t="s">
        <v>6797</v>
      </c>
      <c r="B271" s="12" t="s">
        <v>4536</v>
      </c>
      <c r="C271" s="12" t="s">
        <v>4536</v>
      </c>
      <c r="D271" s="12" t="s">
        <v>9629</v>
      </c>
      <c r="E271" s="12" t="s">
        <v>9629</v>
      </c>
    </row>
    <row r="272" spans="1:5" ht="15.75" customHeight="1" x14ac:dyDescent="0.25">
      <c r="A272" s="12" t="s">
        <v>6797</v>
      </c>
      <c r="B272" s="12" t="s">
        <v>4556</v>
      </c>
      <c r="C272" s="12" t="s">
        <v>4556</v>
      </c>
      <c r="D272" s="12" t="s">
        <v>9028</v>
      </c>
      <c r="E272" s="12" t="s">
        <v>9028</v>
      </c>
    </row>
    <row r="273" spans="1:5" ht="15.75" customHeight="1" x14ac:dyDescent="0.25">
      <c r="A273" s="12" t="s">
        <v>6797</v>
      </c>
      <c r="B273" s="12" t="s">
        <v>8878</v>
      </c>
      <c r="C273" s="12" t="s">
        <v>18104</v>
      </c>
      <c r="D273" s="12" t="s">
        <v>18127</v>
      </c>
      <c r="E273" s="12" t="s">
        <v>9610</v>
      </c>
    </row>
    <row r="274" spans="1:5" ht="15.75" customHeight="1" x14ac:dyDescent="0.25">
      <c r="A274" s="12" t="s">
        <v>6797</v>
      </c>
      <c r="B274" s="12" t="s">
        <v>4602</v>
      </c>
      <c r="C274" s="12" t="s">
        <v>4603</v>
      </c>
      <c r="D274" s="12" t="s">
        <v>9029</v>
      </c>
      <c r="E274" s="12" t="s">
        <v>9030</v>
      </c>
    </row>
    <row r="275" spans="1:5" ht="15.75" customHeight="1" x14ac:dyDescent="0.25">
      <c r="A275" s="12" t="s">
        <v>6797</v>
      </c>
      <c r="B275" s="12" t="s">
        <v>4608</v>
      </c>
      <c r="C275" s="12" t="s">
        <v>4609</v>
      </c>
      <c r="D275" s="12" t="s">
        <v>6811</v>
      </c>
      <c r="E275" s="12" t="s">
        <v>6812</v>
      </c>
    </row>
    <row r="276" spans="1:5" ht="15.75" customHeight="1" x14ac:dyDescent="0.25">
      <c r="A276" s="12" t="s">
        <v>6797</v>
      </c>
      <c r="B276" s="12" t="s">
        <v>4621</v>
      </c>
      <c r="C276" s="12" t="s">
        <v>4622</v>
      </c>
      <c r="D276" s="12" t="s">
        <v>9031</v>
      </c>
      <c r="E276" s="12" t="s">
        <v>9032</v>
      </c>
    </row>
    <row r="277" spans="1:5" ht="15.75" customHeight="1" x14ac:dyDescent="0.25">
      <c r="A277" s="12" t="s">
        <v>6797</v>
      </c>
      <c r="B277" s="12" t="s">
        <v>4628</v>
      </c>
      <c r="C277" s="12" t="s">
        <v>4629</v>
      </c>
      <c r="D277" s="12" t="s">
        <v>18128</v>
      </c>
      <c r="E277" s="12" t="s">
        <v>9550</v>
      </c>
    </row>
    <row r="278" spans="1:5" ht="15.75" customHeight="1" x14ac:dyDescent="0.25">
      <c r="A278" s="12" t="s">
        <v>6797</v>
      </c>
      <c r="B278" s="12" t="s">
        <v>4711</v>
      </c>
      <c r="C278" s="12" t="s">
        <v>4712</v>
      </c>
      <c r="D278" s="12" t="s">
        <v>9033</v>
      </c>
      <c r="E278" s="12" t="s">
        <v>9034</v>
      </c>
    </row>
    <row r="279" spans="1:5" ht="15.75" customHeight="1" x14ac:dyDescent="0.25">
      <c r="A279" s="12" t="s">
        <v>6797</v>
      </c>
      <c r="B279" s="12" t="s">
        <v>4718</v>
      </c>
      <c r="C279" s="12" t="s">
        <v>4718</v>
      </c>
      <c r="D279" s="12" t="s">
        <v>6813</v>
      </c>
      <c r="E279" s="12" t="s">
        <v>6813</v>
      </c>
    </row>
    <row r="280" spans="1:5" ht="15.75" customHeight="1" x14ac:dyDescent="0.25">
      <c r="A280" s="12" t="s">
        <v>6797</v>
      </c>
      <c r="B280" s="12" t="s">
        <v>4732</v>
      </c>
      <c r="C280" s="12" t="s">
        <v>4733</v>
      </c>
      <c r="D280" s="12" t="s">
        <v>9035</v>
      </c>
      <c r="E280" s="12" t="s">
        <v>9036</v>
      </c>
    </row>
    <row r="281" spans="1:5" ht="15.75" customHeight="1" x14ac:dyDescent="0.25">
      <c r="A281" s="12" t="s">
        <v>6797</v>
      </c>
      <c r="B281" s="12" t="s">
        <v>4739</v>
      </c>
      <c r="C281" s="12" t="s">
        <v>4742</v>
      </c>
      <c r="D281" s="12" t="s">
        <v>6814</v>
      </c>
      <c r="E281" s="12" t="s">
        <v>6815</v>
      </c>
    </row>
    <row r="282" spans="1:5" ht="15.75" customHeight="1" x14ac:dyDescent="0.25">
      <c r="A282" s="12" t="s">
        <v>6797</v>
      </c>
      <c r="B282" s="12" t="s">
        <v>4809</v>
      </c>
      <c r="C282" s="12" t="s">
        <v>18105</v>
      </c>
      <c r="D282" s="12" t="s">
        <v>18129</v>
      </c>
      <c r="E282" s="12" t="s">
        <v>9503</v>
      </c>
    </row>
    <row r="283" spans="1:5" ht="15.75" customHeight="1" x14ac:dyDescent="0.25">
      <c r="A283" s="12" t="s">
        <v>6797</v>
      </c>
      <c r="B283" s="12" t="s">
        <v>4817</v>
      </c>
      <c r="C283" s="12" t="s">
        <v>4821</v>
      </c>
      <c r="D283" s="12" t="s">
        <v>6816</v>
      </c>
      <c r="E283" s="12" t="s">
        <v>6817</v>
      </c>
    </row>
    <row r="284" spans="1:5" ht="15.75" customHeight="1" x14ac:dyDescent="0.25">
      <c r="A284" s="12" t="s">
        <v>6797</v>
      </c>
      <c r="B284" s="12" t="s">
        <v>4851</v>
      </c>
      <c r="C284" s="12" t="s">
        <v>4854</v>
      </c>
      <c r="D284" s="12" t="s">
        <v>6818</v>
      </c>
      <c r="E284" s="12" t="s">
        <v>6819</v>
      </c>
    </row>
    <row r="285" spans="1:5" ht="15.75" customHeight="1" x14ac:dyDescent="0.25">
      <c r="A285" s="12" t="s">
        <v>6797</v>
      </c>
      <c r="B285" s="12" t="s">
        <v>4862</v>
      </c>
      <c r="C285" s="12" t="s">
        <v>4863</v>
      </c>
      <c r="D285" s="12" t="s">
        <v>9037</v>
      </c>
      <c r="E285" s="12" t="s">
        <v>9038</v>
      </c>
    </row>
    <row r="286" spans="1:5" ht="15.75" customHeight="1" x14ac:dyDescent="0.25">
      <c r="A286" s="12" t="s">
        <v>6797</v>
      </c>
      <c r="B286" s="12" t="s">
        <v>4874</v>
      </c>
      <c r="C286" s="12" t="s">
        <v>4877</v>
      </c>
      <c r="D286" s="12" t="s">
        <v>6820</v>
      </c>
      <c r="E286" s="12" t="s">
        <v>6821</v>
      </c>
    </row>
    <row r="287" spans="1:5" ht="15.75" customHeight="1" x14ac:dyDescent="0.25">
      <c r="A287" s="12" t="s">
        <v>6797</v>
      </c>
      <c r="B287" s="12" t="s">
        <v>4889</v>
      </c>
      <c r="C287" s="12" t="s">
        <v>4890</v>
      </c>
      <c r="D287" s="12" t="s">
        <v>9039</v>
      </c>
      <c r="E287" s="12" t="s">
        <v>9040</v>
      </c>
    </row>
    <row r="288" spans="1:5" ht="15.75" customHeight="1" x14ac:dyDescent="0.25">
      <c r="A288" s="12" t="s">
        <v>6797</v>
      </c>
      <c r="B288" s="12" t="s">
        <v>4901</v>
      </c>
      <c r="C288" s="12" t="s">
        <v>4905</v>
      </c>
      <c r="D288" s="12" t="s">
        <v>6822</v>
      </c>
      <c r="E288" s="12" t="s">
        <v>6823</v>
      </c>
    </row>
    <row r="289" spans="1:5" ht="15.75" customHeight="1" x14ac:dyDescent="0.25">
      <c r="A289" s="12" t="s">
        <v>6797</v>
      </c>
      <c r="B289" s="12" t="s">
        <v>4950</v>
      </c>
      <c r="C289" s="12" t="s">
        <v>4951</v>
      </c>
      <c r="D289" s="12" t="s">
        <v>6824</v>
      </c>
      <c r="E289" s="12" t="s">
        <v>6825</v>
      </c>
    </row>
    <row r="290" spans="1:5" ht="15.75" customHeight="1" x14ac:dyDescent="0.25">
      <c r="A290" s="12" t="s">
        <v>6797</v>
      </c>
      <c r="B290" s="12" t="s">
        <v>4977</v>
      </c>
      <c r="C290" s="12" t="s">
        <v>4978</v>
      </c>
      <c r="D290" s="12" t="s">
        <v>6826</v>
      </c>
      <c r="E290" s="12" t="s">
        <v>6827</v>
      </c>
    </row>
    <row r="291" spans="1:5" ht="15.75" customHeight="1" x14ac:dyDescent="0.25">
      <c r="A291" s="12" t="s">
        <v>6797</v>
      </c>
      <c r="B291" s="12" t="s">
        <v>5015</v>
      </c>
      <c r="C291" s="12" t="s">
        <v>5016</v>
      </c>
      <c r="D291" s="12" t="s">
        <v>6828</v>
      </c>
      <c r="E291" s="12" t="s">
        <v>6829</v>
      </c>
    </row>
    <row r="292" spans="1:5" ht="15.75" customHeight="1" x14ac:dyDescent="0.25">
      <c r="A292" s="12" t="s">
        <v>6797</v>
      </c>
      <c r="B292" s="12" t="s">
        <v>5134</v>
      </c>
      <c r="C292" s="12" t="s">
        <v>5135</v>
      </c>
      <c r="D292" s="12" t="s">
        <v>6830</v>
      </c>
      <c r="E292" s="12" t="s">
        <v>6831</v>
      </c>
    </row>
    <row r="293" spans="1:5" ht="15.75" customHeight="1" x14ac:dyDescent="0.25">
      <c r="A293" s="12" t="s">
        <v>6797</v>
      </c>
      <c r="B293" s="12" t="s">
        <v>5215</v>
      </c>
      <c r="C293" s="12" t="s">
        <v>5216</v>
      </c>
      <c r="D293" s="12" t="s">
        <v>6832</v>
      </c>
      <c r="E293" s="12" t="s">
        <v>6833</v>
      </c>
    </row>
    <row r="294" spans="1:5" ht="15.75" customHeight="1" x14ac:dyDescent="0.25">
      <c r="A294" s="12" t="s">
        <v>6797</v>
      </c>
      <c r="B294" s="12" t="s">
        <v>5273</v>
      </c>
      <c r="C294" s="12" t="s">
        <v>18106</v>
      </c>
      <c r="D294" s="12" t="s">
        <v>18130</v>
      </c>
      <c r="E294" s="12" t="s">
        <v>9597</v>
      </c>
    </row>
    <row r="295" spans="1:5" ht="15.75" customHeight="1" x14ac:dyDescent="0.25">
      <c r="A295" s="12" t="s">
        <v>6797</v>
      </c>
      <c r="B295" s="12" t="s">
        <v>5302</v>
      </c>
      <c r="C295" s="12" t="s">
        <v>5303</v>
      </c>
      <c r="D295" s="12" t="s">
        <v>9041</v>
      </c>
      <c r="E295" s="12" t="s">
        <v>9042</v>
      </c>
    </row>
    <row r="296" spans="1:5" ht="15.75" customHeight="1" x14ac:dyDescent="0.25">
      <c r="A296" s="12" t="s">
        <v>6797</v>
      </c>
      <c r="B296" s="12" t="s">
        <v>5324</v>
      </c>
      <c r="C296" s="12" t="s">
        <v>5325</v>
      </c>
      <c r="D296" s="12" t="s">
        <v>6834</v>
      </c>
      <c r="E296" s="12" t="s">
        <v>6835</v>
      </c>
    </row>
    <row r="297" spans="1:5" ht="15.75" customHeight="1" x14ac:dyDescent="0.25">
      <c r="A297" s="12" t="s">
        <v>6797</v>
      </c>
      <c r="B297" s="12" t="s">
        <v>5436</v>
      </c>
      <c r="C297" s="12" t="s">
        <v>5436</v>
      </c>
      <c r="D297" s="12" t="s">
        <v>6836</v>
      </c>
      <c r="E297" s="12" t="s">
        <v>6836</v>
      </c>
    </row>
    <row r="298" spans="1:5" ht="15.75" customHeight="1" x14ac:dyDescent="0.25">
      <c r="A298" s="12" t="s">
        <v>6797</v>
      </c>
      <c r="B298" s="12" t="s">
        <v>5462</v>
      </c>
      <c r="C298" s="12" t="s">
        <v>5463</v>
      </c>
      <c r="D298" s="12" t="s">
        <v>6837</v>
      </c>
      <c r="E298" s="12" t="s">
        <v>6838</v>
      </c>
    </row>
    <row r="299" spans="1:5" ht="15.75" customHeight="1" x14ac:dyDescent="0.25">
      <c r="A299" s="12" t="s">
        <v>6797</v>
      </c>
      <c r="B299" s="12" t="s">
        <v>5600</v>
      </c>
      <c r="C299" s="12" t="s">
        <v>5601</v>
      </c>
      <c r="D299" s="12" t="s">
        <v>9043</v>
      </c>
      <c r="E299" s="12" t="s">
        <v>9044</v>
      </c>
    </row>
    <row r="300" spans="1:5" ht="15.75" customHeight="1" x14ac:dyDescent="0.25">
      <c r="A300" s="12" t="s">
        <v>6797</v>
      </c>
      <c r="B300" s="12" t="s">
        <v>5632</v>
      </c>
      <c r="C300" s="12" t="s">
        <v>5632</v>
      </c>
      <c r="D300" s="12" t="s">
        <v>9045</v>
      </c>
      <c r="E300" s="12" t="s">
        <v>9045</v>
      </c>
    </row>
    <row r="301" spans="1:5" ht="15.75" customHeight="1" x14ac:dyDescent="0.25">
      <c r="A301" s="12" t="s">
        <v>6797</v>
      </c>
      <c r="B301" s="12" t="s">
        <v>5639</v>
      </c>
      <c r="C301" s="12" t="s">
        <v>5640</v>
      </c>
      <c r="D301" s="12" t="s">
        <v>6839</v>
      </c>
      <c r="E301" s="12" t="s">
        <v>6840</v>
      </c>
    </row>
    <row r="302" spans="1:5" ht="15.75" customHeight="1" x14ac:dyDescent="0.25">
      <c r="A302" s="12" t="s">
        <v>6797</v>
      </c>
      <c r="B302" s="12" t="s">
        <v>5646</v>
      </c>
      <c r="C302" s="12" t="s">
        <v>18107</v>
      </c>
      <c r="D302" s="12" t="s">
        <v>18131</v>
      </c>
      <c r="E302" s="12" t="s">
        <v>18132</v>
      </c>
    </row>
    <row r="303" spans="1:5" ht="15.75" customHeight="1" x14ac:dyDescent="0.25">
      <c r="A303" s="12" t="s">
        <v>6797</v>
      </c>
      <c r="B303" s="12" t="s">
        <v>5658</v>
      </c>
      <c r="C303" s="12" t="s">
        <v>5659</v>
      </c>
      <c r="D303" s="12" t="s">
        <v>6841</v>
      </c>
      <c r="E303" s="12" t="s">
        <v>6842</v>
      </c>
    </row>
    <row r="304" spans="1:5" ht="15.75" customHeight="1" x14ac:dyDescent="0.25">
      <c r="A304" s="12" t="s">
        <v>6797</v>
      </c>
      <c r="B304" s="12" t="s">
        <v>5670</v>
      </c>
      <c r="C304" s="12" t="s">
        <v>5671</v>
      </c>
      <c r="D304" s="12" t="s">
        <v>6843</v>
      </c>
      <c r="E304" s="12" t="s">
        <v>6844</v>
      </c>
    </row>
    <row r="305" spans="1:5" ht="15.75" customHeight="1" x14ac:dyDescent="0.25">
      <c r="A305" s="12" t="s">
        <v>6797</v>
      </c>
      <c r="B305" s="12" t="s">
        <v>5749</v>
      </c>
      <c r="C305" s="12" t="s">
        <v>5752</v>
      </c>
      <c r="D305" s="12" t="s">
        <v>6845</v>
      </c>
      <c r="E305" s="12" t="s">
        <v>6846</v>
      </c>
    </row>
    <row r="306" spans="1:5" ht="15.75" customHeight="1" x14ac:dyDescent="0.25">
      <c r="A306" s="12" t="s">
        <v>6797</v>
      </c>
      <c r="B306" s="12" t="s">
        <v>5788</v>
      </c>
      <c r="C306" s="12" t="s">
        <v>5789</v>
      </c>
      <c r="D306" s="12" t="s">
        <v>9046</v>
      </c>
      <c r="E306" s="12" t="s">
        <v>9047</v>
      </c>
    </row>
    <row r="307" spans="1:5" ht="15.75" customHeight="1" x14ac:dyDescent="0.25">
      <c r="A307" s="12" t="s">
        <v>6797</v>
      </c>
      <c r="B307" s="12" t="s">
        <v>5820</v>
      </c>
      <c r="C307" s="12" t="s">
        <v>5821</v>
      </c>
      <c r="D307" s="12" t="s">
        <v>6847</v>
      </c>
      <c r="E307" s="12" t="s">
        <v>6848</v>
      </c>
    </row>
    <row r="308" spans="1:5" ht="15.75" customHeight="1" x14ac:dyDescent="0.25">
      <c r="A308" s="12" t="s">
        <v>6797</v>
      </c>
      <c r="B308" s="12" t="s">
        <v>5875</v>
      </c>
      <c r="C308" s="12" t="s">
        <v>5876</v>
      </c>
      <c r="D308" s="12" t="s">
        <v>6849</v>
      </c>
      <c r="E308" s="12" t="s">
        <v>6850</v>
      </c>
    </row>
    <row r="309" spans="1:5" ht="15.75" customHeight="1" x14ac:dyDescent="0.25">
      <c r="A309" s="12" t="s">
        <v>6797</v>
      </c>
      <c r="B309" s="12" t="s">
        <v>5993</v>
      </c>
      <c r="C309" s="12" t="s">
        <v>5994</v>
      </c>
      <c r="D309" s="12" t="s">
        <v>6851</v>
      </c>
      <c r="E309" s="12" t="s">
        <v>6852</v>
      </c>
    </row>
    <row r="310" spans="1:5" ht="15.75" customHeight="1" x14ac:dyDescent="0.25">
      <c r="A310" s="12" t="s">
        <v>6797</v>
      </c>
      <c r="B310" s="12" t="s">
        <v>6021</v>
      </c>
      <c r="C310" s="12" t="s">
        <v>6021</v>
      </c>
      <c r="D310" s="12" t="s">
        <v>9048</v>
      </c>
      <c r="E310" s="12" t="s">
        <v>9048</v>
      </c>
    </row>
    <row r="311" spans="1:5" ht="15.75" customHeight="1" x14ac:dyDescent="0.25">
      <c r="A311" s="12" t="s">
        <v>6797</v>
      </c>
      <c r="B311" s="12" t="s">
        <v>6104</v>
      </c>
      <c r="C311" s="12" t="s">
        <v>6105</v>
      </c>
      <c r="D311" s="12" t="s">
        <v>9049</v>
      </c>
      <c r="E311" s="12" t="s">
        <v>9050</v>
      </c>
    </row>
    <row r="312" spans="1:5" ht="15.75" customHeight="1" x14ac:dyDescent="0.25">
      <c r="A312" s="12" t="s">
        <v>6797</v>
      </c>
      <c r="B312" s="12" t="s">
        <v>6170</v>
      </c>
      <c r="C312" s="12" t="s">
        <v>6171</v>
      </c>
      <c r="D312" s="12" t="s">
        <v>6853</v>
      </c>
      <c r="E312" s="12" t="s">
        <v>6854</v>
      </c>
    </row>
    <row r="313" spans="1:5" ht="15.75" customHeight="1" x14ac:dyDescent="0.25">
      <c r="A313" s="12" t="s">
        <v>6797</v>
      </c>
      <c r="B313" s="12" t="s">
        <v>6183</v>
      </c>
      <c r="C313" s="12" t="s">
        <v>6184</v>
      </c>
      <c r="D313" s="12" t="s">
        <v>9051</v>
      </c>
      <c r="E313" s="12" t="s">
        <v>9052</v>
      </c>
    </row>
    <row r="314" spans="1:5" ht="15.75" customHeight="1" x14ac:dyDescent="0.25">
      <c r="A314" s="12" t="s">
        <v>6797</v>
      </c>
      <c r="B314" s="12" t="s">
        <v>6240</v>
      </c>
      <c r="C314" s="12" t="s">
        <v>18108</v>
      </c>
      <c r="D314" s="12" t="s">
        <v>18133</v>
      </c>
      <c r="E314" s="12" t="s">
        <v>9636</v>
      </c>
    </row>
    <row r="315" spans="1:5" ht="15.75" customHeight="1" x14ac:dyDescent="0.25">
      <c r="A315" s="12" t="s">
        <v>6797</v>
      </c>
      <c r="B315" s="12" t="s">
        <v>6311</v>
      </c>
      <c r="C315" s="12" t="s">
        <v>6312</v>
      </c>
      <c r="D315" s="12" t="s">
        <v>9053</v>
      </c>
      <c r="E315" s="12" t="s">
        <v>9054</v>
      </c>
    </row>
    <row r="316" spans="1:5" ht="15.75" customHeight="1" x14ac:dyDescent="0.25">
      <c r="A316" s="12" t="s">
        <v>6797</v>
      </c>
      <c r="B316" s="12" t="s">
        <v>6355</v>
      </c>
      <c r="C316" s="12" t="s">
        <v>6356</v>
      </c>
      <c r="D316" s="12" t="s">
        <v>9055</v>
      </c>
      <c r="E316" s="12" t="s">
        <v>9056</v>
      </c>
    </row>
    <row r="317" spans="1:5" ht="15.75" customHeight="1" x14ac:dyDescent="0.25">
      <c r="A317" s="12" t="s">
        <v>6797</v>
      </c>
      <c r="B317" s="12" t="s">
        <v>6375</v>
      </c>
      <c r="C317" s="12" t="s">
        <v>6376</v>
      </c>
      <c r="D317" s="12" t="s">
        <v>6855</v>
      </c>
      <c r="E317" s="12" t="s">
        <v>6856</v>
      </c>
    </row>
    <row r="318" spans="1:5" ht="15.75" customHeight="1" x14ac:dyDescent="0.25">
      <c r="A318" s="12" t="s">
        <v>6797</v>
      </c>
      <c r="B318" s="12" t="s">
        <v>6391</v>
      </c>
      <c r="C318" s="12" t="s">
        <v>6392</v>
      </c>
      <c r="D318" s="12" t="s">
        <v>6857</v>
      </c>
      <c r="E318" s="12" t="s">
        <v>6858</v>
      </c>
    </row>
    <row r="319" spans="1:5" ht="15.75" customHeight="1" x14ac:dyDescent="0.25">
      <c r="A319" s="12" t="s">
        <v>6797</v>
      </c>
      <c r="B319" s="12" t="s">
        <v>6398</v>
      </c>
      <c r="C319" s="12" t="s">
        <v>6398</v>
      </c>
      <c r="D319" s="12" t="s">
        <v>6859</v>
      </c>
      <c r="E319" s="12" t="s">
        <v>6859</v>
      </c>
    </row>
    <row r="320" spans="1:5" ht="15.75" customHeight="1" x14ac:dyDescent="0.25">
      <c r="A320" s="12" t="s">
        <v>6797</v>
      </c>
      <c r="B320" s="12" t="s">
        <v>6418</v>
      </c>
      <c r="C320" s="12" t="s">
        <v>6419</v>
      </c>
      <c r="D320" s="12" t="s">
        <v>6860</v>
      </c>
      <c r="E320" s="12" t="s">
        <v>6861</v>
      </c>
    </row>
    <row r="321" spans="1:5" ht="15.75" customHeight="1" x14ac:dyDescent="0.25">
      <c r="A321" s="12" t="s">
        <v>6797</v>
      </c>
      <c r="B321" s="12" t="s">
        <v>6424</v>
      </c>
      <c r="C321" s="12" t="s">
        <v>6425</v>
      </c>
      <c r="D321" s="12" t="s">
        <v>9057</v>
      </c>
      <c r="E321" s="12" t="s">
        <v>9058</v>
      </c>
    </row>
    <row r="322" spans="1:5" ht="15.75" customHeight="1" x14ac:dyDescent="0.25">
      <c r="A322" s="12" t="s">
        <v>6797</v>
      </c>
      <c r="B322" s="12" t="s">
        <v>6432</v>
      </c>
      <c r="C322" s="12" t="s">
        <v>6433</v>
      </c>
      <c r="D322" s="12" t="s">
        <v>9059</v>
      </c>
      <c r="E322" s="12" t="s">
        <v>9060</v>
      </c>
    </row>
    <row r="323" spans="1:5" ht="15.75" customHeight="1" x14ac:dyDescent="0.25">
      <c r="A323" s="12" t="s">
        <v>6797</v>
      </c>
      <c r="B323" s="12" t="s">
        <v>6455</v>
      </c>
      <c r="C323" s="12" t="s">
        <v>6455</v>
      </c>
      <c r="D323" s="12" t="s">
        <v>6862</v>
      </c>
      <c r="E323" s="12" t="s">
        <v>6862</v>
      </c>
    </row>
    <row r="324" spans="1:5" ht="15.75" customHeight="1" x14ac:dyDescent="0.25">
      <c r="A324" s="12" t="s">
        <v>6863</v>
      </c>
      <c r="B324" s="12"/>
      <c r="C324" s="12"/>
      <c r="D324" s="12"/>
      <c r="E324" s="12"/>
    </row>
    <row r="325" spans="1:5" ht="15.75" customHeight="1" x14ac:dyDescent="0.25">
      <c r="A325" s="12" t="s">
        <v>6863</v>
      </c>
      <c r="B325" s="12" t="s">
        <v>4257</v>
      </c>
      <c r="C325" s="12" t="s">
        <v>4257</v>
      </c>
      <c r="D325" s="12" t="s">
        <v>6864</v>
      </c>
      <c r="E325" s="12" t="s">
        <v>6864</v>
      </c>
    </row>
    <row r="326" spans="1:5" ht="15.75" customHeight="1" x14ac:dyDescent="0.25">
      <c r="A326" s="12" t="s">
        <v>6863</v>
      </c>
      <c r="B326" s="12" t="s">
        <v>4292</v>
      </c>
      <c r="C326" s="12" t="s">
        <v>4293</v>
      </c>
      <c r="D326" s="12" t="s">
        <v>9061</v>
      </c>
      <c r="E326" s="12" t="s">
        <v>9062</v>
      </c>
    </row>
    <row r="327" spans="1:5" ht="15.75" customHeight="1" x14ac:dyDescent="0.25">
      <c r="A327" s="12" t="s">
        <v>6863</v>
      </c>
      <c r="B327" s="12" t="s">
        <v>4313</v>
      </c>
      <c r="C327" s="12" t="s">
        <v>4318</v>
      </c>
      <c r="D327" s="12" t="s">
        <v>6865</v>
      </c>
      <c r="E327" s="12" t="s">
        <v>6866</v>
      </c>
    </row>
    <row r="328" spans="1:5" ht="15.75" customHeight="1" x14ac:dyDescent="0.25">
      <c r="A328" s="12" t="s">
        <v>6863</v>
      </c>
      <c r="B328" s="12" t="s">
        <v>4325</v>
      </c>
      <c r="C328" s="12" t="s">
        <v>4326</v>
      </c>
      <c r="D328" s="12" t="s">
        <v>6867</v>
      </c>
      <c r="E328" s="12" t="s">
        <v>6868</v>
      </c>
    </row>
    <row r="329" spans="1:5" ht="15.75" customHeight="1" x14ac:dyDescent="0.25">
      <c r="A329" s="12" t="s">
        <v>6863</v>
      </c>
      <c r="B329" s="12" t="s">
        <v>4344</v>
      </c>
      <c r="C329" s="12" t="s">
        <v>4347</v>
      </c>
      <c r="D329" s="12" t="s">
        <v>6869</v>
      </c>
      <c r="E329" s="12" t="s">
        <v>6870</v>
      </c>
    </row>
    <row r="330" spans="1:5" ht="15.75" customHeight="1" x14ac:dyDescent="0.25">
      <c r="A330" s="12" t="s">
        <v>6863</v>
      </c>
      <c r="B330" s="12" t="s">
        <v>4363</v>
      </c>
      <c r="C330" s="12" t="s">
        <v>4364</v>
      </c>
      <c r="D330" s="12" t="s">
        <v>9063</v>
      </c>
      <c r="E330" s="12" t="s">
        <v>9064</v>
      </c>
    </row>
    <row r="331" spans="1:5" ht="15.75" customHeight="1" x14ac:dyDescent="0.25">
      <c r="A331" s="12" t="s">
        <v>6863</v>
      </c>
      <c r="B331" s="12" t="s">
        <v>4390</v>
      </c>
      <c r="C331" s="12" t="s">
        <v>4391</v>
      </c>
      <c r="D331" s="12" t="s">
        <v>6871</v>
      </c>
      <c r="E331" s="12" t="s">
        <v>6872</v>
      </c>
    </row>
    <row r="332" spans="1:5" ht="15.75" customHeight="1" x14ac:dyDescent="0.25">
      <c r="A332" s="12" t="s">
        <v>6863</v>
      </c>
      <c r="B332" s="12" t="s">
        <v>4406</v>
      </c>
      <c r="C332" s="12" t="s">
        <v>4409</v>
      </c>
      <c r="D332" s="12" t="s">
        <v>6873</v>
      </c>
      <c r="E332" s="12" t="s">
        <v>6874</v>
      </c>
    </row>
    <row r="333" spans="1:5" ht="15.75" customHeight="1" x14ac:dyDescent="0.25">
      <c r="A333" s="12" t="s">
        <v>6863</v>
      </c>
      <c r="B333" s="12" t="s">
        <v>4454</v>
      </c>
      <c r="C333" s="12" t="s">
        <v>4454</v>
      </c>
      <c r="D333" s="12" t="s">
        <v>6875</v>
      </c>
      <c r="E333" s="12" t="s">
        <v>6875</v>
      </c>
    </row>
    <row r="334" spans="1:5" ht="15.75" customHeight="1" x14ac:dyDescent="0.25">
      <c r="A334" s="12" t="s">
        <v>6863</v>
      </c>
      <c r="B334" s="12" t="s">
        <v>4461</v>
      </c>
      <c r="C334" s="12" t="s">
        <v>4461</v>
      </c>
      <c r="D334" s="12" t="s">
        <v>6876</v>
      </c>
      <c r="E334" s="12" t="s">
        <v>6876</v>
      </c>
    </row>
    <row r="335" spans="1:5" ht="15.75" customHeight="1" x14ac:dyDescent="0.25">
      <c r="A335" s="12" t="s">
        <v>6863</v>
      </c>
      <c r="B335" s="12" t="s">
        <v>4469</v>
      </c>
      <c r="C335" s="12" t="s">
        <v>4470</v>
      </c>
      <c r="D335" s="12" t="s">
        <v>6877</v>
      </c>
      <c r="E335" s="12" t="s">
        <v>6878</v>
      </c>
    </row>
    <row r="336" spans="1:5" ht="15.75" customHeight="1" x14ac:dyDescent="0.25">
      <c r="A336" s="12" t="s">
        <v>6863</v>
      </c>
      <c r="B336" s="12" t="s">
        <v>4483</v>
      </c>
      <c r="C336" s="12" t="s">
        <v>4486</v>
      </c>
      <c r="D336" s="12" t="s">
        <v>6879</v>
      </c>
      <c r="E336" s="12" t="s">
        <v>6880</v>
      </c>
    </row>
    <row r="337" spans="1:5" ht="15.75" customHeight="1" x14ac:dyDescent="0.25">
      <c r="A337" s="12" t="s">
        <v>6863</v>
      </c>
      <c r="B337" s="12" t="s">
        <v>4499</v>
      </c>
      <c r="C337" s="12" t="s">
        <v>4500</v>
      </c>
      <c r="D337" s="12" t="s">
        <v>6881</v>
      </c>
      <c r="E337" s="12" t="s">
        <v>6882</v>
      </c>
    </row>
    <row r="338" spans="1:5" ht="15.75" customHeight="1" x14ac:dyDescent="0.25">
      <c r="A338" s="12" t="s">
        <v>6863</v>
      </c>
      <c r="B338" s="12" t="s">
        <v>4529</v>
      </c>
      <c r="C338" s="12" t="s">
        <v>4529</v>
      </c>
      <c r="D338" s="12" t="s">
        <v>6883</v>
      </c>
      <c r="E338" s="12" t="s">
        <v>6883</v>
      </c>
    </row>
    <row r="339" spans="1:5" ht="15.75" customHeight="1" x14ac:dyDescent="0.25">
      <c r="A339" s="12" t="s">
        <v>6863</v>
      </c>
      <c r="B339" s="12" t="s">
        <v>4536</v>
      </c>
      <c r="C339" s="12" t="s">
        <v>4536</v>
      </c>
      <c r="D339" s="12" t="s">
        <v>9332</v>
      </c>
      <c r="E339" s="12" t="s">
        <v>9332</v>
      </c>
    </row>
    <row r="340" spans="1:5" ht="15.75" customHeight="1" x14ac:dyDescent="0.25">
      <c r="A340" s="12" t="s">
        <v>6863</v>
      </c>
      <c r="B340" s="12" t="s">
        <v>4556</v>
      </c>
      <c r="C340" s="12" t="s">
        <v>4556</v>
      </c>
      <c r="D340" s="12" t="s">
        <v>9065</v>
      </c>
      <c r="E340" s="12" t="s">
        <v>9065</v>
      </c>
    </row>
    <row r="341" spans="1:5" ht="15.75" customHeight="1" x14ac:dyDescent="0.25">
      <c r="A341" s="12" t="s">
        <v>6863</v>
      </c>
      <c r="B341" s="12" t="s">
        <v>4558</v>
      </c>
      <c r="C341" s="12" t="s">
        <v>4558</v>
      </c>
      <c r="D341" s="12" t="s">
        <v>9408</v>
      </c>
      <c r="E341" s="12" t="s">
        <v>9408</v>
      </c>
    </row>
    <row r="342" spans="1:5" ht="15.75" customHeight="1" x14ac:dyDescent="0.25">
      <c r="A342" s="12" t="s">
        <v>6863</v>
      </c>
      <c r="B342" s="12" t="s">
        <v>8878</v>
      </c>
      <c r="C342" s="12" t="s">
        <v>18104</v>
      </c>
      <c r="D342" s="12" t="s">
        <v>18134</v>
      </c>
      <c r="E342" s="12" t="s">
        <v>9399</v>
      </c>
    </row>
    <row r="343" spans="1:5" ht="15.75" customHeight="1" x14ac:dyDescent="0.25">
      <c r="A343" s="12" t="s">
        <v>6863</v>
      </c>
      <c r="B343" s="12" t="s">
        <v>4602</v>
      </c>
      <c r="C343" s="12" t="s">
        <v>4603</v>
      </c>
      <c r="D343" s="12" t="s">
        <v>6884</v>
      </c>
      <c r="E343" s="12" t="s">
        <v>6885</v>
      </c>
    </row>
    <row r="344" spans="1:5" ht="15.75" customHeight="1" x14ac:dyDescent="0.25">
      <c r="A344" s="12" t="s">
        <v>6863</v>
      </c>
      <c r="B344" s="12" t="s">
        <v>4718</v>
      </c>
      <c r="C344" s="12" t="s">
        <v>4718</v>
      </c>
      <c r="D344" s="12" t="s">
        <v>6886</v>
      </c>
      <c r="E344" s="12" t="s">
        <v>6886</v>
      </c>
    </row>
    <row r="345" spans="1:5" ht="15.75" customHeight="1" x14ac:dyDescent="0.25">
      <c r="A345" s="12" t="s">
        <v>6863</v>
      </c>
      <c r="B345" s="12" t="s">
        <v>4732</v>
      </c>
      <c r="C345" s="12" t="s">
        <v>4733</v>
      </c>
      <c r="D345" s="12" t="s">
        <v>6887</v>
      </c>
      <c r="E345" s="12" t="s">
        <v>6888</v>
      </c>
    </row>
    <row r="346" spans="1:5" ht="15.75" customHeight="1" x14ac:dyDescent="0.25">
      <c r="A346" s="12" t="s">
        <v>6863</v>
      </c>
      <c r="B346" s="12" t="s">
        <v>4817</v>
      </c>
      <c r="C346" s="12" t="s">
        <v>4821</v>
      </c>
      <c r="D346" s="12" t="s">
        <v>6889</v>
      </c>
      <c r="E346" s="12" t="s">
        <v>6890</v>
      </c>
    </row>
    <row r="347" spans="1:5" ht="15.75" customHeight="1" x14ac:dyDescent="0.25">
      <c r="A347" s="12" t="s">
        <v>6863</v>
      </c>
      <c r="B347" s="12" t="s">
        <v>4825</v>
      </c>
      <c r="C347" s="12" t="s">
        <v>4826</v>
      </c>
      <c r="D347" s="12" t="s">
        <v>6891</v>
      </c>
      <c r="E347" s="12" t="s">
        <v>6892</v>
      </c>
    </row>
    <row r="348" spans="1:5" ht="15.75" customHeight="1" x14ac:dyDescent="0.25">
      <c r="A348" s="12" t="s">
        <v>6863</v>
      </c>
      <c r="B348" s="12" t="s">
        <v>4862</v>
      </c>
      <c r="C348" s="12" t="s">
        <v>4863</v>
      </c>
      <c r="D348" s="12" t="s">
        <v>9066</v>
      </c>
      <c r="E348" s="12" t="s">
        <v>9067</v>
      </c>
    </row>
    <row r="349" spans="1:5" ht="15.75" customHeight="1" x14ac:dyDescent="0.25">
      <c r="A349" s="12" t="s">
        <v>6863</v>
      </c>
      <c r="B349" s="12" t="s">
        <v>4874</v>
      </c>
      <c r="C349" s="12" t="s">
        <v>4877</v>
      </c>
      <c r="D349" s="12" t="s">
        <v>6893</v>
      </c>
      <c r="E349" s="12" t="s">
        <v>6894</v>
      </c>
    </row>
    <row r="350" spans="1:5" ht="15.75" customHeight="1" x14ac:dyDescent="0.25">
      <c r="A350" s="12" t="s">
        <v>6863</v>
      </c>
      <c r="B350" s="12" t="s">
        <v>4901</v>
      </c>
      <c r="C350" s="12" t="s">
        <v>4905</v>
      </c>
      <c r="D350" s="12" t="s">
        <v>6895</v>
      </c>
      <c r="E350" s="12" t="s">
        <v>6896</v>
      </c>
    </row>
    <row r="351" spans="1:5" ht="15.75" customHeight="1" x14ac:dyDescent="0.25">
      <c r="A351" s="12" t="s">
        <v>6863</v>
      </c>
      <c r="B351" s="12" t="s">
        <v>4950</v>
      </c>
      <c r="C351" s="12" t="s">
        <v>4951</v>
      </c>
      <c r="D351" s="12" t="s">
        <v>6897</v>
      </c>
      <c r="E351" s="12" t="s">
        <v>6898</v>
      </c>
    </row>
    <row r="352" spans="1:5" ht="15.75" customHeight="1" x14ac:dyDescent="0.25">
      <c r="A352" s="12" t="s">
        <v>6863</v>
      </c>
      <c r="B352" s="12" t="s">
        <v>4977</v>
      </c>
      <c r="C352" s="12" t="s">
        <v>4978</v>
      </c>
      <c r="D352" s="12" t="s">
        <v>9068</v>
      </c>
      <c r="E352" s="12" t="s">
        <v>9069</v>
      </c>
    </row>
    <row r="353" spans="1:5" ht="15.75" customHeight="1" x14ac:dyDescent="0.25">
      <c r="A353" s="12" t="s">
        <v>6863</v>
      </c>
      <c r="B353" s="12" t="s">
        <v>5015</v>
      </c>
      <c r="C353" s="12" t="s">
        <v>5016</v>
      </c>
      <c r="D353" s="12" t="s">
        <v>6899</v>
      </c>
      <c r="E353" s="12" t="s">
        <v>6900</v>
      </c>
    </row>
    <row r="354" spans="1:5" ht="15.75" customHeight="1" x14ac:dyDescent="0.25">
      <c r="A354" s="12" t="s">
        <v>6863</v>
      </c>
      <c r="B354" s="12" t="s">
        <v>5134</v>
      </c>
      <c r="C354" s="12" t="s">
        <v>5135</v>
      </c>
      <c r="D354" s="12" t="s">
        <v>6901</v>
      </c>
      <c r="E354" s="12" t="s">
        <v>6902</v>
      </c>
    </row>
    <row r="355" spans="1:5" ht="15.75" customHeight="1" x14ac:dyDescent="0.25">
      <c r="A355" s="12" t="s">
        <v>6863</v>
      </c>
      <c r="B355" s="12" t="s">
        <v>5215</v>
      </c>
      <c r="C355" s="12" t="s">
        <v>5216</v>
      </c>
      <c r="D355" s="12" t="s">
        <v>6903</v>
      </c>
      <c r="E355" s="12" t="s">
        <v>6904</v>
      </c>
    </row>
    <row r="356" spans="1:5" ht="15.75" customHeight="1" x14ac:dyDescent="0.25">
      <c r="A356" s="12" t="s">
        <v>6863</v>
      </c>
      <c r="B356" s="12" t="s">
        <v>5273</v>
      </c>
      <c r="C356" s="12" t="s">
        <v>18106</v>
      </c>
      <c r="D356" s="12" t="s">
        <v>18135</v>
      </c>
      <c r="E356" s="12" t="s">
        <v>9478</v>
      </c>
    </row>
    <row r="357" spans="1:5" ht="15.75" customHeight="1" x14ac:dyDescent="0.25">
      <c r="A357" s="12" t="s">
        <v>6863</v>
      </c>
      <c r="B357" s="12" t="s">
        <v>5302</v>
      </c>
      <c r="C357" s="12" t="s">
        <v>5303</v>
      </c>
      <c r="D357" s="12" t="s">
        <v>6905</v>
      </c>
      <c r="E357" s="12" t="s">
        <v>6906</v>
      </c>
    </row>
    <row r="358" spans="1:5" ht="15.75" customHeight="1" x14ac:dyDescent="0.25">
      <c r="A358" s="12" t="s">
        <v>6863</v>
      </c>
      <c r="B358" s="12" t="s">
        <v>5324</v>
      </c>
      <c r="C358" s="12" t="s">
        <v>5325</v>
      </c>
      <c r="D358" s="12" t="s">
        <v>6907</v>
      </c>
      <c r="E358" s="12" t="s">
        <v>6908</v>
      </c>
    </row>
    <row r="359" spans="1:5" ht="15.75" customHeight="1" x14ac:dyDescent="0.25">
      <c r="A359" s="12" t="s">
        <v>6863</v>
      </c>
      <c r="B359" s="12" t="s">
        <v>5436</v>
      </c>
      <c r="C359" s="12" t="s">
        <v>5436</v>
      </c>
      <c r="D359" s="12" t="s">
        <v>6909</v>
      </c>
      <c r="E359" s="12" t="s">
        <v>6909</v>
      </c>
    </row>
    <row r="360" spans="1:5" ht="15.75" customHeight="1" x14ac:dyDescent="0.25">
      <c r="A360" s="12" t="s">
        <v>6863</v>
      </c>
      <c r="B360" s="12" t="s">
        <v>5462</v>
      </c>
      <c r="C360" s="12" t="s">
        <v>5463</v>
      </c>
      <c r="D360" s="12" t="s">
        <v>6910</v>
      </c>
      <c r="E360" s="12" t="s">
        <v>6911</v>
      </c>
    </row>
    <row r="361" spans="1:5" ht="15.75" customHeight="1" x14ac:dyDescent="0.25">
      <c r="A361" s="12" t="s">
        <v>6863</v>
      </c>
      <c r="B361" s="12" t="s">
        <v>5521</v>
      </c>
      <c r="C361" s="12" t="s">
        <v>5522</v>
      </c>
      <c r="D361" s="12" t="s">
        <v>6912</v>
      </c>
      <c r="E361" s="12" t="s">
        <v>6913</v>
      </c>
    </row>
    <row r="362" spans="1:5" ht="15.75" customHeight="1" x14ac:dyDescent="0.25">
      <c r="A362" s="12" t="s">
        <v>6863</v>
      </c>
      <c r="B362" s="12" t="s">
        <v>5600</v>
      </c>
      <c r="C362" s="12" t="s">
        <v>5601</v>
      </c>
      <c r="D362" s="12" t="s">
        <v>9070</v>
      </c>
      <c r="E362" s="12" t="s">
        <v>9071</v>
      </c>
    </row>
    <row r="363" spans="1:5" ht="15.75" customHeight="1" x14ac:dyDescent="0.25">
      <c r="A363" s="12" t="s">
        <v>6863</v>
      </c>
      <c r="B363" s="12" t="s">
        <v>5639</v>
      </c>
      <c r="C363" s="12" t="s">
        <v>5640</v>
      </c>
      <c r="D363" s="12" t="s">
        <v>6914</v>
      </c>
      <c r="E363" s="12" t="s">
        <v>6915</v>
      </c>
    </row>
    <row r="364" spans="1:5" ht="15.75" customHeight="1" x14ac:dyDescent="0.25">
      <c r="A364" s="12" t="s">
        <v>6863</v>
      </c>
      <c r="B364" s="12" t="s">
        <v>5646</v>
      </c>
      <c r="C364" s="12" t="s">
        <v>18107</v>
      </c>
      <c r="D364" s="12" t="s">
        <v>18136</v>
      </c>
      <c r="E364" s="12" t="s">
        <v>18137</v>
      </c>
    </row>
    <row r="365" spans="1:5" ht="15.75" customHeight="1" x14ac:dyDescent="0.25">
      <c r="A365" s="12" t="s">
        <v>6863</v>
      </c>
      <c r="B365" s="12" t="s">
        <v>5658</v>
      </c>
      <c r="C365" s="12" t="s">
        <v>5659</v>
      </c>
      <c r="D365" s="12" t="s">
        <v>6916</v>
      </c>
      <c r="E365" s="12" t="s">
        <v>6917</v>
      </c>
    </row>
    <row r="366" spans="1:5" ht="15.75" customHeight="1" x14ac:dyDescent="0.25">
      <c r="A366" s="12" t="s">
        <v>6863</v>
      </c>
      <c r="B366" s="12" t="s">
        <v>5670</v>
      </c>
      <c r="C366" s="12" t="s">
        <v>5671</v>
      </c>
      <c r="D366" s="12" t="s">
        <v>9072</v>
      </c>
      <c r="E366" s="12" t="s">
        <v>9073</v>
      </c>
    </row>
    <row r="367" spans="1:5" ht="15.75" customHeight="1" x14ac:dyDescent="0.25">
      <c r="A367" s="12" t="s">
        <v>6863</v>
      </c>
      <c r="B367" s="12" t="s">
        <v>5705</v>
      </c>
      <c r="C367" s="12" t="s">
        <v>5708</v>
      </c>
      <c r="D367" s="12" t="s">
        <v>6918</v>
      </c>
      <c r="E367" s="12" t="s">
        <v>6919</v>
      </c>
    </row>
    <row r="368" spans="1:5" ht="15.75" customHeight="1" x14ac:dyDescent="0.25">
      <c r="A368" s="12" t="s">
        <v>6863</v>
      </c>
      <c r="B368" s="12" t="s">
        <v>5749</v>
      </c>
      <c r="C368" s="12" t="s">
        <v>5752</v>
      </c>
      <c r="D368" s="12" t="s">
        <v>6920</v>
      </c>
      <c r="E368" s="12" t="s">
        <v>6921</v>
      </c>
    </row>
    <row r="369" spans="1:5" ht="15.75" customHeight="1" x14ac:dyDescent="0.25">
      <c r="A369" s="12" t="s">
        <v>6863</v>
      </c>
      <c r="B369" s="12" t="s">
        <v>5788</v>
      </c>
      <c r="C369" s="12" t="s">
        <v>5789</v>
      </c>
      <c r="D369" s="12" t="s">
        <v>6922</v>
      </c>
      <c r="E369" s="12" t="s">
        <v>6923</v>
      </c>
    </row>
    <row r="370" spans="1:5" ht="15.75" customHeight="1" x14ac:dyDescent="0.25">
      <c r="A370" s="12" t="s">
        <v>6863</v>
      </c>
      <c r="B370" s="12" t="s">
        <v>5820</v>
      </c>
      <c r="C370" s="12" t="s">
        <v>5821</v>
      </c>
      <c r="D370" s="12" t="s">
        <v>6924</v>
      </c>
      <c r="E370" s="12" t="s">
        <v>6925</v>
      </c>
    </row>
    <row r="371" spans="1:5" ht="15.75" customHeight="1" x14ac:dyDescent="0.25">
      <c r="A371" s="12" t="s">
        <v>6863</v>
      </c>
      <c r="B371" s="12" t="s">
        <v>5875</v>
      </c>
      <c r="C371" s="12" t="s">
        <v>5876</v>
      </c>
      <c r="D371" s="12" t="s">
        <v>9074</v>
      </c>
      <c r="E371" s="12" t="s">
        <v>9075</v>
      </c>
    </row>
    <row r="372" spans="1:5" ht="15.75" customHeight="1" x14ac:dyDescent="0.25">
      <c r="A372" s="12" t="s">
        <v>6863</v>
      </c>
      <c r="B372" s="12" t="s">
        <v>5993</v>
      </c>
      <c r="C372" s="12" t="s">
        <v>5994</v>
      </c>
      <c r="D372" s="12" t="s">
        <v>6926</v>
      </c>
      <c r="E372" s="12" t="s">
        <v>6927</v>
      </c>
    </row>
    <row r="373" spans="1:5" ht="15.75" customHeight="1" x14ac:dyDescent="0.25">
      <c r="A373" s="12" t="s">
        <v>6863</v>
      </c>
      <c r="B373" s="12" t="s">
        <v>6021</v>
      </c>
      <c r="C373" s="12" t="s">
        <v>6021</v>
      </c>
      <c r="D373" s="12" t="s">
        <v>6928</v>
      </c>
      <c r="E373" s="12" t="s">
        <v>6928</v>
      </c>
    </row>
    <row r="374" spans="1:5" ht="15.75" customHeight="1" x14ac:dyDescent="0.25">
      <c r="A374" s="12" t="s">
        <v>6863</v>
      </c>
      <c r="B374" s="12" t="s">
        <v>6076</v>
      </c>
      <c r="C374" s="12" t="s">
        <v>6077</v>
      </c>
      <c r="D374" s="12" t="s">
        <v>9076</v>
      </c>
      <c r="E374" s="12" t="s">
        <v>9077</v>
      </c>
    </row>
    <row r="375" spans="1:5" ht="15.75" customHeight="1" x14ac:dyDescent="0.25">
      <c r="A375" s="12" t="s">
        <v>6863</v>
      </c>
      <c r="B375" s="12" t="s">
        <v>6104</v>
      </c>
      <c r="C375" s="12" t="s">
        <v>6105</v>
      </c>
      <c r="D375" s="12" t="s">
        <v>6929</v>
      </c>
      <c r="E375" s="12" t="s">
        <v>6930</v>
      </c>
    </row>
    <row r="376" spans="1:5" ht="15.75" customHeight="1" x14ac:dyDescent="0.25">
      <c r="A376" s="12" t="s">
        <v>6863</v>
      </c>
      <c r="B376" s="12" t="s">
        <v>6170</v>
      </c>
      <c r="C376" s="12" t="s">
        <v>6171</v>
      </c>
      <c r="D376" s="12" t="s">
        <v>6931</v>
      </c>
      <c r="E376" s="12" t="s">
        <v>6932</v>
      </c>
    </row>
    <row r="377" spans="1:5" ht="15.75" customHeight="1" x14ac:dyDescent="0.25">
      <c r="A377" s="12" t="s">
        <v>6863</v>
      </c>
      <c r="B377" s="12" t="s">
        <v>6183</v>
      </c>
      <c r="C377" s="12" t="s">
        <v>6184</v>
      </c>
      <c r="D377" s="12" t="s">
        <v>6933</v>
      </c>
      <c r="E377" s="12" t="s">
        <v>6934</v>
      </c>
    </row>
    <row r="378" spans="1:5" ht="15.75" customHeight="1" x14ac:dyDescent="0.25">
      <c r="A378" s="12" t="s">
        <v>6863</v>
      </c>
      <c r="B378" s="12" t="s">
        <v>6228</v>
      </c>
      <c r="C378" s="12" t="s">
        <v>6229</v>
      </c>
      <c r="D378" s="12" t="s">
        <v>6935</v>
      </c>
      <c r="E378" s="12" t="s">
        <v>6936</v>
      </c>
    </row>
    <row r="379" spans="1:5" ht="15.75" customHeight="1" x14ac:dyDescent="0.25">
      <c r="A379" s="12" t="s">
        <v>6863</v>
      </c>
      <c r="B379" s="12" t="s">
        <v>6240</v>
      </c>
      <c r="C379" s="12" t="s">
        <v>18108</v>
      </c>
      <c r="D379" s="12" t="s">
        <v>18138</v>
      </c>
      <c r="E379" s="12" t="s">
        <v>9316</v>
      </c>
    </row>
    <row r="380" spans="1:5" ht="15.75" customHeight="1" x14ac:dyDescent="0.25">
      <c r="A380" s="12" t="s">
        <v>6863</v>
      </c>
      <c r="B380" s="12" t="s">
        <v>6287</v>
      </c>
      <c r="C380" s="12" t="s">
        <v>6288</v>
      </c>
      <c r="D380" s="12" t="s">
        <v>6937</v>
      </c>
      <c r="E380" s="12" t="s">
        <v>6938</v>
      </c>
    </row>
    <row r="381" spans="1:5" ht="15.75" customHeight="1" x14ac:dyDescent="0.25">
      <c r="A381" s="12" t="s">
        <v>6863</v>
      </c>
      <c r="B381" s="12" t="s">
        <v>6311</v>
      </c>
      <c r="C381" s="12" t="s">
        <v>6312</v>
      </c>
      <c r="D381" s="12" t="s">
        <v>9078</v>
      </c>
      <c r="E381" s="12" t="s">
        <v>9079</v>
      </c>
    </row>
    <row r="382" spans="1:5" ht="15.75" customHeight="1" x14ac:dyDescent="0.25">
      <c r="A382" s="12" t="s">
        <v>6863</v>
      </c>
      <c r="B382" s="12" t="s">
        <v>6317</v>
      </c>
      <c r="C382" s="12" t="s">
        <v>6319</v>
      </c>
      <c r="D382" s="12" t="s">
        <v>6939</v>
      </c>
      <c r="E382" s="12" t="s">
        <v>6940</v>
      </c>
    </row>
    <row r="383" spans="1:5" ht="15.75" customHeight="1" x14ac:dyDescent="0.25">
      <c r="A383" s="12" t="s">
        <v>6863</v>
      </c>
      <c r="B383" s="12" t="s">
        <v>6337</v>
      </c>
      <c r="C383" s="12" t="s">
        <v>6337</v>
      </c>
      <c r="D383" s="12" t="s">
        <v>9080</v>
      </c>
      <c r="E383" s="12" t="s">
        <v>9080</v>
      </c>
    </row>
    <row r="384" spans="1:5" ht="15.75" customHeight="1" x14ac:dyDescent="0.25">
      <c r="A384" s="12" t="s">
        <v>6863</v>
      </c>
      <c r="B384" s="12" t="s">
        <v>6375</v>
      </c>
      <c r="C384" s="12" t="s">
        <v>6376</v>
      </c>
      <c r="D384" s="12" t="s">
        <v>6941</v>
      </c>
      <c r="E384" s="12" t="s">
        <v>6942</v>
      </c>
    </row>
    <row r="385" spans="1:5" ht="15.75" customHeight="1" x14ac:dyDescent="0.25">
      <c r="A385" s="12" t="s">
        <v>6863</v>
      </c>
      <c r="B385" s="12" t="s">
        <v>6391</v>
      </c>
      <c r="C385" s="12" t="s">
        <v>6392</v>
      </c>
      <c r="D385" s="12" t="s">
        <v>6943</v>
      </c>
      <c r="E385" s="12" t="s">
        <v>6944</v>
      </c>
    </row>
    <row r="386" spans="1:5" ht="15.75" customHeight="1" x14ac:dyDescent="0.25">
      <c r="A386" s="12" t="s">
        <v>6863</v>
      </c>
      <c r="B386" s="12" t="s">
        <v>6398</v>
      </c>
      <c r="C386" s="12" t="s">
        <v>6398</v>
      </c>
      <c r="D386" s="12" t="s">
        <v>9081</v>
      </c>
      <c r="E386" s="12" t="s">
        <v>9081</v>
      </c>
    </row>
    <row r="387" spans="1:5" ht="15.75" customHeight="1" x14ac:dyDescent="0.25">
      <c r="A387" s="12" t="s">
        <v>6863</v>
      </c>
      <c r="B387" s="12" t="s">
        <v>6418</v>
      </c>
      <c r="C387" s="12" t="s">
        <v>6419</v>
      </c>
      <c r="D387" s="12" t="s">
        <v>6945</v>
      </c>
      <c r="E387" s="12" t="s">
        <v>6946</v>
      </c>
    </row>
    <row r="388" spans="1:5" ht="15.75" customHeight="1" x14ac:dyDescent="0.25">
      <c r="A388" s="12" t="s">
        <v>6863</v>
      </c>
      <c r="B388" s="12" t="s">
        <v>6424</v>
      </c>
      <c r="C388" s="12" t="s">
        <v>6425</v>
      </c>
      <c r="D388" s="12" t="s">
        <v>6947</v>
      </c>
      <c r="E388" s="12" t="s">
        <v>6948</v>
      </c>
    </row>
    <row r="389" spans="1:5" ht="15.75" customHeight="1" x14ac:dyDescent="0.25">
      <c r="A389" s="12" t="s">
        <v>6863</v>
      </c>
      <c r="B389" s="12" t="s">
        <v>6432</v>
      </c>
      <c r="C389" s="12" t="s">
        <v>6433</v>
      </c>
      <c r="D389" s="12" t="s">
        <v>9082</v>
      </c>
      <c r="E389" s="12" t="s">
        <v>9083</v>
      </c>
    </row>
    <row r="390" spans="1:5" ht="15.75" customHeight="1" x14ac:dyDescent="0.25">
      <c r="A390" s="12" t="s">
        <v>6863</v>
      </c>
      <c r="B390" s="12" t="s">
        <v>6439</v>
      </c>
      <c r="C390" s="12" t="s">
        <v>6442</v>
      </c>
      <c r="D390" s="12" t="s">
        <v>6949</v>
      </c>
      <c r="E390" s="12" t="s">
        <v>6950</v>
      </c>
    </row>
    <row r="391" spans="1:5" ht="15.75" customHeight="1" x14ac:dyDescent="0.25">
      <c r="A391" s="12" t="s">
        <v>6863</v>
      </c>
      <c r="B391" s="12" t="s">
        <v>6455</v>
      </c>
      <c r="C391" s="12" t="s">
        <v>6455</v>
      </c>
      <c r="D391" s="12" t="s">
        <v>6951</v>
      </c>
      <c r="E391" s="12" t="s">
        <v>6951</v>
      </c>
    </row>
    <row r="392" spans="1:5" ht="15.75" customHeight="1" x14ac:dyDescent="0.25">
      <c r="A392" s="12" t="s">
        <v>6952</v>
      </c>
      <c r="B392" s="12"/>
      <c r="C392" s="12"/>
      <c r="D392" s="12"/>
      <c r="E392" s="12"/>
    </row>
    <row r="393" spans="1:5" ht="15.75" customHeight="1" x14ac:dyDescent="0.25">
      <c r="A393" s="12" t="s">
        <v>6952</v>
      </c>
      <c r="B393" s="12" t="s">
        <v>4257</v>
      </c>
      <c r="C393" s="12" t="s">
        <v>4257</v>
      </c>
      <c r="D393" s="12" t="s">
        <v>6953</v>
      </c>
      <c r="E393" s="12" t="s">
        <v>6953</v>
      </c>
    </row>
    <row r="394" spans="1:5" ht="15.75" customHeight="1" x14ac:dyDescent="0.25">
      <c r="A394" s="12" t="s">
        <v>6952</v>
      </c>
      <c r="B394" s="12" t="s">
        <v>4313</v>
      </c>
      <c r="C394" s="12" t="s">
        <v>4318</v>
      </c>
      <c r="D394" s="12" t="s">
        <v>6954</v>
      </c>
      <c r="E394" s="12" t="s">
        <v>6955</v>
      </c>
    </row>
    <row r="395" spans="1:5" ht="15.75" customHeight="1" x14ac:dyDescent="0.25">
      <c r="A395" s="12" t="s">
        <v>6952</v>
      </c>
      <c r="B395" s="12" t="s">
        <v>4344</v>
      </c>
      <c r="C395" s="12" t="s">
        <v>4347</v>
      </c>
      <c r="D395" s="12" t="s">
        <v>6956</v>
      </c>
      <c r="E395" s="12" t="s">
        <v>6957</v>
      </c>
    </row>
    <row r="396" spans="1:5" ht="15.75" customHeight="1" x14ac:dyDescent="0.25">
      <c r="A396" s="12" t="s">
        <v>6952</v>
      </c>
      <c r="B396" s="12" t="s">
        <v>4390</v>
      </c>
      <c r="C396" s="12" t="s">
        <v>4391</v>
      </c>
      <c r="D396" s="12" t="s">
        <v>6958</v>
      </c>
      <c r="E396" s="12" t="s">
        <v>6959</v>
      </c>
    </row>
    <row r="397" spans="1:5" ht="15.75" customHeight="1" x14ac:dyDescent="0.25">
      <c r="A397" s="12" t="s">
        <v>6952</v>
      </c>
      <c r="B397" s="12" t="s">
        <v>4454</v>
      </c>
      <c r="C397" s="12" t="s">
        <v>4454</v>
      </c>
      <c r="D397" s="12" t="s">
        <v>6960</v>
      </c>
      <c r="E397" s="12" t="s">
        <v>6960</v>
      </c>
    </row>
    <row r="398" spans="1:5" ht="15.75" customHeight="1" x14ac:dyDescent="0.25">
      <c r="A398" s="12" t="s">
        <v>6952</v>
      </c>
      <c r="B398" s="12" t="s">
        <v>4461</v>
      </c>
      <c r="C398" s="12" t="s">
        <v>4461</v>
      </c>
      <c r="D398" s="12" t="s">
        <v>6961</v>
      </c>
      <c r="E398" s="12" t="s">
        <v>6961</v>
      </c>
    </row>
    <row r="399" spans="1:5" ht="15.75" customHeight="1" x14ac:dyDescent="0.25">
      <c r="A399" s="12" t="s">
        <v>6952</v>
      </c>
      <c r="B399" s="12" t="s">
        <v>4469</v>
      </c>
      <c r="C399" s="12" t="s">
        <v>4470</v>
      </c>
      <c r="D399" s="12" t="s">
        <v>6962</v>
      </c>
      <c r="E399" s="12" t="s">
        <v>6963</v>
      </c>
    </row>
    <row r="400" spans="1:5" ht="15.75" customHeight="1" x14ac:dyDescent="0.25">
      <c r="A400" s="12" t="s">
        <v>6952</v>
      </c>
      <c r="B400" s="12" t="s">
        <v>4483</v>
      </c>
      <c r="C400" s="12" t="s">
        <v>4486</v>
      </c>
      <c r="D400" s="12" t="s">
        <v>6964</v>
      </c>
      <c r="E400" s="12" t="s">
        <v>6965</v>
      </c>
    </row>
    <row r="401" spans="1:5" ht="15.75" customHeight="1" x14ac:dyDescent="0.25">
      <c r="A401" s="12" t="s">
        <v>6952</v>
      </c>
      <c r="B401" s="12" t="s">
        <v>4517</v>
      </c>
      <c r="C401" s="12" t="s">
        <v>4517</v>
      </c>
      <c r="D401" s="12" t="s">
        <v>9084</v>
      </c>
      <c r="E401" s="12" t="s">
        <v>9084</v>
      </c>
    </row>
    <row r="402" spans="1:5" ht="15.75" customHeight="1" x14ac:dyDescent="0.25">
      <c r="A402" s="12" t="s">
        <v>6952</v>
      </c>
      <c r="B402" s="12" t="s">
        <v>4529</v>
      </c>
      <c r="C402" s="12" t="s">
        <v>4529</v>
      </c>
      <c r="D402" s="12" t="s">
        <v>6966</v>
      </c>
      <c r="E402" s="12" t="s">
        <v>6966</v>
      </c>
    </row>
    <row r="403" spans="1:5" ht="15.75" customHeight="1" x14ac:dyDescent="0.25">
      <c r="A403" s="12" t="s">
        <v>6952</v>
      </c>
      <c r="B403" s="12" t="s">
        <v>4556</v>
      </c>
      <c r="C403" s="12" t="s">
        <v>4556</v>
      </c>
      <c r="D403" s="12" t="s">
        <v>6967</v>
      </c>
      <c r="E403" s="12" t="s">
        <v>6967</v>
      </c>
    </row>
    <row r="404" spans="1:5" ht="15.75" customHeight="1" x14ac:dyDescent="0.25">
      <c r="A404" s="12" t="s">
        <v>6952</v>
      </c>
      <c r="B404" s="12" t="s">
        <v>4621</v>
      </c>
      <c r="C404" s="12" t="s">
        <v>4622</v>
      </c>
      <c r="D404" s="12" t="s">
        <v>9085</v>
      </c>
      <c r="E404" s="12" t="s">
        <v>9086</v>
      </c>
    </row>
    <row r="405" spans="1:5" ht="15.75" customHeight="1" x14ac:dyDescent="0.25">
      <c r="A405" s="12" t="s">
        <v>6952</v>
      </c>
      <c r="B405" s="12" t="s">
        <v>4732</v>
      </c>
      <c r="C405" s="12" t="s">
        <v>4733</v>
      </c>
      <c r="D405" s="12" t="s">
        <v>9087</v>
      </c>
      <c r="E405" s="12" t="s">
        <v>9088</v>
      </c>
    </row>
    <row r="406" spans="1:5" ht="15.75" customHeight="1" x14ac:dyDescent="0.25">
      <c r="A406" s="12" t="s">
        <v>6952</v>
      </c>
      <c r="B406" s="12" t="s">
        <v>4809</v>
      </c>
      <c r="C406" s="12" t="s">
        <v>18105</v>
      </c>
      <c r="D406" s="12" t="s">
        <v>18139</v>
      </c>
      <c r="E406" s="12" t="s">
        <v>10660</v>
      </c>
    </row>
    <row r="407" spans="1:5" ht="15.75" customHeight="1" x14ac:dyDescent="0.25">
      <c r="A407" s="12" t="s">
        <v>6952</v>
      </c>
      <c r="B407" s="12" t="s">
        <v>4817</v>
      </c>
      <c r="C407" s="12" t="s">
        <v>4821</v>
      </c>
      <c r="D407" s="12" t="s">
        <v>6968</v>
      </c>
      <c r="E407" s="12" t="s">
        <v>6969</v>
      </c>
    </row>
    <row r="408" spans="1:5" ht="15.75" customHeight="1" x14ac:dyDescent="0.25">
      <c r="A408" s="12" t="s">
        <v>6952</v>
      </c>
      <c r="B408" s="12" t="s">
        <v>4825</v>
      </c>
      <c r="C408" s="12" t="s">
        <v>4826</v>
      </c>
      <c r="D408" s="12" t="s">
        <v>6970</v>
      </c>
      <c r="E408" s="12" t="s">
        <v>6971</v>
      </c>
    </row>
    <row r="409" spans="1:5" ht="15.75" customHeight="1" x14ac:dyDescent="0.25">
      <c r="A409" s="12" t="s">
        <v>6952</v>
      </c>
      <c r="B409" s="12" t="s">
        <v>4851</v>
      </c>
      <c r="C409" s="12" t="s">
        <v>4854</v>
      </c>
      <c r="D409" s="12" t="s">
        <v>6972</v>
      </c>
      <c r="E409" s="12" t="s">
        <v>6973</v>
      </c>
    </row>
    <row r="410" spans="1:5" ht="15.75" customHeight="1" x14ac:dyDescent="0.25">
      <c r="A410" s="12" t="s">
        <v>6952</v>
      </c>
      <c r="B410" s="12" t="s">
        <v>4862</v>
      </c>
      <c r="C410" s="12" t="s">
        <v>4863</v>
      </c>
      <c r="D410" s="12" t="s">
        <v>9089</v>
      </c>
      <c r="E410" s="12" t="s">
        <v>9090</v>
      </c>
    </row>
    <row r="411" spans="1:5" ht="15.75" customHeight="1" x14ac:dyDescent="0.25">
      <c r="A411" s="12" t="s">
        <v>6952</v>
      </c>
      <c r="B411" s="12" t="s">
        <v>4889</v>
      </c>
      <c r="C411" s="12" t="s">
        <v>4890</v>
      </c>
      <c r="D411" s="12" t="s">
        <v>9091</v>
      </c>
      <c r="E411" s="12" t="s">
        <v>9092</v>
      </c>
    </row>
    <row r="412" spans="1:5" ht="15.75" customHeight="1" x14ac:dyDescent="0.25">
      <c r="A412" s="12" t="s">
        <v>6952</v>
      </c>
      <c r="B412" s="12" t="s">
        <v>4901</v>
      </c>
      <c r="C412" s="12" t="s">
        <v>4905</v>
      </c>
      <c r="D412" s="12" t="s">
        <v>9093</v>
      </c>
      <c r="E412" s="12" t="s">
        <v>9094</v>
      </c>
    </row>
    <row r="413" spans="1:5" ht="15.75" customHeight="1" x14ac:dyDescent="0.25">
      <c r="A413" s="12" t="s">
        <v>6952</v>
      </c>
      <c r="B413" s="12" t="s">
        <v>4977</v>
      </c>
      <c r="C413" s="12" t="s">
        <v>4978</v>
      </c>
      <c r="D413" s="12" t="s">
        <v>6974</v>
      </c>
      <c r="E413" s="12" t="s">
        <v>6975</v>
      </c>
    </row>
    <row r="414" spans="1:5" ht="15.75" customHeight="1" x14ac:dyDescent="0.25">
      <c r="A414" s="12" t="s">
        <v>6952</v>
      </c>
      <c r="B414" s="12" t="s">
        <v>5015</v>
      </c>
      <c r="C414" s="12" t="s">
        <v>5016</v>
      </c>
      <c r="D414" s="12" t="s">
        <v>6976</v>
      </c>
      <c r="E414" s="12" t="s">
        <v>6977</v>
      </c>
    </row>
    <row r="415" spans="1:5" ht="15.75" customHeight="1" x14ac:dyDescent="0.25">
      <c r="A415" s="12" t="s">
        <v>6952</v>
      </c>
      <c r="B415" s="12" t="s">
        <v>5037</v>
      </c>
      <c r="C415" s="12" t="s">
        <v>5038</v>
      </c>
      <c r="D415" s="12" t="s">
        <v>6978</v>
      </c>
      <c r="E415" s="12" t="s">
        <v>6979</v>
      </c>
    </row>
    <row r="416" spans="1:5" ht="15.75" customHeight="1" x14ac:dyDescent="0.25">
      <c r="A416" s="12" t="s">
        <v>6952</v>
      </c>
      <c r="B416" s="12" t="s">
        <v>5055</v>
      </c>
      <c r="C416" s="12" t="s">
        <v>5056</v>
      </c>
      <c r="D416" s="12" t="s">
        <v>9095</v>
      </c>
      <c r="E416" s="12" t="s">
        <v>9096</v>
      </c>
    </row>
    <row r="417" spans="1:5" ht="15.75" customHeight="1" x14ac:dyDescent="0.25">
      <c r="A417" s="12" t="s">
        <v>6952</v>
      </c>
      <c r="B417" s="12" t="s">
        <v>5069</v>
      </c>
      <c r="C417" s="12" t="s">
        <v>5070</v>
      </c>
      <c r="D417" s="12" t="s">
        <v>6980</v>
      </c>
      <c r="E417" s="12" t="s">
        <v>6981</v>
      </c>
    </row>
    <row r="418" spans="1:5" ht="15.75" customHeight="1" x14ac:dyDescent="0.25">
      <c r="A418" s="12" t="s">
        <v>6952</v>
      </c>
      <c r="B418" s="12" t="s">
        <v>5164</v>
      </c>
      <c r="C418" s="12" t="s">
        <v>5165</v>
      </c>
      <c r="D418" s="12" t="s">
        <v>6982</v>
      </c>
      <c r="E418" s="12" t="s">
        <v>6983</v>
      </c>
    </row>
    <row r="419" spans="1:5" ht="15.75" customHeight="1" x14ac:dyDescent="0.25">
      <c r="A419" s="12" t="s">
        <v>6952</v>
      </c>
      <c r="B419" s="12" t="s">
        <v>5324</v>
      </c>
      <c r="C419" s="12" t="s">
        <v>5325</v>
      </c>
      <c r="D419" s="12" t="s">
        <v>6984</v>
      </c>
      <c r="E419" s="12" t="s">
        <v>6985</v>
      </c>
    </row>
    <row r="420" spans="1:5" ht="15.75" customHeight="1" x14ac:dyDescent="0.25">
      <c r="A420" s="12" t="s">
        <v>6952</v>
      </c>
      <c r="B420" s="12" t="s">
        <v>5344</v>
      </c>
      <c r="C420" s="12" t="s">
        <v>5345</v>
      </c>
      <c r="D420" s="12" t="s">
        <v>6986</v>
      </c>
      <c r="E420" s="12" t="s">
        <v>6987</v>
      </c>
    </row>
    <row r="421" spans="1:5" ht="15.75" customHeight="1" x14ac:dyDescent="0.25">
      <c r="A421" s="12" t="s">
        <v>6952</v>
      </c>
      <c r="B421" s="12" t="s">
        <v>5411</v>
      </c>
      <c r="C421" s="12" t="s">
        <v>5411</v>
      </c>
      <c r="D421" s="12" t="s">
        <v>9097</v>
      </c>
      <c r="E421" s="12" t="s">
        <v>9097</v>
      </c>
    </row>
    <row r="422" spans="1:5" ht="15.75" customHeight="1" x14ac:dyDescent="0.25">
      <c r="A422" s="12" t="s">
        <v>6952</v>
      </c>
      <c r="B422" s="12" t="s">
        <v>5462</v>
      </c>
      <c r="C422" s="12" t="s">
        <v>5463</v>
      </c>
      <c r="D422" s="12" t="s">
        <v>6988</v>
      </c>
      <c r="E422" s="12" t="s">
        <v>6989</v>
      </c>
    </row>
    <row r="423" spans="1:5" ht="15.75" customHeight="1" x14ac:dyDescent="0.25">
      <c r="A423" s="12" t="s">
        <v>6952</v>
      </c>
      <c r="B423" s="12" t="s">
        <v>5553</v>
      </c>
      <c r="C423" s="12" t="s">
        <v>5554</v>
      </c>
      <c r="D423" s="12" t="s">
        <v>6990</v>
      </c>
      <c r="E423" s="12" t="s">
        <v>6991</v>
      </c>
    </row>
    <row r="424" spans="1:5" ht="15.75" customHeight="1" x14ac:dyDescent="0.25">
      <c r="A424" s="12" t="s">
        <v>6952</v>
      </c>
      <c r="B424" s="12" t="s">
        <v>5632</v>
      </c>
      <c r="C424" s="12" t="s">
        <v>5632</v>
      </c>
      <c r="D424" s="12" t="s">
        <v>6992</v>
      </c>
      <c r="E424" s="12" t="s">
        <v>6992</v>
      </c>
    </row>
    <row r="425" spans="1:5" ht="15.75" customHeight="1" x14ac:dyDescent="0.25">
      <c r="A425" s="12" t="s">
        <v>6952</v>
      </c>
      <c r="B425" s="12" t="s">
        <v>5639</v>
      </c>
      <c r="C425" s="12" t="s">
        <v>5640</v>
      </c>
      <c r="D425" s="12" t="s">
        <v>6993</v>
      </c>
      <c r="E425" s="12" t="s">
        <v>6994</v>
      </c>
    </row>
    <row r="426" spans="1:5" ht="15.75" customHeight="1" x14ac:dyDescent="0.25">
      <c r="A426" s="12" t="s">
        <v>6952</v>
      </c>
      <c r="B426" s="12" t="s">
        <v>5658</v>
      </c>
      <c r="C426" s="12" t="s">
        <v>5659</v>
      </c>
      <c r="D426" s="12" t="s">
        <v>6995</v>
      </c>
      <c r="E426" s="12" t="s">
        <v>6996</v>
      </c>
    </row>
    <row r="427" spans="1:5" ht="15.75" customHeight="1" x14ac:dyDescent="0.25">
      <c r="A427" s="12" t="s">
        <v>6952</v>
      </c>
      <c r="B427" s="12" t="s">
        <v>5673</v>
      </c>
      <c r="C427" s="12" t="s">
        <v>5673</v>
      </c>
      <c r="D427" s="12" t="s">
        <v>10714</v>
      </c>
      <c r="E427" s="12" t="s">
        <v>10714</v>
      </c>
    </row>
    <row r="428" spans="1:5" ht="15.75" customHeight="1" x14ac:dyDescent="0.25">
      <c r="A428" s="12" t="s">
        <v>6952</v>
      </c>
      <c r="B428" s="12" t="s">
        <v>5794</v>
      </c>
      <c r="C428" s="12" t="s">
        <v>5795</v>
      </c>
      <c r="D428" s="12" t="s">
        <v>18140</v>
      </c>
      <c r="E428" s="12" t="s">
        <v>10731</v>
      </c>
    </row>
    <row r="429" spans="1:5" ht="15.75" customHeight="1" x14ac:dyDescent="0.25">
      <c r="A429" s="12" t="s">
        <v>6952</v>
      </c>
      <c r="B429" s="12" t="s">
        <v>5820</v>
      </c>
      <c r="C429" s="12" t="s">
        <v>5821</v>
      </c>
      <c r="D429" s="12" t="s">
        <v>6997</v>
      </c>
      <c r="E429" s="12" t="s">
        <v>6998</v>
      </c>
    </row>
    <row r="430" spans="1:5" ht="15.75" customHeight="1" x14ac:dyDescent="0.25">
      <c r="A430" s="12" t="s">
        <v>6952</v>
      </c>
      <c r="B430" s="12" t="s">
        <v>5828</v>
      </c>
      <c r="C430" s="12" t="s">
        <v>5828</v>
      </c>
      <c r="D430" s="12" t="s">
        <v>6999</v>
      </c>
      <c r="E430" s="12" t="s">
        <v>6999</v>
      </c>
    </row>
    <row r="431" spans="1:5" ht="15.75" customHeight="1" x14ac:dyDescent="0.25">
      <c r="A431" s="12" t="s">
        <v>6952</v>
      </c>
      <c r="B431" s="12" t="s">
        <v>5962</v>
      </c>
      <c r="C431" s="12" t="s">
        <v>5963</v>
      </c>
      <c r="D431" s="12" t="s">
        <v>7000</v>
      </c>
      <c r="E431" s="12" t="s">
        <v>7001</v>
      </c>
    </row>
    <row r="432" spans="1:5" ht="15.75" customHeight="1" x14ac:dyDescent="0.25">
      <c r="A432" s="12" t="s">
        <v>6952</v>
      </c>
      <c r="B432" s="12" t="s">
        <v>5993</v>
      </c>
      <c r="C432" s="12" t="s">
        <v>5994</v>
      </c>
      <c r="D432" s="12" t="s">
        <v>7002</v>
      </c>
      <c r="E432" s="12" t="s">
        <v>7003</v>
      </c>
    </row>
    <row r="433" spans="1:5" ht="15.75" customHeight="1" x14ac:dyDescent="0.25">
      <c r="A433" s="12" t="s">
        <v>6952</v>
      </c>
      <c r="B433" s="12" t="s">
        <v>6021</v>
      </c>
      <c r="C433" s="12" t="s">
        <v>6021</v>
      </c>
      <c r="D433" s="12" t="s">
        <v>7004</v>
      </c>
      <c r="E433" s="12" t="s">
        <v>7004</v>
      </c>
    </row>
    <row r="434" spans="1:5" ht="15.75" customHeight="1" x14ac:dyDescent="0.25">
      <c r="A434" s="12" t="s">
        <v>6952</v>
      </c>
      <c r="B434" s="12" t="s">
        <v>6023</v>
      </c>
      <c r="C434" s="12" t="s">
        <v>6024</v>
      </c>
      <c r="D434" s="12" t="s">
        <v>7005</v>
      </c>
      <c r="E434" s="12" t="s">
        <v>7006</v>
      </c>
    </row>
    <row r="435" spans="1:5" ht="15.75" customHeight="1" x14ac:dyDescent="0.25">
      <c r="A435" s="12" t="s">
        <v>6952</v>
      </c>
      <c r="B435" s="12" t="s">
        <v>6092</v>
      </c>
      <c r="C435" s="12" t="s">
        <v>6093</v>
      </c>
      <c r="D435" s="12" t="s">
        <v>7007</v>
      </c>
      <c r="E435" s="12" t="s">
        <v>7008</v>
      </c>
    </row>
    <row r="436" spans="1:5" ht="15.75" customHeight="1" x14ac:dyDescent="0.25">
      <c r="A436" s="12" t="s">
        <v>6952</v>
      </c>
      <c r="B436" s="12" t="s">
        <v>6096</v>
      </c>
      <c r="C436" s="12" t="s">
        <v>6097</v>
      </c>
      <c r="D436" s="12" t="s">
        <v>7009</v>
      </c>
      <c r="E436" s="12" t="s">
        <v>7010</v>
      </c>
    </row>
    <row r="437" spans="1:5" ht="15.75" customHeight="1" x14ac:dyDescent="0.25">
      <c r="A437" s="12" t="s">
        <v>6952</v>
      </c>
      <c r="B437" s="12" t="s">
        <v>6170</v>
      </c>
      <c r="C437" s="12" t="s">
        <v>6171</v>
      </c>
      <c r="D437" s="12" t="s">
        <v>9098</v>
      </c>
      <c r="E437" s="12" t="s">
        <v>9099</v>
      </c>
    </row>
    <row r="438" spans="1:5" ht="15.75" customHeight="1" x14ac:dyDescent="0.25">
      <c r="A438" s="12" t="s">
        <v>6952</v>
      </c>
      <c r="B438" s="12" t="s">
        <v>6183</v>
      </c>
      <c r="C438" s="12" t="s">
        <v>6184</v>
      </c>
      <c r="D438" s="12" t="s">
        <v>7011</v>
      </c>
      <c r="E438" s="12" t="s">
        <v>7012</v>
      </c>
    </row>
    <row r="439" spans="1:5" ht="15.75" customHeight="1" x14ac:dyDescent="0.25">
      <c r="A439" s="12" t="s">
        <v>6952</v>
      </c>
      <c r="B439" s="12" t="s">
        <v>6271</v>
      </c>
      <c r="C439" s="12" t="s">
        <v>18109</v>
      </c>
      <c r="D439" s="12" t="s">
        <v>18141</v>
      </c>
      <c r="E439" s="12" t="s">
        <v>10752</v>
      </c>
    </row>
    <row r="440" spans="1:5" ht="15.75" customHeight="1" x14ac:dyDescent="0.25">
      <c r="A440" s="12" t="s">
        <v>6952</v>
      </c>
      <c r="B440" s="12" t="s">
        <v>6287</v>
      </c>
      <c r="C440" s="12" t="s">
        <v>6288</v>
      </c>
      <c r="D440" s="12" t="s">
        <v>7013</v>
      </c>
      <c r="E440" s="12" t="s">
        <v>7014</v>
      </c>
    </row>
    <row r="441" spans="1:5" ht="15.75" customHeight="1" x14ac:dyDescent="0.25">
      <c r="A441" s="12" t="s">
        <v>6952</v>
      </c>
      <c r="B441" s="12" t="s">
        <v>6307</v>
      </c>
      <c r="C441" s="12" t="s">
        <v>6307</v>
      </c>
      <c r="D441" s="12" t="s">
        <v>9100</v>
      </c>
      <c r="E441" s="12" t="s">
        <v>9100</v>
      </c>
    </row>
    <row r="442" spans="1:5" ht="15.75" customHeight="1" x14ac:dyDescent="0.25">
      <c r="A442" s="12" t="s">
        <v>6952</v>
      </c>
      <c r="B442" s="12" t="s">
        <v>6337</v>
      </c>
      <c r="C442" s="12" t="s">
        <v>6337</v>
      </c>
      <c r="D442" s="12" t="s">
        <v>7015</v>
      </c>
      <c r="E442" s="12" t="s">
        <v>7015</v>
      </c>
    </row>
    <row r="443" spans="1:5" ht="15.75" customHeight="1" x14ac:dyDescent="0.25">
      <c r="A443" s="12" t="s">
        <v>6952</v>
      </c>
      <c r="B443" s="12" t="s">
        <v>6355</v>
      </c>
      <c r="C443" s="12" t="s">
        <v>6356</v>
      </c>
      <c r="D443" s="12" t="s">
        <v>9101</v>
      </c>
      <c r="E443" s="12" t="s">
        <v>9102</v>
      </c>
    </row>
    <row r="444" spans="1:5" ht="15.75" customHeight="1" x14ac:dyDescent="0.25">
      <c r="A444" s="12" t="s">
        <v>6952</v>
      </c>
      <c r="B444" s="12" t="s">
        <v>6375</v>
      </c>
      <c r="C444" s="12" t="s">
        <v>6376</v>
      </c>
      <c r="D444" s="12" t="s">
        <v>7016</v>
      </c>
      <c r="E444" s="12" t="s">
        <v>7017</v>
      </c>
    </row>
    <row r="445" spans="1:5" ht="15.75" customHeight="1" x14ac:dyDescent="0.25">
      <c r="A445" s="12" t="s">
        <v>6952</v>
      </c>
      <c r="B445" s="12" t="s">
        <v>6387</v>
      </c>
      <c r="C445" s="12" t="s">
        <v>6388</v>
      </c>
      <c r="D445" s="12" t="s">
        <v>18142</v>
      </c>
      <c r="E445" s="12" t="s">
        <v>10669</v>
      </c>
    </row>
    <row r="446" spans="1:5" ht="15.75" customHeight="1" x14ac:dyDescent="0.25">
      <c r="A446" s="12" t="s">
        <v>6952</v>
      </c>
      <c r="B446" s="12" t="s">
        <v>6391</v>
      </c>
      <c r="C446" s="12" t="s">
        <v>6392</v>
      </c>
      <c r="D446" s="12" t="s">
        <v>7018</v>
      </c>
      <c r="E446" s="12" t="s">
        <v>7019</v>
      </c>
    </row>
    <row r="447" spans="1:5" ht="15.75" customHeight="1" x14ac:dyDescent="0.25">
      <c r="A447" s="12" t="s">
        <v>6952</v>
      </c>
      <c r="B447" s="12" t="s">
        <v>6408</v>
      </c>
      <c r="C447" s="12" t="s">
        <v>6409</v>
      </c>
      <c r="D447" s="12" t="s">
        <v>7020</v>
      </c>
      <c r="E447" s="12" t="s">
        <v>7021</v>
      </c>
    </row>
    <row r="448" spans="1:5" ht="15.75" customHeight="1" x14ac:dyDescent="0.25">
      <c r="A448" s="12" t="s">
        <v>6952</v>
      </c>
      <c r="B448" s="12" t="s">
        <v>6412</v>
      </c>
      <c r="C448" s="12" t="s">
        <v>6413</v>
      </c>
      <c r="D448" s="12" t="s">
        <v>7022</v>
      </c>
      <c r="E448" s="12" t="s">
        <v>7023</v>
      </c>
    </row>
    <row r="449" spans="1:5" ht="15.75" customHeight="1" x14ac:dyDescent="0.25">
      <c r="A449" s="12" t="s">
        <v>6952</v>
      </c>
      <c r="B449" s="12" t="s">
        <v>6432</v>
      </c>
      <c r="C449" s="12" t="s">
        <v>6433</v>
      </c>
      <c r="D449" s="12" t="s">
        <v>9103</v>
      </c>
      <c r="E449" s="12" t="s">
        <v>9104</v>
      </c>
    </row>
    <row r="450" spans="1:5" ht="15.75" customHeight="1" x14ac:dyDescent="0.25">
      <c r="A450" s="12" t="s">
        <v>6952</v>
      </c>
      <c r="B450" s="12" t="s">
        <v>6485</v>
      </c>
      <c r="C450" s="12" t="s">
        <v>6486</v>
      </c>
      <c r="D450" s="12" t="s">
        <v>7024</v>
      </c>
      <c r="E450" s="12" t="s">
        <v>7025</v>
      </c>
    </row>
    <row r="451" spans="1:5" ht="15.75" customHeight="1" x14ac:dyDescent="0.25">
      <c r="A451" s="12" t="s">
        <v>7026</v>
      </c>
      <c r="B451" s="12"/>
      <c r="C451" s="12"/>
      <c r="D451" s="12"/>
      <c r="E451" s="12"/>
    </row>
    <row r="452" spans="1:5" ht="15.75" customHeight="1" x14ac:dyDescent="0.25">
      <c r="A452" s="12" t="s">
        <v>7026</v>
      </c>
      <c r="B452" s="12" t="s">
        <v>4313</v>
      </c>
      <c r="C452" s="12" t="s">
        <v>4318</v>
      </c>
      <c r="D452" s="12" t="s">
        <v>7027</v>
      </c>
      <c r="E452" s="12" t="s">
        <v>7028</v>
      </c>
    </row>
    <row r="453" spans="1:5" ht="15.75" customHeight="1" x14ac:dyDescent="0.25">
      <c r="A453" s="12" t="s">
        <v>7026</v>
      </c>
      <c r="B453" s="12" t="s">
        <v>4344</v>
      </c>
      <c r="C453" s="12" t="s">
        <v>4347</v>
      </c>
      <c r="D453" s="12" t="s">
        <v>9105</v>
      </c>
      <c r="E453" s="12" t="s">
        <v>9106</v>
      </c>
    </row>
    <row r="454" spans="1:5" ht="15.75" customHeight="1" x14ac:dyDescent="0.25">
      <c r="A454" s="12" t="s">
        <v>7026</v>
      </c>
      <c r="B454" s="12" t="s">
        <v>4454</v>
      </c>
      <c r="C454" s="12" t="s">
        <v>4454</v>
      </c>
      <c r="D454" s="12" t="s">
        <v>7029</v>
      </c>
      <c r="E454" s="12" t="s">
        <v>7029</v>
      </c>
    </row>
    <row r="455" spans="1:5" ht="15.75" customHeight="1" x14ac:dyDescent="0.25">
      <c r="A455" s="12" t="s">
        <v>7026</v>
      </c>
      <c r="B455" s="12" t="s">
        <v>4469</v>
      </c>
      <c r="C455" s="12" t="s">
        <v>4470</v>
      </c>
      <c r="D455" s="12" t="s">
        <v>7030</v>
      </c>
      <c r="E455" s="12" t="s">
        <v>7031</v>
      </c>
    </row>
    <row r="456" spans="1:5" ht="15.75" customHeight="1" x14ac:dyDescent="0.25">
      <c r="A456" s="12" t="s">
        <v>7026</v>
      </c>
      <c r="B456" s="12" t="s">
        <v>4488</v>
      </c>
      <c r="C456" s="12" t="s">
        <v>4489</v>
      </c>
      <c r="D456" s="12" t="s">
        <v>9107</v>
      </c>
      <c r="E456" s="12" t="s">
        <v>9108</v>
      </c>
    </row>
    <row r="457" spans="1:5" ht="15.75" customHeight="1" x14ac:dyDescent="0.25">
      <c r="A457" s="12" t="s">
        <v>7026</v>
      </c>
      <c r="B457" s="12" t="s">
        <v>4608</v>
      </c>
      <c r="C457" s="12" t="s">
        <v>4609</v>
      </c>
      <c r="D457" s="12" t="s">
        <v>7032</v>
      </c>
      <c r="E457" s="12" t="s">
        <v>7033</v>
      </c>
    </row>
    <row r="458" spans="1:5" ht="15.75" customHeight="1" x14ac:dyDescent="0.25">
      <c r="A458" s="12" t="s">
        <v>7026</v>
      </c>
      <c r="B458" s="12" t="s">
        <v>4732</v>
      </c>
      <c r="C458" s="12" t="s">
        <v>4733</v>
      </c>
      <c r="D458" s="12" t="s">
        <v>7034</v>
      </c>
      <c r="E458" s="12" t="s">
        <v>7035</v>
      </c>
    </row>
    <row r="459" spans="1:5" ht="15.75" customHeight="1" x14ac:dyDescent="0.25">
      <c r="A459" s="12" t="s">
        <v>7026</v>
      </c>
      <c r="B459" s="12" t="s">
        <v>4817</v>
      </c>
      <c r="C459" s="12" t="s">
        <v>4821</v>
      </c>
      <c r="D459" s="12" t="s">
        <v>9109</v>
      </c>
      <c r="E459" s="12" t="s">
        <v>9110</v>
      </c>
    </row>
    <row r="460" spans="1:5" ht="15.75" customHeight="1" x14ac:dyDescent="0.25">
      <c r="A460" s="12" t="s">
        <v>7026</v>
      </c>
      <c r="B460" s="12" t="s">
        <v>4851</v>
      </c>
      <c r="C460" s="12" t="s">
        <v>4854</v>
      </c>
      <c r="D460" s="12" t="s">
        <v>7036</v>
      </c>
      <c r="E460" s="12" t="s">
        <v>7037</v>
      </c>
    </row>
    <row r="461" spans="1:5" ht="15.75" customHeight="1" x14ac:dyDescent="0.25">
      <c r="A461" s="12" t="s">
        <v>7026</v>
      </c>
      <c r="B461" s="12" t="s">
        <v>4889</v>
      </c>
      <c r="C461" s="12" t="s">
        <v>4890</v>
      </c>
      <c r="D461" s="12" t="s">
        <v>9111</v>
      </c>
      <c r="E461" s="12" t="s">
        <v>9112</v>
      </c>
    </row>
    <row r="462" spans="1:5" ht="15.75" customHeight="1" x14ac:dyDescent="0.25">
      <c r="A462" s="12" t="s">
        <v>7026</v>
      </c>
      <c r="B462" s="12" t="s">
        <v>4901</v>
      </c>
      <c r="C462" s="12" t="s">
        <v>4905</v>
      </c>
      <c r="D462" s="12" t="s">
        <v>7038</v>
      </c>
      <c r="E462" s="12" t="s">
        <v>7039</v>
      </c>
    </row>
    <row r="463" spans="1:5" ht="15.75" customHeight="1" x14ac:dyDescent="0.25">
      <c r="A463" s="12" t="s">
        <v>7026</v>
      </c>
      <c r="B463" s="12" t="s">
        <v>4950</v>
      </c>
      <c r="C463" s="12" t="s">
        <v>4951</v>
      </c>
      <c r="D463" s="12" t="s">
        <v>7040</v>
      </c>
      <c r="E463" s="12" t="s">
        <v>7041</v>
      </c>
    </row>
    <row r="464" spans="1:5" ht="15.75" customHeight="1" x14ac:dyDescent="0.25">
      <c r="A464" s="12" t="s">
        <v>7026</v>
      </c>
      <c r="B464" s="12" t="s">
        <v>5269</v>
      </c>
      <c r="C464" s="12" t="s">
        <v>5270</v>
      </c>
      <c r="D464" s="12" t="s">
        <v>7042</v>
      </c>
      <c r="E464" s="12" t="s">
        <v>7043</v>
      </c>
    </row>
    <row r="465" spans="1:5" ht="15.75" customHeight="1" x14ac:dyDescent="0.25">
      <c r="A465" s="12" t="s">
        <v>7026</v>
      </c>
      <c r="B465" s="12" t="s">
        <v>5302</v>
      </c>
      <c r="C465" s="12" t="s">
        <v>5303</v>
      </c>
      <c r="D465" s="12" t="s">
        <v>7044</v>
      </c>
      <c r="E465" s="12" t="s">
        <v>7045</v>
      </c>
    </row>
    <row r="466" spans="1:5" ht="15.75" customHeight="1" x14ac:dyDescent="0.25">
      <c r="A466" s="12" t="s">
        <v>7026</v>
      </c>
      <c r="B466" s="12" t="s">
        <v>5344</v>
      </c>
      <c r="C466" s="12" t="s">
        <v>5345</v>
      </c>
      <c r="D466" s="12" t="s">
        <v>9113</v>
      </c>
      <c r="E466" s="12" t="s">
        <v>9114</v>
      </c>
    </row>
    <row r="467" spans="1:5" ht="15.75" customHeight="1" x14ac:dyDescent="0.25">
      <c r="A467" s="12" t="s">
        <v>7026</v>
      </c>
      <c r="B467" s="12" t="s">
        <v>5632</v>
      </c>
      <c r="C467" s="12" t="s">
        <v>5632</v>
      </c>
      <c r="D467" s="12" t="s">
        <v>9115</v>
      </c>
      <c r="E467" s="12" t="s">
        <v>9115</v>
      </c>
    </row>
    <row r="468" spans="1:5" ht="15.75" customHeight="1" x14ac:dyDescent="0.25">
      <c r="A468" s="12" t="s">
        <v>7026</v>
      </c>
      <c r="B468" s="12" t="s">
        <v>5646</v>
      </c>
      <c r="C468" s="12" t="s">
        <v>18107</v>
      </c>
      <c r="D468" s="12" t="s">
        <v>18143</v>
      </c>
      <c r="E468" s="12" t="s">
        <v>18144</v>
      </c>
    </row>
    <row r="469" spans="1:5" ht="15.75" customHeight="1" x14ac:dyDescent="0.25">
      <c r="A469" s="12" t="s">
        <v>7026</v>
      </c>
      <c r="B469" s="12" t="s">
        <v>5705</v>
      </c>
      <c r="C469" s="12" t="s">
        <v>5708</v>
      </c>
      <c r="D469" s="12" t="s">
        <v>7046</v>
      </c>
      <c r="E469" s="12" t="s">
        <v>7047</v>
      </c>
    </row>
    <row r="470" spans="1:5" ht="15.75" customHeight="1" x14ac:dyDescent="0.25">
      <c r="A470" s="12" t="s">
        <v>7026</v>
      </c>
      <c r="B470" s="12" t="s">
        <v>5749</v>
      </c>
      <c r="C470" s="12" t="s">
        <v>5752</v>
      </c>
      <c r="D470" s="12" t="s">
        <v>7048</v>
      </c>
      <c r="E470" s="12" t="s">
        <v>7049</v>
      </c>
    </row>
    <row r="471" spans="1:5" ht="15.75" customHeight="1" x14ac:dyDescent="0.25">
      <c r="A471" s="12" t="s">
        <v>7026</v>
      </c>
      <c r="B471" s="12" t="s">
        <v>5828</v>
      </c>
      <c r="C471" s="12" t="s">
        <v>5828</v>
      </c>
      <c r="D471" s="12" t="s">
        <v>7050</v>
      </c>
      <c r="E471" s="12" t="s">
        <v>7050</v>
      </c>
    </row>
    <row r="472" spans="1:5" ht="15.75" customHeight="1" x14ac:dyDescent="0.25">
      <c r="A472" s="12" t="s">
        <v>7026</v>
      </c>
      <c r="B472" s="12" t="s">
        <v>5856</v>
      </c>
      <c r="C472" s="12" t="s">
        <v>5857</v>
      </c>
      <c r="D472" s="12" t="s">
        <v>7051</v>
      </c>
      <c r="E472" s="12" t="s">
        <v>7052</v>
      </c>
    </row>
    <row r="473" spans="1:5" ht="15.75" customHeight="1" x14ac:dyDescent="0.25">
      <c r="A473" s="12" t="s">
        <v>7026</v>
      </c>
      <c r="B473" s="12" t="s">
        <v>5993</v>
      </c>
      <c r="C473" s="12" t="s">
        <v>5994</v>
      </c>
      <c r="D473" s="12" t="s">
        <v>7053</v>
      </c>
      <c r="E473" s="12" t="s">
        <v>7054</v>
      </c>
    </row>
    <row r="474" spans="1:5" ht="15.75" customHeight="1" x14ac:dyDescent="0.25">
      <c r="A474" s="12" t="s">
        <v>7026</v>
      </c>
      <c r="B474" s="12" t="s">
        <v>6006</v>
      </c>
      <c r="C474" s="12" t="s">
        <v>6007</v>
      </c>
      <c r="D474" s="12" t="s">
        <v>7055</v>
      </c>
      <c r="E474" s="12" t="s">
        <v>7056</v>
      </c>
    </row>
    <row r="475" spans="1:5" ht="15.75" customHeight="1" x14ac:dyDescent="0.25">
      <c r="A475" s="12" t="s">
        <v>7026</v>
      </c>
      <c r="B475" s="12" t="s">
        <v>6046</v>
      </c>
      <c r="C475" s="12" t="s">
        <v>6047</v>
      </c>
      <c r="D475" s="12" t="s">
        <v>9116</v>
      </c>
      <c r="E475" s="12" t="s">
        <v>9117</v>
      </c>
    </row>
    <row r="476" spans="1:5" ht="15.75" customHeight="1" x14ac:dyDescent="0.25">
      <c r="A476" s="12" t="s">
        <v>7026</v>
      </c>
      <c r="B476" s="12" t="s">
        <v>6054</v>
      </c>
      <c r="C476" s="12" t="s">
        <v>6055</v>
      </c>
      <c r="D476" s="12" t="s">
        <v>7057</v>
      </c>
      <c r="E476" s="12" t="s">
        <v>7058</v>
      </c>
    </row>
    <row r="477" spans="1:5" ht="15.75" customHeight="1" x14ac:dyDescent="0.25">
      <c r="A477" s="12" t="s">
        <v>7026</v>
      </c>
      <c r="B477" s="12" t="s">
        <v>6076</v>
      </c>
      <c r="C477" s="12" t="s">
        <v>6077</v>
      </c>
      <c r="D477" s="12" t="s">
        <v>9118</v>
      </c>
      <c r="E477" s="12" t="s">
        <v>9119</v>
      </c>
    </row>
    <row r="478" spans="1:5" ht="15.75" customHeight="1" x14ac:dyDescent="0.25">
      <c r="A478" s="12" t="s">
        <v>7026</v>
      </c>
      <c r="B478" s="12" t="s">
        <v>6104</v>
      </c>
      <c r="C478" s="12" t="s">
        <v>6105</v>
      </c>
      <c r="D478" s="12" t="s">
        <v>7059</v>
      </c>
      <c r="E478" s="12" t="s">
        <v>7060</v>
      </c>
    </row>
    <row r="479" spans="1:5" ht="15.75" customHeight="1" x14ac:dyDescent="0.25">
      <c r="A479" s="12" t="s">
        <v>7026</v>
      </c>
      <c r="B479" s="12" t="s">
        <v>6170</v>
      </c>
      <c r="C479" s="12" t="s">
        <v>6171</v>
      </c>
      <c r="D479" s="12" t="s">
        <v>7061</v>
      </c>
      <c r="E479" s="12" t="s">
        <v>7062</v>
      </c>
    </row>
    <row r="480" spans="1:5" ht="15.75" customHeight="1" x14ac:dyDescent="0.25">
      <c r="A480" s="12" t="s">
        <v>7026</v>
      </c>
      <c r="B480" s="12" t="s">
        <v>6196</v>
      </c>
      <c r="C480" s="12" t="s">
        <v>6197</v>
      </c>
      <c r="D480" s="12" t="s">
        <v>18145</v>
      </c>
      <c r="E480" s="12" t="s">
        <v>7063</v>
      </c>
    </row>
    <row r="481" spans="1:5" ht="15.75" customHeight="1" x14ac:dyDescent="0.25">
      <c r="A481" s="12" t="s">
        <v>7026</v>
      </c>
      <c r="B481" s="12" t="s">
        <v>6228</v>
      </c>
      <c r="C481" s="12" t="s">
        <v>6229</v>
      </c>
      <c r="D481" s="12" t="s">
        <v>7064</v>
      </c>
      <c r="E481" s="12" t="s">
        <v>7065</v>
      </c>
    </row>
    <row r="482" spans="1:5" ht="15.75" customHeight="1" x14ac:dyDescent="0.25">
      <c r="A482" s="12" t="s">
        <v>7026</v>
      </c>
      <c r="B482" s="12" t="s">
        <v>6246</v>
      </c>
      <c r="C482" s="12" t="s">
        <v>6247</v>
      </c>
      <c r="D482" s="12" t="s">
        <v>7066</v>
      </c>
      <c r="E482" s="12" t="s">
        <v>7067</v>
      </c>
    </row>
    <row r="483" spans="1:5" ht="15.75" customHeight="1" x14ac:dyDescent="0.25">
      <c r="A483" s="12" t="s">
        <v>7026</v>
      </c>
      <c r="B483" s="12" t="s">
        <v>6287</v>
      </c>
      <c r="C483" s="12" t="s">
        <v>6288</v>
      </c>
      <c r="D483" s="12" t="s">
        <v>7068</v>
      </c>
      <c r="E483" s="12" t="s">
        <v>7069</v>
      </c>
    </row>
    <row r="484" spans="1:5" ht="15.75" customHeight="1" x14ac:dyDescent="0.25">
      <c r="A484" s="12" t="s">
        <v>7026</v>
      </c>
      <c r="B484" s="12" t="s">
        <v>6307</v>
      </c>
      <c r="C484" s="12" t="s">
        <v>6307</v>
      </c>
      <c r="D484" s="12" t="s">
        <v>9120</v>
      </c>
      <c r="E484" s="12" t="s">
        <v>9120</v>
      </c>
    </row>
    <row r="485" spans="1:5" ht="15.75" customHeight="1" x14ac:dyDescent="0.25">
      <c r="A485" s="12" t="s">
        <v>7026</v>
      </c>
      <c r="B485" s="12" t="s">
        <v>6337</v>
      </c>
      <c r="C485" s="12" t="s">
        <v>6337</v>
      </c>
      <c r="D485" s="12" t="s">
        <v>9121</v>
      </c>
      <c r="E485" s="12" t="s">
        <v>9121</v>
      </c>
    </row>
    <row r="486" spans="1:5" ht="15.75" customHeight="1" x14ac:dyDescent="0.25">
      <c r="A486" s="12" t="s">
        <v>7026</v>
      </c>
      <c r="B486" s="12" t="s">
        <v>6355</v>
      </c>
      <c r="C486" s="12" t="s">
        <v>6356</v>
      </c>
      <c r="D486" s="12" t="s">
        <v>7070</v>
      </c>
      <c r="E486" s="12" t="s">
        <v>7071</v>
      </c>
    </row>
    <row r="487" spans="1:5" ht="15.75" customHeight="1" x14ac:dyDescent="0.25">
      <c r="A487" s="12" t="s">
        <v>7026</v>
      </c>
      <c r="B487" s="12" t="s">
        <v>6391</v>
      </c>
      <c r="C487" s="12" t="s">
        <v>6392</v>
      </c>
      <c r="D487" s="12" t="s">
        <v>7072</v>
      </c>
      <c r="E487" s="12" t="s">
        <v>7073</v>
      </c>
    </row>
    <row r="488" spans="1:5" ht="15.75" customHeight="1" x14ac:dyDescent="0.25">
      <c r="A488" s="12" t="s">
        <v>7026</v>
      </c>
      <c r="B488" s="12" t="s">
        <v>6412</v>
      </c>
      <c r="C488" s="12" t="s">
        <v>6413</v>
      </c>
      <c r="D488" s="12" t="s">
        <v>7074</v>
      </c>
      <c r="E488" s="12" t="s">
        <v>7075</v>
      </c>
    </row>
    <row r="489" spans="1:5" ht="15.75" customHeight="1" x14ac:dyDescent="0.25">
      <c r="A489" s="12" t="s">
        <v>7026</v>
      </c>
      <c r="B489" s="12" t="s">
        <v>6418</v>
      </c>
      <c r="C489" s="12" t="s">
        <v>6419</v>
      </c>
      <c r="D489" s="12" t="s">
        <v>7076</v>
      </c>
      <c r="E489" s="12" t="s">
        <v>7077</v>
      </c>
    </row>
    <row r="490" spans="1:5" ht="15.75" customHeight="1" x14ac:dyDescent="0.25">
      <c r="A490" s="12" t="s">
        <v>7026</v>
      </c>
      <c r="B490" s="12" t="s">
        <v>6424</v>
      </c>
      <c r="C490" s="12" t="s">
        <v>6425</v>
      </c>
      <c r="D490" s="12" t="s">
        <v>7078</v>
      </c>
      <c r="E490" s="12" t="s">
        <v>7079</v>
      </c>
    </row>
    <row r="491" spans="1:5" ht="15.75" customHeight="1" x14ac:dyDescent="0.25">
      <c r="A491" s="12" t="s">
        <v>7026</v>
      </c>
      <c r="B491" s="12" t="s">
        <v>6439</v>
      </c>
      <c r="C491" s="12" t="s">
        <v>6442</v>
      </c>
      <c r="D491" s="12" t="s">
        <v>7080</v>
      </c>
      <c r="E491" s="12" t="s">
        <v>7081</v>
      </c>
    </row>
    <row r="492" spans="1:5" ht="15.75" customHeight="1" x14ac:dyDescent="0.25">
      <c r="A492" s="12" t="s">
        <v>7026</v>
      </c>
      <c r="B492" s="12" t="s">
        <v>6485</v>
      </c>
      <c r="C492" s="12" t="s">
        <v>6486</v>
      </c>
      <c r="D492" s="12" t="s">
        <v>9122</v>
      </c>
      <c r="E492" s="12" t="s">
        <v>9123</v>
      </c>
    </row>
  </sheetData>
  <pageMargins left="0.7" right="0.7" top="0.75" bottom="0.75" header="0.3" footer="0.3"/>
  <customProperties>
    <customPr name="layoutContexts" r:id="rId1"/>
  </customPropertie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F6249"/>
  <sheetViews>
    <sheetView topLeftCell="C433" zoomScaleNormal="100" workbookViewId="0">
      <selection activeCell="F440" sqref="F440"/>
    </sheetView>
  </sheetViews>
  <sheetFormatPr baseColWidth="10" defaultColWidth="57" defaultRowHeight="15.75" customHeight="1" x14ac:dyDescent="0.25"/>
  <cols>
    <col min="1" max="2" width="48.75" customWidth="1"/>
    <col min="3" max="3" width="10.25" bestFit="1" customWidth="1"/>
    <col min="4" max="6" width="48.75" customWidth="1"/>
  </cols>
  <sheetData>
    <row r="1" spans="1:6" x14ac:dyDescent="0.25">
      <c r="A1" s="12" t="s">
        <v>6494</v>
      </c>
      <c r="B1" s="12" t="s">
        <v>7082</v>
      </c>
      <c r="C1" s="12" t="s">
        <v>7083</v>
      </c>
      <c r="D1" s="12" t="s">
        <v>6495</v>
      </c>
      <c r="E1" s="12" t="s">
        <v>7084</v>
      </c>
      <c r="F1" s="12" t="s">
        <v>7085</v>
      </c>
    </row>
    <row r="2" spans="1:6" ht="25.5" x14ac:dyDescent="0.25">
      <c r="A2" s="12"/>
      <c r="B2" s="12" t="s">
        <v>10077</v>
      </c>
      <c r="C2" s="12" t="s">
        <v>10078</v>
      </c>
      <c r="D2" s="12" t="s">
        <v>10400</v>
      </c>
      <c r="E2" s="12"/>
      <c r="F2" s="12" t="s">
        <v>10401</v>
      </c>
    </row>
    <row r="3" spans="1:6" ht="25.5" x14ac:dyDescent="0.25">
      <c r="A3" s="12"/>
      <c r="B3" s="12" t="s">
        <v>10077</v>
      </c>
      <c r="C3" s="12" t="s">
        <v>10078</v>
      </c>
      <c r="D3" s="12" t="s">
        <v>10402</v>
      </c>
      <c r="E3" s="12"/>
      <c r="F3" s="12" t="s">
        <v>10403</v>
      </c>
    </row>
    <row r="4" spans="1:6" ht="25.5" x14ac:dyDescent="0.25">
      <c r="A4" s="12"/>
      <c r="B4" s="12" t="s">
        <v>10077</v>
      </c>
      <c r="C4" s="12" t="s">
        <v>10078</v>
      </c>
      <c r="D4" s="12" t="s">
        <v>10408</v>
      </c>
      <c r="E4" s="12"/>
      <c r="F4" s="12" t="s">
        <v>10409</v>
      </c>
    </row>
    <row r="5" spans="1:6" ht="25.5" x14ac:dyDescent="0.25">
      <c r="A5" s="12"/>
      <c r="B5" s="12" t="s">
        <v>10077</v>
      </c>
      <c r="C5" s="12" t="s">
        <v>10078</v>
      </c>
      <c r="D5" s="12" t="s">
        <v>10398</v>
      </c>
      <c r="E5" s="12"/>
      <c r="F5" s="12" t="s">
        <v>10399</v>
      </c>
    </row>
    <row r="6" spans="1:6" ht="25.5" x14ac:dyDescent="0.25">
      <c r="A6" s="12"/>
      <c r="B6" s="12" t="s">
        <v>10077</v>
      </c>
      <c r="C6" s="12" t="s">
        <v>10078</v>
      </c>
      <c r="D6" s="12" t="s">
        <v>10368</v>
      </c>
      <c r="E6" s="12"/>
      <c r="F6" s="12" t="s">
        <v>10369</v>
      </c>
    </row>
    <row r="7" spans="1:6" ht="25.5" x14ac:dyDescent="0.25">
      <c r="A7" s="12"/>
      <c r="B7" s="12" t="s">
        <v>10077</v>
      </c>
      <c r="C7" s="12" t="s">
        <v>10078</v>
      </c>
      <c r="D7" s="12" t="s">
        <v>10370</v>
      </c>
      <c r="E7" s="12"/>
      <c r="F7" s="12" t="s">
        <v>10371</v>
      </c>
    </row>
    <row r="8" spans="1:6" ht="25.5" x14ac:dyDescent="0.25">
      <c r="A8" s="12"/>
      <c r="B8" s="12" t="s">
        <v>10077</v>
      </c>
      <c r="C8" s="12" t="s">
        <v>10078</v>
      </c>
      <c r="D8" s="12" t="s">
        <v>10384</v>
      </c>
      <c r="E8" s="12"/>
      <c r="F8" s="12" t="s">
        <v>10385</v>
      </c>
    </row>
    <row r="9" spans="1:6" ht="25.5" x14ac:dyDescent="0.25">
      <c r="A9" s="12"/>
      <c r="B9" s="12" t="s">
        <v>10077</v>
      </c>
      <c r="C9" s="12" t="s">
        <v>10078</v>
      </c>
      <c r="D9" s="12" t="s">
        <v>10366</v>
      </c>
      <c r="E9" s="12"/>
      <c r="F9" s="12" t="s">
        <v>10367</v>
      </c>
    </row>
    <row r="10" spans="1:6" ht="25.5" x14ac:dyDescent="0.25">
      <c r="A10" s="12"/>
      <c r="B10" s="12" t="s">
        <v>10077</v>
      </c>
      <c r="C10" s="12" t="s">
        <v>10078</v>
      </c>
      <c r="D10" s="12" t="s">
        <v>10406</v>
      </c>
      <c r="E10" s="12"/>
      <c r="F10" s="12" t="s">
        <v>10407</v>
      </c>
    </row>
    <row r="11" spans="1:6" ht="25.5" x14ac:dyDescent="0.25">
      <c r="A11" s="12"/>
      <c r="B11" s="12" t="s">
        <v>10077</v>
      </c>
      <c r="C11" s="12" t="s">
        <v>10078</v>
      </c>
      <c r="D11" s="12" t="s">
        <v>10394</v>
      </c>
      <c r="E11" s="12"/>
      <c r="F11" s="12" t="s">
        <v>10395</v>
      </c>
    </row>
    <row r="12" spans="1:6" ht="25.5" x14ac:dyDescent="0.25">
      <c r="A12" s="12"/>
      <c r="B12" s="12" t="s">
        <v>10077</v>
      </c>
      <c r="C12" s="12" t="s">
        <v>10078</v>
      </c>
      <c r="D12" s="12" t="s">
        <v>10396</v>
      </c>
      <c r="E12" s="12"/>
      <c r="F12" s="12" t="s">
        <v>10397</v>
      </c>
    </row>
    <row r="13" spans="1:6" ht="25.5" x14ac:dyDescent="0.25">
      <c r="A13" s="12"/>
      <c r="B13" s="12" t="s">
        <v>10077</v>
      </c>
      <c r="C13" s="12" t="s">
        <v>10078</v>
      </c>
      <c r="D13" s="12" t="s">
        <v>10145</v>
      </c>
      <c r="E13" s="12"/>
      <c r="F13" s="12" t="s">
        <v>10146</v>
      </c>
    </row>
    <row r="14" spans="1:6" ht="25.5" x14ac:dyDescent="0.25">
      <c r="A14" s="12"/>
      <c r="B14" s="12" t="s">
        <v>10077</v>
      </c>
      <c r="C14" s="12" t="s">
        <v>10078</v>
      </c>
      <c r="D14" s="12" t="s">
        <v>10392</v>
      </c>
      <c r="E14" s="12"/>
      <c r="F14" s="12" t="s">
        <v>10393</v>
      </c>
    </row>
    <row r="15" spans="1:6" ht="25.5" x14ac:dyDescent="0.25">
      <c r="A15" s="12"/>
      <c r="B15" s="12" t="s">
        <v>10077</v>
      </c>
      <c r="C15" s="12" t="s">
        <v>10078</v>
      </c>
      <c r="D15" s="12" t="s">
        <v>10390</v>
      </c>
      <c r="E15" s="12"/>
      <c r="F15" s="12" t="s">
        <v>10391</v>
      </c>
    </row>
    <row r="16" spans="1:6" ht="25.5" x14ac:dyDescent="0.25">
      <c r="A16" s="12"/>
      <c r="B16" s="12" t="s">
        <v>10077</v>
      </c>
      <c r="C16" s="12" t="s">
        <v>10078</v>
      </c>
      <c r="D16" s="12" t="s">
        <v>10404</v>
      </c>
      <c r="E16" s="12"/>
      <c r="F16" s="12" t="s">
        <v>10405</v>
      </c>
    </row>
    <row r="17" spans="1:6" ht="25.5" x14ac:dyDescent="0.25">
      <c r="A17" s="12"/>
      <c r="B17" s="12" t="s">
        <v>10077</v>
      </c>
      <c r="C17" s="12" t="s">
        <v>10078</v>
      </c>
      <c r="D17" s="12" t="s">
        <v>10386</v>
      </c>
      <c r="E17" s="12"/>
      <c r="F17" s="12" t="s">
        <v>10387</v>
      </c>
    </row>
    <row r="18" spans="1:6" ht="25.5" x14ac:dyDescent="0.25">
      <c r="A18" s="12"/>
      <c r="B18" s="12" t="s">
        <v>10077</v>
      </c>
      <c r="C18" s="12" t="s">
        <v>10078</v>
      </c>
      <c r="D18" s="12" t="s">
        <v>10388</v>
      </c>
      <c r="E18" s="12"/>
      <c r="F18" s="12" t="s">
        <v>10389</v>
      </c>
    </row>
    <row r="19" spans="1:6" ht="25.5" x14ac:dyDescent="0.25">
      <c r="A19" s="12"/>
      <c r="B19" s="12" t="s">
        <v>10077</v>
      </c>
      <c r="C19" s="12" t="s">
        <v>10078</v>
      </c>
      <c r="D19" s="12" t="s">
        <v>10360</v>
      </c>
      <c r="E19" s="12"/>
      <c r="F19" s="12" t="s">
        <v>10361</v>
      </c>
    </row>
    <row r="20" spans="1:6" ht="25.5" x14ac:dyDescent="0.25">
      <c r="A20" s="12"/>
      <c r="B20" s="12" t="s">
        <v>10077</v>
      </c>
      <c r="C20" s="12" t="s">
        <v>10078</v>
      </c>
      <c r="D20" s="12" t="s">
        <v>10435</v>
      </c>
      <c r="E20" s="12"/>
      <c r="F20" s="12" t="s">
        <v>10436</v>
      </c>
    </row>
    <row r="21" spans="1:6" ht="25.5" x14ac:dyDescent="0.25">
      <c r="A21" s="12"/>
      <c r="B21" s="12" t="s">
        <v>10077</v>
      </c>
      <c r="C21" s="12" t="s">
        <v>10078</v>
      </c>
      <c r="D21" s="12" t="s">
        <v>10448</v>
      </c>
      <c r="E21" s="12"/>
      <c r="F21" s="12" t="s">
        <v>10449</v>
      </c>
    </row>
    <row r="22" spans="1:6" ht="25.5" x14ac:dyDescent="0.25">
      <c r="A22" s="12"/>
      <c r="B22" s="12" t="s">
        <v>10077</v>
      </c>
      <c r="C22" s="12" t="s">
        <v>10078</v>
      </c>
      <c r="D22" s="12" t="s">
        <v>10440</v>
      </c>
      <c r="E22" s="12"/>
      <c r="F22" s="12" t="s">
        <v>10441</v>
      </c>
    </row>
    <row r="23" spans="1:6" ht="25.5" x14ac:dyDescent="0.25">
      <c r="A23" s="12"/>
      <c r="B23" s="12" t="s">
        <v>10077</v>
      </c>
      <c r="C23" s="12" t="s">
        <v>10078</v>
      </c>
      <c r="D23" s="12" t="s">
        <v>10442</v>
      </c>
      <c r="E23" s="12"/>
      <c r="F23" s="12" t="s">
        <v>10443</v>
      </c>
    </row>
    <row r="24" spans="1:6" ht="25.5" x14ac:dyDescent="0.25">
      <c r="A24" s="12"/>
      <c r="B24" s="12" t="s">
        <v>10077</v>
      </c>
      <c r="C24" s="12" t="s">
        <v>10078</v>
      </c>
      <c r="D24" s="12" t="s">
        <v>10444</v>
      </c>
      <c r="E24" s="12"/>
      <c r="F24" s="12" t="s">
        <v>10445</v>
      </c>
    </row>
    <row r="25" spans="1:6" ht="25.5" x14ac:dyDescent="0.25">
      <c r="A25" s="12"/>
      <c r="B25" s="12" t="s">
        <v>10077</v>
      </c>
      <c r="C25" s="12" t="s">
        <v>10078</v>
      </c>
      <c r="D25" s="12" t="s">
        <v>10446</v>
      </c>
      <c r="E25" s="12"/>
      <c r="F25" s="12" t="s">
        <v>10447</v>
      </c>
    </row>
    <row r="26" spans="1:6" ht="25.5" x14ac:dyDescent="0.25">
      <c r="A26" s="12"/>
      <c r="B26" s="12" t="s">
        <v>10077</v>
      </c>
      <c r="C26" s="12" t="s">
        <v>10078</v>
      </c>
      <c r="D26" s="12" t="s">
        <v>10450</v>
      </c>
      <c r="E26" s="12"/>
      <c r="F26" s="12" t="s">
        <v>10451</v>
      </c>
    </row>
    <row r="27" spans="1:6" ht="25.5" x14ac:dyDescent="0.25">
      <c r="A27" s="12"/>
      <c r="B27" s="12" t="s">
        <v>10077</v>
      </c>
      <c r="C27" s="12" t="s">
        <v>10078</v>
      </c>
      <c r="D27" s="12" t="s">
        <v>10452</v>
      </c>
      <c r="E27" s="12"/>
      <c r="F27" s="12" t="s">
        <v>10453</v>
      </c>
    </row>
    <row r="28" spans="1:6" ht="25.5" x14ac:dyDescent="0.25">
      <c r="A28" s="12"/>
      <c r="B28" s="12" t="s">
        <v>10077</v>
      </c>
      <c r="C28" s="12" t="s">
        <v>10078</v>
      </c>
      <c r="D28" s="12" t="s">
        <v>10438</v>
      </c>
      <c r="E28" s="12"/>
      <c r="F28" s="12" t="s">
        <v>10439</v>
      </c>
    </row>
    <row r="29" spans="1:6" ht="25.5" x14ac:dyDescent="0.25">
      <c r="A29" s="12"/>
      <c r="B29" s="12" t="s">
        <v>10077</v>
      </c>
      <c r="C29" s="12" t="s">
        <v>10078</v>
      </c>
      <c r="D29" s="12" t="s">
        <v>10378</v>
      </c>
      <c r="E29" s="12"/>
      <c r="F29" s="12" t="s">
        <v>10379</v>
      </c>
    </row>
    <row r="30" spans="1:6" ht="25.5" x14ac:dyDescent="0.25">
      <c r="A30" s="12"/>
      <c r="B30" s="12" t="s">
        <v>10077</v>
      </c>
      <c r="C30" s="12" t="s">
        <v>10078</v>
      </c>
      <c r="D30" s="12" t="s">
        <v>10380</v>
      </c>
      <c r="E30" s="12"/>
      <c r="F30" s="12" t="s">
        <v>10381</v>
      </c>
    </row>
    <row r="31" spans="1:6" ht="25.5" x14ac:dyDescent="0.25">
      <c r="A31" s="12"/>
      <c r="B31" s="12" t="s">
        <v>10077</v>
      </c>
      <c r="C31" s="12" t="s">
        <v>10078</v>
      </c>
      <c r="D31" s="12" t="s">
        <v>10362</v>
      </c>
      <c r="E31" s="12"/>
      <c r="F31" s="12" t="s">
        <v>10363</v>
      </c>
    </row>
    <row r="32" spans="1:6" ht="25.5" x14ac:dyDescent="0.25">
      <c r="A32" s="12"/>
      <c r="B32" s="12" t="s">
        <v>10077</v>
      </c>
      <c r="C32" s="12" t="s">
        <v>10078</v>
      </c>
      <c r="D32" s="12" t="s">
        <v>10364</v>
      </c>
      <c r="E32" s="12"/>
      <c r="F32" s="12" t="s">
        <v>10365</v>
      </c>
    </row>
    <row r="33" spans="1:6" ht="25.5" x14ac:dyDescent="0.25">
      <c r="A33" s="12"/>
      <c r="B33" s="12" t="s">
        <v>10077</v>
      </c>
      <c r="C33" s="12" t="s">
        <v>10078</v>
      </c>
      <c r="D33" s="12" t="s">
        <v>10374</v>
      </c>
      <c r="E33" s="12"/>
      <c r="F33" s="12" t="s">
        <v>10375</v>
      </c>
    </row>
    <row r="34" spans="1:6" ht="25.5" x14ac:dyDescent="0.25">
      <c r="A34" s="12"/>
      <c r="B34" s="12" t="s">
        <v>10077</v>
      </c>
      <c r="C34" s="12" t="s">
        <v>10078</v>
      </c>
      <c r="D34" s="12" t="s">
        <v>10376</v>
      </c>
      <c r="E34" s="12"/>
      <c r="F34" s="12" t="s">
        <v>10377</v>
      </c>
    </row>
    <row r="35" spans="1:6" ht="25.5" x14ac:dyDescent="0.25">
      <c r="A35" s="12"/>
      <c r="B35" s="12" t="s">
        <v>10077</v>
      </c>
      <c r="C35" s="12" t="s">
        <v>10078</v>
      </c>
      <c r="D35" s="12" t="s">
        <v>10382</v>
      </c>
      <c r="E35" s="12"/>
      <c r="F35" s="12" t="s">
        <v>10383</v>
      </c>
    </row>
    <row r="36" spans="1:6" ht="25.5" x14ac:dyDescent="0.25">
      <c r="A36" s="12"/>
      <c r="B36" s="12" t="s">
        <v>10077</v>
      </c>
      <c r="C36" s="12" t="s">
        <v>10078</v>
      </c>
      <c r="D36" s="12" t="s">
        <v>10372</v>
      </c>
      <c r="E36" s="12"/>
      <c r="F36" s="12" t="s">
        <v>10373</v>
      </c>
    </row>
    <row r="37" spans="1:6" ht="25.5" x14ac:dyDescent="0.25">
      <c r="A37" s="12"/>
      <c r="B37" s="12" t="s">
        <v>10077</v>
      </c>
      <c r="C37" s="12" t="s">
        <v>10078</v>
      </c>
      <c r="D37" s="12" t="s">
        <v>10143</v>
      </c>
      <c r="E37" s="12"/>
      <c r="F37" s="12" t="s">
        <v>10144</v>
      </c>
    </row>
    <row r="38" spans="1:6" ht="25.5" x14ac:dyDescent="0.25">
      <c r="A38" s="12"/>
      <c r="B38" s="12" t="s">
        <v>10077</v>
      </c>
      <c r="C38" s="12" t="s">
        <v>10078</v>
      </c>
      <c r="D38" s="12" t="s">
        <v>10095</v>
      </c>
      <c r="E38" s="12"/>
      <c r="F38" s="12" t="s">
        <v>10096</v>
      </c>
    </row>
    <row r="39" spans="1:6" ht="25.5" x14ac:dyDescent="0.25">
      <c r="A39" s="12"/>
      <c r="B39" s="12" t="s">
        <v>10077</v>
      </c>
      <c r="C39" s="12" t="s">
        <v>10078</v>
      </c>
      <c r="D39" s="12" t="s">
        <v>10091</v>
      </c>
      <c r="E39" s="12"/>
      <c r="F39" s="12" t="s">
        <v>10092</v>
      </c>
    </row>
    <row r="40" spans="1:6" ht="25.5" x14ac:dyDescent="0.25">
      <c r="A40" s="12"/>
      <c r="B40" s="12" t="s">
        <v>10077</v>
      </c>
      <c r="C40" s="12" t="s">
        <v>10078</v>
      </c>
      <c r="D40" s="12" t="s">
        <v>10097</v>
      </c>
      <c r="E40" s="12"/>
      <c r="F40" s="12" t="s">
        <v>10098</v>
      </c>
    </row>
    <row r="41" spans="1:6" ht="25.5" x14ac:dyDescent="0.25">
      <c r="A41" s="12"/>
      <c r="B41" s="12" t="s">
        <v>10077</v>
      </c>
      <c r="C41" s="12" t="s">
        <v>10078</v>
      </c>
      <c r="D41" s="12" t="s">
        <v>10099</v>
      </c>
      <c r="E41" s="12"/>
      <c r="F41" s="12" t="s">
        <v>10100</v>
      </c>
    </row>
    <row r="42" spans="1:6" ht="25.5" x14ac:dyDescent="0.25">
      <c r="A42" s="12"/>
      <c r="B42" s="12" t="s">
        <v>10077</v>
      </c>
      <c r="C42" s="12" t="s">
        <v>10078</v>
      </c>
      <c r="D42" s="12" t="s">
        <v>10159</v>
      </c>
      <c r="E42" s="12"/>
      <c r="F42" s="12" t="s">
        <v>10160</v>
      </c>
    </row>
    <row r="43" spans="1:6" ht="25.5" x14ac:dyDescent="0.25">
      <c r="A43" s="12"/>
      <c r="B43" s="12" t="s">
        <v>10077</v>
      </c>
      <c r="C43" s="12" t="s">
        <v>10078</v>
      </c>
      <c r="D43" s="12" t="s">
        <v>10161</v>
      </c>
      <c r="E43" s="12"/>
      <c r="F43" s="12" t="s">
        <v>10162</v>
      </c>
    </row>
    <row r="44" spans="1:6" ht="25.5" x14ac:dyDescent="0.25">
      <c r="A44" s="12"/>
      <c r="B44" s="12" t="s">
        <v>10077</v>
      </c>
      <c r="C44" s="12" t="s">
        <v>10078</v>
      </c>
      <c r="D44" s="12" t="s">
        <v>10093</v>
      </c>
      <c r="E44" s="12"/>
      <c r="F44" s="12" t="s">
        <v>10094</v>
      </c>
    </row>
    <row r="45" spans="1:6" ht="25.5" x14ac:dyDescent="0.25">
      <c r="A45" s="12"/>
      <c r="B45" s="12" t="s">
        <v>10077</v>
      </c>
      <c r="C45" s="12" t="s">
        <v>10078</v>
      </c>
      <c r="D45" s="12" t="s">
        <v>10127</v>
      </c>
      <c r="E45" s="12"/>
      <c r="F45" s="12" t="s">
        <v>10128</v>
      </c>
    </row>
    <row r="46" spans="1:6" ht="25.5" x14ac:dyDescent="0.25">
      <c r="A46" s="12"/>
      <c r="B46" s="12" t="s">
        <v>10077</v>
      </c>
      <c r="C46" s="12" t="s">
        <v>10078</v>
      </c>
      <c r="D46" s="12" t="s">
        <v>10089</v>
      </c>
      <c r="E46" s="12"/>
      <c r="F46" s="12" t="s">
        <v>10090</v>
      </c>
    </row>
    <row r="47" spans="1:6" ht="25.5" x14ac:dyDescent="0.25">
      <c r="A47" s="12"/>
      <c r="B47" s="12" t="s">
        <v>10077</v>
      </c>
      <c r="C47" s="12" t="s">
        <v>10078</v>
      </c>
      <c r="D47" s="12" t="s">
        <v>10101</v>
      </c>
      <c r="E47" s="12"/>
      <c r="F47" s="12" t="s">
        <v>10102</v>
      </c>
    </row>
    <row r="48" spans="1:6" ht="25.5" x14ac:dyDescent="0.25">
      <c r="A48" s="12"/>
      <c r="B48" s="12" t="s">
        <v>10077</v>
      </c>
      <c r="C48" s="12" t="s">
        <v>10078</v>
      </c>
      <c r="D48" s="12" t="s">
        <v>10085</v>
      </c>
      <c r="E48" s="12"/>
      <c r="F48" s="12" t="s">
        <v>10086</v>
      </c>
    </row>
    <row r="49" spans="1:6" ht="25.5" x14ac:dyDescent="0.25">
      <c r="A49" s="12"/>
      <c r="B49" s="12" t="s">
        <v>10077</v>
      </c>
      <c r="C49" s="12" t="s">
        <v>10078</v>
      </c>
      <c r="D49" s="12" t="s">
        <v>10197</v>
      </c>
      <c r="E49" s="12"/>
      <c r="F49" s="12" t="s">
        <v>10198</v>
      </c>
    </row>
    <row r="50" spans="1:6" ht="25.5" x14ac:dyDescent="0.25">
      <c r="A50" s="12"/>
      <c r="B50" s="12" t="s">
        <v>10077</v>
      </c>
      <c r="C50" s="12" t="s">
        <v>10078</v>
      </c>
      <c r="D50" s="12" t="s">
        <v>10119</v>
      </c>
      <c r="E50" s="12"/>
      <c r="F50" s="12" t="s">
        <v>10120</v>
      </c>
    </row>
    <row r="51" spans="1:6" ht="25.5" x14ac:dyDescent="0.25">
      <c r="A51" s="12"/>
      <c r="B51" s="12" t="s">
        <v>10077</v>
      </c>
      <c r="C51" s="12" t="s">
        <v>10078</v>
      </c>
      <c r="D51" s="12" t="s">
        <v>10083</v>
      </c>
      <c r="E51" s="12"/>
      <c r="F51" s="12" t="s">
        <v>10084</v>
      </c>
    </row>
    <row r="52" spans="1:6" ht="25.5" x14ac:dyDescent="0.25">
      <c r="A52" s="12"/>
      <c r="B52" s="12" t="s">
        <v>10077</v>
      </c>
      <c r="C52" s="12" t="s">
        <v>10078</v>
      </c>
      <c r="D52" s="12" t="s">
        <v>10079</v>
      </c>
      <c r="E52" s="12"/>
      <c r="F52" s="12" t="s">
        <v>10080</v>
      </c>
    </row>
    <row r="53" spans="1:6" ht="25.5" x14ac:dyDescent="0.25">
      <c r="A53" s="12"/>
      <c r="B53" s="12" t="s">
        <v>10077</v>
      </c>
      <c r="C53" s="12" t="s">
        <v>10078</v>
      </c>
      <c r="D53" s="12" t="s">
        <v>10081</v>
      </c>
      <c r="E53" s="12"/>
      <c r="F53" s="12" t="s">
        <v>10082</v>
      </c>
    </row>
    <row r="54" spans="1:6" ht="25.5" x14ac:dyDescent="0.25">
      <c r="A54" s="12"/>
      <c r="B54" s="12" t="s">
        <v>10077</v>
      </c>
      <c r="C54" s="12" t="s">
        <v>10078</v>
      </c>
      <c r="D54" s="12" t="s">
        <v>10087</v>
      </c>
      <c r="E54" s="12"/>
      <c r="F54" s="12" t="s">
        <v>10088</v>
      </c>
    </row>
    <row r="55" spans="1:6" ht="25.5" x14ac:dyDescent="0.25">
      <c r="A55" s="12"/>
      <c r="B55" s="12" t="s">
        <v>10077</v>
      </c>
      <c r="C55" s="12" t="s">
        <v>10078</v>
      </c>
      <c r="D55" s="12" t="s">
        <v>10163</v>
      </c>
      <c r="E55" s="12"/>
      <c r="F55" s="12" t="s">
        <v>10164</v>
      </c>
    </row>
    <row r="56" spans="1:6" ht="25.5" x14ac:dyDescent="0.25">
      <c r="A56" s="12"/>
      <c r="B56" s="12" t="s">
        <v>10077</v>
      </c>
      <c r="C56" s="12" t="s">
        <v>10078</v>
      </c>
      <c r="D56" s="12" t="s">
        <v>10131</v>
      </c>
      <c r="E56" s="12"/>
      <c r="F56" s="12" t="s">
        <v>10132</v>
      </c>
    </row>
    <row r="57" spans="1:6" ht="25.5" x14ac:dyDescent="0.25">
      <c r="A57" s="12"/>
      <c r="B57" s="12" t="s">
        <v>10077</v>
      </c>
      <c r="C57" s="12" t="s">
        <v>10078</v>
      </c>
      <c r="D57" s="12" t="s">
        <v>10133</v>
      </c>
      <c r="E57" s="12"/>
      <c r="F57" s="12" t="s">
        <v>10134</v>
      </c>
    </row>
    <row r="58" spans="1:6" ht="25.5" x14ac:dyDescent="0.25">
      <c r="A58" s="12"/>
      <c r="B58" s="12" t="s">
        <v>10077</v>
      </c>
      <c r="C58" s="12" t="s">
        <v>10078</v>
      </c>
      <c r="D58" s="12" t="s">
        <v>10139</v>
      </c>
      <c r="E58" s="12"/>
      <c r="F58" s="12" t="s">
        <v>10140</v>
      </c>
    </row>
    <row r="59" spans="1:6" ht="25.5" x14ac:dyDescent="0.25">
      <c r="A59" s="12"/>
      <c r="B59" s="12" t="s">
        <v>10077</v>
      </c>
      <c r="C59" s="12" t="s">
        <v>10078</v>
      </c>
      <c r="D59" s="12" t="s">
        <v>10129</v>
      </c>
      <c r="E59" s="12"/>
      <c r="F59" s="12" t="s">
        <v>10130</v>
      </c>
    </row>
    <row r="60" spans="1:6" ht="25.5" x14ac:dyDescent="0.25">
      <c r="A60" s="12"/>
      <c r="B60" s="12" t="s">
        <v>10077</v>
      </c>
      <c r="C60" s="12" t="s">
        <v>10078</v>
      </c>
      <c r="D60" s="12" t="s">
        <v>10151</v>
      </c>
      <c r="E60" s="12"/>
      <c r="F60" s="12" t="s">
        <v>10152</v>
      </c>
    </row>
    <row r="61" spans="1:6" ht="25.5" x14ac:dyDescent="0.25">
      <c r="A61" s="12"/>
      <c r="B61" s="12" t="s">
        <v>10077</v>
      </c>
      <c r="C61" s="12" t="s">
        <v>10078</v>
      </c>
      <c r="D61" s="12" t="s">
        <v>10141</v>
      </c>
      <c r="E61" s="12"/>
      <c r="F61" s="12" t="s">
        <v>10142</v>
      </c>
    </row>
    <row r="62" spans="1:6" ht="25.5" x14ac:dyDescent="0.25">
      <c r="A62" s="12"/>
      <c r="B62" s="12" t="s">
        <v>10077</v>
      </c>
      <c r="C62" s="12" t="s">
        <v>10078</v>
      </c>
      <c r="D62" s="12" t="s">
        <v>10147</v>
      </c>
      <c r="E62" s="12"/>
      <c r="F62" s="12" t="s">
        <v>10148</v>
      </c>
    </row>
    <row r="63" spans="1:6" ht="25.5" x14ac:dyDescent="0.25">
      <c r="A63" s="12"/>
      <c r="B63" s="12" t="s">
        <v>10077</v>
      </c>
      <c r="C63" s="12" t="s">
        <v>10078</v>
      </c>
      <c r="D63" s="12" t="s">
        <v>10149</v>
      </c>
      <c r="E63" s="12"/>
      <c r="F63" s="12" t="s">
        <v>10150</v>
      </c>
    </row>
    <row r="64" spans="1:6" ht="25.5" x14ac:dyDescent="0.25">
      <c r="A64" s="12"/>
      <c r="B64" s="12" t="s">
        <v>10077</v>
      </c>
      <c r="C64" s="12" t="s">
        <v>10078</v>
      </c>
      <c r="D64" s="12" t="s">
        <v>10137</v>
      </c>
      <c r="E64" s="12"/>
      <c r="F64" s="12" t="s">
        <v>10138</v>
      </c>
    </row>
    <row r="65" spans="1:6" ht="25.5" x14ac:dyDescent="0.25">
      <c r="A65" s="12"/>
      <c r="B65" s="12" t="s">
        <v>10077</v>
      </c>
      <c r="C65" s="12" t="s">
        <v>10078</v>
      </c>
      <c r="D65" s="12" t="s">
        <v>10157</v>
      </c>
      <c r="E65" s="12"/>
      <c r="F65" s="12" t="s">
        <v>10158</v>
      </c>
    </row>
    <row r="66" spans="1:6" ht="25.5" x14ac:dyDescent="0.25">
      <c r="A66" s="12"/>
      <c r="B66" s="12" t="s">
        <v>10077</v>
      </c>
      <c r="C66" s="12" t="s">
        <v>10078</v>
      </c>
      <c r="D66" s="12" t="s">
        <v>10171</v>
      </c>
      <c r="E66" s="12"/>
      <c r="F66" s="12" t="s">
        <v>10172</v>
      </c>
    </row>
    <row r="67" spans="1:6" ht="25.5" x14ac:dyDescent="0.25">
      <c r="A67" s="12"/>
      <c r="B67" s="12" t="s">
        <v>10077</v>
      </c>
      <c r="C67" s="12" t="s">
        <v>10078</v>
      </c>
      <c r="D67" s="12" t="s">
        <v>10153</v>
      </c>
      <c r="E67" s="12"/>
      <c r="F67" s="12" t="s">
        <v>10154</v>
      </c>
    </row>
    <row r="68" spans="1:6" ht="25.5" x14ac:dyDescent="0.25">
      <c r="A68" s="12"/>
      <c r="B68" s="12" t="s">
        <v>10077</v>
      </c>
      <c r="C68" s="12" t="s">
        <v>10078</v>
      </c>
      <c r="D68" s="12" t="s">
        <v>10155</v>
      </c>
      <c r="E68" s="12"/>
      <c r="F68" s="12" t="s">
        <v>10156</v>
      </c>
    </row>
    <row r="69" spans="1:6" ht="25.5" x14ac:dyDescent="0.25">
      <c r="A69" s="12"/>
      <c r="B69" s="12" t="s">
        <v>10077</v>
      </c>
      <c r="C69" s="12" t="s">
        <v>10078</v>
      </c>
      <c r="D69" s="12" t="s">
        <v>10169</v>
      </c>
      <c r="E69" s="12"/>
      <c r="F69" s="12" t="s">
        <v>10170</v>
      </c>
    </row>
    <row r="70" spans="1:6" ht="25.5" x14ac:dyDescent="0.25">
      <c r="A70" s="12"/>
      <c r="B70" s="12" t="s">
        <v>10077</v>
      </c>
      <c r="C70" s="12" t="s">
        <v>10078</v>
      </c>
      <c r="D70" s="12" t="s">
        <v>10135</v>
      </c>
      <c r="E70" s="12"/>
      <c r="F70" s="12" t="s">
        <v>10136</v>
      </c>
    </row>
    <row r="71" spans="1:6" ht="25.5" x14ac:dyDescent="0.25">
      <c r="A71" s="12"/>
      <c r="B71" s="12" t="s">
        <v>10077</v>
      </c>
      <c r="C71" s="12" t="s">
        <v>10078</v>
      </c>
      <c r="D71" s="12" t="s">
        <v>10165</v>
      </c>
      <c r="E71" s="12"/>
      <c r="F71" s="12" t="s">
        <v>10166</v>
      </c>
    </row>
    <row r="72" spans="1:6" ht="25.5" x14ac:dyDescent="0.25">
      <c r="A72" s="12"/>
      <c r="B72" s="12" t="s">
        <v>10077</v>
      </c>
      <c r="C72" s="12" t="s">
        <v>10078</v>
      </c>
      <c r="D72" s="12" t="s">
        <v>10167</v>
      </c>
      <c r="E72" s="12"/>
      <c r="F72" s="12" t="s">
        <v>10168</v>
      </c>
    </row>
    <row r="73" spans="1:6" ht="25.5" x14ac:dyDescent="0.25">
      <c r="A73" s="12"/>
      <c r="B73" s="12" t="s">
        <v>10077</v>
      </c>
      <c r="C73" s="12" t="s">
        <v>10078</v>
      </c>
      <c r="D73" s="12" t="s">
        <v>10433</v>
      </c>
      <c r="E73" s="12"/>
      <c r="F73" s="12" t="s">
        <v>10434</v>
      </c>
    </row>
    <row r="74" spans="1:6" ht="25.5" x14ac:dyDescent="0.25">
      <c r="A74" s="12"/>
      <c r="B74" s="12" t="s">
        <v>10077</v>
      </c>
      <c r="C74" s="12" t="s">
        <v>10078</v>
      </c>
      <c r="D74" s="12" t="s">
        <v>10336</v>
      </c>
      <c r="E74" s="12"/>
      <c r="F74" s="12" t="s">
        <v>10337</v>
      </c>
    </row>
    <row r="75" spans="1:6" ht="25.5" x14ac:dyDescent="0.25">
      <c r="A75" s="12"/>
      <c r="B75" s="12" t="s">
        <v>10077</v>
      </c>
      <c r="C75" s="12" t="s">
        <v>10078</v>
      </c>
      <c r="D75" s="12" t="s">
        <v>10318</v>
      </c>
      <c r="E75" s="12"/>
      <c r="F75" s="12" t="s">
        <v>10319</v>
      </c>
    </row>
    <row r="76" spans="1:6" ht="25.5" x14ac:dyDescent="0.25">
      <c r="A76" s="12"/>
      <c r="B76" s="12" t="s">
        <v>10077</v>
      </c>
      <c r="C76" s="12" t="s">
        <v>10078</v>
      </c>
      <c r="D76" s="12" t="s">
        <v>10352</v>
      </c>
      <c r="E76" s="12"/>
      <c r="F76" s="12" t="s">
        <v>10353</v>
      </c>
    </row>
    <row r="77" spans="1:6" ht="25.5" x14ac:dyDescent="0.25">
      <c r="A77" s="12"/>
      <c r="B77" s="12" t="s">
        <v>10077</v>
      </c>
      <c r="C77" s="12" t="s">
        <v>10078</v>
      </c>
      <c r="D77" s="12" t="s">
        <v>10354</v>
      </c>
      <c r="E77" s="12"/>
      <c r="F77" s="12" t="s">
        <v>10355</v>
      </c>
    </row>
    <row r="78" spans="1:6" ht="25.5" x14ac:dyDescent="0.25">
      <c r="A78" s="12"/>
      <c r="B78" s="12" t="s">
        <v>10077</v>
      </c>
      <c r="C78" s="12" t="s">
        <v>10078</v>
      </c>
      <c r="D78" s="12" t="s">
        <v>10314</v>
      </c>
      <c r="E78" s="12"/>
      <c r="F78" s="12" t="s">
        <v>10315</v>
      </c>
    </row>
    <row r="79" spans="1:6" ht="25.5" x14ac:dyDescent="0.25">
      <c r="A79" s="12"/>
      <c r="B79" s="12" t="s">
        <v>10077</v>
      </c>
      <c r="C79" s="12" t="s">
        <v>10078</v>
      </c>
      <c r="D79" s="12" t="s">
        <v>10316</v>
      </c>
      <c r="E79" s="12"/>
      <c r="F79" s="12" t="s">
        <v>10317</v>
      </c>
    </row>
    <row r="80" spans="1:6" ht="25.5" x14ac:dyDescent="0.25">
      <c r="A80" s="12"/>
      <c r="B80" s="12" t="s">
        <v>10077</v>
      </c>
      <c r="C80" s="12" t="s">
        <v>10078</v>
      </c>
      <c r="D80" s="12" t="s">
        <v>10320</v>
      </c>
      <c r="E80" s="12"/>
      <c r="F80" s="12" t="s">
        <v>10321</v>
      </c>
    </row>
    <row r="81" spans="1:6" ht="25.5" x14ac:dyDescent="0.25">
      <c r="A81" s="12"/>
      <c r="B81" s="12" t="s">
        <v>10077</v>
      </c>
      <c r="C81" s="12" t="s">
        <v>10078</v>
      </c>
      <c r="D81" s="12" t="s">
        <v>10322</v>
      </c>
      <c r="E81" s="12"/>
      <c r="F81" s="12" t="s">
        <v>10323</v>
      </c>
    </row>
    <row r="82" spans="1:6" ht="25.5" x14ac:dyDescent="0.25">
      <c r="A82" s="12"/>
      <c r="B82" s="12" t="s">
        <v>10077</v>
      </c>
      <c r="C82" s="12" t="s">
        <v>10078</v>
      </c>
      <c r="D82" s="12" t="s">
        <v>10350</v>
      </c>
      <c r="E82" s="12"/>
      <c r="F82" s="12" t="s">
        <v>10351</v>
      </c>
    </row>
    <row r="83" spans="1:6" ht="25.5" x14ac:dyDescent="0.25">
      <c r="A83" s="12"/>
      <c r="B83" s="12" t="s">
        <v>10077</v>
      </c>
      <c r="C83" s="12" t="s">
        <v>10078</v>
      </c>
      <c r="D83" s="12" t="s">
        <v>10348</v>
      </c>
      <c r="E83" s="12"/>
      <c r="F83" s="12" t="s">
        <v>10349</v>
      </c>
    </row>
    <row r="84" spans="1:6" ht="25.5" x14ac:dyDescent="0.25">
      <c r="A84" s="12"/>
      <c r="B84" s="12" t="s">
        <v>10077</v>
      </c>
      <c r="C84" s="12" t="s">
        <v>10078</v>
      </c>
      <c r="D84" s="12" t="s">
        <v>10338</v>
      </c>
      <c r="E84" s="12"/>
      <c r="F84" s="12" t="s">
        <v>10339</v>
      </c>
    </row>
    <row r="85" spans="1:6" ht="25.5" x14ac:dyDescent="0.25">
      <c r="A85" s="12"/>
      <c r="B85" s="12" t="s">
        <v>10077</v>
      </c>
      <c r="C85" s="12" t="s">
        <v>10078</v>
      </c>
      <c r="D85" s="12" t="s">
        <v>10344</v>
      </c>
      <c r="E85" s="12"/>
      <c r="F85" s="12" t="s">
        <v>10345</v>
      </c>
    </row>
    <row r="86" spans="1:6" ht="25.5" x14ac:dyDescent="0.25">
      <c r="A86" s="12"/>
      <c r="B86" s="12" t="s">
        <v>10077</v>
      </c>
      <c r="C86" s="12" t="s">
        <v>10078</v>
      </c>
      <c r="D86" s="12" t="s">
        <v>10346</v>
      </c>
      <c r="E86" s="12"/>
      <c r="F86" s="12" t="s">
        <v>10347</v>
      </c>
    </row>
    <row r="87" spans="1:6" ht="25.5" x14ac:dyDescent="0.25">
      <c r="A87" s="12"/>
      <c r="B87" s="12" t="s">
        <v>10077</v>
      </c>
      <c r="C87" s="12" t="s">
        <v>10078</v>
      </c>
      <c r="D87" s="12" t="s">
        <v>10356</v>
      </c>
      <c r="E87" s="12"/>
      <c r="F87" s="12" t="s">
        <v>10357</v>
      </c>
    </row>
    <row r="88" spans="1:6" ht="25.5" x14ac:dyDescent="0.25">
      <c r="A88" s="12"/>
      <c r="B88" s="12" t="s">
        <v>10077</v>
      </c>
      <c r="C88" s="12" t="s">
        <v>10078</v>
      </c>
      <c r="D88" s="12" t="s">
        <v>10358</v>
      </c>
      <c r="E88" s="12"/>
      <c r="F88" s="12" t="s">
        <v>10359</v>
      </c>
    </row>
    <row r="89" spans="1:6" ht="25.5" x14ac:dyDescent="0.25">
      <c r="A89" s="12"/>
      <c r="B89" s="12" t="s">
        <v>10077</v>
      </c>
      <c r="C89" s="12" t="s">
        <v>10078</v>
      </c>
      <c r="D89" s="12" t="s">
        <v>10340</v>
      </c>
      <c r="E89" s="12"/>
      <c r="F89" s="12" t="s">
        <v>10341</v>
      </c>
    </row>
    <row r="90" spans="1:6" ht="25.5" x14ac:dyDescent="0.25">
      <c r="A90" s="12"/>
      <c r="B90" s="12" t="s">
        <v>10077</v>
      </c>
      <c r="C90" s="12" t="s">
        <v>10078</v>
      </c>
      <c r="D90" s="12" t="s">
        <v>10342</v>
      </c>
      <c r="E90" s="12"/>
      <c r="F90" s="12" t="s">
        <v>10343</v>
      </c>
    </row>
    <row r="91" spans="1:6" ht="25.5" x14ac:dyDescent="0.25">
      <c r="A91" s="12"/>
      <c r="B91" s="12" t="s">
        <v>10077</v>
      </c>
      <c r="C91" s="12" t="s">
        <v>10078</v>
      </c>
      <c r="D91" s="12" t="s">
        <v>10330</v>
      </c>
      <c r="E91" s="12"/>
      <c r="F91" s="12" t="s">
        <v>10331</v>
      </c>
    </row>
    <row r="92" spans="1:6" ht="25.5" x14ac:dyDescent="0.25">
      <c r="A92" s="12"/>
      <c r="B92" s="12" t="s">
        <v>10077</v>
      </c>
      <c r="C92" s="12" t="s">
        <v>10078</v>
      </c>
      <c r="D92" s="12" t="s">
        <v>10181</v>
      </c>
      <c r="E92" s="12"/>
      <c r="F92" s="12" t="s">
        <v>10182</v>
      </c>
    </row>
    <row r="93" spans="1:6" ht="25.5" x14ac:dyDescent="0.25">
      <c r="A93" s="12"/>
      <c r="B93" s="12" t="s">
        <v>10077</v>
      </c>
      <c r="C93" s="12" t="s">
        <v>10078</v>
      </c>
      <c r="D93" s="12" t="s">
        <v>10209</v>
      </c>
      <c r="E93" s="12"/>
      <c r="F93" s="12" t="s">
        <v>10210</v>
      </c>
    </row>
    <row r="94" spans="1:6" ht="25.5" x14ac:dyDescent="0.25">
      <c r="A94" s="12"/>
      <c r="B94" s="12" t="s">
        <v>10077</v>
      </c>
      <c r="C94" s="12" t="s">
        <v>10078</v>
      </c>
      <c r="D94" s="12" t="s">
        <v>10175</v>
      </c>
      <c r="E94" s="12"/>
      <c r="F94" s="12" t="s">
        <v>10176</v>
      </c>
    </row>
    <row r="95" spans="1:6" ht="25.5" x14ac:dyDescent="0.25">
      <c r="A95" s="12"/>
      <c r="B95" s="12" t="s">
        <v>10077</v>
      </c>
      <c r="C95" s="12" t="s">
        <v>10078</v>
      </c>
      <c r="D95" s="12" t="s">
        <v>10183</v>
      </c>
      <c r="E95" s="12"/>
      <c r="F95" s="12" t="s">
        <v>10184</v>
      </c>
    </row>
    <row r="96" spans="1:6" ht="25.5" x14ac:dyDescent="0.25">
      <c r="A96" s="12"/>
      <c r="B96" s="12" t="s">
        <v>10077</v>
      </c>
      <c r="C96" s="12" t="s">
        <v>10078</v>
      </c>
      <c r="D96" s="12" t="s">
        <v>10213</v>
      </c>
      <c r="E96" s="12"/>
      <c r="F96" s="12" t="s">
        <v>10214</v>
      </c>
    </row>
    <row r="97" spans="1:6" ht="25.5" x14ac:dyDescent="0.25">
      <c r="A97" s="12"/>
      <c r="B97" s="12" t="s">
        <v>10077</v>
      </c>
      <c r="C97" s="12" t="s">
        <v>10078</v>
      </c>
      <c r="D97" s="12" t="s">
        <v>10211</v>
      </c>
      <c r="E97" s="12"/>
      <c r="F97" s="12" t="s">
        <v>10212</v>
      </c>
    </row>
    <row r="98" spans="1:6" ht="25.5" x14ac:dyDescent="0.25">
      <c r="A98" s="12"/>
      <c r="B98" s="12" t="s">
        <v>10077</v>
      </c>
      <c r="C98" s="12" t="s">
        <v>10078</v>
      </c>
      <c r="D98" s="12" t="s">
        <v>10207</v>
      </c>
      <c r="E98" s="12"/>
      <c r="F98" s="12" t="s">
        <v>10208</v>
      </c>
    </row>
    <row r="99" spans="1:6" ht="25.5" x14ac:dyDescent="0.25">
      <c r="A99" s="12"/>
      <c r="B99" s="12" t="s">
        <v>10077</v>
      </c>
      <c r="C99" s="12" t="s">
        <v>10078</v>
      </c>
      <c r="D99" s="12" t="s">
        <v>10205</v>
      </c>
      <c r="E99" s="12"/>
      <c r="F99" s="12" t="s">
        <v>10206</v>
      </c>
    </row>
    <row r="100" spans="1:6" ht="25.5" x14ac:dyDescent="0.25">
      <c r="A100" s="12"/>
      <c r="B100" s="12" t="s">
        <v>10077</v>
      </c>
      <c r="C100" s="12" t="s">
        <v>10078</v>
      </c>
      <c r="D100" s="12" t="s">
        <v>10177</v>
      </c>
      <c r="E100" s="12"/>
      <c r="F100" s="12" t="s">
        <v>10178</v>
      </c>
    </row>
    <row r="101" spans="1:6" ht="25.5" x14ac:dyDescent="0.25">
      <c r="A101" s="12"/>
      <c r="B101" s="12" t="s">
        <v>10077</v>
      </c>
      <c r="C101" s="12" t="s">
        <v>10078</v>
      </c>
      <c r="D101" s="12" t="s">
        <v>10324</v>
      </c>
      <c r="E101" s="12"/>
      <c r="F101" s="12" t="s">
        <v>10325</v>
      </c>
    </row>
    <row r="102" spans="1:6" ht="25.5" x14ac:dyDescent="0.25">
      <c r="A102" s="12"/>
      <c r="B102" s="12" t="s">
        <v>10077</v>
      </c>
      <c r="C102" s="12" t="s">
        <v>10078</v>
      </c>
      <c r="D102" s="12" t="s">
        <v>10326</v>
      </c>
      <c r="E102" s="12"/>
      <c r="F102" s="12" t="s">
        <v>10327</v>
      </c>
    </row>
    <row r="103" spans="1:6" ht="25.5" x14ac:dyDescent="0.25">
      <c r="A103" s="12"/>
      <c r="B103" s="12" t="s">
        <v>10077</v>
      </c>
      <c r="C103" s="12" t="s">
        <v>10078</v>
      </c>
      <c r="D103" s="12" t="s">
        <v>10332</v>
      </c>
      <c r="E103" s="12"/>
      <c r="F103" s="12" t="s">
        <v>10333</v>
      </c>
    </row>
    <row r="104" spans="1:6" ht="25.5" x14ac:dyDescent="0.25">
      <c r="A104" s="12"/>
      <c r="B104" s="12" t="s">
        <v>10077</v>
      </c>
      <c r="C104" s="12" t="s">
        <v>10078</v>
      </c>
      <c r="D104" s="12" t="s">
        <v>10334</v>
      </c>
      <c r="E104" s="12"/>
      <c r="F104" s="12" t="s">
        <v>10335</v>
      </c>
    </row>
    <row r="105" spans="1:6" ht="25.5" x14ac:dyDescent="0.25">
      <c r="A105" s="12"/>
      <c r="B105" s="12" t="s">
        <v>10077</v>
      </c>
      <c r="C105" s="12" t="s">
        <v>10078</v>
      </c>
      <c r="D105" s="12" t="s">
        <v>10191</v>
      </c>
      <c r="E105" s="12"/>
      <c r="F105" s="12" t="s">
        <v>10192</v>
      </c>
    </row>
    <row r="106" spans="1:6" ht="25.5" x14ac:dyDescent="0.25">
      <c r="A106" s="12"/>
      <c r="B106" s="12" t="s">
        <v>10077</v>
      </c>
      <c r="C106" s="12" t="s">
        <v>10078</v>
      </c>
      <c r="D106" s="12" t="s">
        <v>10179</v>
      </c>
      <c r="E106" s="12"/>
      <c r="F106" s="12" t="s">
        <v>10180</v>
      </c>
    </row>
    <row r="107" spans="1:6" ht="25.5" x14ac:dyDescent="0.25">
      <c r="A107" s="12"/>
      <c r="B107" s="12" t="s">
        <v>10077</v>
      </c>
      <c r="C107" s="12" t="s">
        <v>10078</v>
      </c>
      <c r="D107" s="12" t="s">
        <v>10328</v>
      </c>
      <c r="E107" s="12"/>
      <c r="F107" s="12" t="s">
        <v>10329</v>
      </c>
    </row>
    <row r="108" spans="1:6" ht="25.5" x14ac:dyDescent="0.25">
      <c r="A108" s="12"/>
      <c r="B108" s="12" t="s">
        <v>10077</v>
      </c>
      <c r="C108" s="12" t="s">
        <v>10078</v>
      </c>
      <c r="D108" s="12" t="s">
        <v>10199</v>
      </c>
      <c r="E108" s="12"/>
      <c r="F108" s="12" t="s">
        <v>10200</v>
      </c>
    </row>
    <row r="109" spans="1:6" ht="25.5" x14ac:dyDescent="0.25">
      <c r="A109" s="12"/>
      <c r="B109" s="12" t="s">
        <v>10077</v>
      </c>
      <c r="C109" s="12" t="s">
        <v>10078</v>
      </c>
      <c r="D109" s="12" t="s">
        <v>10280</v>
      </c>
      <c r="E109" s="12"/>
      <c r="F109" s="12" t="s">
        <v>10281</v>
      </c>
    </row>
    <row r="110" spans="1:6" ht="25.5" x14ac:dyDescent="0.25">
      <c r="A110" s="12"/>
      <c r="B110" s="12" t="s">
        <v>10077</v>
      </c>
      <c r="C110" s="12" t="s">
        <v>10078</v>
      </c>
      <c r="D110" s="12" t="s">
        <v>10296</v>
      </c>
      <c r="E110" s="12"/>
      <c r="F110" s="12" t="s">
        <v>10297</v>
      </c>
    </row>
    <row r="111" spans="1:6" ht="25.5" x14ac:dyDescent="0.25">
      <c r="A111" s="12"/>
      <c r="B111" s="12" t="s">
        <v>10077</v>
      </c>
      <c r="C111" s="12" t="s">
        <v>10078</v>
      </c>
      <c r="D111" s="12" t="s">
        <v>10298</v>
      </c>
      <c r="E111" s="12"/>
      <c r="F111" s="12" t="s">
        <v>10299</v>
      </c>
    </row>
    <row r="112" spans="1:6" ht="25.5" x14ac:dyDescent="0.25">
      <c r="A112" s="12"/>
      <c r="B112" s="12" t="s">
        <v>10077</v>
      </c>
      <c r="C112" s="12" t="s">
        <v>10078</v>
      </c>
      <c r="D112" s="12" t="s">
        <v>10423</v>
      </c>
      <c r="E112" s="12"/>
      <c r="F112" s="12" t="s">
        <v>10424</v>
      </c>
    </row>
    <row r="113" spans="1:6" ht="25.5" x14ac:dyDescent="0.25">
      <c r="A113" s="12"/>
      <c r="B113" s="12" t="s">
        <v>10077</v>
      </c>
      <c r="C113" s="12" t="s">
        <v>10078</v>
      </c>
      <c r="D113" s="12" t="s">
        <v>10425</v>
      </c>
      <c r="E113" s="12"/>
      <c r="F113" s="12" t="s">
        <v>10426</v>
      </c>
    </row>
    <row r="114" spans="1:6" ht="25.5" x14ac:dyDescent="0.25">
      <c r="A114" s="12"/>
      <c r="B114" s="12" t="s">
        <v>10077</v>
      </c>
      <c r="C114" s="12" t="s">
        <v>10078</v>
      </c>
      <c r="D114" s="12" t="s">
        <v>10292</v>
      </c>
      <c r="E114" s="12"/>
      <c r="F114" s="12" t="s">
        <v>10293</v>
      </c>
    </row>
    <row r="115" spans="1:6" ht="25.5" x14ac:dyDescent="0.25">
      <c r="A115" s="12"/>
      <c r="B115" s="12" t="s">
        <v>10077</v>
      </c>
      <c r="C115" s="12" t="s">
        <v>10078</v>
      </c>
      <c r="D115" s="12" t="s">
        <v>10294</v>
      </c>
      <c r="E115" s="12"/>
      <c r="F115" s="12" t="s">
        <v>10295</v>
      </c>
    </row>
    <row r="116" spans="1:6" ht="25.5" x14ac:dyDescent="0.25">
      <c r="A116" s="12"/>
      <c r="B116" s="12" t="s">
        <v>10077</v>
      </c>
      <c r="C116" s="12" t="s">
        <v>10078</v>
      </c>
      <c r="D116" s="12" t="s">
        <v>10300</v>
      </c>
      <c r="E116" s="12"/>
      <c r="F116" s="12" t="s">
        <v>10301</v>
      </c>
    </row>
    <row r="117" spans="1:6" ht="25.5" x14ac:dyDescent="0.25">
      <c r="A117" s="12"/>
      <c r="B117" s="12" t="s">
        <v>10077</v>
      </c>
      <c r="C117" s="12" t="s">
        <v>10078</v>
      </c>
      <c r="D117" s="12" t="s">
        <v>10290</v>
      </c>
      <c r="E117" s="12"/>
      <c r="F117" s="12" t="s">
        <v>10291</v>
      </c>
    </row>
    <row r="118" spans="1:6" ht="25.5" x14ac:dyDescent="0.25">
      <c r="A118" s="12"/>
      <c r="B118" s="12" t="s">
        <v>10077</v>
      </c>
      <c r="C118" s="12" t="s">
        <v>10078</v>
      </c>
      <c r="D118" s="12" t="s">
        <v>10431</v>
      </c>
      <c r="E118" s="12"/>
      <c r="F118" s="12" t="s">
        <v>10432</v>
      </c>
    </row>
    <row r="119" spans="1:6" ht="25.5" x14ac:dyDescent="0.25">
      <c r="A119" s="12"/>
      <c r="B119" s="12" t="s">
        <v>10077</v>
      </c>
      <c r="C119" s="12" t="s">
        <v>10078</v>
      </c>
      <c r="D119" s="12" t="s">
        <v>10420</v>
      </c>
      <c r="E119" s="12"/>
      <c r="F119" s="12" t="s">
        <v>10421</v>
      </c>
    </row>
    <row r="120" spans="1:6" ht="25.5" x14ac:dyDescent="0.25">
      <c r="A120" s="12"/>
      <c r="B120" s="12" t="s">
        <v>10077</v>
      </c>
      <c r="C120" s="12" t="s">
        <v>10078</v>
      </c>
      <c r="D120" s="12" t="s">
        <v>10410</v>
      </c>
      <c r="E120" s="12"/>
      <c r="F120" s="12" t="s">
        <v>10411</v>
      </c>
    </row>
    <row r="121" spans="1:6" ht="25.5" x14ac:dyDescent="0.25">
      <c r="A121" s="12"/>
      <c r="B121" s="12" t="s">
        <v>10077</v>
      </c>
      <c r="C121" s="12" t="s">
        <v>10078</v>
      </c>
      <c r="D121" s="12" t="s">
        <v>10416</v>
      </c>
      <c r="E121" s="12"/>
      <c r="F121" s="12" t="s">
        <v>10417</v>
      </c>
    </row>
    <row r="122" spans="1:6" ht="25.5" x14ac:dyDescent="0.25">
      <c r="A122" s="12"/>
      <c r="B122" s="12" t="s">
        <v>10077</v>
      </c>
      <c r="C122" s="12" t="s">
        <v>10078</v>
      </c>
      <c r="D122" s="12" t="s">
        <v>10418</v>
      </c>
      <c r="E122" s="12"/>
      <c r="F122" s="12" t="s">
        <v>10419</v>
      </c>
    </row>
    <row r="123" spans="1:6" ht="25.5" x14ac:dyDescent="0.25">
      <c r="A123" s="12"/>
      <c r="B123" s="12" t="s">
        <v>10077</v>
      </c>
      <c r="C123" s="12" t="s">
        <v>10078</v>
      </c>
      <c r="D123" s="12" t="s">
        <v>10427</v>
      </c>
      <c r="E123" s="12"/>
      <c r="F123" s="12" t="s">
        <v>10428</v>
      </c>
    </row>
    <row r="124" spans="1:6" ht="25.5" x14ac:dyDescent="0.25">
      <c r="A124" s="12"/>
      <c r="B124" s="12" t="s">
        <v>10077</v>
      </c>
      <c r="C124" s="12" t="s">
        <v>10078</v>
      </c>
      <c r="D124" s="12" t="s">
        <v>10429</v>
      </c>
      <c r="E124" s="12"/>
      <c r="F124" s="12" t="s">
        <v>10430</v>
      </c>
    </row>
    <row r="125" spans="1:6" ht="25.5" x14ac:dyDescent="0.25">
      <c r="A125" s="12"/>
      <c r="B125" s="12" t="s">
        <v>10077</v>
      </c>
      <c r="C125" s="12" t="s">
        <v>10078</v>
      </c>
      <c r="D125" s="12" t="s">
        <v>10412</v>
      </c>
      <c r="E125" s="12"/>
      <c r="F125" s="12" t="s">
        <v>10413</v>
      </c>
    </row>
    <row r="126" spans="1:6" ht="25.5" x14ac:dyDescent="0.25">
      <c r="A126" s="12"/>
      <c r="B126" s="12" t="s">
        <v>10077</v>
      </c>
      <c r="C126" s="12" t="s">
        <v>10078</v>
      </c>
      <c r="D126" s="12" t="s">
        <v>10414</v>
      </c>
      <c r="E126" s="12"/>
      <c r="F126" s="12" t="s">
        <v>10415</v>
      </c>
    </row>
    <row r="127" spans="1:6" ht="25.5" x14ac:dyDescent="0.25">
      <c r="A127" s="12"/>
      <c r="B127" s="12" t="s">
        <v>10077</v>
      </c>
      <c r="C127" s="12" t="s">
        <v>10078</v>
      </c>
      <c r="D127" s="12" t="s">
        <v>10308</v>
      </c>
      <c r="E127" s="12"/>
      <c r="F127" s="12" t="s">
        <v>10309</v>
      </c>
    </row>
    <row r="128" spans="1:6" ht="25.5" x14ac:dyDescent="0.25">
      <c r="A128" s="12"/>
      <c r="B128" s="12" t="s">
        <v>10077</v>
      </c>
      <c r="C128" s="12" t="s">
        <v>10078</v>
      </c>
      <c r="D128" s="12" t="s">
        <v>10268</v>
      </c>
      <c r="E128" s="12"/>
      <c r="F128" s="12" t="s">
        <v>10269</v>
      </c>
    </row>
    <row r="129" spans="1:6" ht="25.5" x14ac:dyDescent="0.25">
      <c r="A129" s="12"/>
      <c r="B129" s="12" t="s">
        <v>10077</v>
      </c>
      <c r="C129" s="12" t="s">
        <v>10078</v>
      </c>
      <c r="D129" s="12" t="s">
        <v>10282</v>
      </c>
      <c r="E129" s="12"/>
      <c r="F129" s="12" t="s">
        <v>10283</v>
      </c>
    </row>
    <row r="130" spans="1:6" ht="25.5" x14ac:dyDescent="0.25">
      <c r="A130" s="12"/>
      <c r="B130" s="12" t="s">
        <v>10077</v>
      </c>
      <c r="C130" s="12" t="s">
        <v>10078</v>
      </c>
      <c r="D130" s="12" t="s">
        <v>10264</v>
      </c>
      <c r="E130" s="12"/>
      <c r="F130" s="12" t="s">
        <v>10265</v>
      </c>
    </row>
    <row r="131" spans="1:6" ht="25.5" x14ac:dyDescent="0.25">
      <c r="A131" s="12"/>
      <c r="B131" s="12" t="s">
        <v>10077</v>
      </c>
      <c r="C131" s="12" t="s">
        <v>10078</v>
      </c>
      <c r="D131" s="12" t="s">
        <v>10266</v>
      </c>
      <c r="E131" s="12"/>
      <c r="F131" s="12" t="s">
        <v>10267</v>
      </c>
    </row>
    <row r="132" spans="1:6" ht="25.5" x14ac:dyDescent="0.25">
      <c r="A132" s="12"/>
      <c r="B132" s="12" t="s">
        <v>10077</v>
      </c>
      <c r="C132" s="12" t="s">
        <v>10078</v>
      </c>
      <c r="D132" s="12" t="s">
        <v>10276</v>
      </c>
      <c r="E132" s="12"/>
      <c r="F132" s="12" t="s">
        <v>10277</v>
      </c>
    </row>
    <row r="133" spans="1:6" ht="25.5" x14ac:dyDescent="0.25">
      <c r="A133" s="12"/>
      <c r="B133" s="12" t="s">
        <v>10077</v>
      </c>
      <c r="C133" s="12" t="s">
        <v>10078</v>
      </c>
      <c r="D133" s="12" t="s">
        <v>10278</v>
      </c>
      <c r="E133" s="12"/>
      <c r="F133" s="12" t="s">
        <v>10279</v>
      </c>
    </row>
    <row r="134" spans="1:6" ht="25.5" x14ac:dyDescent="0.25">
      <c r="A134" s="12"/>
      <c r="B134" s="12" t="s">
        <v>10077</v>
      </c>
      <c r="C134" s="12" t="s">
        <v>10078</v>
      </c>
      <c r="D134" s="12" t="s">
        <v>10284</v>
      </c>
      <c r="E134" s="12"/>
      <c r="F134" s="12" t="s">
        <v>10285</v>
      </c>
    </row>
    <row r="135" spans="1:6" ht="25.5" x14ac:dyDescent="0.25">
      <c r="A135" s="12"/>
      <c r="B135" s="12" t="s">
        <v>10077</v>
      </c>
      <c r="C135" s="12" t="s">
        <v>10078</v>
      </c>
      <c r="D135" s="12" t="s">
        <v>10286</v>
      </c>
      <c r="E135" s="12"/>
      <c r="F135" s="12" t="s">
        <v>10287</v>
      </c>
    </row>
    <row r="136" spans="1:6" ht="25.5" x14ac:dyDescent="0.25">
      <c r="A136" s="12"/>
      <c r="B136" s="12" t="s">
        <v>10077</v>
      </c>
      <c r="C136" s="12" t="s">
        <v>10078</v>
      </c>
      <c r="D136" s="12" t="s">
        <v>10274</v>
      </c>
      <c r="E136" s="12"/>
      <c r="F136" s="12" t="s">
        <v>10275</v>
      </c>
    </row>
    <row r="137" spans="1:6" ht="25.5" x14ac:dyDescent="0.25">
      <c r="A137" s="12"/>
      <c r="B137" s="12" t="s">
        <v>10077</v>
      </c>
      <c r="C137" s="12" t="s">
        <v>10078</v>
      </c>
      <c r="D137" s="12" t="s">
        <v>10302</v>
      </c>
      <c r="E137" s="12"/>
      <c r="F137" s="12" t="s">
        <v>10303</v>
      </c>
    </row>
    <row r="138" spans="1:6" ht="25.5" x14ac:dyDescent="0.25">
      <c r="A138" s="12"/>
      <c r="B138" s="12" t="s">
        <v>10077</v>
      </c>
      <c r="C138" s="12" t="s">
        <v>10078</v>
      </c>
      <c r="D138" s="12" t="s">
        <v>10304</v>
      </c>
      <c r="E138" s="12"/>
      <c r="F138" s="12" t="s">
        <v>10305</v>
      </c>
    </row>
    <row r="139" spans="1:6" ht="25.5" x14ac:dyDescent="0.25">
      <c r="A139" s="12"/>
      <c r="B139" s="12" t="s">
        <v>10077</v>
      </c>
      <c r="C139" s="12" t="s">
        <v>10078</v>
      </c>
      <c r="D139" s="12" t="s">
        <v>10310</v>
      </c>
      <c r="E139" s="12"/>
      <c r="F139" s="12" t="s">
        <v>10311</v>
      </c>
    </row>
    <row r="140" spans="1:6" ht="25.5" x14ac:dyDescent="0.25">
      <c r="A140" s="12"/>
      <c r="B140" s="12" t="s">
        <v>10077</v>
      </c>
      <c r="C140" s="12" t="s">
        <v>10078</v>
      </c>
      <c r="D140" s="12" t="s">
        <v>10312</v>
      </c>
      <c r="E140" s="12"/>
      <c r="F140" s="12" t="s">
        <v>10313</v>
      </c>
    </row>
    <row r="141" spans="1:6" ht="25.5" x14ac:dyDescent="0.25">
      <c r="A141" s="12"/>
      <c r="B141" s="12" t="s">
        <v>10077</v>
      </c>
      <c r="C141" s="12" t="s">
        <v>10078</v>
      </c>
      <c r="D141" s="12" t="s">
        <v>10270</v>
      </c>
      <c r="E141" s="12"/>
      <c r="F141" s="12" t="s">
        <v>10271</v>
      </c>
    </row>
    <row r="142" spans="1:6" ht="25.5" x14ac:dyDescent="0.25">
      <c r="A142" s="12"/>
      <c r="B142" s="12" t="s">
        <v>10077</v>
      </c>
      <c r="C142" s="12" t="s">
        <v>10078</v>
      </c>
      <c r="D142" s="12" t="s">
        <v>10272</v>
      </c>
      <c r="E142" s="12"/>
      <c r="F142" s="12" t="s">
        <v>10273</v>
      </c>
    </row>
    <row r="143" spans="1:6" ht="25.5" x14ac:dyDescent="0.25">
      <c r="A143" s="12"/>
      <c r="B143" s="12" t="s">
        <v>10077</v>
      </c>
      <c r="C143" s="12" t="s">
        <v>10078</v>
      </c>
      <c r="D143" s="12" t="s">
        <v>10306</v>
      </c>
      <c r="E143" s="12"/>
      <c r="F143" s="12" t="s">
        <v>10307</v>
      </c>
    </row>
    <row r="144" spans="1:6" ht="25.5" x14ac:dyDescent="0.25">
      <c r="A144" s="12"/>
      <c r="B144" s="12" t="s">
        <v>10077</v>
      </c>
      <c r="C144" s="12" t="s">
        <v>10078</v>
      </c>
      <c r="D144" s="12" t="s">
        <v>10288</v>
      </c>
      <c r="E144" s="12"/>
      <c r="F144" s="12" t="s">
        <v>10289</v>
      </c>
    </row>
    <row r="145" spans="1:6" ht="25.5" x14ac:dyDescent="0.25">
      <c r="A145" s="12"/>
      <c r="B145" s="12" t="s">
        <v>10077</v>
      </c>
      <c r="C145" s="12" t="s">
        <v>10078</v>
      </c>
      <c r="D145" s="12" t="s">
        <v>10243</v>
      </c>
      <c r="E145" s="12"/>
      <c r="F145" s="12" t="s">
        <v>10244</v>
      </c>
    </row>
    <row r="146" spans="1:6" ht="25.5" x14ac:dyDescent="0.25">
      <c r="A146" s="12"/>
      <c r="B146" s="12" t="s">
        <v>10077</v>
      </c>
      <c r="C146" s="12" t="s">
        <v>10078</v>
      </c>
      <c r="D146" s="12" t="s">
        <v>10245</v>
      </c>
      <c r="E146" s="12"/>
      <c r="F146" s="12" t="s">
        <v>10246</v>
      </c>
    </row>
    <row r="147" spans="1:6" ht="25.5" x14ac:dyDescent="0.25">
      <c r="A147" s="12"/>
      <c r="B147" s="12" t="s">
        <v>10077</v>
      </c>
      <c r="C147" s="12" t="s">
        <v>10078</v>
      </c>
      <c r="D147" s="12" t="s">
        <v>10241</v>
      </c>
      <c r="E147" s="12"/>
      <c r="F147" s="12" t="s">
        <v>10242</v>
      </c>
    </row>
    <row r="148" spans="1:6" ht="25.5" x14ac:dyDescent="0.25">
      <c r="A148" s="12"/>
      <c r="B148" s="12" t="s">
        <v>10077</v>
      </c>
      <c r="C148" s="12" t="s">
        <v>10078</v>
      </c>
      <c r="D148" s="12" t="s">
        <v>10249</v>
      </c>
      <c r="E148" s="12"/>
      <c r="F148" s="12" t="s">
        <v>10250</v>
      </c>
    </row>
    <row r="149" spans="1:6" ht="25.5" x14ac:dyDescent="0.25">
      <c r="A149" s="12"/>
      <c r="B149" s="12" t="s">
        <v>10077</v>
      </c>
      <c r="C149" s="12" t="s">
        <v>10078</v>
      </c>
      <c r="D149" s="12" t="s">
        <v>10251</v>
      </c>
      <c r="E149" s="12"/>
      <c r="F149" s="12" t="s">
        <v>10252</v>
      </c>
    </row>
    <row r="150" spans="1:6" ht="25.5" x14ac:dyDescent="0.25">
      <c r="A150" s="12"/>
      <c r="B150" s="12" t="s">
        <v>10077</v>
      </c>
      <c r="C150" s="12" t="s">
        <v>10078</v>
      </c>
      <c r="D150" s="12" t="s">
        <v>10258</v>
      </c>
      <c r="E150" s="12"/>
      <c r="F150" s="12" t="s">
        <v>10259</v>
      </c>
    </row>
    <row r="151" spans="1:6" ht="25.5" x14ac:dyDescent="0.25">
      <c r="A151" s="12"/>
      <c r="B151" s="12" t="s">
        <v>10077</v>
      </c>
      <c r="C151" s="12" t="s">
        <v>10078</v>
      </c>
      <c r="D151" s="12" t="s">
        <v>10256</v>
      </c>
      <c r="E151" s="12"/>
      <c r="F151" s="12" t="s">
        <v>10257</v>
      </c>
    </row>
    <row r="152" spans="1:6" ht="25.5" x14ac:dyDescent="0.25">
      <c r="A152" s="12"/>
      <c r="B152" s="12" t="s">
        <v>10077</v>
      </c>
      <c r="C152" s="12" t="s">
        <v>10078</v>
      </c>
      <c r="D152" s="12" t="s">
        <v>10223</v>
      </c>
      <c r="E152" s="12"/>
      <c r="F152" s="12" t="s">
        <v>10224</v>
      </c>
    </row>
    <row r="153" spans="1:6" ht="25.5" x14ac:dyDescent="0.25">
      <c r="A153" s="12"/>
      <c r="B153" s="12" t="s">
        <v>10077</v>
      </c>
      <c r="C153" s="12" t="s">
        <v>10078</v>
      </c>
      <c r="D153" s="12" t="s">
        <v>10253</v>
      </c>
      <c r="E153" s="12"/>
      <c r="F153" s="12" t="s">
        <v>10254</v>
      </c>
    </row>
    <row r="154" spans="1:6" ht="25.5" x14ac:dyDescent="0.25">
      <c r="A154" s="12"/>
      <c r="B154" s="12" t="s">
        <v>10077</v>
      </c>
      <c r="C154" s="12" t="s">
        <v>10078</v>
      </c>
      <c r="D154" s="12" t="s">
        <v>10260</v>
      </c>
      <c r="E154" s="12"/>
      <c r="F154" s="12" t="s">
        <v>10261</v>
      </c>
    </row>
    <row r="155" spans="1:6" ht="25.5" x14ac:dyDescent="0.25">
      <c r="A155" s="12"/>
      <c r="B155" s="12" t="s">
        <v>10077</v>
      </c>
      <c r="C155" s="12" t="s">
        <v>10078</v>
      </c>
      <c r="D155" s="12" t="s">
        <v>10262</v>
      </c>
      <c r="E155" s="12"/>
      <c r="F155" s="12" t="s">
        <v>10263</v>
      </c>
    </row>
    <row r="156" spans="1:6" ht="25.5" x14ac:dyDescent="0.25">
      <c r="A156" s="12"/>
      <c r="B156" s="12" t="s">
        <v>10077</v>
      </c>
      <c r="C156" s="12" t="s">
        <v>10078</v>
      </c>
      <c r="D156" s="12" t="s">
        <v>10203</v>
      </c>
      <c r="E156" s="12"/>
      <c r="F156" s="12" t="s">
        <v>10204</v>
      </c>
    </row>
    <row r="157" spans="1:6" ht="25.5" x14ac:dyDescent="0.25">
      <c r="A157" s="12"/>
      <c r="B157" s="12" t="s">
        <v>10077</v>
      </c>
      <c r="C157" s="12" t="s">
        <v>10078</v>
      </c>
      <c r="D157" s="12" t="s">
        <v>10195</v>
      </c>
      <c r="E157" s="12"/>
      <c r="F157" s="12" t="s">
        <v>10196</v>
      </c>
    </row>
    <row r="158" spans="1:6" ht="25.5" x14ac:dyDescent="0.25">
      <c r="A158" s="12"/>
      <c r="B158" s="12" t="s">
        <v>10077</v>
      </c>
      <c r="C158" s="12" t="s">
        <v>10078</v>
      </c>
      <c r="D158" s="12" t="s">
        <v>10201</v>
      </c>
      <c r="E158" s="12"/>
      <c r="F158" s="12" t="s">
        <v>10202</v>
      </c>
    </row>
    <row r="159" spans="1:6" ht="25.5" x14ac:dyDescent="0.25">
      <c r="A159" s="12"/>
      <c r="B159" s="12" t="s">
        <v>10077</v>
      </c>
      <c r="C159" s="12" t="s">
        <v>10078</v>
      </c>
      <c r="D159" s="12" t="s">
        <v>10117</v>
      </c>
      <c r="E159" s="12"/>
      <c r="F159" s="12" t="s">
        <v>10118</v>
      </c>
    </row>
    <row r="160" spans="1:6" ht="25.5" x14ac:dyDescent="0.25">
      <c r="A160" s="12"/>
      <c r="B160" s="12" t="s">
        <v>10077</v>
      </c>
      <c r="C160" s="12" t="s">
        <v>10078</v>
      </c>
      <c r="D160" s="12" t="s">
        <v>18213</v>
      </c>
      <c r="E160" s="12"/>
      <c r="F160" s="12" t="s">
        <v>18214</v>
      </c>
    </row>
    <row r="161" spans="1:6" ht="25.5" x14ac:dyDescent="0.25">
      <c r="A161" s="12"/>
      <c r="B161" s="12" t="s">
        <v>10077</v>
      </c>
      <c r="C161" s="12" t="s">
        <v>10078</v>
      </c>
      <c r="D161" s="12" t="s">
        <v>10193</v>
      </c>
      <c r="E161" s="12"/>
      <c r="F161" s="12" t="s">
        <v>10194</v>
      </c>
    </row>
    <row r="162" spans="1:6" ht="25.5" x14ac:dyDescent="0.25">
      <c r="A162" s="12"/>
      <c r="B162" s="12" t="s">
        <v>10077</v>
      </c>
      <c r="C162" s="12" t="s">
        <v>10078</v>
      </c>
      <c r="D162" s="12" t="s">
        <v>10215</v>
      </c>
      <c r="E162" s="12"/>
      <c r="F162" s="12" t="s">
        <v>10216</v>
      </c>
    </row>
    <row r="163" spans="1:6" ht="25.5" x14ac:dyDescent="0.25">
      <c r="A163" s="12"/>
      <c r="B163" s="12" t="s">
        <v>10077</v>
      </c>
      <c r="C163" s="12" t="s">
        <v>10078</v>
      </c>
      <c r="D163" s="12" t="s">
        <v>10247</v>
      </c>
      <c r="E163" s="12"/>
      <c r="F163" s="12" t="s">
        <v>10248</v>
      </c>
    </row>
    <row r="164" spans="1:6" ht="25.5" x14ac:dyDescent="0.25">
      <c r="A164" s="12"/>
      <c r="B164" s="12" t="s">
        <v>10077</v>
      </c>
      <c r="C164" s="12" t="s">
        <v>10078</v>
      </c>
      <c r="D164" s="12" t="s">
        <v>10189</v>
      </c>
      <c r="E164" s="12"/>
      <c r="F164" s="12" t="s">
        <v>10190</v>
      </c>
    </row>
    <row r="165" spans="1:6" ht="25.5" x14ac:dyDescent="0.25">
      <c r="A165" s="12"/>
      <c r="B165" s="12" t="s">
        <v>10077</v>
      </c>
      <c r="C165" s="12" t="s">
        <v>10078</v>
      </c>
      <c r="D165" s="12" t="s">
        <v>10185</v>
      </c>
      <c r="E165" s="12"/>
      <c r="F165" s="12" t="s">
        <v>10186</v>
      </c>
    </row>
    <row r="166" spans="1:6" ht="25.5" x14ac:dyDescent="0.25">
      <c r="A166" s="12"/>
      <c r="B166" s="12" t="s">
        <v>10077</v>
      </c>
      <c r="C166" s="12" t="s">
        <v>10078</v>
      </c>
      <c r="D166" s="12" t="s">
        <v>10187</v>
      </c>
      <c r="E166" s="12"/>
      <c r="F166" s="12" t="s">
        <v>10188</v>
      </c>
    </row>
    <row r="167" spans="1:6" ht="25.5" x14ac:dyDescent="0.25">
      <c r="A167" s="12"/>
      <c r="B167" s="12" t="s">
        <v>10077</v>
      </c>
      <c r="C167" s="12" t="s">
        <v>10078</v>
      </c>
      <c r="D167" s="12" t="s">
        <v>10113</v>
      </c>
      <c r="E167" s="12"/>
      <c r="F167" s="12" t="s">
        <v>10114</v>
      </c>
    </row>
    <row r="168" spans="1:6" ht="25.5" x14ac:dyDescent="0.25">
      <c r="A168" s="12"/>
      <c r="B168" s="12" t="s">
        <v>10077</v>
      </c>
      <c r="C168" s="12" t="s">
        <v>10078</v>
      </c>
      <c r="D168" s="12" t="s">
        <v>10103</v>
      </c>
      <c r="E168" s="12"/>
      <c r="F168" s="12" t="s">
        <v>10104</v>
      </c>
    </row>
    <row r="169" spans="1:6" ht="25.5" x14ac:dyDescent="0.25">
      <c r="A169" s="12"/>
      <c r="B169" s="12" t="s">
        <v>10077</v>
      </c>
      <c r="C169" s="12" t="s">
        <v>10078</v>
      </c>
      <c r="D169" s="12" t="s">
        <v>10111</v>
      </c>
      <c r="E169" s="12"/>
      <c r="F169" s="12" t="s">
        <v>10112</v>
      </c>
    </row>
    <row r="170" spans="1:6" ht="25.5" x14ac:dyDescent="0.25">
      <c r="A170" s="12"/>
      <c r="B170" s="12" t="s">
        <v>10077</v>
      </c>
      <c r="C170" s="12" t="s">
        <v>10078</v>
      </c>
      <c r="D170" s="12" t="s">
        <v>10173</v>
      </c>
      <c r="E170" s="12"/>
      <c r="F170" s="12" t="s">
        <v>10174</v>
      </c>
    </row>
    <row r="171" spans="1:6" ht="25.5" x14ac:dyDescent="0.25">
      <c r="A171" s="12"/>
      <c r="B171" s="12" t="s">
        <v>10077</v>
      </c>
      <c r="C171" s="12" t="s">
        <v>10078</v>
      </c>
      <c r="D171" s="12" t="s">
        <v>10109</v>
      </c>
      <c r="E171" s="12"/>
      <c r="F171" s="12" t="s">
        <v>10110</v>
      </c>
    </row>
    <row r="172" spans="1:6" ht="25.5" x14ac:dyDescent="0.25">
      <c r="A172" s="12"/>
      <c r="B172" s="12" t="s">
        <v>10077</v>
      </c>
      <c r="C172" s="12" t="s">
        <v>10078</v>
      </c>
      <c r="D172" s="12" t="s">
        <v>10105</v>
      </c>
      <c r="E172" s="12"/>
      <c r="F172" s="12" t="s">
        <v>10106</v>
      </c>
    </row>
    <row r="173" spans="1:6" ht="25.5" x14ac:dyDescent="0.25">
      <c r="A173" s="12"/>
      <c r="B173" s="12" t="s">
        <v>10077</v>
      </c>
      <c r="C173" s="12" t="s">
        <v>10078</v>
      </c>
      <c r="D173" s="12" t="s">
        <v>10125</v>
      </c>
      <c r="E173" s="12"/>
      <c r="F173" s="12" t="s">
        <v>10126</v>
      </c>
    </row>
    <row r="174" spans="1:6" ht="25.5" x14ac:dyDescent="0.25">
      <c r="A174" s="12"/>
      <c r="B174" s="12" t="s">
        <v>10077</v>
      </c>
      <c r="C174" s="12" t="s">
        <v>10078</v>
      </c>
      <c r="D174" s="12" t="s">
        <v>10115</v>
      </c>
      <c r="E174" s="12"/>
      <c r="F174" s="12" t="s">
        <v>10116</v>
      </c>
    </row>
    <row r="175" spans="1:6" ht="25.5" x14ac:dyDescent="0.25">
      <c r="A175" s="12"/>
      <c r="B175" s="12" t="s">
        <v>10077</v>
      </c>
      <c r="C175" s="12" t="s">
        <v>10078</v>
      </c>
      <c r="D175" s="12" t="s">
        <v>10123</v>
      </c>
      <c r="E175" s="12"/>
      <c r="F175" s="12" t="s">
        <v>10124</v>
      </c>
    </row>
    <row r="176" spans="1:6" ht="25.5" x14ac:dyDescent="0.25">
      <c r="A176" s="12"/>
      <c r="B176" s="12" t="s">
        <v>10077</v>
      </c>
      <c r="C176" s="12" t="s">
        <v>10078</v>
      </c>
      <c r="D176" s="12" t="s">
        <v>10107</v>
      </c>
      <c r="E176" s="12"/>
      <c r="F176" s="12" t="s">
        <v>10108</v>
      </c>
    </row>
    <row r="177" spans="1:6" ht="25.5" x14ac:dyDescent="0.25">
      <c r="A177" s="12"/>
      <c r="B177" s="12" t="s">
        <v>10077</v>
      </c>
      <c r="C177" s="12" t="s">
        <v>10078</v>
      </c>
      <c r="D177" s="12" t="s">
        <v>10121</v>
      </c>
      <c r="E177" s="12"/>
      <c r="F177" s="12" t="s">
        <v>10122</v>
      </c>
    </row>
    <row r="178" spans="1:6" ht="25.5" x14ac:dyDescent="0.25">
      <c r="A178" s="12"/>
      <c r="B178" s="12" t="s">
        <v>10077</v>
      </c>
      <c r="C178" s="12" t="s">
        <v>10078</v>
      </c>
      <c r="D178" s="12" t="s">
        <v>10219</v>
      </c>
      <c r="E178" s="12"/>
      <c r="F178" s="12" t="s">
        <v>10220</v>
      </c>
    </row>
    <row r="179" spans="1:6" ht="25.5" x14ac:dyDescent="0.25">
      <c r="A179" s="12"/>
      <c r="B179" s="12" t="s">
        <v>10077</v>
      </c>
      <c r="C179" s="12" t="s">
        <v>10078</v>
      </c>
      <c r="D179" s="12" t="s">
        <v>10221</v>
      </c>
      <c r="E179" s="12"/>
      <c r="F179" s="12" t="s">
        <v>10222</v>
      </c>
    </row>
    <row r="180" spans="1:6" ht="25.5" x14ac:dyDescent="0.25">
      <c r="A180" s="12"/>
      <c r="B180" s="12" t="s">
        <v>10077</v>
      </c>
      <c r="C180" s="12" t="s">
        <v>10078</v>
      </c>
      <c r="D180" s="12" t="s">
        <v>10217</v>
      </c>
      <c r="E180" s="12"/>
      <c r="F180" s="12" t="s">
        <v>10218</v>
      </c>
    </row>
    <row r="181" spans="1:6" ht="25.5" x14ac:dyDescent="0.25">
      <c r="A181" s="12"/>
      <c r="B181" s="12" t="s">
        <v>10077</v>
      </c>
      <c r="C181" s="12" t="s">
        <v>10078</v>
      </c>
      <c r="D181" s="12" t="s">
        <v>10225</v>
      </c>
      <c r="E181" s="12"/>
      <c r="F181" s="12" t="s">
        <v>10226</v>
      </c>
    </row>
    <row r="182" spans="1:6" ht="25.5" x14ac:dyDescent="0.25">
      <c r="A182" s="12"/>
      <c r="B182" s="12" t="s">
        <v>10077</v>
      </c>
      <c r="C182" s="12" t="s">
        <v>10078</v>
      </c>
      <c r="D182" s="12" t="s">
        <v>10227</v>
      </c>
      <c r="E182" s="12"/>
      <c r="F182" s="12" t="s">
        <v>10228</v>
      </c>
    </row>
    <row r="183" spans="1:6" ht="25.5" x14ac:dyDescent="0.25">
      <c r="A183" s="12"/>
      <c r="B183" s="12" t="s">
        <v>10077</v>
      </c>
      <c r="C183" s="12" t="s">
        <v>10078</v>
      </c>
      <c r="D183" s="12" t="s">
        <v>10235</v>
      </c>
      <c r="E183" s="12"/>
      <c r="F183" s="12" t="s">
        <v>10236</v>
      </c>
    </row>
    <row r="184" spans="1:6" ht="25.5" x14ac:dyDescent="0.25">
      <c r="A184" s="12"/>
      <c r="B184" s="12" t="s">
        <v>10077</v>
      </c>
      <c r="C184" s="12" t="s">
        <v>10078</v>
      </c>
      <c r="D184" s="12" t="s">
        <v>10231</v>
      </c>
      <c r="E184" s="12"/>
      <c r="F184" s="12" t="s">
        <v>10232</v>
      </c>
    </row>
    <row r="185" spans="1:6" ht="25.5" x14ac:dyDescent="0.25">
      <c r="A185" s="12"/>
      <c r="B185" s="12" t="s">
        <v>10077</v>
      </c>
      <c r="C185" s="12" t="s">
        <v>10078</v>
      </c>
      <c r="D185" s="12" t="s">
        <v>10233</v>
      </c>
      <c r="E185" s="12"/>
      <c r="F185" s="12" t="s">
        <v>10234</v>
      </c>
    </row>
    <row r="186" spans="1:6" ht="25.5" x14ac:dyDescent="0.25">
      <c r="A186" s="12"/>
      <c r="B186" s="12" t="s">
        <v>10077</v>
      </c>
      <c r="C186" s="12" t="s">
        <v>10078</v>
      </c>
      <c r="D186" s="12" t="s">
        <v>10229</v>
      </c>
      <c r="E186" s="12"/>
      <c r="F186" s="12" t="s">
        <v>10230</v>
      </c>
    </row>
    <row r="187" spans="1:6" ht="25.5" x14ac:dyDescent="0.25">
      <c r="A187" s="12"/>
      <c r="B187" s="12" t="s">
        <v>10077</v>
      </c>
      <c r="C187" s="12" t="s">
        <v>10078</v>
      </c>
      <c r="D187" s="12" t="s">
        <v>10237</v>
      </c>
      <c r="E187" s="12"/>
      <c r="F187" s="12" t="s">
        <v>10238</v>
      </c>
    </row>
    <row r="188" spans="1:6" ht="25.5" x14ac:dyDescent="0.25">
      <c r="A188" s="12"/>
      <c r="B188" s="12" t="s">
        <v>10077</v>
      </c>
      <c r="C188" s="12" t="s">
        <v>10078</v>
      </c>
      <c r="D188" s="12" t="s">
        <v>10239</v>
      </c>
      <c r="E188" s="12"/>
      <c r="F188" s="12" t="s">
        <v>10240</v>
      </c>
    </row>
    <row r="189" spans="1:6" ht="38.25" x14ac:dyDescent="0.25">
      <c r="A189" s="12"/>
      <c r="B189" s="12" t="s">
        <v>10454</v>
      </c>
      <c r="C189" s="12" t="s">
        <v>10455</v>
      </c>
      <c r="D189" s="12" t="s">
        <v>10682</v>
      </c>
      <c r="E189" s="12"/>
      <c r="F189" s="12" t="s">
        <v>10683</v>
      </c>
    </row>
    <row r="190" spans="1:6" ht="38.25" x14ac:dyDescent="0.25">
      <c r="A190" s="12"/>
      <c r="B190" s="12" t="s">
        <v>10454</v>
      </c>
      <c r="C190" s="12" t="s">
        <v>10455</v>
      </c>
      <c r="D190" s="12" t="s">
        <v>10640</v>
      </c>
      <c r="E190" s="12"/>
      <c r="F190" s="12" t="s">
        <v>10641</v>
      </c>
    </row>
    <row r="191" spans="1:6" ht="38.25" x14ac:dyDescent="0.25">
      <c r="A191" s="12"/>
      <c r="B191" s="12" t="s">
        <v>10454</v>
      </c>
      <c r="C191" s="12" t="s">
        <v>10455</v>
      </c>
      <c r="D191" s="12" t="s">
        <v>10598</v>
      </c>
      <c r="E191" s="12"/>
      <c r="F191" s="12" t="s">
        <v>10599</v>
      </c>
    </row>
    <row r="192" spans="1:6" ht="38.25" x14ac:dyDescent="0.25">
      <c r="A192" s="12"/>
      <c r="B192" s="12" t="s">
        <v>10454</v>
      </c>
      <c r="C192" s="12" t="s">
        <v>10455</v>
      </c>
      <c r="D192" s="12" t="s">
        <v>10684</v>
      </c>
      <c r="E192" s="12"/>
      <c r="F192" s="12" t="s">
        <v>10685</v>
      </c>
    </row>
    <row r="193" spans="1:6" ht="38.25" x14ac:dyDescent="0.25">
      <c r="A193" s="12"/>
      <c r="B193" s="12" t="s">
        <v>10454</v>
      </c>
      <c r="C193" s="12" t="s">
        <v>10455</v>
      </c>
      <c r="D193" s="12" t="s">
        <v>10686</v>
      </c>
      <c r="E193" s="12"/>
      <c r="F193" s="12" t="s">
        <v>10687</v>
      </c>
    </row>
    <row r="194" spans="1:6" ht="38.25" x14ac:dyDescent="0.25">
      <c r="A194" s="12"/>
      <c r="B194" s="12" t="s">
        <v>10454</v>
      </c>
      <c r="C194" s="12" t="s">
        <v>10455</v>
      </c>
      <c r="D194" s="12" t="s">
        <v>10680</v>
      </c>
      <c r="E194" s="12"/>
      <c r="F194" s="12" t="s">
        <v>10681</v>
      </c>
    </row>
    <row r="195" spans="1:6" ht="38.25" x14ac:dyDescent="0.25">
      <c r="A195" s="12"/>
      <c r="B195" s="12" t="s">
        <v>10454</v>
      </c>
      <c r="C195" s="12" t="s">
        <v>10455</v>
      </c>
      <c r="D195" s="12" t="s">
        <v>10606</v>
      </c>
      <c r="E195" s="12"/>
      <c r="F195" s="12" t="s">
        <v>10607</v>
      </c>
    </row>
    <row r="196" spans="1:6" ht="38.25" x14ac:dyDescent="0.25">
      <c r="A196" s="12"/>
      <c r="B196" s="12" t="s">
        <v>10454</v>
      </c>
      <c r="C196" s="12" t="s">
        <v>10455</v>
      </c>
      <c r="D196" s="12" t="s">
        <v>10608</v>
      </c>
      <c r="E196" s="12"/>
      <c r="F196" s="12" t="s">
        <v>10609</v>
      </c>
    </row>
    <row r="197" spans="1:6" ht="38.25" x14ac:dyDescent="0.25">
      <c r="A197" s="12"/>
      <c r="B197" s="12" t="s">
        <v>10454</v>
      </c>
      <c r="C197" s="12" t="s">
        <v>10455</v>
      </c>
      <c r="D197" s="12" t="s">
        <v>10602</v>
      </c>
      <c r="E197" s="12"/>
      <c r="F197" s="12" t="s">
        <v>10603</v>
      </c>
    </row>
    <row r="198" spans="1:6" ht="38.25" x14ac:dyDescent="0.25">
      <c r="A198" s="12"/>
      <c r="B198" s="12" t="s">
        <v>10454</v>
      </c>
      <c r="C198" s="12" t="s">
        <v>10455</v>
      </c>
      <c r="D198" s="12" t="s">
        <v>10600</v>
      </c>
      <c r="E198" s="12"/>
      <c r="F198" s="12" t="s">
        <v>10601</v>
      </c>
    </row>
    <row r="199" spans="1:6" ht="38.25" x14ac:dyDescent="0.25">
      <c r="A199" s="12"/>
      <c r="B199" s="12" t="s">
        <v>10454</v>
      </c>
      <c r="C199" s="12" t="s">
        <v>10455</v>
      </c>
      <c r="D199" s="12" t="s">
        <v>10594</v>
      </c>
      <c r="E199" s="12"/>
      <c r="F199" s="12" t="s">
        <v>10595</v>
      </c>
    </row>
    <row r="200" spans="1:6" ht="38.25" x14ac:dyDescent="0.25">
      <c r="A200" s="12"/>
      <c r="B200" s="12" t="s">
        <v>10454</v>
      </c>
      <c r="C200" s="12" t="s">
        <v>10455</v>
      </c>
      <c r="D200" s="12" t="s">
        <v>10596</v>
      </c>
      <c r="E200" s="12"/>
      <c r="F200" s="12" t="s">
        <v>10597</v>
      </c>
    </row>
    <row r="201" spans="1:6" ht="38.25" x14ac:dyDescent="0.25">
      <c r="A201" s="12"/>
      <c r="B201" s="12" t="s">
        <v>10454</v>
      </c>
      <c r="C201" s="12" t="s">
        <v>10455</v>
      </c>
      <c r="D201" s="12" t="s">
        <v>10690</v>
      </c>
      <c r="E201" s="12"/>
      <c r="F201" s="12" t="s">
        <v>10691</v>
      </c>
    </row>
    <row r="202" spans="1:6" ht="38.25" x14ac:dyDescent="0.25">
      <c r="A202" s="12"/>
      <c r="B202" s="12" t="s">
        <v>10454</v>
      </c>
      <c r="C202" s="12" t="s">
        <v>10455</v>
      </c>
      <c r="D202" s="12" t="s">
        <v>10700</v>
      </c>
      <c r="E202" s="12"/>
      <c r="F202" s="12" t="s">
        <v>10701</v>
      </c>
    </row>
    <row r="203" spans="1:6" ht="38.25" x14ac:dyDescent="0.25">
      <c r="A203" s="12"/>
      <c r="B203" s="12" t="s">
        <v>10454</v>
      </c>
      <c r="C203" s="12" t="s">
        <v>10455</v>
      </c>
      <c r="D203" s="12" t="s">
        <v>10702</v>
      </c>
      <c r="E203" s="12"/>
      <c r="F203" s="12" t="s">
        <v>10703</v>
      </c>
    </row>
    <row r="204" spans="1:6" ht="38.25" x14ac:dyDescent="0.25">
      <c r="A204" s="12"/>
      <c r="B204" s="12" t="s">
        <v>10454</v>
      </c>
      <c r="C204" s="12" t="s">
        <v>10455</v>
      </c>
      <c r="D204" s="12" t="s">
        <v>10692</v>
      </c>
      <c r="E204" s="12"/>
      <c r="F204" s="12" t="s">
        <v>10693</v>
      </c>
    </row>
    <row r="205" spans="1:6" ht="38.25" x14ac:dyDescent="0.25">
      <c r="A205" s="12"/>
      <c r="B205" s="12" t="s">
        <v>10454</v>
      </c>
      <c r="C205" s="12" t="s">
        <v>10455</v>
      </c>
      <c r="D205" s="12" t="s">
        <v>10694</v>
      </c>
      <c r="E205" s="12"/>
      <c r="F205" s="12" t="s">
        <v>10695</v>
      </c>
    </row>
    <row r="206" spans="1:6" ht="38.25" x14ac:dyDescent="0.25">
      <c r="A206" s="12"/>
      <c r="B206" s="12" t="s">
        <v>10454</v>
      </c>
      <c r="C206" s="12" t="s">
        <v>10455</v>
      </c>
      <c r="D206" s="12" t="s">
        <v>10688</v>
      </c>
      <c r="E206" s="12"/>
      <c r="F206" s="12" t="s">
        <v>10689</v>
      </c>
    </row>
    <row r="207" spans="1:6" ht="38.25" x14ac:dyDescent="0.25">
      <c r="A207" s="12"/>
      <c r="B207" s="12" t="s">
        <v>10454</v>
      </c>
      <c r="C207" s="12" t="s">
        <v>10455</v>
      </c>
      <c r="D207" s="12" t="s">
        <v>10678</v>
      </c>
      <c r="E207" s="12"/>
      <c r="F207" s="12" t="s">
        <v>10679</v>
      </c>
    </row>
    <row r="208" spans="1:6" ht="38.25" x14ac:dyDescent="0.25">
      <c r="A208" s="12"/>
      <c r="B208" s="12" t="s">
        <v>10454</v>
      </c>
      <c r="C208" s="12" t="s">
        <v>10455</v>
      </c>
      <c r="D208" s="12" t="s">
        <v>10672</v>
      </c>
      <c r="E208" s="12"/>
      <c r="F208" s="12" t="s">
        <v>10673</v>
      </c>
    </row>
    <row r="209" spans="1:6" ht="38.25" x14ac:dyDescent="0.25">
      <c r="A209" s="12"/>
      <c r="B209" s="12" t="s">
        <v>10454</v>
      </c>
      <c r="C209" s="12" t="s">
        <v>10455</v>
      </c>
      <c r="D209" s="12" t="s">
        <v>10674</v>
      </c>
      <c r="E209" s="12"/>
      <c r="F209" s="12" t="s">
        <v>10675</v>
      </c>
    </row>
    <row r="210" spans="1:6" ht="38.25" x14ac:dyDescent="0.25">
      <c r="A210" s="12"/>
      <c r="B210" s="12" t="s">
        <v>10454</v>
      </c>
      <c r="C210" s="12" t="s">
        <v>10455</v>
      </c>
      <c r="D210" s="12" t="s">
        <v>10696</v>
      </c>
      <c r="E210" s="12"/>
      <c r="F210" s="12" t="s">
        <v>10697</v>
      </c>
    </row>
    <row r="211" spans="1:6" ht="38.25" x14ac:dyDescent="0.25">
      <c r="A211" s="12"/>
      <c r="B211" s="12" t="s">
        <v>10454</v>
      </c>
      <c r="C211" s="12" t="s">
        <v>10455</v>
      </c>
      <c r="D211" s="12" t="s">
        <v>10698</v>
      </c>
      <c r="E211" s="12"/>
      <c r="F211" s="12" t="s">
        <v>10699</v>
      </c>
    </row>
    <row r="212" spans="1:6" ht="38.25" x14ac:dyDescent="0.25">
      <c r="A212" s="12"/>
      <c r="B212" s="12" t="s">
        <v>10454</v>
      </c>
      <c r="C212" s="12" t="s">
        <v>10455</v>
      </c>
      <c r="D212" s="12" t="s">
        <v>10676</v>
      </c>
      <c r="E212" s="12"/>
      <c r="F212" s="12" t="s">
        <v>10677</v>
      </c>
    </row>
    <row r="213" spans="1:6" ht="38.25" x14ac:dyDescent="0.25">
      <c r="A213" s="12"/>
      <c r="B213" s="12" t="s">
        <v>10454</v>
      </c>
      <c r="C213" s="12" t="s">
        <v>10455</v>
      </c>
      <c r="D213" s="12" t="s">
        <v>10604</v>
      </c>
      <c r="E213" s="12"/>
      <c r="F213" s="12" t="s">
        <v>10605</v>
      </c>
    </row>
    <row r="214" spans="1:6" ht="38.25" x14ac:dyDescent="0.25">
      <c r="A214" s="12"/>
      <c r="B214" s="12" t="s">
        <v>10454</v>
      </c>
      <c r="C214" s="12" t="s">
        <v>10455</v>
      </c>
      <c r="D214" s="12" t="s">
        <v>10634</v>
      </c>
      <c r="E214" s="12"/>
      <c r="F214" s="12" t="s">
        <v>10635</v>
      </c>
    </row>
    <row r="215" spans="1:6" ht="38.25" x14ac:dyDescent="0.25">
      <c r="A215" s="12"/>
      <c r="B215" s="12" t="s">
        <v>10454</v>
      </c>
      <c r="C215" s="12" t="s">
        <v>10455</v>
      </c>
      <c r="D215" s="12" t="s">
        <v>10614</v>
      </c>
      <c r="E215" s="12"/>
      <c r="F215" s="12" t="s">
        <v>10615</v>
      </c>
    </row>
    <row r="216" spans="1:6" ht="38.25" x14ac:dyDescent="0.25">
      <c r="A216" s="12"/>
      <c r="B216" s="12" t="s">
        <v>10454</v>
      </c>
      <c r="C216" s="12" t="s">
        <v>10455</v>
      </c>
      <c r="D216" s="12" t="s">
        <v>10616</v>
      </c>
      <c r="E216" s="12"/>
      <c r="F216" s="12" t="s">
        <v>10617</v>
      </c>
    </row>
    <row r="217" spans="1:6" ht="38.25" x14ac:dyDescent="0.25">
      <c r="A217" s="12"/>
      <c r="B217" s="12" t="s">
        <v>10454</v>
      </c>
      <c r="C217" s="12" t="s">
        <v>10455</v>
      </c>
      <c r="D217" s="12" t="s">
        <v>10636</v>
      </c>
      <c r="E217" s="12"/>
      <c r="F217" s="12" t="s">
        <v>10637</v>
      </c>
    </row>
    <row r="218" spans="1:6" ht="38.25" x14ac:dyDescent="0.25">
      <c r="A218" s="12"/>
      <c r="B218" s="12" t="s">
        <v>10454</v>
      </c>
      <c r="C218" s="12" t="s">
        <v>10455</v>
      </c>
      <c r="D218" s="12" t="s">
        <v>10638</v>
      </c>
      <c r="E218" s="12"/>
      <c r="F218" s="12" t="s">
        <v>10639</v>
      </c>
    </row>
    <row r="219" spans="1:6" ht="38.25" x14ac:dyDescent="0.25">
      <c r="A219" s="12"/>
      <c r="B219" s="12" t="s">
        <v>10454</v>
      </c>
      <c r="C219" s="12" t="s">
        <v>10455</v>
      </c>
      <c r="D219" s="12" t="s">
        <v>10632</v>
      </c>
      <c r="E219" s="12"/>
      <c r="F219" s="12" t="s">
        <v>10633</v>
      </c>
    </row>
    <row r="220" spans="1:6" ht="38.25" x14ac:dyDescent="0.25">
      <c r="A220" s="12"/>
      <c r="B220" s="12" t="s">
        <v>10454</v>
      </c>
      <c r="C220" s="12" t="s">
        <v>10455</v>
      </c>
      <c r="D220" s="12" t="s">
        <v>10624</v>
      </c>
      <c r="E220" s="12"/>
      <c r="F220" s="12" t="s">
        <v>10625</v>
      </c>
    </row>
    <row r="221" spans="1:6" ht="38.25" x14ac:dyDescent="0.25">
      <c r="A221" s="12"/>
      <c r="B221" s="12" t="s">
        <v>10454</v>
      </c>
      <c r="C221" s="12" t="s">
        <v>10455</v>
      </c>
      <c r="D221" s="12" t="s">
        <v>10618</v>
      </c>
      <c r="E221" s="12"/>
      <c r="F221" s="12" t="s">
        <v>10619</v>
      </c>
    </row>
    <row r="222" spans="1:6" ht="38.25" x14ac:dyDescent="0.25">
      <c r="A222" s="12"/>
      <c r="B222" s="12" t="s">
        <v>10454</v>
      </c>
      <c r="C222" s="12" t="s">
        <v>10455</v>
      </c>
      <c r="D222" s="12" t="s">
        <v>10620</v>
      </c>
      <c r="E222" s="12"/>
      <c r="F222" s="12" t="s">
        <v>10621</v>
      </c>
    </row>
    <row r="223" spans="1:6" ht="38.25" x14ac:dyDescent="0.25">
      <c r="A223" s="12"/>
      <c r="B223" s="12" t="s">
        <v>10454</v>
      </c>
      <c r="C223" s="12" t="s">
        <v>10455</v>
      </c>
      <c r="D223" s="12" t="s">
        <v>10610</v>
      </c>
      <c r="E223" s="12"/>
      <c r="F223" s="12" t="s">
        <v>10611</v>
      </c>
    </row>
    <row r="224" spans="1:6" ht="38.25" x14ac:dyDescent="0.25">
      <c r="A224" s="12"/>
      <c r="B224" s="12" t="s">
        <v>10454</v>
      </c>
      <c r="C224" s="12" t="s">
        <v>10455</v>
      </c>
      <c r="D224" s="12" t="s">
        <v>10612</v>
      </c>
      <c r="E224" s="12"/>
      <c r="F224" s="12" t="s">
        <v>10613</v>
      </c>
    </row>
    <row r="225" spans="1:6" ht="38.25" x14ac:dyDescent="0.25">
      <c r="A225" s="12"/>
      <c r="B225" s="12" t="s">
        <v>10454</v>
      </c>
      <c r="C225" s="12" t="s">
        <v>10455</v>
      </c>
      <c r="D225" s="12" t="s">
        <v>10622</v>
      </c>
      <c r="E225" s="12"/>
      <c r="F225" s="12" t="s">
        <v>10623</v>
      </c>
    </row>
    <row r="226" spans="1:6" ht="38.25" x14ac:dyDescent="0.25">
      <c r="A226" s="12"/>
      <c r="B226" s="12" t="s">
        <v>10454</v>
      </c>
      <c r="C226" s="12" t="s">
        <v>10455</v>
      </c>
      <c r="D226" s="12" t="s">
        <v>10580</v>
      </c>
      <c r="E226" s="12"/>
      <c r="F226" s="12" t="s">
        <v>10581</v>
      </c>
    </row>
    <row r="227" spans="1:6" ht="38.25" x14ac:dyDescent="0.25">
      <c r="A227" s="12"/>
      <c r="B227" s="12" t="s">
        <v>10454</v>
      </c>
      <c r="C227" s="12" t="s">
        <v>10455</v>
      </c>
      <c r="D227" s="12" t="s">
        <v>10590</v>
      </c>
      <c r="E227" s="12"/>
      <c r="F227" s="12" t="s">
        <v>10591</v>
      </c>
    </row>
    <row r="228" spans="1:6" ht="38.25" x14ac:dyDescent="0.25">
      <c r="A228" s="12"/>
      <c r="B228" s="12" t="s">
        <v>10454</v>
      </c>
      <c r="C228" s="12" t="s">
        <v>10455</v>
      </c>
      <c r="D228" s="12" t="s">
        <v>10592</v>
      </c>
      <c r="E228" s="12"/>
      <c r="F228" s="12" t="s">
        <v>10593</v>
      </c>
    </row>
    <row r="229" spans="1:6" ht="38.25" x14ac:dyDescent="0.25">
      <c r="A229" s="12"/>
      <c r="B229" s="12" t="s">
        <v>10454</v>
      </c>
      <c r="C229" s="12" t="s">
        <v>10455</v>
      </c>
      <c r="D229" s="12" t="s">
        <v>10582</v>
      </c>
      <c r="E229" s="12"/>
      <c r="F229" s="12" t="s">
        <v>10583</v>
      </c>
    </row>
    <row r="230" spans="1:6" ht="38.25" x14ac:dyDescent="0.25">
      <c r="A230" s="12"/>
      <c r="B230" s="12" t="s">
        <v>10454</v>
      </c>
      <c r="C230" s="12" t="s">
        <v>10455</v>
      </c>
      <c r="D230" s="12" t="s">
        <v>10584</v>
      </c>
      <c r="E230" s="12"/>
      <c r="F230" s="12" t="s">
        <v>10585</v>
      </c>
    </row>
    <row r="231" spans="1:6" ht="38.25" x14ac:dyDescent="0.25">
      <c r="A231" s="12"/>
      <c r="B231" s="12" t="s">
        <v>10454</v>
      </c>
      <c r="C231" s="12" t="s">
        <v>10455</v>
      </c>
      <c r="D231" s="12" t="s">
        <v>10578</v>
      </c>
      <c r="E231" s="12"/>
      <c r="F231" s="12" t="s">
        <v>10579</v>
      </c>
    </row>
    <row r="232" spans="1:6" ht="38.25" x14ac:dyDescent="0.25">
      <c r="A232" s="12"/>
      <c r="B232" s="12" t="s">
        <v>10454</v>
      </c>
      <c r="C232" s="12" t="s">
        <v>10455</v>
      </c>
      <c r="D232" s="12" t="s">
        <v>10626</v>
      </c>
      <c r="E232" s="12"/>
      <c r="F232" s="12" t="s">
        <v>10627</v>
      </c>
    </row>
    <row r="233" spans="1:6" ht="38.25" x14ac:dyDescent="0.25">
      <c r="A233" s="12"/>
      <c r="B233" s="12" t="s">
        <v>10454</v>
      </c>
      <c r="C233" s="12" t="s">
        <v>10455</v>
      </c>
      <c r="D233" s="12" t="s">
        <v>10746</v>
      </c>
      <c r="E233" s="12"/>
      <c r="F233" s="12" t="s">
        <v>10747</v>
      </c>
    </row>
    <row r="234" spans="1:6" ht="38.25" x14ac:dyDescent="0.25">
      <c r="A234" s="12"/>
      <c r="B234" s="12" t="s">
        <v>10454</v>
      </c>
      <c r="C234" s="12" t="s">
        <v>10455</v>
      </c>
      <c r="D234" s="12" t="s">
        <v>10628</v>
      </c>
      <c r="E234" s="12"/>
      <c r="F234" s="12" t="s">
        <v>10629</v>
      </c>
    </row>
    <row r="235" spans="1:6" ht="38.25" x14ac:dyDescent="0.25">
      <c r="A235" s="12"/>
      <c r="B235" s="12" t="s">
        <v>10454</v>
      </c>
      <c r="C235" s="12" t="s">
        <v>10455</v>
      </c>
      <c r="D235" s="12" t="s">
        <v>10586</v>
      </c>
      <c r="E235" s="12"/>
      <c r="F235" s="12" t="s">
        <v>10587</v>
      </c>
    </row>
    <row r="236" spans="1:6" ht="38.25" x14ac:dyDescent="0.25">
      <c r="A236" s="12"/>
      <c r="B236" s="12" t="s">
        <v>10454</v>
      </c>
      <c r="C236" s="12" t="s">
        <v>10455</v>
      </c>
      <c r="D236" s="12" t="s">
        <v>10588</v>
      </c>
      <c r="E236" s="12"/>
      <c r="F236" s="12" t="s">
        <v>10589</v>
      </c>
    </row>
    <row r="237" spans="1:6" ht="38.25" x14ac:dyDescent="0.25">
      <c r="A237" s="12"/>
      <c r="B237" s="12" t="s">
        <v>10454</v>
      </c>
      <c r="C237" s="12" t="s">
        <v>10455</v>
      </c>
      <c r="D237" s="12" t="s">
        <v>10630</v>
      </c>
      <c r="E237" s="12"/>
      <c r="F237" s="12" t="s">
        <v>10631</v>
      </c>
    </row>
    <row r="238" spans="1:6" ht="38.25" x14ac:dyDescent="0.25">
      <c r="A238" s="12"/>
      <c r="B238" s="12" t="s">
        <v>10454</v>
      </c>
      <c r="C238" s="12" t="s">
        <v>10455</v>
      </c>
      <c r="D238" s="12" t="s">
        <v>10652</v>
      </c>
      <c r="E238" s="12"/>
      <c r="F238" s="12" t="s">
        <v>10653</v>
      </c>
    </row>
    <row r="239" spans="1:6" ht="38.25" x14ac:dyDescent="0.25">
      <c r="A239" s="12"/>
      <c r="B239" s="12" t="s">
        <v>10454</v>
      </c>
      <c r="C239" s="12" t="s">
        <v>10455</v>
      </c>
      <c r="D239" s="12" t="s">
        <v>10458</v>
      </c>
      <c r="E239" s="12"/>
      <c r="F239" s="12" t="s">
        <v>10459</v>
      </c>
    </row>
    <row r="240" spans="1:6" ht="38.25" x14ac:dyDescent="0.25">
      <c r="A240" s="12"/>
      <c r="B240" s="12" t="s">
        <v>10454</v>
      </c>
      <c r="C240" s="12" t="s">
        <v>10455</v>
      </c>
      <c r="D240" s="12" t="s">
        <v>10468</v>
      </c>
      <c r="E240" s="12"/>
      <c r="F240" s="12" t="s">
        <v>10469</v>
      </c>
    </row>
    <row r="241" spans="1:6" ht="38.25" x14ac:dyDescent="0.25">
      <c r="A241" s="12"/>
      <c r="B241" s="12" t="s">
        <v>10454</v>
      </c>
      <c r="C241" s="12" t="s">
        <v>10455</v>
      </c>
      <c r="D241" s="12" t="s">
        <v>10470</v>
      </c>
      <c r="E241" s="12"/>
      <c r="F241" s="12" t="s">
        <v>10471</v>
      </c>
    </row>
    <row r="242" spans="1:6" ht="38.25" x14ac:dyDescent="0.25">
      <c r="A242" s="12"/>
      <c r="B242" s="12" t="s">
        <v>10454</v>
      </c>
      <c r="C242" s="12" t="s">
        <v>10455</v>
      </c>
      <c r="D242" s="12" t="s">
        <v>10460</v>
      </c>
      <c r="E242" s="12"/>
      <c r="F242" s="12" t="s">
        <v>10461</v>
      </c>
    </row>
    <row r="243" spans="1:6" ht="38.25" x14ac:dyDescent="0.25">
      <c r="A243" s="12"/>
      <c r="B243" s="12" t="s">
        <v>10454</v>
      </c>
      <c r="C243" s="12" t="s">
        <v>10455</v>
      </c>
      <c r="D243" s="12" t="s">
        <v>10462</v>
      </c>
      <c r="E243" s="12"/>
      <c r="F243" s="12" t="s">
        <v>10463</v>
      </c>
    </row>
    <row r="244" spans="1:6" ht="38.25" x14ac:dyDescent="0.25">
      <c r="A244" s="12"/>
      <c r="B244" s="12" t="s">
        <v>10454</v>
      </c>
      <c r="C244" s="12" t="s">
        <v>10455</v>
      </c>
      <c r="D244" s="12" t="s">
        <v>10456</v>
      </c>
      <c r="E244" s="12"/>
      <c r="F244" s="12" t="s">
        <v>10457</v>
      </c>
    </row>
    <row r="245" spans="1:6" ht="38.25" x14ac:dyDescent="0.25">
      <c r="A245" s="12"/>
      <c r="B245" s="12" t="s">
        <v>10454</v>
      </c>
      <c r="C245" s="12" t="s">
        <v>10455</v>
      </c>
      <c r="D245" s="12" t="s">
        <v>10510</v>
      </c>
      <c r="E245" s="12"/>
      <c r="F245" s="12" t="s">
        <v>10511</v>
      </c>
    </row>
    <row r="246" spans="1:6" ht="38.25" x14ac:dyDescent="0.25">
      <c r="A246" s="12"/>
      <c r="B246" s="12" t="s">
        <v>10454</v>
      </c>
      <c r="C246" s="12" t="s">
        <v>10455</v>
      </c>
      <c r="D246" s="12" t="s">
        <v>10504</v>
      </c>
      <c r="E246" s="12"/>
      <c r="F246" s="12" t="s">
        <v>10505</v>
      </c>
    </row>
    <row r="247" spans="1:6" ht="38.25" x14ac:dyDescent="0.25">
      <c r="A247" s="12"/>
      <c r="B247" s="12" t="s">
        <v>10454</v>
      </c>
      <c r="C247" s="12" t="s">
        <v>10455</v>
      </c>
      <c r="D247" s="12" t="s">
        <v>10506</v>
      </c>
      <c r="E247" s="12"/>
      <c r="F247" s="12" t="s">
        <v>10507</v>
      </c>
    </row>
    <row r="248" spans="1:6" ht="38.25" x14ac:dyDescent="0.25">
      <c r="A248" s="12"/>
      <c r="B248" s="12" t="s">
        <v>10454</v>
      </c>
      <c r="C248" s="12" t="s">
        <v>10455</v>
      </c>
      <c r="D248" s="12" t="s">
        <v>10464</v>
      </c>
      <c r="E248" s="12"/>
      <c r="F248" s="12" t="s">
        <v>10465</v>
      </c>
    </row>
    <row r="249" spans="1:6" ht="38.25" x14ac:dyDescent="0.25">
      <c r="A249" s="12"/>
      <c r="B249" s="12" t="s">
        <v>10454</v>
      </c>
      <c r="C249" s="12" t="s">
        <v>10455</v>
      </c>
      <c r="D249" s="12" t="s">
        <v>10466</v>
      </c>
      <c r="E249" s="12"/>
      <c r="F249" s="12" t="s">
        <v>10467</v>
      </c>
    </row>
    <row r="250" spans="1:6" ht="38.25" x14ac:dyDescent="0.25">
      <c r="A250" s="12"/>
      <c r="B250" s="12" t="s">
        <v>10454</v>
      </c>
      <c r="C250" s="12" t="s">
        <v>10455</v>
      </c>
      <c r="D250" s="12" t="s">
        <v>10508</v>
      </c>
      <c r="E250" s="12"/>
      <c r="F250" s="12" t="s">
        <v>10509</v>
      </c>
    </row>
    <row r="251" spans="1:6" ht="38.25" x14ac:dyDescent="0.25">
      <c r="A251" s="12"/>
      <c r="B251" s="12" t="s">
        <v>10454</v>
      </c>
      <c r="C251" s="12" t="s">
        <v>10455</v>
      </c>
      <c r="D251" s="12" t="s">
        <v>10482</v>
      </c>
      <c r="E251" s="12"/>
      <c r="F251" s="12" t="s">
        <v>10483</v>
      </c>
    </row>
    <row r="252" spans="1:6" ht="38.25" x14ac:dyDescent="0.25">
      <c r="A252" s="12"/>
      <c r="B252" s="12" t="s">
        <v>10454</v>
      </c>
      <c r="C252" s="12" t="s">
        <v>10455</v>
      </c>
      <c r="D252" s="12" t="s">
        <v>10562</v>
      </c>
      <c r="E252" s="12"/>
      <c r="F252" s="12" t="s">
        <v>10563</v>
      </c>
    </row>
    <row r="253" spans="1:6" ht="38.25" x14ac:dyDescent="0.25">
      <c r="A253" s="12"/>
      <c r="B253" s="12" t="s">
        <v>10454</v>
      </c>
      <c r="C253" s="12" t="s">
        <v>10455</v>
      </c>
      <c r="D253" s="12" t="s">
        <v>10520</v>
      </c>
      <c r="E253" s="12"/>
      <c r="F253" s="12" t="s">
        <v>10521</v>
      </c>
    </row>
    <row r="254" spans="1:6" ht="38.25" x14ac:dyDescent="0.25">
      <c r="A254" s="12"/>
      <c r="B254" s="12" t="s">
        <v>10454</v>
      </c>
      <c r="C254" s="12" t="s">
        <v>10455</v>
      </c>
      <c r="D254" s="12" t="s">
        <v>10476</v>
      </c>
      <c r="E254" s="12"/>
      <c r="F254" s="12" t="s">
        <v>10477</v>
      </c>
    </row>
    <row r="255" spans="1:6" ht="38.25" x14ac:dyDescent="0.25">
      <c r="A255" s="12"/>
      <c r="B255" s="12" t="s">
        <v>10454</v>
      </c>
      <c r="C255" s="12" t="s">
        <v>10455</v>
      </c>
      <c r="D255" s="12" t="s">
        <v>10564</v>
      </c>
      <c r="E255" s="12"/>
      <c r="F255" s="12" t="s">
        <v>10565</v>
      </c>
    </row>
    <row r="256" spans="1:6" ht="38.25" x14ac:dyDescent="0.25">
      <c r="A256" s="12"/>
      <c r="B256" s="12" t="s">
        <v>10454</v>
      </c>
      <c r="C256" s="12" t="s">
        <v>10455</v>
      </c>
      <c r="D256" s="12" t="s">
        <v>10566</v>
      </c>
      <c r="E256" s="12"/>
      <c r="F256" s="12" t="s">
        <v>10567</v>
      </c>
    </row>
    <row r="257" spans="1:6" ht="38.25" x14ac:dyDescent="0.25">
      <c r="A257" s="12"/>
      <c r="B257" s="12" t="s">
        <v>10454</v>
      </c>
      <c r="C257" s="12" t="s">
        <v>10455</v>
      </c>
      <c r="D257" s="12" t="s">
        <v>10560</v>
      </c>
      <c r="E257" s="12"/>
      <c r="F257" s="12" t="s">
        <v>10561</v>
      </c>
    </row>
    <row r="258" spans="1:6" ht="38.25" x14ac:dyDescent="0.25">
      <c r="A258" s="12"/>
      <c r="B258" s="12" t="s">
        <v>10454</v>
      </c>
      <c r="C258" s="12" t="s">
        <v>10455</v>
      </c>
      <c r="D258" s="12" t="s">
        <v>10484</v>
      </c>
      <c r="E258" s="12"/>
      <c r="F258" s="12" t="s">
        <v>10485</v>
      </c>
    </row>
    <row r="259" spans="1:6" ht="38.25" x14ac:dyDescent="0.25">
      <c r="A259" s="12"/>
      <c r="B259" s="12" t="s">
        <v>10454</v>
      </c>
      <c r="C259" s="12" t="s">
        <v>10455</v>
      </c>
      <c r="D259" s="12" t="s">
        <v>10486</v>
      </c>
      <c r="E259" s="12"/>
      <c r="F259" s="12" t="s">
        <v>10487</v>
      </c>
    </row>
    <row r="260" spans="1:6" ht="38.25" x14ac:dyDescent="0.25">
      <c r="A260" s="12"/>
      <c r="B260" s="12" t="s">
        <v>10454</v>
      </c>
      <c r="C260" s="12" t="s">
        <v>10455</v>
      </c>
      <c r="D260" s="12" t="s">
        <v>10480</v>
      </c>
      <c r="E260" s="12"/>
      <c r="F260" s="12" t="s">
        <v>10481</v>
      </c>
    </row>
    <row r="261" spans="1:6" ht="38.25" x14ac:dyDescent="0.25">
      <c r="A261" s="12"/>
      <c r="B261" s="12" t="s">
        <v>10454</v>
      </c>
      <c r="C261" s="12" t="s">
        <v>10455</v>
      </c>
      <c r="D261" s="12" t="s">
        <v>10478</v>
      </c>
      <c r="E261" s="12"/>
      <c r="F261" s="12" t="s">
        <v>10479</v>
      </c>
    </row>
    <row r="262" spans="1:6" ht="38.25" x14ac:dyDescent="0.25">
      <c r="A262" s="12"/>
      <c r="B262" s="12" t="s">
        <v>10454</v>
      </c>
      <c r="C262" s="12" t="s">
        <v>10455</v>
      </c>
      <c r="D262" s="12" t="s">
        <v>10472</v>
      </c>
      <c r="E262" s="12"/>
      <c r="F262" s="12" t="s">
        <v>10473</v>
      </c>
    </row>
    <row r="263" spans="1:6" ht="38.25" x14ac:dyDescent="0.25">
      <c r="A263" s="12"/>
      <c r="B263" s="12" t="s">
        <v>10454</v>
      </c>
      <c r="C263" s="12" t="s">
        <v>10455</v>
      </c>
      <c r="D263" s="12" t="s">
        <v>10474</v>
      </c>
      <c r="E263" s="12"/>
      <c r="F263" s="12" t="s">
        <v>10475</v>
      </c>
    </row>
    <row r="264" spans="1:6" ht="38.25" x14ac:dyDescent="0.25">
      <c r="A264" s="12"/>
      <c r="B264" s="12" t="s">
        <v>10454</v>
      </c>
      <c r="C264" s="12" t="s">
        <v>10455</v>
      </c>
      <c r="D264" s="12" t="s">
        <v>10665</v>
      </c>
      <c r="E264" s="12"/>
      <c r="F264" s="12" t="s">
        <v>10666</v>
      </c>
    </row>
    <row r="265" spans="1:6" ht="38.25" x14ac:dyDescent="0.25">
      <c r="A265" s="12"/>
      <c r="B265" s="12" t="s">
        <v>10454</v>
      </c>
      <c r="C265" s="12" t="s">
        <v>10455</v>
      </c>
      <c r="D265" s="12" t="s">
        <v>10667</v>
      </c>
      <c r="E265" s="12"/>
      <c r="F265" s="12" t="s">
        <v>10668</v>
      </c>
    </row>
    <row r="266" spans="1:6" ht="38.25" x14ac:dyDescent="0.25">
      <c r="A266" s="12"/>
      <c r="B266" s="12" t="s">
        <v>10454</v>
      </c>
      <c r="C266" s="12" t="s">
        <v>10455</v>
      </c>
      <c r="D266" s="12" t="s">
        <v>10646</v>
      </c>
      <c r="E266" s="12"/>
      <c r="F266" s="12" t="s">
        <v>10647</v>
      </c>
    </row>
    <row r="267" spans="1:6" ht="38.25" x14ac:dyDescent="0.25">
      <c r="A267" s="12"/>
      <c r="B267" s="12" t="s">
        <v>10454</v>
      </c>
      <c r="C267" s="12" t="s">
        <v>10455</v>
      </c>
      <c r="D267" s="12" t="s">
        <v>10663</v>
      </c>
      <c r="E267" s="12"/>
      <c r="F267" s="12" t="s">
        <v>10664</v>
      </c>
    </row>
    <row r="268" spans="1:6" ht="38.25" x14ac:dyDescent="0.25">
      <c r="A268" s="12"/>
      <c r="B268" s="12" t="s">
        <v>10454</v>
      </c>
      <c r="C268" s="12" t="s">
        <v>10455</v>
      </c>
      <c r="D268" s="12" t="s">
        <v>10658</v>
      </c>
      <c r="E268" s="12"/>
      <c r="F268" s="12" t="s">
        <v>10659</v>
      </c>
    </row>
    <row r="269" spans="1:6" ht="38.25" x14ac:dyDescent="0.25">
      <c r="A269" s="12"/>
      <c r="B269" s="12" t="s">
        <v>10454</v>
      </c>
      <c r="C269" s="12" t="s">
        <v>10455</v>
      </c>
      <c r="D269" s="12" t="s">
        <v>10670</v>
      </c>
      <c r="E269" s="12"/>
      <c r="F269" s="12" t="s">
        <v>10671</v>
      </c>
    </row>
    <row r="270" spans="1:6" ht="38.25" x14ac:dyDescent="0.25">
      <c r="A270" s="12"/>
      <c r="B270" s="12" t="s">
        <v>10454</v>
      </c>
      <c r="C270" s="12" t="s">
        <v>10455</v>
      </c>
      <c r="D270" s="12" t="s">
        <v>10654</v>
      </c>
      <c r="E270" s="12"/>
      <c r="F270" s="12" t="s">
        <v>10655</v>
      </c>
    </row>
    <row r="271" spans="1:6" ht="38.25" x14ac:dyDescent="0.25">
      <c r="A271" s="12"/>
      <c r="B271" s="12" t="s">
        <v>10454</v>
      </c>
      <c r="C271" s="12" t="s">
        <v>10455</v>
      </c>
      <c r="D271" s="12" t="s">
        <v>10656</v>
      </c>
      <c r="E271" s="12"/>
      <c r="F271" s="12" t="s">
        <v>10657</v>
      </c>
    </row>
    <row r="272" spans="1:6" ht="38.25" x14ac:dyDescent="0.25">
      <c r="A272" s="12"/>
      <c r="B272" s="12" t="s">
        <v>10454</v>
      </c>
      <c r="C272" s="12" t="s">
        <v>10455</v>
      </c>
      <c r="D272" s="12" t="s">
        <v>10650</v>
      </c>
      <c r="E272" s="12"/>
      <c r="F272" s="12" t="s">
        <v>10651</v>
      </c>
    </row>
    <row r="273" spans="1:6" ht="38.25" x14ac:dyDescent="0.25">
      <c r="A273" s="12"/>
      <c r="B273" s="12" t="s">
        <v>10454</v>
      </c>
      <c r="C273" s="12" t="s">
        <v>10455</v>
      </c>
      <c r="D273" s="12" t="s">
        <v>10648</v>
      </c>
      <c r="E273" s="12"/>
      <c r="F273" s="12" t="s">
        <v>10649</v>
      </c>
    </row>
    <row r="274" spans="1:6" ht="38.25" x14ac:dyDescent="0.25">
      <c r="A274" s="12"/>
      <c r="B274" s="12" t="s">
        <v>10454</v>
      </c>
      <c r="C274" s="12" t="s">
        <v>10455</v>
      </c>
      <c r="D274" s="12" t="s">
        <v>10642</v>
      </c>
      <c r="E274" s="12"/>
      <c r="F274" s="12" t="s">
        <v>10643</v>
      </c>
    </row>
    <row r="275" spans="1:6" ht="38.25" x14ac:dyDescent="0.25">
      <c r="A275" s="12"/>
      <c r="B275" s="12" t="s">
        <v>10454</v>
      </c>
      <c r="C275" s="12" t="s">
        <v>10455</v>
      </c>
      <c r="D275" s="12" t="s">
        <v>10644</v>
      </c>
      <c r="E275" s="12"/>
      <c r="F275" s="12" t="s">
        <v>10645</v>
      </c>
    </row>
    <row r="276" spans="1:6" ht="38.25" x14ac:dyDescent="0.25">
      <c r="A276" s="12"/>
      <c r="B276" s="12" t="s">
        <v>10454</v>
      </c>
      <c r="C276" s="12" t="s">
        <v>10455</v>
      </c>
      <c r="D276" s="12" t="s">
        <v>10661</v>
      </c>
      <c r="E276" s="12"/>
      <c r="F276" s="12" t="s">
        <v>10662</v>
      </c>
    </row>
    <row r="277" spans="1:6" ht="38.25" x14ac:dyDescent="0.25">
      <c r="A277" s="12"/>
      <c r="B277" s="12" t="s">
        <v>10454</v>
      </c>
      <c r="C277" s="12" t="s">
        <v>10455</v>
      </c>
      <c r="D277" s="12" t="s">
        <v>10514</v>
      </c>
      <c r="E277" s="12"/>
      <c r="F277" s="12" t="s">
        <v>10515</v>
      </c>
    </row>
    <row r="278" spans="1:6" ht="38.25" x14ac:dyDescent="0.25">
      <c r="A278" s="12"/>
      <c r="B278" s="12" t="s">
        <v>10454</v>
      </c>
      <c r="C278" s="12" t="s">
        <v>10455</v>
      </c>
      <c r="D278" s="12" t="s">
        <v>10492</v>
      </c>
      <c r="E278" s="12"/>
      <c r="F278" s="12" t="s">
        <v>10493</v>
      </c>
    </row>
    <row r="279" spans="1:6" ht="38.25" x14ac:dyDescent="0.25">
      <c r="A279" s="12"/>
      <c r="B279" s="12" t="s">
        <v>10454</v>
      </c>
      <c r="C279" s="12" t="s">
        <v>10455</v>
      </c>
      <c r="D279" s="12" t="s">
        <v>10494</v>
      </c>
      <c r="E279" s="12"/>
      <c r="F279" s="12" t="s">
        <v>10495</v>
      </c>
    </row>
    <row r="280" spans="1:6" ht="38.25" x14ac:dyDescent="0.25">
      <c r="A280" s="12"/>
      <c r="B280" s="12" t="s">
        <v>10454</v>
      </c>
      <c r="C280" s="12" t="s">
        <v>10455</v>
      </c>
      <c r="D280" s="12" t="s">
        <v>10516</v>
      </c>
      <c r="E280" s="12"/>
      <c r="F280" s="12" t="s">
        <v>10517</v>
      </c>
    </row>
    <row r="281" spans="1:6" ht="38.25" x14ac:dyDescent="0.25">
      <c r="A281" s="12"/>
      <c r="B281" s="12" t="s">
        <v>10454</v>
      </c>
      <c r="C281" s="12" t="s">
        <v>10455</v>
      </c>
      <c r="D281" s="12" t="s">
        <v>10518</v>
      </c>
      <c r="E281" s="12"/>
      <c r="F281" s="12" t="s">
        <v>10519</v>
      </c>
    </row>
    <row r="282" spans="1:6" ht="38.25" x14ac:dyDescent="0.25">
      <c r="A282" s="12"/>
      <c r="B282" s="12" t="s">
        <v>10454</v>
      </c>
      <c r="C282" s="12" t="s">
        <v>10455</v>
      </c>
      <c r="D282" s="12" t="s">
        <v>10512</v>
      </c>
      <c r="E282" s="12"/>
      <c r="F282" s="12" t="s">
        <v>10513</v>
      </c>
    </row>
    <row r="283" spans="1:6" ht="38.25" x14ac:dyDescent="0.25">
      <c r="A283" s="12"/>
      <c r="B283" s="12" t="s">
        <v>10454</v>
      </c>
      <c r="C283" s="12" t="s">
        <v>10455</v>
      </c>
      <c r="D283" s="12" t="s">
        <v>10502</v>
      </c>
      <c r="E283" s="12"/>
      <c r="F283" s="12" t="s">
        <v>10503</v>
      </c>
    </row>
    <row r="284" spans="1:6" ht="38.25" x14ac:dyDescent="0.25">
      <c r="A284" s="12"/>
      <c r="B284" s="12" t="s">
        <v>10454</v>
      </c>
      <c r="C284" s="12" t="s">
        <v>10455</v>
      </c>
      <c r="D284" s="12" t="s">
        <v>10496</v>
      </c>
      <c r="E284" s="12"/>
      <c r="F284" s="12" t="s">
        <v>10497</v>
      </c>
    </row>
    <row r="285" spans="1:6" ht="38.25" x14ac:dyDescent="0.25">
      <c r="A285" s="12"/>
      <c r="B285" s="12" t="s">
        <v>10454</v>
      </c>
      <c r="C285" s="12" t="s">
        <v>10455</v>
      </c>
      <c r="D285" s="12" t="s">
        <v>10498</v>
      </c>
      <c r="E285" s="12"/>
      <c r="F285" s="12" t="s">
        <v>10499</v>
      </c>
    </row>
    <row r="286" spans="1:6" ht="38.25" x14ac:dyDescent="0.25">
      <c r="A286" s="12"/>
      <c r="B286" s="12" t="s">
        <v>10454</v>
      </c>
      <c r="C286" s="12" t="s">
        <v>10455</v>
      </c>
      <c r="D286" s="12" t="s">
        <v>10488</v>
      </c>
      <c r="E286" s="12"/>
      <c r="F286" s="12" t="s">
        <v>10489</v>
      </c>
    </row>
    <row r="287" spans="1:6" ht="38.25" x14ac:dyDescent="0.25">
      <c r="A287" s="12"/>
      <c r="B287" s="12" t="s">
        <v>10454</v>
      </c>
      <c r="C287" s="12" t="s">
        <v>10455</v>
      </c>
      <c r="D287" s="12" t="s">
        <v>10490</v>
      </c>
      <c r="E287" s="12"/>
      <c r="F287" s="12" t="s">
        <v>10491</v>
      </c>
    </row>
    <row r="288" spans="1:6" ht="38.25" x14ac:dyDescent="0.25">
      <c r="A288" s="12"/>
      <c r="B288" s="12" t="s">
        <v>10454</v>
      </c>
      <c r="C288" s="12" t="s">
        <v>10455</v>
      </c>
      <c r="D288" s="12" t="s">
        <v>10500</v>
      </c>
      <c r="E288" s="12"/>
      <c r="F288" s="12" t="s">
        <v>10501</v>
      </c>
    </row>
    <row r="289" spans="1:6" ht="38.25" x14ac:dyDescent="0.25">
      <c r="A289" s="12"/>
      <c r="B289" s="12" t="s">
        <v>10454</v>
      </c>
      <c r="C289" s="12" t="s">
        <v>10455</v>
      </c>
      <c r="D289" s="12" t="s">
        <v>10727</v>
      </c>
      <c r="E289" s="12"/>
      <c r="F289" s="12" t="s">
        <v>10728</v>
      </c>
    </row>
    <row r="290" spans="1:6" ht="38.25" x14ac:dyDescent="0.25">
      <c r="A290" s="12"/>
      <c r="B290" s="12" t="s">
        <v>10454</v>
      </c>
      <c r="C290" s="12" t="s">
        <v>10455</v>
      </c>
      <c r="D290" s="12" t="s">
        <v>10729</v>
      </c>
      <c r="E290" s="12"/>
      <c r="F290" s="12" t="s">
        <v>10730</v>
      </c>
    </row>
    <row r="291" spans="1:6" ht="38.25" x14ac:dyDescent="0.25">
      <c r="A291" s="12"/>
      <c r="B291" s="12" t="s">
        <v>10454</v>
      </c>
      <c r="C291" s="12" t="s">
        <v>10455</v>
      </c>
      <c r="D291" s="12" t="s">
        <v>10809</v>
      </c>
      <c r="E291" s="12"/>
      <c r="F291" s="12" t="s">
        <v>10810</v>
      </c>
    </row>
    <row r="292" spans="1:6" ht="38.25" x14ac:dyDescent="0.25">
      <c r="A292" s="12"/>
      <c r="B292" s="12" t="s">
        <v>10454</v>
      </c>
      <c r="C292" s="12" t="s">
        <v>10455</v>
      </c>
      <c r="D292" s="12" t="s">
        <v>10813</v>
      </c>
      <c r="E292" s="12"/>
      <c r="F292" s="12" t="s">
        <v>10814</v>
      </c>
    </row>
    <row r="293" spans="1:6" ht="38.25" x14ac:dyDescent="0.25">
      <c r="A293" s="12"/>
      <c r="B293" s="12" t="s">
        <v>10454</v>
      </c>
      <c r="C293" s="12" t="s">
        <v>10455</v>
      </c>
      <c r="D293" s="12" t="s">
        <v>10807</v>
      </c>
      <c r="E293" s="12"/>
      <c r="F293" s="12" t="s">
        <v>10808</v>
      </c>
    </row>
    <row r="294" spans="1:6" ht="38.25" x14ac:dyDescent="0.25">
      <c r="A294" s="12"/>
      <c r="B294" s="12" t="s">
        <v>10454</v>
      </c>
      <c r="C294" s="12" t="s">
        <v>10455</v>
      </c>
      <c r="D294" s="12" t="s">
        <v>10723</v>
      </c>
      <c r="E294" s="12"/>
      <c r="F294" s="12" t="s">
        <v>10724</v>
      </c>
    </row>
    <row r="295" spans="1:6" ht="38.25" x14ac:dyDescent="0.25">
      <c r="A295" s="12"/>
      <c r="B295" s="12" t="s">
        <v>10454</v>
      </c>
      <c r="C295" s="12" t="s">
        <v>10455</v>
      </c>
      <c r="D295" s="12" t="s">
        <v>10732</v>
      </c>
      <c r="E295" s="12"/>
      <c r="F295" s="12" t="s">
        <v>10733</v>
      </c>
    </row>
    <row r="296" spans="1:6" ht="38.25" x14ac:dyDescent="0.25">
      <c r="A296" s="12"/>
      <c r="B296" s="12" t="s">
        <v>10454</v>
      </c>
      <c r="C296" s="12" t="s">
        <v>10455</v>
      </c>
      <c r="D296" s="12" t="s">
        <v>10721</v>
      </c>
      <c r="E296" s="12"/>
      <c r="F296" s="12" t="s">
        <v>10722</v>
      </c>
    </row>
    <row r="297" spans="1:6" ht="38.25" x14ac:dyDescent="0.25">
      <c r="A297" s="12"/>
      <c r="B297" s="12" t="s">
        <v>10454</v>
      </c>
      <c r="C297" s="12" t="s">
        <v>10455</v>
      </c>
      <c r="D297" s="12" t="s">
        <v>10736</v>
      </c>
      <c r="E297" s="12"/>
      <c r="F297" s="12" t="s">
        <v>10737</v>
      </c>
    </row>
    <row r="298" spans="1:6" ht="38.25" x14ac:dyDescent="0.25">
      <c r="A298" s="12"/>
      <c r="B298" s="12" t="s">
        <v>10454</v>
      </c>
      <c r="C298" s="12" t="s">
        <v>10455</v>
      </c>
      <c r="D298" s="12" t="s">
        <v>10725</v>
      </c>
      <c r="E298" s="12"/>
      <c r="F298" s="12" t="s">
        <v>10726</v>
      </c>
    </row>
    <row r="299" spans="1:6" ht="38.25" x14ac:dyDescent="0.25">
      <c r="A299" s="12"/>
      <c r="B299" s="12" t="s">
        <v>10454</v>
      </c>
      <c r="C299" s="12" t="s">
        <v>10455</v>
      </c>
      <c r="D299" s="12" t="s">
        <v>10734</v>
      </c>
      <c r="E299" s="12"/>
      <c r="F299" s="12" t="s">
        <v>10735</v>
      </c>
    </row>
    <row r="300" spans="1:6" ht="38.25" x14ac:dyDescent="0.25">
      <c r="A300" s="12"/>
      <c r="B300" s="12" t="s">
        <v>10454</v>
      </c>
      <c r="C300" s="12" t="s">
        <v>10455</v>
      </c>
      <c r="D300" s="12" t="s">
        <v>10831</v>
      </c>
      <c r="E300" s="12"/>
      <c r="F300" s="12" t="s">
        <v>10832</v>
      </c>
    </row>
    <row r="301" spans="1:6" ht="38.25" x14ac:dyDescent="0.25">
      <c r="A301" s="12"/>
      <c r="B301" s="12" t="s">
        <v>10454</v>
      </c>
      <c r="C301" s="12" t="s">
        <v>10455</v>
      </c>
      <c r="D301" s="12" t="s">
        <v>10825</v>
      </c>
      <c r="E301" s="12"/>
      <c r="F301" s="12" t="s">
        <v>10826</v>
      </c>
    </row>
    <row r="302" spans="1:6" ht="38.25" x14ac:dyDescent="0.25">
      <c r="A302" s="12"/>
      <c r="B302" s="12" t="s">
        <v>10454</v>
      </c>
      <c r="C302" s="12" t="s">
        <v>10455</v>
      </c>
      <c r="D302" s="12" t="s">
        <v>10829</v>
      </c>
      <c r="E302" s="12"/>
      <c r="F302" s="12" t="s">
        <v>10830</v>
      </c>
    </row>
    <row r="303" spans="1:6" ht="38.25" x14ac:dyDescent="0.25">
      <c r="A303" s="12"/>
      <c r="B303" s="12" t="s">
        <v>10454</v>
      </c>
      <c r="C303" s="12" t="s">
        <v>10455</v>
      </c>
      <c r="D303" s="12" t="s">
        <v>10817</v>
      </c>
      <c r="E303" s="12"/>
      <c r="F303" s="12" t="s">
        <v>10818</v>
      </c>
    </row>
    <row r="304" spans="1:6" ht="38.25" x14ac:dyDescent="0.25">
      <c r="A304" s="12"/>
      <c r="B304" s="12" t="s">
        <v>10454</v>
      </c>
      <c r="C304" s="12" t="s">
        <v>10455</v>
      </c>
      <c r="D304" s="12" t="s">
        <v>10819</v>
      </c>
      <c r="E304" s="12"/>
      <c r="F304" s="12" t="s">
        <v>10820</v>
      </c>
    </row>
    <row r="305" spans="1:6" ht="38.25" x14ac:dyDescent="0.25">
      <c r="A305" s="12"/>
      <c r="B305" s="12" t="s">
        <v>10454</v>
      </c>
      <c r="C305" s="12" t="s">
        <v>10455</v>
      </c>
      <c r="D305" s="12" t="s">
        <v>10827</v>
      </c>
      <c r="E305" s="12"/>
      <c r="F305" s="12" t="s">
        <v>10828</v>
      </c>
    </row>
    <row r="306" spans="1:6" ht="38.25" x14ac:dyDescent="0.25">
      <c r="A306" s="12"/>
      <c r="B306" s="12" t="s">
        <v>10454</v>
      </c>
      <c r="C306" s="12" t="s">
        <v>10455</v>
      </c>
      <c r="D306" s="12" t="s">
        <v>10801</v>
      </c>
      <c r="E306" s="12"/>
      <c r="F306" s="12" t="s">
        <v>10802</v>
      </c>
    </row>
    <row r="307" spans="1:6" ht="38.25" x14ac:dyDescent="0.25">
      <c r="A307" s="12"/>
      <c r="B307" s="12" t="s">
        <v>10454</v>
      </c>
      <c r="C307" s="12" t="s">
        <v>10455</v>
      </c>
      <c r="D307" s="12" t="s">
        <v>10811</v>
      </c>
      <c r="E307" s="12"/>
      <c r="F307" s="12" t="s">
        <v>10812</v>
      </c>
    </row>
    <row r="308" spans="1:6" ht="38.25" x14ac:dyDescent="0.25">
      <c r="A308" s="12"/>
      <c r="B308" s="12" t="s">
        <v>10454</v>
      </c>
      <c r="C308" s="12" t="s">
        <v>10455</v>
      </c>
      <c r="D308" s="12" t="s">
        <v>10805</v>
      </c>
      <c r="E308" s="12"/>
      <c r="F308" s="12" t="s">
        <v>10806</v>
      </c>
    </row>
    <row r="309" spans="1:6" ht="38.25" x14ac:dyDescent="0.25">
      <c r="A309" s="12"/>
      <c r="B309" s="12" t="s">
        <v>10454</v>
      </c>
      <c r="C309" s="12" t="s">
        <v>10455</v>
      </c>
      <c r="D309" s="12" t="s">
        <v>10815</v>
      </c>
      <c r="E309" s="12"/>
      <c r="F309" s="12" t="s">
        <v>10816</v>
      </c>
    </row>
    <row r="310" spans="1:6" ht="38.25" x14ac:dyDescent="0.25">
      <c r="A310" s="12"/>
      <c r="B310" s="12" t="s">
        <v>10454</v>
      </c>
      <c r="C310" s="12" t="s">
        <v>10455</v>
      </c>
      <c r="D310" s="12" t="s">
        <v>10803</v>
      </c>
      <c r="E310" s="12"/>
      <c r="F310" s="12" t="s">
        <v>10804</v>
      </c>
    </row>
    <row r="311" spans="1:6" ht="38.25" x14ac:dyDescent="0.25">
      <c r="A311" s="12"/>
      <c r="B311" s="12" t="s">
        <v>10454</v>
      </c>
      <c r="C311" s="12" t="s">
        <v>10455</v>
      </c>
      <c r="D311" s="12" t="s">
        <v>10750</v>
      </c>
      <c r="E311" s="12"/>
      <c r="F311" s="12" t="s">
        <v>10751</v>
      </c>
    </row>
    <row r="312" spans="1:6" ht="38.25" x14ac:dyDescent="0.25">
      <c r="A312" s="12"/>
      <c r="B312" s="12" t="s">
        <v>10454</v>
      </c>
      <c r="C312" s="12" t="s">
        <v>10455</v>
      </c>
      <c r="D312" s="12" t="s">
        <v>10742</v>
      </c>
      <c r="E312" s="12"/>
      <c r="F312" s="12" t="s">
        <v>10743</v>
      </c>
    </row>
    <row r="313" spans="1:6" ht="38.25" x14ac:dyDescent="0.25">
      <c r="A313" s="12"/>
      <c r="B313" s="12" t="s">
        <v>10454</v>
      </c>
      <c r="C313" s="12" t="s">
        <v>10455</v>
      </c>
      <c r="D313" s="12" t="s">
        <v>10761</v>
      </c>
      <c r="E313" s="12"/>
      <c r="F313" s="12" t="s">
        <v>10762</v>
      </c>
    </row>
    <row r="314" spans="1:6" ht="38.25" x14ac:dyDescent="0.25">
      <c r="A314" s="12"/>
      <c r="B314" s="12" t="s">
        <v>10454</v>
      </c>
      <c r="C314" s="12" t="s">
        <v>10455</v>
      </c>
      <c r="D314" s="12" t="s">
        <v>10765</v>
      </c>
      <c r="E314" s="12"/>
      <c r="F314" s="12" t="s">
        <v>10766</v>
      </c>
    </row>
    <row r="315" spans="1:6" ht="38.25" x14ac:dyDescent="0.25">
      <c r="A315" s="12"/>
      <c r="B315" s="12" t="s">
        <v>10454</v>
      </c>
      <c r="C315" s="12" t="s">
        <v>10455</v>
      </c>
      <c r="D315" s="12" t="s">
        <v>10759</v>
      </c>
      <c r="E315" s="12"/>
      <c r="F315" s="12" t="s">
        <v>10760</v>
      </c>
    </row>
    <row r="316" spans="1:6" ht="38.25" x14ac:dyDescent="0.25">
      <c r="A316" s="12"/>
      <c r="B316" s="12" t="s">
        <v>10454</v>
      </c>
      <c r="C316" s="12" t="s">
        <v>10455</v>
      </c>
      <c r="D316" s="12" t="s">
        <v>10738</v>
      </c>
      <c r="E316" s="12"/>
      <c r="F316" s="12" t="s">
        <v>10739</v>
      </c>
    </row>
    <row r="317" spans="1:6" ht="38.25" x14ac:dyDescent="0.25">
      <c r="A317" s="12"/>
      <c r="B317" s="12" t="s">
        <v>10454</v>
      </c>
      <c r="C317" s="12" t="s">
        <v>10455</v>
      </c>
      <c r="D317" s="12" t="s">
        <v>18215</v>
      </c>
      <c r="E317" s="12"/>
      <c r="F317" s="12" t="s">
        <v>18216</v>
      </c>
    </row>
    <row r="318" spans="1:6" ht="38.25" x14ac:dyDescent="0.25">
      <c r="A318" s="12"/>
      <c r="B318" s="12" t="s">
        <v>10454</v>
      </c>
      <c r="C318" s="12" t="s">
        <v>10455</v>
      </c>
      <c r="D318" s="12" t="s">
        <v>10532</v>
      </c>
      <c r="E318" s="12"/>
      <c r="F318" s="12" t="s">
        <v>10533</v>
      </c>
    </row>
    <row r="319" spans="1:6" ht="38.25" x14ac:dyDescent="0.25">
      <c r="A319" s="12"/>
      <c r="B319" s="12" t="s">
        <v>10454</v>
      </c>
      <c r="C319" s="12" t="s">
        <v>10455</v>
      </c>
      <c r="D319" s="12" t="s">
        <v>10744</v>
      </c>
      <c r="E319" s="12"/>
      <c r="F319" s="12" t="s">
        <v>10745</v>
      </c>
    </row>
    <row r="320" spans="1:6" ht="38.25" x14ac:dyDescent="0.25">
      <c r="A320" s="12"/>
      <c r="B320" s="12" t="s">
        <v>10454</v>
      </c>
      <c r="C320" s="12" t="s">
        <v>10455</v>
      </c>
      <c r="D320" s="12" t="s">
        <v>10740</v>
      </c>
      <c r="E320" s="12"/>
      <c r="F320" s="12" t="s">
        <v>10741</v>
      </c>
    </row>
    <row r="321" spans="1:6" ht="38.25" x14ac:dyDescent="0.25">
      <c r="A321" s="12"/>
      <c r="B321" s="12" t="s">
        <v>10454</v>
      </c>
      <c r="C321" s="12" t="s">
        <v>10455</v>
      </c>
      <c r="D321" s="12" t="s">
        <v>10748</v>
      </c>
      <c r="E321" s="12"/>
      <c r="F321" s="12" t="s">
        <v>10749</v>
      </c>
    </row>
    <row r="322" spans="1:6" ht="38.25" x14ac:dyDescent="0.25">
      <c r="A322" s="12"/>
      <c r="B322" s="12" t="s">
        <v>10454</v>
      </c>
      <c r="C322" s="12" t="s">
        <v>10455</v>
      </c>
      <c r="D322" s="12" t="s">
        <v>10708</v>
      </c>
      <c r="E322" s="12"/>
      <c r="F322" s="12" t="s">
        <v>10709</v>
      </c>
    </row>
    <row r="323" spans="1:6" ht="38.25" x14ac:dyDescent="0.25">
      <c r="A323" s="12"/>
      <c r="B323" s="12" t="s">
        <v>10454</v>
      </c>
      <c r="C323" s="12" t="s">
        <v>10455</v>
      </c>
      <c r="D323" s="12" t="s">
        <v>10717</v>
      </c>
      <c r="E323" s="12"/>
      <c r="F323" s="12" t="s">
        <v>10718</v>
      </c>
    </row>
    <row r="324" spans="1:6" ht="38.25" x14ac:dyDescent="0.25">
      <c r="A324" s="12"/>
      <c r="B324" s="12" t="s">
        <v>10454</v>
      </c>
      <c r="C324" s="12" t="s">
        <v>10455</v>
      </c>
      <c r="D324" s="12" t="s">
        <v>10706</v>
      </c>
      <c r="E324" s="12"/>
      <c r="F324" s="12" t="s">
        <v>10707</v>
      </c>
    </row>
    <row r="325" spans="1:6" ht="38.25" x14ac:dyDescent="0.25">
      <c r="A325" s="12"/>
      <c r="B325" s="12" t="s">
        <v>10454</v>
      </c>
      <c r="C325" s="12" t="s">
        <v>10455</v>
      </c>
      <c r="D325" s="12" t="s">
        <v>10710</v>
      </c>
      <c r="E325" s="12"/>
      <c r="F325" s="12" t="s">
        <v>10711</v>
      </c>
    </row>
    <row r="326" spans="1:6" ht="38.25" x14ac:dyDescent="0.25">
      <c r="A326" s="12"/>
      <c r="B326" s="12" t="s">
        <v>10454</v>
      </c>
      <c r="C326" s="12" t="s">
        <v>10455</v>
      </c>
      <c r="D326" s="12" t="s">
        <v>10712</v>
      </c>
      <c r="E326" s="12"/>
      <c r="F326" s="12" t="s">
        <v>10713</v>
      </c>
    </row>
    <row r="327" spans="1:6" ht="38.25" x14ac:dyDescent="0.25">
      <c r="A327" s="12"/>
      <c r="B327" s="12" t="s">
        <v>10454</v>
      </c>
      <c r="C327" s="12" t="s">
        <v>10455</v>
      </c>
      <c r="D327" s="12" t="s">
        <v>10719</v>
      </c>
      <c r="E327" s="12"/>
      <c r="F327" s="12" t="s">
        <v>10720</v>
      </c>
    </row>
    <row r="328" spans="1:6" ht="38.25" x14ac:dyDescent="0.25">
      <c r="A328" s="12"/>
      <c r="B328" s="12" t="s">
        <v>10454</v>
      </c>
      <c r="C328" s="12" t="s">
        <v>10455</v>
      </c>
      <c r="D328" s="12" t="s">
        <v>10753</v>
      </c>
      <c r="E328" s="12"/>
      <c r="F328" s="12" t="s">
        <v>10754</v>
      </c>
    </row>
    <row r="329" spans="1:6" ht="38.25" x14ac:dyDescent="0.25">
      <c r="A329" s="12"/>
      <c r="B329" s="12" t="s">
        <v>10454</v>
      </c>
      <c r="C329" s="12" t="s">
        <v>10455</v>
      </c>
      <c r="D329" s="12" t="s">
        <v>10763</v>
      </c>
      <c r="E329" s="12"/>
      <c r="F329" s="12" t="s">
        <v>10764</v>
      </c>
    </row>
    <row r="330" spans="1:6" ht="38.25" x14ac:dyDescent="0.25">
      <c r="A330" s="12"/>
      <c r="B330" s="12" t="s">
        <v>10454</v>
      </c>
      <c r="C330" s="12" t="s">
        <v>10455</v>
      </c>
      <c r="D330" s="12" t="s">
        <v>10757</v>
      </c>
      <c r="E330" s="12"/>
      <c r="F330" s="12" t="s">
        <v>10758</v>
      </c>
    </row>
    <row r="331" spans="1:6" ht="38.25" x14ac:dyDescent="0.25">
      <c r="A331" s="12"/>
      <c r="B331" s="12" t="s">
        <v>10454</v>
      </c>
      <c r="C331" s="12" t="s">
        <v>10455</v>
      </c>
      <c r="D331" s="12" t="s">
        <v>10715</v>
      </c>
      <c r="E331" s="12"/>
      <c r="F331" s="12" t="s">
        <v>10716</v>
      </c>
    </row>
    <row r="332" spans="1:6" ht="38.25" x14ac:dyDescent="0.25">
      <c r="A332" s="12"/>
      <c r="B332" s="12" t="s">
        <v>10454</v>
      </c>
      <c r="C332" s="12" t="s">
        <v>10455</v>
      </c>
      <c r="D332" s="12" t="s">
        <v>10755</v>
      </c>
      <c r="E332" s="12"/>
      <c r="F332" s="12" t="s">
        <v>10756</v>
      </c>
    </row>
    <row r="333" spans="1:6" ht="38.25" x14ac:dyDescent="0.25">
      <c r="A333" s="12"/>
      <c r="B333" s="12" t="s">
        <v>10454</v>
      </c>
      <c r="C333" s="12" t="s">
        <v>10455</v>
      </c>
      <c r="D333" s="12" t="s">
        <v>10528</v>
      </c>
      <c r="E333" s="12"/>
      <c r="F333" s="12" t="s">
        <v>10529</v>
      </c>
    </row>
    <row r="334" spans="1:6" ht="38.25" x14ac:dyDescent="0.25">
      <c r="A334" s="12"/>
      <c r="B334" s="12" t="s">
        <v>10454</v>
      </c>
      <c r="C334" s="12" t="s">
        <v>10455</v>
      </c>
      <c r="D334" s="12" t="s">
        <v>10526</v>
      </c>
      <c r="E334" s="12"/>
      <c r="F334" s="12" t="s">
        <v>10527</v>
      </c>
    </row>
    <row r="335" spans="1:6" ht="38.25" x14ac:dyDescent="0.25">
      <c r="A335" s="12"/>
      <c r="B335" s="12" t="s">
        <v>10454</v>
      </c>
      <c r="C335" s="12" t="s">
        <v>10455</v>
      </c>
      <c r="D335" s="12" t="s">
        <v>10522</v>
      </c>
      <c r="E335" s="12"/>
      <c r="F335" s="12" t="s">
        <v>10523</v>
      </c>
    </row>
    <row r="336" spans="1:6" ht="38.25" x14ac:dyDescent="0.25">
      <c r="A336" s="12"/>
      <c r="B336" s="12" t="s">
        <v>10454</v>
      </c>
      <c r="C336" s="12" t="s">
        <v>10455</v>
      </c>
      <c r="D336" s="12" t="s">
        <v>10534</v>
      </c>
      <c r="E336" s="12"/>
      <c r="F336" s="12" t="s">
        <v>10535</v>
      </c>
    </row>
    <row r="337" spans="1:6" ht="38.25" x14ac:dyDescent="0.25">
      <c r="A337" s="12"/>
      <c r="B337" s="12" t="s">
        <v>10454</v>
      </c>
      <c r="C337" s="12" t="s">
        <v>10455</v>
      </c>
      <c r="D337" s="12" t="s">
        <v>10524</v>
      </c>
      <c r="E337" s="12"/>
      <c r="F337" s="12" t="s">
        <v>10525</v>
      </c>
    </row>
    <row r="338" spans="1:6" ht="38.25" x14ac:dyDescent="0.25">
      <c r="A338" s="12"/>
      <c r="B338" s="12" t="s">
        <v>10454</v>
      </c>
      <c r="C338" s="12" t="s">
        <v>10455</v>
      </c>
      <c r="D338" s="12" t="s">
        <v>10540</v>
      </c>
      <c r="E338" s="12"/>
      <c r="F338" s="12" t="s">
        <v>10541</v>
      </c>
    </row>
    <row r="339" spans="1:6" ht="38.25" x14ac:dyDescent="0.25">
      <c r="A339" s="12"/>
      <c r="B339" s="12" t="s">
        <v>10454</v>
      </c>
      <c r="C339" s="12" t="s">
        <v>10455</v>
      </c>
      <c r="D339" s="12" t="s">
        <v>10538</v>
      </c>
      <c r="E339" s="12"/>
      <c r="F339" s="12" t="s">
        <v>10539</v>
      </c>
    </row>
    <row r="340" spans="1:6" ht="38.25" x14ac:dyDescent="0.25">
      <c r="A340" s="12"/>
      <c r="B340" s="12" t="s">
        <v>10454</v>
      </c>
      <c r="C340" s="12" t="s">
        <v>10455</v>
      </c>
      <c r="D340" s="12" t="s">
        <v>10550</v>
      </c>
      <c r="E340" s="12"/>
      <c r="F340" s="12" t="s">
        <v>10551</v>
      </c>
    </row>
    <row r="341" spans="1:6" ht="38.25" x14ac:dyDescent="0.25">
      <c r="A341" s="12"/>
      <c r="B341" s="12" t="s">
        <v>10454</v>
      </c>
      <c r="C341" s="12" t="s">
        <v>10455</v>
      </c>
      <c r="D341" s="12" t="s">
        <v>10548</v>
      </c>
      <c r="E341" s="12"/>
      <c r="F341" s="12" t="s">
        <v>10549</v>
      </c>
    </row>
    <row r="342" spans="1:6" ht="38.25" x14ac:dyDescent="0.25">
      <c r="A342" s="12"/>
      <c r="B342" s="12" t="s">
        <v>10454</v>
      </c>
      <c r="C342" s="12" t="s">
        <v>10455</v>
      </c>
      <c r="D342" s="12" t="s">
        <v>10546</v>
      </c>
      <c r="E342" s="12"/>
      <c r="F342" s="12" t="s">
        <v>10547</v>
      </c>
    </row>
    <row r="343" spans="1:6" ht="38.25" x14ac:dyDescent="0.25">
      <c r="A343" s="12"/>
      <c r="B343" s="12" t="s">
        <v>10454</v>
      </c>
      <c r="C343" s="12" t="s">
        <v>10455</v>
      </c>
      <c r="D343" s="12" t="s">
        <v>10536</v>
      </c>
      <c r="E343" s="12"/>
      <c r="F343" s="12" t="s">
        <v>10537</v>
      </c>
    </row>
    <row r="344" spans="1:6" ht="38.25" x14ac:dyDescent="0.25">
      <c r="A344" s="12"/>
      <c r="B344" s="12" t="s">
        <v>10454</v>
      </c>
      <c r="C344" s="12" t="s">
        <v>10455</v>
      </c>
      <c r="D344" s="12" t="s">
        <v>10556</v>
      </c>
      <c r="E344" s="12"/>
      <c r="F344" s="12" t="s">
        <v>10557</v>
      </c>
    </row>
    <row r="345" spans="1:6" ht="38.25" x14ac:dyDescent="0.25">
      <c r="A345" s="12"/>
      <c r="B345" s="12" t="s">
        <v>10454</v>
      </c>
      <c r="C345" s="12" t="s">
        <v>10455</v>
      </c>
      <c r="D345" s="12" t="s">
        <v>10574</v>
      </c>
      <c r="E345" s="12"/>
      <c r="F345" s="12" t="s">
        <v>10575</v>
      </c>
    </row>
    <row r="346" spans="1:6" ht="38.25" x14ac:dyDescent="0.25">
      <c r="A346" s="12"/>
      <c r="B346" s="12" t="s">
        <v>10454</v>
      </c>
      <c r="C346" s="12" t="s">
        <v>10455</v>
      </c>
      <c r="D346" s="12" t="s">
        <v>10558</v>
      </c>
      <c r="E346" s="12"/>
      <c r="F346" s="12" t="s">
        <v>10559</v>
      </c>
    </row>
    <row r="347" spans="1:6" ht="38.25" x14ac:dyDescent="0.25">
      <c r="A347" s="12"/>
      <c r="B347" s="12" t="s">
        <v>10454</v>
      </c>
      <c r="C347" s="12" t="s">
        <v>10455</v>
      </c>
      <c r="D347" s="12" t="s">
        <v>10554</v>
      </c>
      <c r="E347" s="12"/>
      <c r="F347" s="12" t="s">
        <v>10555</v>
      </c>
    </row>
    <row r="348" spans="1:6" ht="38.25" x14ac:dyDescent="0.25">
      <c r="A348" s="12"/>
      <c r="B348" s="12" t="s">
        <v>10454</v>
      </c>
      <c r="C348" s="12" t="s">
        <v>10455</v>
      </c>
      <c r="D348" s="12" t="s">
        <v>10552</v>
      </c>
      <c r="E348" s="12"/>
      <c r="F348" s="12" t="s">
        <v>10553</v>
      </c>
    </row>
    <row r="349" spans="1:6" ht="38.25" x14ac:dyDescent="0.25">
      <c r="A349" s="12"/>
      <c r="B349" s="12" t="s">
        <v>10454</v>
      </c>
      <c r="C349" s="12" t="s">
        <v>10455</v>
      </c>
      <c r="D349" s="12" t="s">
        <v>10572</v>
      </c>
      <c r="E349" s="12"/>
      <c r="F349" s="12" t="s">
        <v>10573</v>
      </c>
    </row>
    <row r="350" spans="1:6" ht="38.25" x14ac:dyDescent="0.25">
      <c r="A350" s="12"/>
      <c r="B350" s="12" t="s">
        <v>10454</v>
      </c>
      <c r="C350" s="12" t="s">
        <v>10455</v>
      </c>
      <c r="D350" s="12" t="s">
        <v>10530</v>
      </c>
      <c r="E350" s="12"/>
      <c r="F350" s="12" t="s">
        <v>10531</v>
      </c>
    </row>
    <row r="351" spans="1:6" ht="38.25" x14ac:dyDescent="0.25">
      <c r="A351" s="12"/>
      <c r="B351" s="12" t="s">
        <v>10454</v>
      </c>
      <c r="C351" s="12" t="s">
        <v>10455</v>
      </c>
      <c r="D351" s="12" t="s">
        <v>10568</v>
      </c>
      <c r="E351" s="12"/>
      <c r="F351" s="12" t="s">
        <v>10569</v>
      </c>
    </row>
    <row r="352" spans="1:6" ht="38.25" x14ac:dyDescent="0.25">
      <c r="A352" s="12"/>
      <c r="B352" s="12" t="s">
        <v>10454</v>
      </c>
      <c r="C352" s="12" t="s">
        <v>10455</v>
      </c>
      <c r="D352" s="12" t="s">
        <v>10576</v>
      </c>
      <c r="E352" s="12"/>
      <c r="F352" s="12" t="s">
        <v>10577</v>
      </c>
    </row>
    <row r="353" spans="1:6" ht="38.25" x14ac:dyDescent="0.25">
      <c r="A353" s="12"/>
      <c r="B353" s="12" t="s">
        <v>10454</v>
      </c>
      <c r="C353" s="12" t="s">
        <v>10455</v>
      </c>
      <c r="D353" s="12" t="s">
        <v>10570</v>
      </c>
      <c r="E353" s="12"/>
      <c r="F353" s="12" t="s">
        <v>10571</v>
      </c>
    </row>
    <row r="354" spans="1:6" ht="38.25" x14ac:dyDescent="0.25">
      <c r="A354" s="12"/>
      <c r="B354" s="12" t="s">
        <v>10454</v>
      </c>
      <c r="C354" s="12" t="s">
        <v>10455</v>
      </c>
      <c r="D354" s="12" t="s">
        <v>10544</v>
      </c>
      <c r="E354" s="12"/>
      <c r="F354" s="12" t="s">
        <v>10545</v>
      </c>
    </row>
    <row r="355" spans="1:6" ht="38.25" x14ac:dyDescent="0.25">
      <c r="A355" s="12"/>
      <c r="B355" s="12" t="s">
        <v>10454</v>
      </c>
      <c r="C355" s="12" t="s">
        <v>10455</v>
      </c>
      <c r="D355" s="12" t="s">
        <v>10769</v>
      </c>
      <c r="E355" s="12"/>
      <c r="F355" s="12" t="s">
        <v>10770</v>
      </c>
    </row>
    <row r="356" spans="1:6" ht="38.25" x14ac:dyDescent="0.25">
      <c r="A356" s="12"/>
      <c r="B356" s="12" t="s">
        <v>10454</v>
      </c>
      <c r="C356" s="12" t="s">
        <v>10455</v>
      </c>
      <c r="D356" s="12" t="s">
        <v>10779</v>
      </c>
      <c r="E356" s="12"/>
      <c r="F356" s="12" t="s">
        <v>10780</v>
      </c>
    </row>
    <row r="357" spans="1:6" ht="38.25" x14ac:dyDescent="0.25">
      <c r="A357" s="12"/>
      <c r="B357" s="12" t="s">
        <v>10454</v>
      </c>
      <c r="C357" s="12" t="s">
        <v>10455</v>
      </c>
      <c r="D357" s="12" t="s">
        <v>10767</v>
      </c>
      <c r="E357" s="12"/>
      <c r="F357" s="12" t="s">
        <v>10768</v>
      </c>
    </row>
    <row r="358" spans="1:6" ht="38.25" x14ac:dyDescent="0.25">
      <c r="A358" s="12"/>
      <c r="B358" s="12" t="s">
        <v>10454</v>
      </c>
      <c r="C358" s="12" t="s">
        <v>10455</v>
      </c>
      <c r="D358" s="12" t="s">
        <v>10771</v>
      </c>
      <c r="E358" s="12"/>
      <c r="F358" s="12" t="s">
        <v>10772</v>
      </c>
    </row>
    <row r="359" spans="1:6" ht="38.25" x14ac:dyDescent="0.25">
      <c r="A359" s="12"/>
      <c r="B359" s="12" t="s">
        <v>10454</v>
      </c>
      <c r="C359" s="12" t="s">
        <v>10455</v>
      </c>
      <c r="D359" s="12" t="s">
        <v>10773</v>
      </c>
      <c r="E359" s="12"/>
      <c r="F359" s="12" t="s">
        <v>10774</v>
      </c>
    </row>
    <row r="360" spans="1:6" ht="38.25" x14ac:dyDescent="0.25">
      <c r="A360" s="12"/>
      <c r="B360" s="12" t="s">
        <v>10454</v>
      </c>
      <c r="C360" s="12" t="s">
        <v>10455</v>
      </c>
      <c r="D360" s="12" t="s">
        <v>10821</v>
      </c>
      <c r="E360" s="12"/>
      <c r="F360" s="12" t="s">
        <v>10822</v>
      </c>
    </row>
    <row r="361" spans="1:6" ht="38.25" x14ac:dyDescent="0.25">
      <c r="A361" s="12"/>
      <c r="B361" s="12" t="s">
        <v>10454</v>
      </c>
      <c r="C361" s="12" t="s">
        <v>10455</v>
      </c>
      <c r="D361" s="12" t="s">
        <v>10823</v>
      </c>
      <c r="E361" s="12"/>
      <c r="F361" s="12" t="s">
        <v>10824</v>
      </c>
    </row>
    <row r="362" spans="1:6" ht="38.25" x14ac:dyDescent="0.25">
      <c r="A362" s="12"/>
      <c r="B362" s="12" t="s">
        <v>10454</v>
      </c>
      <c r="C362" s="12" t="s">
        <v>10455</v>
      </c>
      <c r="D362" s="12" t="s">
        <v>10777</v>
      </c>
      <c r="E362" s="12"/>
      <c r="F362" s="12" t="s">
        <v>10778</v>
      </c>
    </row>
    <row r="363" spans="1:6" ht="38.25" x14ac:dyDescent="0.25">
      <c r="A363" s="12"/>
      <c r="B363" s="12" t="s">
        <v>10454</v>
      </c>
      <c r="C363" s="12" t="s">
        <v>10455</v>
      </c>
      <c r="D363" s="12" t="s">
        <v>10781</v>
      </c>
      <c r="E363" s="12"/>
      <c r="F363" s="12" t="s">
        <v>10782</v>
      </c>
    </row>
    <row r="364" spans="1:6" ht="38.25" x14ac:dyDescent="0.25">
      <c r="A364" s="12"/>
      <c r="B364" s="12" t="s">
        <v>10454</v>
      </c>
      <c r="C364" s="12" t="s">
        <v>10455</v>
      </c>
      <c r="D364" s="12" t="s">
        <v>10775</v>
      </c>
      <c r="E364" s="12"/>
      <c r="F364" s="12" t="s">
        <v>10776</v>
      </c>
    </row>
    <row r="365" spans="1:6" ht="38.25" x14ac:dyDescent="0.25">
      <c r="A365" s="12"/>
      <c r="B365" s="12" t="s">
        <v>10454</v>
      </c>
      <c r="C365" s="12" t="s">
        <v>10455</v>
      </c>
      <c r="D365" s="12" t="s">
        <v>10783</v>
      </c>
      <c r="E365" s="12"/>
      <c r="F365" s="12" t="s">
        <v>10784</v>
      </c>
    </row>
    <row r="366" spans="1:6" ht="38.25" x14ac:dyDescent="0.25">
      <c r="A366" s="12"/>
      <c r="B366" s="12" t="s">
        <v>10454</v>
      </c>
      <c r="C366" s="12" t="s">
        <v>10455</v>
      </c>
      <c r="D366" s="12" t="s">
        <v>10791</v>
      </c>
      <c r="E366" s="12"/>
      <c r="F366" s="12" t="s">
        <v>10792</v>
      </c>
    </row>
    <row r="367" spans="1:6" ht="38.25" x14ac:dyDescent="0.25">
      <c r="A367" s="12"/>
      <c r="B367" s="12" t="s">
        <v>10454</v>
      </c>
      <c r="C367" s="12" t="s">
        <v>10455</v>
      </c>
      <c r="D367" s="12" t="s">
        <v>10785</v>
      </c>
      <c r="E367" s="12"/>
      <c r="F367" s="12" t="s">
        <v>10786</v>
      </c>
    </row>
    <row r="368" spans="1:6" ht="38.25" x14ac:dyDescent="0.25">
      <c r="A368" s="12"/>
      <c r="B368" s="12" t="s">
        <v>10454</v>
      </c>
      <c r="C368" s="12" t="s">
        <v>10455</v>
      </c>
      <c r="D368" s="12" t="s">
        <v>10789</v>
      </c>
      <c r="E368" s="12"/>
      <c r="F368" s="12" t="s">
        <v>10790</v>
      </c>
    </row>
    <row r="369" spans="1:6" ht="38.25" x14ac:dyDescent="0.25">
      <c r="A369" s="12"/>
      <c r="B369" s="12" t="s">
        <v>10454</v>
      </c>
      <c r="C369" s="12" t="s">
        <v>10455</v>
      </c>
      <c r="D369" s="12" t="s">
        <v>10542</v>
      </c>
      <c r="E369" s="12"/>
      <c r="F369" s="12" t="s">
        <v>10543</v>
      </c>
    </row>
    <row r="370" spans="1:6" ht="38.25" x14ac:dyDescent="0.25">
      <c r="A370" s="12"/>
      <c r="B370" s="12" t="s">
        <v>10454</v>
      </c>
      <c r="C370" s="12" t="s">
        <v>10455</v>
      </c>
      <c r="D370" s="12" t="s">
        <v>10704</v>
      </c>
      <c r="E370" s="12"/>
      <c r="F370" s="12" t="s">
        <v>10705</v>
      </c>
    </row>
    <row r="371" spans="1:6" ht="38.25" x14ac:dyDescent="0.25">
      <c r="A371" s="12"/>
      <c r="B371" s="12" t="s">
        <v>10454</v>
      </c>
      <c r="C371" s="12" t="s">
        <v>10455</v>
      </c>
      <c r="D371" s="12" t="s">
        <v>10787</v>
      </c>
      <c r="E371" s="12"/>
      <c r="F371" s="12" t="s">
        <v>10788</v>
      </c>
    </row>
    <row r="372" spans="1:6" ht="38.25" x14ac:dyDescent="0.25">
      <c r="A372" s="12"/>
      <c r="B372" s="12" t="s">
        <v>10454</v>
      </c>
      <c r="C372" s="12" t="s">
        <v>10455</v>
      </c>
      <c r="D372" s="12" t="s">
        <v>10793</v>
      </c>
      <c r="E372" s="12"/>
      <c r="F372" s="12" t="s">
        <v>10794</v>
      </c>
    </row>
    <row r="373" spans="1:6" ht="38.25" x14ac:dyDescent="0.25">
      <c r="A373" s="12"/>
      <c r="B373" s="12" t="s">
        <v>10454</v>
      </c>
      <c r="C373" s="12" t="s">
        <v>10455</v>
      </c>
      <c r="D373" s="12" t="s">
        <v>10795</v>
      </c>
      <c r="E373" s="12"/>
      <c r="F373" s="12" t="s">
        <v>10796</v>
      </c>
    </row>
    <row r="374" spans="1:6" ht="38.25" x14ac:dyDescent="0.25">
      <c r="A374" s="12"/>
      <c r="B374" s="12" t="s">
        <v>10454</v>
      </c>
      <c r="C374" s="12" t="s">
        <v>10455</v>
      </c>
      <c r="D374" s="12" t="s">
        <v>10797</v>
      </c>
      <c r="E374" s="12"/>
      <c r="F374" s="12" t="s">
        <v>10798</v>
      </c>
    </row>
    <row r="375" spans="1:6" ht="38.25" x14ac:dyDescent="0.25">
      <c r="A375" s="12"/>
      <c r="B375" s="12" t="s">
        <v>10454</v>
      </c>
      <c r="C375" s="12" t="s">
        <v>10455</v>
      </c>
      <c r="D375" s="12" t="s">
        <v>10799</v>
      </c>
      <c r="E375" s="12"/>
      <c r="F375" s="12" t="s">
        <v>10800</v>
      </c>
    </row>
    <row r="376" spans="1:6" ht="38.25" x14ac:dyDescent="0.25">
      <c r="A376" s="12"/>
      <c r="B376" s="12" t="s">
        <v>10833</v>
      </c>
      <c r="C376" s="12" t="s">
        <v>10834</v>
      </c>
      <c r="D376" s="12" t="s">
        <v>9964</v>
      </c>
      <c r="E376" s="12"/>
      <c r="F376" s="12" t="s">
        <v>10908</v>
      </c>
    </row>
    <row r="377" spans="1:6" ht="38.25" x14ac:dyDescent="0.25">
      <c r="A377" s="12"/>
      <c r="B377" s="12" t="s">
        <v>10833</v>
      </c>
      <c r="C377" s="12" t="s">
        <v>10834</v>
      </c>
      <c r="D377" s="12" t="s">
        <v>9962</v>
      </c>
      <c r="E377" s="12"/>
      <c r="F377" s="12" t="s">
        <v>10906</v>
      </c>
    </row>
    <row r="378" spans="1:6" ht="38.25" x14ac:dyDescent="0.25">
      <c r="A378" s="12"/>
      <c r="B378" s="12" t="s">
        <v>10833</v>
      </c>
      <c r="C378" s="12" t="s">
        <v>10834</v>
      </c>
      <c r="D378" s="12" t="s">
        <v>18217</v>
      </c>
      <c r="E378" s="12"/>
      <c r="F378" s="12" t="s">
        <v>18218</v>
      </c>
    </row>
    <row r="379" spans="1:6" ht="38.25" x14ac:dyDescent="0.25">
      <c r="A379" s="12"/>
      <c r="B379" s="12" t="s">
        <v>10833</v>
      </c>
      <c r="C379" s="12" t="s">
        <v>10834</v>
      </c>
      <c r="D379" s="12" t="s">
        <v>9963</v>
      </c>
      <c r="E379" s="12"/>
      <c r="F379" s="12" t="s">
        <v>10905</v>
      </c>
    </row>
    <row r="380" spans="1:6" ht="38.25" x14ac:dyDescent="0.25">
      <c r="A380" s="12"/>
      <c r="B380" s="12" t="s">
        <v>10833</v>
      </c>
      <c r="C380" s="12" t="s">
        <v>10834</v>
      </c>
      <c r="D380" s="12" t="s">
        <v>9975</v>
      </c>
      <c r="E380" s="12"/>
      <c r="F380" s="12" t="s">
        <v>10917</v>
      </c>
    </row>
    <row r="381" spans="1:6" ht="38.25" x14ac:dyDescent="0.25">
      <c r="A381" s="12"/>
      <c r="B381" s="12" t="s">
        <v>10833</v>
      </c>
      <c r="C381" s="12" t="s">
        <v>10834</v>
      </c>
      <c r="D381" s="12" t="s">
        <v>9985</v>
      </c>
      <c r="E381" s="12"/>
      <c r="F381" s="12" t="s">
        <v>10933</v>
      </c>
    </row>
    <row r="382" spans="1:6" ht="38.25" x14ac:dyDescent="0.25">
      <c r="A382" s="12"/>
      <c r="B382" s="12" t="s">
        <v>10833</v>
      </c>
      <c r="C382" s="12" t="s">
        <v>10834</v>
      </c>
      <c r="D382" s="12" t="s">
        <v>9969</v>
      </c>
      <c r="E382" s="12"/>
      <c r="F382" s="12" t="s">
        <v>10907</v>
      </c>
    </row>
    <row r="383" spans="1:6" ht="38.25" x14ac:dyDescent="0.25">
      <c r="A383" s="12"/>
      <c r="B383" s="12" t="s">
        <v>10833</v>
      </c>
      <c r="C383" s="12" t="s">
        <v>10834</v>
      </c>
      <c r="D383" s="12" t="s">
        <v>9974</v>
      </c>
      <c r="E383" s="12"/>
      <c r="F383" s="12" t="s">
        <v>10918</v>
      </c>
    </row>
    <row r="384" spans="1:6" ht="39" x14ac:dyDescent="0.25">
      <c r="A384" s="8"/>
      <c r="B384" s="8" t="s">
        <v>10833</v>
      </c>
      <c r="C384" s="8" t="s">
        <v>10834</v>
      </c>
      <c r="D384" s="8" t="s">
        <v>9965</v>
      </c>
      <c r="E384" s="8"/>
      <c r="F384" s="8" t="s">
        <v>10909</v>
      </c>
    </row>
    <row r="385" spans="1:6" ht="39" x14ac:dyDescent="0.25">
      <c r="A385" s="8"/>
      <c r="B385" s="8" t="s">
        <v>10833</v>
      </c>
      <c r="C385" s="8" t="s">
        <v>10834</v>
      </c>
      <c r="D385" s="8" t="s">
        <v>9987</v>
      </c>
      <c r="E385" s="8"/>
      <c r="F385" s="8" t="s">
        <v>10931</v>
      </c>
    </row>
    <row r="386" spans="1:6" ht="39" x14ac:dyDescent="0.25">
      <c r="A386" s="8"/>
      <c r="B386" s="8" t="s">
        <v>10833</v>
      </c>
      <c r="C386" s="8" t="s">
        <v>10834</v>
      </c>
      <c r="D386" s="8" t="s">
        <v>9988</v>
      </c>
      <c r="E386" s="8"/>
      <c r="F386" s="8" t="s">
        <v>10930</v>
      </c>
    </row>
    <row r="387" spans="1:6" ht="39" x14ac:dyDescent="0.25">
      <c r="A387" s="8"/>
      <c r="B387" s="8" t="s">
        <v>10833</v>
      </c>
      <c r="C387" s="8" t="s">
        <v>10834</v>
      </c>
      <c r="D387" s="8" t="s">
        <v>9982</v>
      </c>
      <c r="E387" s="8"/>
      <c r="F387" s="8" t="s">
        <v>10937</v>
      </c>
    </row>
    <row r="388" spans="1:6" ht="39" x14ac:dyDescent="0.25">
      <c r="A388" s="8"/>
      <c r="B388" s="8" t="s">
        <v>10833</v>
      </c>
      <c r="C388" s="8" t="s">
        <v>10834</v>
      </c>
      <c r="D388" s="8" t="s">
        <v>9986</v>
      </c>
      <c r="E388" s="8"/>
      <c r="F388" s="8" t="s">
        <v>10934</v>
      </c>
    </row>
    <row r="389" spans="1:6" ht="39" x14ac:dyDescent="0.25">
      <c r="A389" s="8"/>
      <c r="B389" s="8" t="s">
        <v>10833</v>
      </c>
      <c r="C389" s="8" t="s">
        <v>10834</v>
      </c>
      <c r="D389" s="8" t="s">
        <v>9966</v>
      </c>
      <c r="E389" s="8"/>
      <c r="F389" s="8" t="s">
        <v>10910</v>
      </c>
    </row>
    <row r="390" spans="1:6" ht="39" x14ac:dyDescent="0.25">
      <c r="A390" s="8"/>
      <c r="B390" s="8" t="s">
        <v>10833</v>
      </c>
      <c r="C390" s="8" t="s">
        <v>10834</v>
      </c>
      <c r="D390" s="8" t="s">
        <v>9967</v>
      </c>
      <c r="E390" s="8"/>
      <c r="F390" s="8" t="s">
        <v>10911</v>
      </c>
    </row>
    <row r="391" spans="1:6" ht="39" x14ac:dyDescent="0.25">
      <c r="A391" s="8"/>
      <c r="B391" s="8" t="s">
        <v>10833</v>
      </c>
      <c r="C391" s="8" t="s">
        <v>10834</v>
      </c>
      <c r="D391" s="8" t="s">
        <v>9983</v>
      </c>
      <c r="E391" s="8"/>
      <c r="F391" s="8" t="s">
        <v>10932</v>
      </c>
    </row>
    <row r="392" spans="1:6" ht="39" x14ac:dyDescent="0.25">
      <c r="A392" s="8"/>
      <c r="B392" s="8" t="s">
        <v>10833</v>
      </c>
      <c r="C392" s="8" t="s">
        <v>10834</v>
      </c>
      <c r="D392" s="8" t="s">
        <v>9984</v>
      </c>
      <c r="E392" s="8"/>
      <c r="F392" s="8" t="s">
        <v>10921</v>
      </c>
    </row>
    <row r="393" spans="1:6" ht="39" x14ac:dyDescent="0.25">
      <c r="A393" s="8"/>
      <c r="B393" s="8" t="s">
        <v>10833</v>
      </c>
      <c r="C393" s="8" t="s">
        <v>10834</v>
      </c>
      <c r="D393" s="8" t="s">
        <v>9976</v>
      </c>
      <c r="E393" s="8"/>
      <c r="F393" s="8" t="s">
        <v>10920</v>
      </c>
    </row>
    <row r="394" spans="1:6" ht="39" x14ac:dyDescent="0.25">
      <c r="A394" s="8"/>
      <c r="B394" s="8" t="s">
        <v>10833</v>
      </c>
      <c r="C394" s="8" t="s">
        <v>10834</v>
      </c>
      <c r="D394" s="8" t="s">
        <v>10015</v>
      </c>
      <c r="E394" s="8"/>
      <c r="F394" s="8" t="s">
        <v>10956</v>
      </c>
    </row>
    <row r="395" spans="1:6" ht="39" x14ac:dyDescent="0.25">
      <c r="A395" s="8"/>
      <c r="B395" s="8" t="s">
        <v>10833</v>
      </c>
      <c r="C395" s="8" t="s">
        <v>10834</v>
      </c>
      <c r="D395" s="8" t="s">
        <v>10016</v>
      </c>
      <c r="E395" s="8"/>
      <c r="F395" s="8" t="s">
        <v>10959</v>
      </c>
    </row>
    <row r="396" spans="1:6" ht="39" x14ac:dyDescent="0.25">
      <c r="A396" s="8"/>
      <c r="B396" s="8" t="s">
        <v>10833</v>
      </c>
      <c r="C396" s="8" t="s">
        <v>10834</v>
      </c>
      <c r="D396" s="8" t="s">
        <v>10005</v>
      </c>
      <c r="E396" s="8"/>
      <c r="F396" s="8" t="s">
        <v>10960</v>
      </c>
    </row>
    <row r="397" spans="1:6" ht="39" x14ac:dyDescent="0.25">
      <c r="A397" s="8"/>
      <c r="B397" s="8" t="s">
        <v>10833</v>
      </c>
      <c r="C397" s="8" t="s">
        <v>10834</v>
      </c>
      <c r="D397" s="8" t="s">
        <v>10010</v>
      </c>
      <c r="E397" s="8"/>
      <c r="F397" s="8" t="s">
        <v>10957</v>
      </c>
    </row>
    <row r="398" spans="1:6" ht="39" x14ac:dyDescent="0.25">
      <c r="A398" s="8"/>
      <c r="B398" s="8" t="s">
        <v>10833</v>
      </c>
      <c r="C398" s="8" t="s">
        <v>10834</v>
      </c>
      <c r="D398" s="8" t="s">
        <v>10011</v>
      </c>
      <c r="E398" s="8"/>
      <c r="F398" s="8" t="s">
        <v>10969</v>
      </c>
    </row>
    <row r="399" spans="1:6" ht="39" x14ac:dyDescent="0.25">
      <c r="A399" s="8"/>
      <c r="B399" s="8" t="s">
        <v>10833</v>
      </c>
      <c r="C399" s="8" t="s">
        <v>10834</v>
      </c>
      <c r="D399" s="8" t="s">
        <v>10012</v>
      </c>
      <c r="E399" s="8"/>
      <c r="F399" s="8" t="s">
        <v>10972</v>
      </c>
    </row>
    <row r="400" spans="1:6" ht="39" x14ac:dyDescent="0.25">
      <c r="A400" s="8"/>
      <c r="B400" s="8" t="s">
        <v>10833</v>
      </c>
      <c r="C400" s="8" t="s">
        <v>10834</v>
      </c>
      <c r="D400" s="8" t="s">
        <v>10017</v>
      </c>
      <c r="E400" s="8"/>
      <c r="F400" s="8" t="s">
        <v>10958</v>
      </c>
    </row>
    <row r="401" spans="1:6" ht="39" x14ac:dyDescent="0.25">
      <c r="A401" s="8"/>
      <c r="B401" s="8" t="s">
        <v>10833</v>
      </c>
      <c r="C401" s="8" t="s">
        <v>10834</v>
      </c>
      <c r="D401" s="8" t="s">
        <v>10014</v>
      </c>
      <c r="E401" s="8"/>
      <c r="F401" s="8" t="s">
        <v>10970</v>
      </c>
    </row>
    <row r="402" spans="1:6" ht="39" x14ac:dyDescent="0.25">
      <c r="A402" s="8"/>
      <c r="B402" s="8" t="s">
        <v>10833</v>
      </c>
      <c r="C402" s="8" t="s">
        <v>10834</v>
      </c>
      <c r="D402" s="8" t="s">
        <v>10004</v>
      </c>
      <c r="E402" s="8"/>
      <c r="F402" s="8" t="s">
        <v>10963</v>
      </c>
    </row>
    <row r="403" spans="1:6" ht="39" x14ac:dyDescent="0.25">
      <c r="A403" s="8"/>
      <c r="B403" s="8" t="s">
        <v>10833</v>
      </c>
      <c r="C403" s="8" t="s">
        <v>10834</v>
      </c>
      <c r="D403" s="8" t="s">
        <v>9971</v>
      </c>
      <c r="E403" s="8"/>
      <c r="F403" s="8" t="s">
        <v>10913</v>
      </c>
    </row>
    <row r="404" spans="1:6" ht="39" x14ac:dyDescent="0.25">
      <c r="A404" s="8"/>
      <c r="B404" s="8" t="s">
        <v>10833</v>
      </c>
      <c r="C404" s="8" t="s">
        <v>10834</v>
      </c>
      <c r="D404" s="8" t="s">
        <v>9972</v>
      </c>
      <c r="E404" s="8"/>
      <c r="F404" s="8" t="s">
        <v>10912</v>
      </c>
    </row>
    <row r="405" spans="1:6" ht="39" x14ac:dyDescent="0.25">
      <c r="A405" s="8"/>
      <c r="B405" s="8" t="s">
        <v>10833</v>
      </c>
      <c r="C405" s="8" t="s">
        <v>10834</v>
      </c>
      <c r="D405" s="8" t="s">
        <v>9973</v>
      </c>
      <c r="E405" s="8"/>
      <c r="F405" s="8" t="s">
        <v>10919</v>
      </c>
    </row>
    <row r="406" spans="1:6" ht="39" x14ac:dyDescent="0.25">
      <c r="A406" s="8"/>
      <c r="B406" s="8" t="s">
        <v>10833</v>
      </c>
      <c r="C406" s="8" t="s">
        <v>10834</v>
      </c>
      <c r="D406" s="8" t="s">
        <v>9970</v>
      </c>
      <c r="E406" s="8"/>
      <c r="F406" s="8" t="s">
        <v>10916</v>
      </c>
    </row>
    <row r="407" spans="1:6" ht="39" x14ac:dyDescent="0.25">
      <c r="A407" s="8"/>
      <c r="B407" s="8" t="s">
        <v>10833</v>
      </c>
      <c r="C407" s="8" t="s">
        <v>10834</v>
      </c>
      <c r="D407" s="8" t="s">
        <v>10009</v>
      </c>
      <c r="E407" s="8"/>
      <c r="F407" s="8" t="s">
        <v>10962</v>
      </c>
    </row>
    <row r="408" spans="1:6" ht="39" x14ac:dyDescent="0.25">
      <c r="A408" s="8"/>
      <c r="B408" s="8" t="s">
        <v>10833</v>
      </c>
      <c r="C408" s="8" t="s">
        <v>10834</v>
      </c>
      <c r="D408" s="8" t="s">
        <v>10006</v>
      </c>
      <c r="E408" s="8"/>
      <c r="F408" s="8" t="s">
        <v>10961</v>
      </c>
    </row>
    <row r="409" spans="1:6" ht="39" x14ac:dyDescent="0.25">
      <c r="A409" s="8"/>
      <c r="B409" s="8" t="s">
        <v>10833</v>
      </c>
      <c r="C409" s="8" t="s">
        <v>10834</v>
      </c>
      <c r="D409" s="8" t="s">
        <v>10007</v>
      </c>
      <c r="E409" s="8"/>
      <c r="F409" s="8" t="s">
        <v>10915</v>
      </c>
    </row>
    <row r="410" spans="1:6" ht="39" x14ac:dyDescent="0.25">
      <c r="A410" s="8"/>
      <c r="B410" s="8" t="s">
        <v>10833</v>
      </c>
      <c r="C410" s="8" t="s">
        <v>10834</v>
      </c>
      <c r="D410" s="8" t="s">
        <v>10008</v>
      </c>
      <c r="E410" s="8"/>
      <c r="F410" s="8" t="s">
        <v>10914</v>
      </c>
    </row>
    <row r="411" spans="1:6" ht="39" x14ac:dyDescent="0.25">
      <c r="A411" s="8"/>
      <c r="B411" s="8" t="s">
        <v>10833</v>
      </c>
      <c r="C411" s="8" t="s">
        <v>10834</v>
      </c>
      <c r="D411" s="8" t="s">
        <v>10075</v>
      </c>
      <c r="E411" s="8"/>
      <c r="F411" s="8" t="s">
        <v>10860</v>
      </c>
    </row>
    <row r="412" spans="1:6" ht="39" x14ac:dyDescent="0.25">
      <c r="A412" s="8"/>
      <c r="B412" s="8" t="s">
        <v>10833</v>
      </c>
      <c r="C412" s="8" t="s">
        <v>10834</v>
      </c>
      <c r="D412" s="8" t="s">
        <v>10076</v>
      </c>
      <c r="E412" s="8"/>
      <c r="F412" s="8" t="s">
        <v>10857</v>
      </c>
    </row>
    <row r="413" spans="1:6" ht="39" x14ac:dyDescent="0.25">
      <c r="A413" s="8"/>
      <c r="B413" s="8" t="s">
        <v>10833</v>
      </c>
      <c r="C413" s="8" t="s">
        <v>10834</v>
      </c>
      <c r="D413" s="8" t="s">
        <v>10069</v>
      </c>
      <c r="E413" s="8"/>
      <c r="F413" s="8" t="s">
        <v>10856</v>
      </c>
    </row>
    <row r="414" spans="1:6" ht="39" x14ac:dyDescent="0.25">
      <c r="A414" s="8"/>
      <c r="B414" s="8" t="s">
        <v>10833</v>
      </c>
      <c r="C414" s="8" t="s">
        <v>10834</v>
      </c>
      <c r="D414" s="8" t="s">
        <v>10074</v>
      </c>
      <c r="E414" s="8"/>
      <c r="F414" s="8" t="s">
        <v>10859</v>
      </c>
    </row>
    <row r="415" spans="1:6" ht="39" x14ac:dyDescent="0.25">
      <c r="A415" s="8"/>
      <c r="B415" s="8" t="s">
        <v>10833</v>
      </c>
      <c r="C415" s="8" t="s">
        <v>10834</v>
      </c>
      <c r="D415" s="8" t="s">
        <v>10072</v>
      </c>
      <c r="E415" s="8"/>
      <c r="F415" s="8" t="s">
        <v>10949</v>
      </c>
    </row>
    <row r="416" spans="1:6" ht="39" x14ac:dyDescent="0.25">
      <c r="A416" s="8"/>
      <c r="B416" s="8" t="s">
        <v>10833</v>
      </c>
      <c r="C416" s="8" t="s">
        <v>10834</v>
      </c>
      <c r="D416" s="8" t="s">
        <v>10052</v>
      </c>
      <c r="E416" s="8"/>
      <c r="F416" s="8" t="s">
        <v>10946</v>
      </c>
    </row>
    <row r="417" spans="1:6" ht="39" x14ac:dyDescent="0.25">
      <c r="A417" s="8"/>
      <c r="B417" s="8" t="s">
        <v>10833</v>
      </c>
      <c r="C417" s="8" t="s">
        <v>10834</v>
      </c>
      <c r="D417" s="8" t="s">
        <v>10073</v>
      </c>
      <c r="E417" s="8"/>
      <c r="F417" s="8" t="s">
        <v>10858</v>
      </c>
    </row>
    <row r="418" spans="1:6" ht="39" x14ac:dyDescent="0.25">
      <c r="A418" s="8"/>
      <c r="B418" s="8" t="s">
        <v>10833</v>
      </c>
      <c r="C418" s="8" t="s">
        <v>10834</v>
      </c>
      <c r="D418" s="8" t="s">
        <v>10071</v>
      </c>
      <c r="E418" s="8"/>
      <c r="F418" s="8" t="s">
        <v>10948</v>
      </c>
    </row>
    <row r="419" spans="1:6" ht="39" x14ac:dyDescent="0.25">
      <c r="A419" s="8"/>
      <c r="B419" s="8" t="s">
        <v>10833</v>
      </c>
      <c r="C419" s="8" t="s">
        <v>10834</v>
      </c>
      <c r="D419" s="8" t="s">
        <v>10064</v>
      </c>
      <c r="E419" s="8"/>
      <c r="F419" s="8" t="s">
        <v>10853</v>
      </c>
    </row>
    <row r="420" spans="1:6" ht="39" x14ac:dyDescent="0.25">
      <c r="A420" s="8"/>
      <c r="B420" s="8" t="s">
        <v>10833</v>
      </c>
      <c r="C420" s="8" t="s">
        <v>10834</v>
      </c>
      <c r="D420" s="8" t="s">
        <v>10066</v>
      </c>
      <c r="E420" s="8"/>
      <c r="F420" s="8" t="s">
        <v>10869</v>
      </c>
    </row>
    <row r="421" spans="1:6" ht="39" x14ac:dyDescent="0.25">
      <c r="A421" s="8"/>
      <c r="B421" s="8" t="s">
        <v>10833</v>
      </c>
      <c r="C421" s="8" t="s">
        <v>10834</v>
      </c>
      <c r="D421" s="8" t="s">
        <v>10067</v>
      </c>
      <c r="E421" s="8"/>
      <c r="F421" s="8" t="s">
        <v>10866</v>
      </c>
    </row>
    <row r="422" spans="1:6" ht="39" x14ac:dyDescent="0.25">
      <c r="A422" s="8"/>
      <c r="B422" s="8" t="s">
        <v>10833</v>
      </c>
      <c r="C422" s="8" t="s">
        <v>10834</v>
      </c>
      <c r="D422" s="8" t="s">
        <v>10027</v>
      </c>
      <c r="E422" s="8"/>
      <c r="F422" s="8" t="s">
        <v>10865</v>
      </c>
    </row>
    <row r="423" spans="1:6" ht="39" x14ac:dyDescent="0.25">
      <c r="A423" s="8"/>
      <c r="B423" s="8" t="s">
        <v>10833</v>
      </c>
      <c r="C423" s="8" t="s">
        <v>10834</v>
      </c>
      <c r="D423" s="8" t="s">
        <v>10028</v>
      </c>
      <c r="E423" s="8"/>
      <c r="F423" s="8" t="s">
        <v>10868</v>
      </c>
    </row>
    <row r="424" spans="1:6" ht="39" x14ac:dyDescent="0.25">
      <c r="A424" s="8"/>
      <c r="B424" s="8" t="s">
        <v>10833</v>
      </c>
      <c r="C424" s="8" t="s">
        <v>10834</v>
      </c>
      <c r="D424" s="8" t="s">
        <v>10062</v>
      </c>
      <c r="E424" s="8"/>
      <c r="F424" s="8" t="s">
        <v>10855</v>
      </c>
    </row>
    <row r="425" spans="1:6" ht="39" x14ac:dyDescent="0.25">
      <c r="A425" s="8"/>
      <c r="B425" s="8" t="s">
        <v>10833</v>
      </c>
      <c r="C425" s="8" t="s">
        <v>10834</v>
      </c>
      <c r="D425" s="8" t="s">
        <v>10063</v>
      </c>
      <c r="E425" s="8"/>
      <c r="F425" s="8" t="s">
        <v>10852</v>
      </c>
    </row>
    <row r="426" spans="1:6" ht="39" x14ac:dyDescent="0.25">
      <c r="A426" s="8"/>
      <c r="B426" s="8" t="s">
        <v>10833</v>
      </c>
      <c r="C426" s="8" t="s">
        <v>10834</v>
      </c>
      <c r="D426" s="8" t="s">
        <v>10068</v>
      </c>
      <c r="E426" s="8"/>
      <c r="F426" s="8" t="s">
        <v>10867</v>
      </c>
    </row>
    <row r="427" spans="1:6" ht="39" x14ac:dyDescent="0.25">
      <c r="A427" s="8"/>
      <c r="B427" s="8" t="s">
        <v>10833</v>
      </c>
      <c r="C427" s="8" t="s">
        <v>10834</v>
      </c>
      <c r="D427" s="8" t="s">
        <v>10065</v>
      </c>
      <c r="E427" s="8"/>
      <c r="F427" s="8" t="s">
        <v>10854</v>
      </c>
    </row>
    <row r="428" spans="1:6" ht="39" x14ac:dyDescent="0.25">
      <c r="A428" s="8"/>
      <c r="B428" s="8" t="s">
        <v>10833</v>
      </c>
      <c r="C428" s="8" t="s">
        <v>10834</v>
      </c>
      <c r="D428" s="8" t="s">
        <v>10053</v>
      </c>
      <c r="E428" s="8"/>
      <c r="F428" s="8" t="s">
        <v>10947</v>
      </c>
    </row>
    <row r="429" spans="1:6" ht="39" x14ac:dyDescent="0.25">
      <c r="A429" s="8"/>
      <c r="B429" s="8" t="s">
        <v>10833</v>
      </c>
      <c r="C429" s="8" t="s">
        <v>10834</v>
      </c>
      <c r="D429" s="8" t="s">
        <v>10058</v>
      </c>
      <c r="E429" s="8"/>
      <c r="F429" s="8" t="s">
        <v>10925</v>
      </c>
    </row>
    <row r="430" spans="1:6" ht="39" x14ac:dyDescent="0.25">
      <c r="A430" s="8"/>
      <c r="B430" s="8" t="s">
        <v>10833</v>
      </c>
      <c r="C430" s="8" t="s">
        <v>10834</v>
      </c>
      <c r="D430" s="8" t="s">
        <v>9980</v>
      </c>
      <c r="E430" s="8"/>
      <c r="F430" s="8" t="s">
        <v>10923</v>
      </c>
    </row>
    <row r="431" spans="1:6" ht="39" x14ac:dyDescent="0.25">
      <c r="A431" s="8"/>
      <c r="B431" s="8" t="s">
        <v>10833</v>
      </c>
      <c r="C431" s="8" t="s">
        <v>10834</v>
      </c>
      <c r="D431" s="8" t="s">
        <v>10056</v>
      </c>
      <c r="E431" s="8"/>
      <c r="F431" s="8" t="s">
        <v>10929</v>
      </c>
    </row>
    <row r="432" spans="1:6" ht="39" x14ac:dyDescent="0.25">
      <c r="A432" s="8"/>
      <c r="B432" s="8" t="s">
        <v>10833</v>
      </c>
      <c r="C432" s="8" t="s">
        <v>10834</v>
      </c>
      <c r="D432" s="8" t="s">
        <v>10057</v>
      </c>
      <c r="E432" s="8"/>
      <c r="F432" s="8" t="s">
        <v>10928</v>
      </c>
    </row>
    <row r="433" spans="1:6" ht="39" x14ac:dyDescent="0.25">
      <c r="A433" s="8"/>
      <c r="B433" s="8" t="s">
        <v>10833</v>
      </c>
      <c r="C433" s="8" t="s">
        <v>10834</v>
      </c>
      <c r="D433" s="8" t="s">
        <v>9977</v>
      </c>
      <c r="E433" s="8"/>
      <c r="F433" s="8" t="s">
        <v>10936</v>
      </c>
    </row>
    <row r="434" spans="1:6" ht="39" x14ac:dyDescent="0.25">
      <c r="A434" s="8"/>
      <c r="B434" s="8" t="s">
        <v>10833</v>
      </c>
      <c r="C434" s="8" t="s">
        <v>10834</v>
      </c>
      <c r="D434" s="8" t="s">
        <v>9978</v>
      </c>
      <c r="E434" s="8"/>
      <c r="F434" s="8" t="s">
        <v>10935</v>
      </c>
    </row>
    <row r="435" spans="1:6" ht="39" x14ac:dyDescent="0.25">
      <c r="A435" s="8"/>
      <c r="B435" s="8" t="s">
        <v>10833</v>
      </c>
      <c r="C435" s="8" t="s">
        <v>10834</v>
      </c>
      <c r="D435" s="8" t="s">
        <v>9981</v>
      </c>
      <c r="E435" s="8"/>
      <c r="F435" s="8" t="s">
        <v>10922</v>
      </c>
    </row>
    <row r="436" spans="1:6" ht="39" x14ac:dyDescent="0.25">
      <c r="A436" s="8"/>
      <c r="B436" s="8" t="s">
        <v>10833</v>
      </c>
      <c r="C436" s="8" t="s">
        <v>10834</v>
      </c>
      <c r="D436" s="8" t="s">
        <v>9979</v>
      </c>
      <c r="E436" s="8"/>
      <c r="F436" s="8" t="s">
        <v>10924</v>
      </c>
    </row>
    <row r="437" spans="1:6" ht="39" x14ac:dyDescent="0.25">
      <c r="A437" s="8"/>
      <c r="B437" s="8" t="s">
        <v>10833</v>
      </c>
      <c r="C437" s="8" t="s">
        <v>10834</v>
      </c>
      <c r="D437" s="8" t="s">
        <v>10059</v>
      </c>
      <c r="E437" s="8"/>
      <c r="F437" s="8" t="s">
        <v>10926</v>
      </c>
    </row>
    <row r="438" spans="1:6" ht="39" x14ac:dyDescent="0.25">
      <c r="A438" s="8"/>
      <c r="B438" s="8" t="s">
        <v>10833</v>
      </c>
      <c r="C438" s="8" t="s">
        <v>10834</v>
      </c>
      <c r="D438" s="8" t="s">
        <v>10048</v>
      </c>
      <c r="E438" s="8"/>
      <c r="F438" s="8" t="s">
        <v>10954</v>
      </c>
    </row>
    <row r="439" spans="1:6" ht="39" x14ac:dyDescent="0.25">
      <c r="A439" s="8"/>
      <c r="B439" s="8" t="s">
        <v>10833</v>
      </c>
      <c r="C439" s="8" t="s">
        <v>10834</v>
      </c>
      <c r="D439" s="8" t="s">
        <v>10049</v>
      </c>
      <c r="E439" s="8"/>
      <c r="F439" s="8" t="s">
        <v>10951</v>
      </c>
    </row>
    <row r="440" spans="1:6" ht="39" x14ac:dyDescent="0.25">
      <c r="A440" s="8"/>
      <c r="B440" s="8" t="s">
        <v>10833</v>
      </c>
      <c r="C440" s="8" t="s">
        <v>10834</v>
      </c>
      <c r="D440" s="8" t="s">
        <v>10054</v>
      </c>
      <c r="E440" s="8"/>
      <c r="F440" s="8" t="s">
        <v>10950</v>
      </c>
    </row>
    <row r="441" spans="1:6" ht="39" x14ac:dyDescent="0.25">
      <c r="A441" s="8"/>
      <c r="B441" s="8" t="s">
        <v>10833</v>
      </c>
      <c r="C441" s="8" t="s">
        <v>10834</v>
      </c>
      <c r="D441" s="8" t="s">
        <v>10051</v>
      </c>
      <c r="E441" s="8"/>
      <c r="F441" s="8" t="s">
        <v>10953</v>
      </c>
    </row>
    <row r="442" spans="1:6" ht="39" x14ac:dyDescent="0.25">
      <c r="A442" s="8"/>
      <c r="B442" s="8" t="s">
        <v>10833</v>
      </c>
      <c r="C442" s="8" t="s">
        <v>10834</v>
      </c>
      <c r="D442" s="8" t="s">
        <v>10060</v>
      </c>
      <c r="E442" s="8"/>
      <c r="F442" s="8" t="s">
        <v>10968</v>
      </c>
    </row>
    <row r="443" spans="1:6" ht="39" x14ac:dyDescent="0.25">
      <c r="A443" s="8"/>
      <c r="B443" s="8" t="s">
        <v>10833</v>
      </c>
      <c r="C443" s="8" t="s">
        <v>10834</v>
      </c>
      <c r="D443" s="8" t="s">
        <v>10061</v>
      </c>
      <c r="E443" s="8"/>
      <c r="F443" s="8" t="s">
        <v>10927</v>
      </c>
    </row>
    <row r="444" spans="1:6" ht="39" x14ac:dyDescent="0.25">
      <c r="A444" s="8"/>
      <c r="B444" s="8" t="s">
        <v>10833</v>
      </c>
      <c r="C444" s="8" t="s">
        <v>10834</v>
      </c>
      <c r="D444" s="8" t="s">
        <v>10050</v>
      </c>
      <c r="E444" s="8"/>
      <c r="F444" s="8" t="s">
        <v>10952</v>
      </c>
    </row>
    <row r="445" spans="1:6" ht="39" x14ac:dyDescent="0.25">
      <c r="A445" s="8"/>
      <c r="B445" s="8" t="s">
        <v>10833</v>
      </c>
      <c r="C445" s="8" t="s">
        <v>10834</v>
      </c>
      <c r="D445" s="8" t="s">
        <v>10055</v>
      </c>
      <c r="E445" s="8"/>
      <c r="F445" s="8" t="s">
        <v>10940</v>
      </c>
    </row>
    <row r="446" spans="1:6" ht="39" x14ac:dyDescent="0.25">
      <c r="A446" s="8"/>
      <c r="B446" s="8" t="s">
        <v>10833</v>
      </c>
      <c r="C446" s="8" t="s">
        <v>10834</v>
      </c>
      <c r="D446" s="8" t="s">
        <v>9396</v>
      </c>
      <c r="E446" s="8"/>
      <c r="F446" s="8" t="s">
        <v>11000</v>
      </c>
    </row>
    <row r="447" spans="1:6" ht="39" x14ac:dyDescent="0.25">
      <c r="A447" s="8"/>
      <c r="B447" s="8" t="s">
        <v>10833</v>
      </c>
      <c r="C447" s="8" t="s">
        <v>10834</v>
      </c>
      <c r="D447" s="8" t="s">
        <v>9394</v>
      </c>
      <c r="E447" s="8"/>
      <c r="F447" s="8" t="s">
        <v>10997</v>
      </c>
    </row>
    <row r="448" spans="1:6" ht="39" x14ac:dyDescent="0.25">
      <c r="A448" s="8"/>
      <c r="B448" s="8" t="s">
        <v>10833</v>
      </c>
      <c r="C448" s="8" t="s">
        <v>10834</v>
      </c>
      <c r="D448" s="8" t="s">
        <v>9391</v>
      </c>
      <c r="E448" s="8"/>
      <c r="F448" s="8" t="s">
        <v>10996</v>
      </c>
    </row>
    <row r="449" spans="1:6" ht="39" x14ac:dyDescent="0.25">
      <c r="A449" s="8"/>
      <c r="B449" s="8" t="s">
        <v>10833</v>
      </c>
      <c r="C449" s="8" t="s">
        <v>10834</v>
      </c>
      <c r="D449" s="8" t="s">
        <v>9395</v>
      </c>
      <c r="E449" s="8"/>
      <c r="F449" s="8" t="s">
        <v>10999</v>
      </c>
    </row>
    <row r="450" spans="1:6" ht="39" x14ac:dyDescent="0.25">
      <c r="A450" s="8"/>
      <c r="B450" s="8" t="s">
        <v>10833</v>
      </c>
      <c r="C450" s="8" t="s">
        <v>10834</v>
      </c>
      <c r="D450" s="8" t="s">
        <v>9385</v>
      </c>
      <c r="E450" s="8"/>
      <c r="F450" s="8" t="s">
        <v>11091</v>
      </c>
    </row>
    <row r="451" spans="1:6" ht="39" x14ac:dyDescent="0.25">
      <c r="A451" s="8"/>
      <c r="B451" s="8" t="s">
        <v>10833</v>
      </c>
      <c r="C451" s="8" t="s">
        <v>10834</v>
      </c>
      <c r="D451" s="8" t="s">
        <v>9377</v>
      </c>
      <c r="E451" s="8"/>
      <c r="F451" s="8" t="s">
        <v>11092</v>
      </c>
    </row>
    <row r="452" spans="1:6" ht="39" x14ac:dyDescent="0.25">
      <c r="A452" s="8"/>
      <c r="B452" s="8" t="s">
        <v>10833</v>
      </c>
      <c r="C452" s="8" t="s">
        <v>10834</v>
      </c>
      <c r="D452" s="8" t="s">
        <v>9392</v>
      </c>
      <c r="E452" s="8"/>
      <c r="F452" s="8" t="s">
        <v>10998</v>
      </c>
    </row>
    <row r="453" spans="1:6" ht="39" x14ac:dyDescent="0.25">
      <c r="A453" s="8"/>
      <c r="B453" s="8" t="s">
        <v>10833</v>
      </c>
      <c r="C453" s="8" t="s">
        <v>10834</v>
      </c>
      <c r="D453" s="8" t="s">
        <v>9393</v>
      </c>
      <c r="E453" s="8"/>
      <c r="F453" s="8" t="s">
        <v>11044</v>
      </c>
    </row>
    <row r="454" spans="1:6" ht="39" x14ac:dyDescent="0.25">
      <c r="A454" s="8"/>
      <c r="B454" s="8" t="s">
        <v>10833</v>
      </c>
      <c r="C454" s="8" t="s">
        <v>10834</v>
      </c>
      <c r="D454" s="8" t="s">
        <v>9387</v>
      </c>
      <c r="E454" s="8"/>
      <c r="F454" s="8" t="s">
        <v>10993</v>
      </c>
    </row>
    <row r="455" spans="1:6" ht="15.75" customHeight="1" x14ac:dyDescent="0.25">
      <c r="A455" s="8"/>
      <c r="B455" s="8" t="s">
        <v>10833</v>
      </c>
      <c r="C455" s="8" t="s">
        <v>10834</v>
      </c>
      <c r="D455" s="8" t="s">
        <v>9358</v>
      </c>
      <c r="E455" s="8"/>
      <c r="F455" s="8" t="s">
        <v>11006</v>
      </c>
    </row>
    <row r="456" spans="1:6" ht="15.75" customHeight="1" x14ac:dyDescent="0.25">
      <c r="A456" s="8"/>
      <c r="B456" s="8" t="s">
        <v>10833</v>
      </c>
      <c r="C456" s="8" t="s">
        <v>10834</v>
      </c>
      <c r="D456" s="8" t="s">
        <v>9373</v>
      </c>
      <c r="E456" s="8"/>
      <c r="F456" s="8" t="s">
        <v>11004</v>
      </c>
    </row>
    <row r="457" spans="1:6" ht="15.75" customHeight="1" x14ac:dyDescent="0.25">
      <c r="A457" s="8"/>
      <c r="B457" s="8" t="s">
        <v>10833</v>
      </c>
      <c r="C457" s="8" t="s">
        <v>10834</v>
      </c>
      <c r="D457" s="8" t="s">
        <v>9359</v>
      </c>
      <c r="E457" s="8"/>
      <c r="F457" s="8" t="s">
        <v>11003</v>
      </c>
    </row>
    <row r="458" spans="1:6" ht="15.75" customHeight="1" x14ac:dyDescent="0.25">
      <c r="A458" s="8"/>
      <c r="B458" s="8" t="s">
        <v>10833</v>
      </c>
      <c r="C458" s="8" t="s">
        <v>10834</v>
      </c>
      <c r="D458" s="8" t="s">
        <v>9360</v>
      </c>
      <c r="E458" s="8"/>
      <c r="F458" s="8" t="s">
        <v>11001</v>
      </c>
    </row>
    <row r="459" spans="1:6" ht="15.75" customHeight="1" x14ac:dyDescent="0.25">
      <c r="A459" s="8"/>
      <c r="B459" s="8" t="s">
        <v>10833</v>
      </c>
      <c r="C459" s="8" t="s">
        <v>10834</v>
      </c>
      <c r="D459" s="8" t="s">
        <v>9388</v>
      </c>
      <c r="E459" s="8"/>
      <c r="F459" s="8" t="s">
        <v>10995</v>
      </c>
    </row>
    <row r="460" spans="1:6" ht="15.75" customHeight="1" x14ac:dyDescent="0.25">
      <c r="A460" s="8"/>
      <c r="B460" s="8" t="s">
        <v>10833</v>
      </c>
      <c r="C460" s="8" t="s">
        <v>10834</v>
      </c>
      <c r="D460" s="8" t="s">
        <v>9386</v>
      </c>
      <c r="E460" s="8"/>
      <c r="F460" s="8" t="s">
        <v>10992</v>
      </c>
    </row>
    <row r="461" spans="1:6" ht="15.75" customHeight="1" x14ac:dyDescent="0.25">
      <c r="A461" s="8"/>
      <c r="B461" s="8" t="s">
        <v>10833</v>
      </c>
      <c r="C461" s="8" t="s">
        <v>10834</v>
      </c>
      <c r="D461" s="8" t="s">
        <v>9389</v>
      </c>
      <c r="E461" s="8"/>
      <c r="F461" s="8" t="s">
        <v>11005</v>
      </c>
    </row>
    <row r="462" spans="1:6" ht="15.75" customHeight="1" x14ac:dyDescent="0.25">
      <c r="A462" s="8"/>
      <c r="B462" s="8" t="s">
        <v>10833</v>
      </c>
      <c r="C462" s="8" t="s">
        <v>10834</v>
      </c>
      <c r="D462" s="8" t="s">
        <v>9390</v>
      </c>
      <c r="E462" s="8"/>
      <c r="F462" s="8" t="s">
        <v>10994</v>
      </c>
    </row>
    <row r="463" spans="1:6" ht="15.75" customHeight="1" x14ac:dyDescent="0.25">
      <c r="A463" s="8"/>
      <c r="B463" s="8" t="s">
        <v>10833</v>
      </c>
      <c r="C463" s="8" t="s">
        <v>10834</v>
      </c>
      <c r="D463" s="8" t="s">
        <v>9378</v>
      </c>
      <c r="E463" s="8"/>
      <c r="F463" s="8" t="s">
        <v>11089</v>
      </c>
    </row>
    <row r="464" spans="1:6" ht="15.75" customHeight="1" x14ac:dyDescent="0.25">
      <c r="A464" s="8"/>
      <c r="B464" s="8" t="s">
        <v>10833</v>
      </c>
      <c r="C464" s="8" t="s">
        <v>10834</v>
      </c>
      <c r="D464" s="8" t="s">
        <v>9320</v>
      </c>
      <c r="E464" s="8"/>
      <c r="F464" s="8" t="s">
        <v>11087</v>
      </c>
    </row>
    <row r="465" spans="1:6" ht="15.75" customHeight="1" x14ac:dyDescent="0.25">
      <c r="A465" s="8"/>
      <c r="B465" s="8" t="s">
        <v>10833</v>
      </c>
      <c r="C465" s="8" t="s">
        <v>10834</v>
      </c>
      <c r="D465" s="8" t="s">
        <v>9318</v>
      </c>
      <c r="E465" s="8"/>
      <c r="F465" s="8" t="s">
        <v>11088</v>
      </c>
    </row>
    <row r="466" spans="1:6" ht="15.75" customHeight="1" x14ac:dyDescent="0.25">
      <c r="A466" s="8"/>
      <c r="B466" s="8" t="s">
        <v>10833</v>
      </c>
      <c r="C466" s="8" t="s">
        <v>10834</v>
      </c>
      <c r="D466" s="8" t="s">
        <v>9321</v>
      </c>
      <c r="E466" s="8"/>
      <c r="F466" s="8" t="s">
        <v>11081</v>
      </c>
    </row>
    <row r="467" spans="1:6" ht="15.75" customHeight="1" x14ac:dyDescent="0.25">
      <c r="A467" s="8"/>
      <c r="B467" s="8" t="s">
        <v>10833</v>
      </c>
      <c r="C467" s="8" t="s">
        <v>10834</v>
      </c>
      <c r="D467" s="8" t="s">
        <v>9322</v>
      </c>
      <c r="E467" s="8"/>
      <c r="F467" s="8" t="s">
        <v>11084</v>
      </c>
    </row>
    <row r="468" spans="1:6" ht="15.75" customHeight="1" x14ac:dyDescent="0.25">
      <c r="A468" s="8"/>
      <c r="B468" s="8" t="s">
        <v>10833</v>
      </c>
      <c r="C468" s="8" t="s">
        <v>10834</v>
      </c>
      <c r="D468" s="8" t="s">
        <v>9327</v>
      </c>
      <c r="E468" s="8"/>
      <c r="F468" s="8" t="s">
        <v>11098</v>
      </c>
    </row>
    <row r="469" spans="1:6" ht="15.75" customHeight="1" x14ac:dyDescent="0.25">
      <c r="A469" s="8"/>
      <c r="B469" s="8" t="s">
        <v>10833</v>
      </c>
      <c r="C469" s="8" t="s">
        <v>10834</v>
      </c>
      <c r="D469" s="8" t="s">
        <v>9328</v>
      </c>
      <c r="E469" s="8"/>
      <c r="F469" s="8" t="s">
        <v>11110</v>
      </c>
    </row>
    <row r="470" spans="1:6" ht="15.75" customHeight="1" x14ac:dyDescent="0.25">
      <c r="A470" s="8"/>
      <c r="B470" s="8" t="s">
        <v>10833</v>
      </c>
      <c r="C470" s="8" t="s">
        <v>10834</v>
      </c>
      <c r="D470" s="8" t="s">
        <v>9319</v>
      </c>
      <c r="E470" s="8"/>
      <c r="F470" s="8" t="s">
        <v>11085</v>
      </c>
    </row>
    <row r="471" spans="1:6" ht="15.75" customHeight="1" x14ac:dyDescent="0.25">
      <c r="A471" s="8"/>
      <c r="B471" s="8" t="s">
        <v>10833</v>
      </c>
      <c r="C471" s="8" t="s">
        <v>10834</v>
      </c>
      <c r="D471" s="8" t="s">
        <v>9323</v>
      </c>
      <c r="E471" s="8"/>
      <c r="F471" s="8" t="s">
        <v>11086</v>
      </c>
    </row>
    <row r="472" spans="1:6" ht="15.75" customHeight="1" x14ac:dyDescent="0.25">
      <c r="A472" s="8"/>
      <c r="B472" s="8" t="s">
        <v>10833</v>
      </c>
      <c r="C472" s="8" t="s">
        <v>10834</v>
      </c>
      <c r="D472" s="8" t="s">
        <v>9381</v>
      </c>
      <c r="E472" s="8"/>
      <c r="F472" s="8" t="s">
        <v>11080</v>
      </c>
    </row>
    <row r="473" spans="1:6" ht="15.75" customHeight="1" x14ac:dyDescent="0.25">
      <c r="A473" s="8"/>
      <c r="B473" s="8" t="s">
        <v>10833</v>
      </c>
      <c r="C473" s="8" t="s">
        <v>10834</v>
      </c>
      <c r="D473" s="8" t="s">
        <v>9375</v>
      </c>
      <c r="E473" s="8"/>
      <c r="F473" s="8" t="s">
        <v>11096</v>
      </c>
    </row>
    <row r="474" spans="1:6" ht="15.75" customHeight="1" x14ac:dyDescent="0.25">
      <c r="A474" s="8"/>
      <c r="B474" s="8" t="s">
        <v>10833</v>
      </c>
      <c r="C474" s="8" t="s">
        <v>10834</v>
      </c>
      <c r="D474" s="8" t="s">
        <v>9379</v>
      </c>
      <c r="E474" s="8"/>
      <c r="F474" s="8" t="s">
        <v>11097</v>
      </c>
    </row>
    <row r="475" spans="1:6" ht="15.75" customHeight="1" x14ac:dyDescent="0.25">
      <c r="A475" s="8"/>
      <c r="B475" s="8" t="s">
        <v>10833</v>
      </c>
      <c r="C475" s="8" t="s">
        <v>10834</v>
      </c>
      <c r="D475" s="8" t="s">
        <v>9376</v>
      </c>
      <c r="E475" s="8"/>
      <c r="F475" s="8" t="s">
        <v>11090</v>
      </c>
    </row>
    <row r="476" spans="1:6" ht="15.75" customHeight="1" x14ac:dyDescent="0.25">
      <c r="A476" s="8"/>
      <c r="B476" s="8" t="s">
        <v>10833</v>
      </c>
      <c r="C476" s="8" t="s">
        <v>10834</v>
      </c>
      <c r="D476" s="8" t="s">
        <v>9374</v>
      </c>
      <c r="E476" s="8"/>
      <c r="F476" s="8" t="s">
        <v>11093</v>
      </c>
    </row>
    <row r="477" spans="1:6" ht="15.75" customHeight="1" x14ac:dyDescent="0.25">
      <c r="A477" s="8"/>
      <c r="B477" s="8" t="s">
        <v>10833</v>
      </c>
      <c r="C477" s="8" t="s">
        <v>10834</v>
      </c>
      <c r="D477" s="8" t="s">
        <v>9382</v>
      </c>
      <c r="E477" s="8"/>
      <c r="F477" s="8" t="s">
        <v>11082</v>
      </c>
    </row>
    <row r="478" spans="1:6" ht="15.75" customHeight="1" x14ac:dyDescent="0.25">
      <c r="A478" s="8"/>
      <c r="B478" s="8" t="s">
        <v>10833</v>
      </c>
      <c r="C478" s="8" t="s">
        <v>10834</v>
      </c>
      <c r="D478" s="8" t="s">
        <v>9380</v>
      </c>
      <c r="E478" s="8"/>
      <c r="F478" s="8" t="s">
        <v>11083</v>
      </c>
    </row>
    <row r="479" spans="1:6" ht="15.75" customHeight="1" x14ac:dyDescent="0.25">
      <c r="A479" s="8"/>
      <c r="B479" s="8" t="s">
        <v>10833</v>
      </c>
      <c r="C479" s="8" t="s">
        <v>10834</v>
      </c>
      <c r="D479" s="8" t="s">
        <v>9383</v>
      </c>
      <c r="E479" s="8"/>
      <c r="F479" s="8" t="s">
        <v>11094</v>
      </c>
    </row>
    <row r="480" spans="1:6" ht="15.75" customHeight="1" x14ac:dyDescent="0.25">
      <c r="A480" s="8"/>
      <c r="B480" s="8" t="s">
        <v>10833</v>
      </c>
      <c r="C480" s="8" t="s">
        <v>10834</v>
      </c>
      <c r="D480" s="8" t="s">
        <v>9384</v>
      </c>
      <c r="E480" s="8"/>
      <c r="F480" s="8" t="s">
        <v>11095</v>
      </c>
    </row>
    <row r="481" spans="1:6" ht="15.75" customHeight="1" x14ac:dyDescent="0.25">
      <c r="A481" s="8"/>
      <c r="B481" s="8" t="s">
        <v>10833</v>
      </c>
      <c r="C481" s="8" t="s">
        <v>10834</v>
      </c>
      <c r="D481" s="8" t="s">
        <v>10003</v>
      </c>
      <c r="E481" s="8"/>
      <c r="F481" s="8" t="s">
        <v>10939</v>
      </c>
    </row>
    <row r="482" spans="1:6" ht="15.75" customHeight="1" x14ac:dyDescent="0.25">
      <c r="A482" s="8"/>
      <c r="B482" s="8" t="s">
        <v>10833</v>
      </c>
      <c r="C482" s="8" t="s">
        <v>10834</v>
      </c>
      <c r="D482" s="8" t="s">
        <v>10000</v>
      </c>
      <c r="E482" s="8"/>
      <c r="F482" s="8" t="s">
        <v>11034</v>
      </c>
    </row>
    <row r="483" spans="1:6" ht="15.75" customHeight="1" x14ac:dyDescent="0.25">
      <c r="A483" s="8"/>
      <c r="B483" s="8" t="s">
        <v>10833</v>
      </c>
      <c r="C483" s="8" t="s">
        <v>10834</v>
      </c>
      <c r="D483" s="8" t="s">
        <v>10001</v>
      </c>
      <c r="E483" s="8"/>
      <c r="F483" s="8" t="s">
        <v>10944</v>
      </c>
    </row>
    <row r="484" spans="1:6" ht="15.75" customHeight="1" x14ac:dyDescent="0.25">
      <c r="A484" s="8"/>
      <c r="B484" s="8" t="s">
        <v>10833</v>
      </c>
      <c r="C484" s="8" t="s">
        <v>10834</v>
      </c>
      <c r="D484" s="8" t="s">
        <v>10002</v>
      </c>
      <c r="E484" s="8"/>
      <c r="F484" s="8" t="s">
        <v>10941</v>
      </c>
    </row>
    <row r="485" spans="1:6" ht="15.75" customHeight="1" x14ac:dyDescent="0.25">
      <c r="A485" s="8"/>
      <c r="B485" s="8" t="s">
        <v>10833</v>
      </c>
      <c r="C485" s="8" t="s">
        <v>10834</v>
      </c>
      <c r="D485" s="8" t="s">
        <v>9999</v>
      </c>
      <c r="E485" s="8"/>
      <c r="F485" s="8" t="s">
        <v>10984</v>
      </c>
    </row>
    <row r="486" spans="1:6" ht="15.75" customHeight="1" x14ac:dyDescent="0.25">
      <c r="A486" s="8"/>
      <c r="B486" s="8" t="s">
        <v>10833</v>
      </c>
      <c r="C486" s="8" t="s">
        <v>10834</v>
      </c>
      <c r="D486" s="8" t="s">
        <v>9845</v>
      </c>
      <c r="E486" s="8"/>
      <c r="F486" s="8" t="s">
        <v>10985</v>
      </c>
    </row>
    <row r="487" spans="1:6" ht="15.75" customHeight="1" x14ac:dyDescent="0.25">
      <c r="A487" s="8"/>
      <c r="B487" s="8" t="s">
        <v>10833</v>
      </c>
      <c r="C487" s="8" t="s">
        <v>10834</v>
      </c>
      <c r="D487" s="8" t="s">
        <v>9997</v>
      </c>
      <c r="E487" s="8"/>
      <c r="F487" s="8" t="s">
        <v>11031</v>
      </c>
    </row>
    <row r="488" spans="1:6" ht="15.75" customHeight="1" x14ac:dyDescent="0.25">
      <c r="A488" s="8"/>
      <c r="B488" s="8" t="s">
        <v>10833</v>
      </c>
      <c r="C488" s="8" t="s">
        <v>10834</v>
      </c>
      <c r="D488" s="8" t="s">
        <v>9998</v>
      </c>
      <c r="E488" s="8"/>
      <c r="F488" s="8" t="s">
        <v>11032</v>
      </c>
    </row>
    <row r="489" spans="1:6" ht="15.75" customHeight="1" x14ac:dyDescent="0.25">
      <c r="A489" s="8"/>
      <c r="B489" s="8" t="s">
        <v>10833</v>
      </c>
      <c r="C489" s="8" t="s">
        <v>10834</v>
      </c>
      <c r="D489" s="8" t="s">
        <v>9996</v>
      </c>
      <c r="E489" s="8"/>
      <c r="F489" s="8" t="s">
        <v>10945</v>
      </c>
    </row>
    <row r="490" spans="1:6" ht="15.75" customHeight="1" x14ac:dyDescent="0.25">
      <c r="A490" s="8"/>
      <c r="B490" s="8" t="s">
        <v>10833</v>
      </c>
      <c r="C490" s="8" t="s">
        <v>10834</v>
      </c>
      <c r="D490" s="8" t="s">
        <v>9994</v>
      </c>
      <c r="E490" s="8"/>
      <c r="F490" s="8" t="s">
        <v>10964</v>
      </c>
    </row>
    <row r="491" spans="1:6" ht="15.75" customHeight="1" x14ac:dyDescent="0.25">
      <c r="A491" s="8"/>
      <c r="B491" s="8" t="s">
        <v>10833</v>
      </c>
      <c r="C491" s="8" t="s">
        <v>10834</v>
      </c>
      <c r="D491" s="8" t="s">
        <v>9995</v>
      </c>
      <c r="E491" s="8"/>
      <c r="F491" s="8" t="s">
        <v>10967</v>
      </c>
    </row>
    <row r="492" spans="1:6" ht="15.75" customHeight="1" x14ac:dyDescent="0.25">
      <c r="A492" s="8"/>
      <c r="B492" s="8" t="s">
        <v>10833</v>
      </c>
      <c r="C492" s="8" t="s">
        <v>10834</v>
      </c>
      <c r="D492" s="8" t="s">
        <v>10013</v>
      </c>
      <c r="E492" s="8"/>
      <c r="F492" s="8" t="s">
        <v>10971</v>
      </c>
    </row>
    <row r="493" spans="1:6" ht="15.75" customHeight="1" x14ac:dyDescent="0.25">
      <c r="A493" s="8"/>
      <c r="B493" s="8" t="s">
        <v>10833</v>
      </c>
      <c r="C493" s="8" t="s">
        <v>10834</v>
      </c>
      <c r="D493" s="8" t="s">
        <v>9993</v>
      </c>
      <c r="E493" s="8"/>
      <c r="F493" s="8" t="s">
        <v>10965</v>
      </c>
    </row>
    <row r="494" spans="1:6" ht="15.75" customHeight="1" x14ac:dyDescent="0.25">
      <c r="A494" s="8"/>
      <c r="B494" s="8" t="s">
        <v>10833</v>
      </c>
      <c r="C494" s="8" t="s">
        <v>10834</v>
      </c>
      <c r="D494" s="8" t="s">
        <v>9990</v>
      </c>
      <c r="E494" s="8"/>
      <c r="F494" s="8" t="s">
        <v>10943</v>
      </c>
    </row>
    <row r="495" spans="1:6" ht="15.75" customHeight="1" x14ac:dyDescent="0.25">
      <c r="A495" s="8"/>
      <c r="B495" s="8" t="s">
        <v>10833</v>
      </c>
      <c r="C495" s="8" t="s">
        <v>10834</v>
      </c>
      <c r="D495" s="8" t="s">
        <v>9991</v>
      </c>
      <c r="E495" s="8"/>
      <c r="F495" s="8" t="s">
        <v>10942</v>
      </c>
    </row>
    <row r="496" spans="1:6" ht="15.75" customHeight="1" x14ac:dyDescent="0.25">
      <c r="A496" s="8"/>
      <c r="B496" s="8" t="s">
        <v>10833</v>
      </c>
      <c r="C496" s="8" t="s">
        <v>10834</v>
      </c>
      <c r="D496" s="8" t="s">
        <v>9992</v>
      </c>
      <c r="E496" s="8"/>
      <c r="F496" s="8" t="s">
        <v>10966</v>
      </c>
    </row>
    <row r="497" spans="1:6" ht="15.75" customHeight="1" x14ac:dyDescent="0.25">
      <c r="A497" s="8"/>
      <c r="B497" s="8" t="s">
        <v>10833</v>
      </c>
      <c r="C497" s="8" t="s">
        <v>10834</v>
      </c>
      <c r="D497" s="8" t="s">
        <v>9989</v>
      </c>
      <c r="E497" s="8"/>
      <c r="F497" s="8" t="s">
        <v>10955</v>
      </c>
    </row>
    <row r="498" spans="1:6" ht="15.75" customHeight="1" x14ac:dyDescent="0.25">
      <c r="A498" s="8"/>
      <c r="B498" s="8" t="s">
        <v>10833</v>
      </c>
      <c r="C498" s="8" t="s">
        <v>10834</v>
      </c>
      <c r="D498" s="8" t="s">
        <v>9365</v>
      </c>
      <c r="E498" s="8"/>
      <c r="F498" s="8" t="s">
        <v>10982</v>
      </c>
    </row>
    <row r="499" spans="1:6" ht="15.75" customHeight="1" x14ac:dyDescent="0.25">
      <c r="A499" s="8"/>
      <c r="B499" s="8" t="s">
        <v>10833</v>
      </c>
      <c r="C499" s="8" t="s">
        <v>10834</v>
      </c>
      <c r="D499" s="8" t="s">
        <v>9355</v>
      </c>
      <c r="E499" s="8"/>
      <c r="F499" s="8" t="s">
        <v>10980</v>
      </c>
    </row>
    <row r="500" spans="1:6" ht="15.75" customHeight="1" x14ac:dyDescent="0.25">
      <c r="A500" s="8"/>
      <c r="B500" s="8" t="s">
        <v>10833</v>
      </c>
      <c r="C500" s="8" t="s">
        <v>10834</v>
      </c>
      <c r="D500" s="8" t="s">
        <v>9356</v>
      </c>
      <c r="E500" s="8"/>
      <c r="F500" s="8" t="s">
        <v>10981</v>
      </c>
    </row>
    <row r="501" spans="1:6" ht="15.75" customHeight="1" x14ac:dyDescent="0.25">
      <c r="A501" s="8"/>
      <c r="B501" s="8" t="s">
        <v>10833</v>
      </c>
      <c r="C501" s="8" t="s">
        <v>10834</v>
      </c>
      <c r="D501" s="8" t="s">
        <v>9369</v>
      </c>
      <c r="E501" s="8"/>
      <c r="F501" s="8" t="s">
        <v>10974</v>
      </c>
    </row>
    <row r="502" spans="1:6" ht="15.75" customHeight="1" x14ac:dyDescent="0.25">
      <c r="A502" s="8"/>
      <c r="B502" s="8" t="s">
        <v>10833</v>
      </c>
      <c r="C502" s="8" t="s">
        <v>10834</v>
      </c>
      <c r="D502" s="8" t="s">
        <v>9361</v>
      </c>
      <c r="E502" s="8"/>
      <c r="F502" s="8" t="s">
        <v>10977</v>
      </c>
    </row>
    <row r="503" spans="1:6" ht="15.75" customHeight="1" x14ac:dyDescent="0.25">
      <c r="A503" s="8"/>
      <c r="B503" s="8" t="s">
        <v>10833</v>
      </c>
      <c r="C503" s="8" t="s">
        <v>10834</v>
      </c>
      <c r="D503" s="8" t="s">
        <v>9353</v>
      </c>
      <c r="E503" s="8"/>
      <c r="F503" s="8" t="s">
        <v>10991</v>
      </c>
    </row>
    <row r="504" spans="1:6" ht="15.75" customHeight="1" x14ac:dyDescent="0.25">
      <c r="A504" s="8"/>
      <c r="B504" s="8" t="s">
        <v>10833</v>
      </c>
      <c r="C504" s="8" t="s">
        <v>10834</v>
      </c>
      <c r="D504" s="8" t="s">
        <v>9357</v>
      </c>
      <c r="E504" s="8"/>
      <c r="F504" s="8" t="s">
        <v>11002</v>
      </c>
    </row>
    <row r="505" spans="1:6" ht="15.75" customHeight="1" x14ac:dyDescent="0.25">
      <c r="A505" s="8"/>
      <c r="B505" s="8" t="s">
        <v>10833</v>
      </c>
      <c r="C505" s="8" t="s">
        <v>10834</v>
      </c>
      <c r="D505" s="8" t="s">
        <v>9354</v>
      </c>
      <c r="E505" s="8"/>
      <c r="F505" s="8" t="s">
        <v>10978</v>
      </c>
    </row>
    <row r="506" spans="1:6" ht="15.75" customHeight="1" x14ac:dyDescent="0.25">
      <c r="A506" s="8"/>
      <c r="B506" s="8" t="s">
        <v>10833</v>
      </c>
      <c r="C506" s="8" t="s">
        <v>10834</v>
      </c>
      <c r="D506" s="8" t="s">
        <v>9352</v>
      </c>
      <c r="E506" s="8"/>
      <c r="F506" s="8" t="s">
        <v>10979</v>
      </c>
    </row>
    <row r="507" spans="1:6" ht="15.75" customHeight="1" x14ac:dyDescent="0.25">
      <c r="A507" s="8"/>
      <c r="B507" s="8" t="s">
        <v>10833</v>
      </c>
      <c r="C507" s="8" t="s">
        <v>10834</v>
      </c>
      <c r="D507" s="8" t="s">
        <v>9368</v>
      </c>
      <c r="E507" s="8"/>
      <c r="F507" s="8" t="s">
        <v>10973</v>
      </c>
    </row>
    <row r="508" spans="1:6" ht="15.75" customHeight="1" x14ac:dyDescent="0.25">
      <c r="A508" s="8"/>
      <c r="B508" s="8" t="s">
        <v>10833</v>
      </c>
      <c r="C508" s="8" t="s">
        <v>10834</v>
      </c>
      <c r="D508" s="8" t="s">
        <v>9362</v>
      </c>
      <c r="E508" s="8"/>
      <c r="F508" s="8" t="s">
        <v>10989</v>
      </c>
    </row>
    <row r="509" spans="1:6" ht="15.75" customHeight="1" x14ac:dyDescent="0.25">
      <c r="A509" s="8"/>
      <c r="B509" s="8" t="s">
        <v>10833</v>
      </c>
      <c r="C509" s="8" t="s">
        <v>10834</v>
      </c>
      <c r="D509" s="8" t="s">
        <v>9363</v>
      </c>
      <c r="E509" s="8"/>
      <c r="F509" s="8" t="s">
        <v>10990</v>
      </c>
    </row>
    <row r="510" spans="1:6" ht="15.75" customHeight="1" x14ac:dyDescent="0.25">
      <c r="A510" s="8"/>
      <c r="B510" s="8" t="s">
        <v>10833</v>
      </c>
      <c r="C510" s="8" t="s">
        <v>10834</v>
      </c>
      <c r="D510" s="8" t="s">
        <v>9366</v>
      </c>
      <c r="E510" s="8"/>
      <c r="F510" s="8" t="s">
        <v>10983</v>
      </c>
    </row>
    <row r="511" spans="1:6" ht="15.75" customHeight="1" x14ac:dyDescent="0.25">
      <c r="A511" s="8"/>
      <c r="B511" s="8" t="s">
        <v>10833</v>
      </c>
      <c r="C511" s="8" t="s">
        <v>10834</v>
      </c>
      <c r="D511" s="8" t="s">
        <v>9364</v>
      </c>
      <c r="E511" s="8"/>
      <c r="F511" s="8" t="s">
        <v>10986</v>
      </c>
    </row>
    <row r="512" spans="1:6" ht="15.75" customHeight="1" x14ac:dyDescent="0.25">
      <c r="A512" s="8"/>
      <c r="B512" s="8" t="s">
        <v>10833</v>
      </c>
      <c r="C512" s="8" t="s">
        <v>10834</v>
      </c>
      <c r="D512" s="8" t="s">
        <v>9372</v>
      </c>
      <c r="E512" s="8"/>
      <c r="F512" s="8" t="s">
        <v>10975</v>
      </c>
    </row>
    <row r="513" spans="1:6" ht="15.75" customHeight="1" x14ac:dyDescent="0.25">
      <c r="A513" s="8"/>
      <c r="B513" s="8" t="s">
        <v>10833</v>
      </c>
      <c r="C513" s="8" t="s">
        <v>10834</v>
      </c>
      <c r="D513" s="8" t="s">
        <v>9370</v>
      </c>
      <c r="E513" s="8"/>
      <c r="F513" s="8" t="s">
        <v>10976</v>
      </c>
    </row>
    <row r="514" spans="1:6" ht="15.75" customHeight="1" x14ac:dyDescent="0.25">
      <c r="A514" s="8"/>
      <c r="B514" s="8" t="s">
        <v>10833</v>
      </c>
      <c r="C514" s="8" t="s">
        <v>10834</v>
      </c>
      <c r="D514" s="8" t="s">
        <v>9367</v>
      </c>
      <c r="E514" s="8"/>
      <c r="F514" s="8" t="s">
        <v>10987</v>
      </c>
    </row>
    <row r="515" spans="1:6" ht="15.75" customHeight="1" x14ac:dyDescent="0.25">
      <c r="A515" s="8"/>
      <c r="B515" s="8" t="s">
        <v>10833</v>
      </c>
      <c r="C515" s="8" t="s">
        <v>10834</v>
      </c>
      <c r="D515" s="8" t="s">
        <v>9371</v>
      </c>
      <c r="E515" s="8"/>
      <c r="F515" s="8" t="s">
        <v>10988</v>
      </c>
    </row>
    <row r="516" spans="1:6" ht="15.75" customHeight="1" x14ac:dyDescent="0.25">
      <c r="A516" s="8"/>
      <c r="B516" s="8" t="s">
        <v>10833</v>
      </c>
      <c r="C516" s="8" t="s">
        <v>10834</v>
      </c>
      <c r="D516" s="8" t="s">
        <v>9935</v>
      </c>
      <c r="E516" s="8"/>
      <c r="F516" s="8" t="s">
        <v>11107</v>
      </c>
    </row>
    <row r="517" spans="1:6" ht="15.75" customHeight="1" x14ac:dyDescent="0.25">
      <c r="A517" s="8"/>
      <c r="B517" s="8" t="s">
        <v>10833</v>
      </c>
      <c r="C517" s="8" t="s">
        <v>10834</v>
      </c>
      <c r="D517" s="8" t="s">
        <v>9932</v>
      </c>
      <c r="E517" s="8"/>
      <c r="F517" s="8" t="s">
        <v>11104</v>
      </c>
    </row>
    <row r="518" spans="1:6" ht="15.75" customHeight="1" x14ac:dyDescent="0.25">
      <c r="A518" s="8"/>
      <c r="B518" s="8" t="s">
        <v>10833</v>
      </c>
      <c r="C518" s="8" t="s">
        <v>10834</v>
      </c>
      <c r="D518" s="8" t="s">
        <v>9937</v>
      </c>
      <c r="E518" s="8"/>
      <c r="F518" s="8" t="s">
        <v>11103</v>
      </c>
    </row>
    <row r="519" spans="1:6" ht="15.75" customHeight="1" x14ac:dyDescent="0.25">
      <c r="A519" s="8"/>
      <c r="B519" s="8" t="s">
        <v>10833</v>
      </c>
      <c r="C519" s="8" t="s">
        <v>10834</v>
      </c>
      <c r="D519" s="8" t="s">
        <v>9938</v>
      </c>
      <c r="E519" s="8"/>
      <c r="F519" s="8" t="s">
        <v>11106</v>
      </c>
    </row>
    <row r="520" spans="1:6" ht="15.75" customHeight="1" x14ac:dyDescent="0.25">
      <c r="A520" s="8"/>
      <c r="B520" s="8" t="s">
        <v>10833</v>
      </c>
      <c r="C520" s="8" t="s">
        <v>10834</v>
      </c>
      <c r="D520" s="8" t="s">
        <v>9939</v>
      </c>
      <c r="E520" s="8"/>
      <c r="F520" s="8" t="s">
        <v>11055</v>
      </c>
    </row>
    <row r="521" spans="1:6" ht="15.75" customHeight="1" x14ac:dyDescent="0.25">
      <c r="A521" s="8"/>
      <c r="B521" s="8" t="s">
        <v>10833</v>
      </c>
      <c r="C521" s="8" t="s">
        <v>10834</v>
      </c>
      <c r="D521" s="8" t="s">
        <v>9944</v>
      </c>
      <c r="E521" s="8"/>
      <c r="F521" s="8" t="s">
        <v>11052</v>
      </c>
    </row>
    <row r="522" spans="1:6" ht="15.75" customHeight="1" x14ac:dyDescent="0.25">
      <c r="A522" s="8"/>
      <c r="B522" s="8" t="s">
        <v>10833</v>
      </c>
      <c r="C522" s="8" t="s">
        <v>10834</v>
      </c>
      <c r="D522" s="8" t="s">
        <v>9933</v>
      </c>
      <c r="E522" s="8"/>
      <c r="F522" s="8" t="s">
        <v>11105</v>
      </c>
    </row>
    <row r="523" spans="1:6" ht="15.75" customHeight="1" x14ac:dyDescent="0.25">
      <c r="A523" s="8"/>
      <c r="B523" s="8" t="s">
        <v>10833</v>
      </c>
      <c r="C523" s="8" t="s">
        <v>10834</v>
      </c>
      <c r="D523" s="8" t="s">
        <v>9934</v>
      </c>
      <c r="E523" s="8"/>
      <c r="F523" s="8" t="s">
        <v>11054</v>
      </c>
    </row>
    <row r="524" spans="1:6" ht="15.75" customHeight="1" x14ac:dyDescent="0.25">
      <c r="A524" s="8"/>
      <c r="B524" s="8" t="s">
        <v>10833</v>
      </c>
      <c r="C524" s="8" t="s">
        <v>10834</v>
      </c>
      <c r="D524" s="8" t="s">
        <v>9936</v>
      </c>
      <c r="E524" s="8"/>
      <c r="F524" s="8" t="s">
        <v>11100</v>
      </c>
    </row>
    <row r="525" spans="1:6" ht="15.75" customHeight="1" x14ac:dyDescent="0.25">
      <c r="A525" s="8"/>
      <c r="B525" s="8" t="s">
        <v>10833</v>
      </c>
      <c r="C525" s="8" t="s">
        <v>10834</v>
      </c>
      <c r="D525" s="8" t="s">
        <v>9960</v>
      </c>
      <c r="E525" s="8"/>
      <c r="F525" s="8" t="s">
        <v>11116</v>
      </c>
    </row>
    <row r="526" spans="1:6" ht="15.75" customHeight="1" x14ac:dyDescent="0.25">
      <c r="A526" s="8"/>
      <c r="B526" s="8" t="s">
        <v>10833</v>
      </c>
      <c r="C526" s="8" t="s">
        <v>10834</v>
      </c>
      <c r="D526" s="8" t="s">
        <v>9961</v>
      </c>
      <c r="E526" s="8"/>
      <c r="F526" s="8" t="s">
        <v>11113</v>
      </c>
    </row>
    <row r="527" spans="1:6" ht="15.75" customHeight="1" x14ac:dyDescent="0.25">
      <c r="A527" s="8"/>
      <c r="B527" s="8" t="s">
        <v>10833</v>
      </c>
      <c r="C527" s="8" t="s">
        <v>10834</v>
      </c>
      <c r="D527" s="8" t="s">
        <v>9954</v>
      </c>
      <c r="E527" s="8"/>
      <c r="F527" s="8" t="s">
        <v>11112</v>
      </c>
    </row>
    <row r="528" spans="1:6" ht="15.75" customHeight="1" x14ac:dyDescent="0.25">
      <c r="A528" s="8"/>
      <c r="B528" s="8" t="s">
        <v>10833</v>
      </c>
      <c r="C528" s="8" t="s">
        <v>10834</v>
      </c>
      <c r="D528" s="8" t="s">
        <v>9959</v>
      </c>
      <c r="E528" s="8"/>
      <c r="F528" s="8" t="s">
        <v>11115</v>
      </c>
    </row>
    <row r="529" spans="1:6" ht="15.75" customHeight="1" x14ac:dyDescent="0.25">
      <c r="A529" s="8"/>
      <c r="B529" s="8" t="s">
        <v>10833</v>
      </c>
      <c r="C529" s="8" t="s">
        <v>10834</v>
      </c>
      <c r="D529" s="8" t="s">
        <v>9956</v>
      </c>
      <c r="E529" s="8"/>
      <c r="F529" s="8" t="s">
        <v>11102</v>
      </c>
    </row>
    <row r="530" spans="1:6" ht="15.75" customHeight="1" x14ac:dyDescent="0.25">
      <c r="A530" s="8"/>
      <c r="B530" s="8" t="s">
        <v>10833</v>
      </c>
      <c r="C530" s="8" t="s">
        <v>10834</v>
      </c>
      <c r="D530" s="8" t="s">
        <v>9957</v>
      </c>
      <c r="E530" s="8"/>
      <c r="F530" s="8" t="s">
        <v>11099</v>
      </c>
    </row>
    <row r="531" spans="1:6" ht="15.75" customHeight="1" x14ac:dyDescent="0.25">
      <c r="A531" s="8"/>
      <c r="B531" s="8" t="s">
        <v>10833</v>
      </c>
      <c r="C531" s="8" t="s">
        <v>10834</v>
      </c>
      <c r="D531" s="8" t="s">
        <v>9958</v>
      </c>
      <c r="E531" s="8"/>
      <c r="F531" s="8" t="s">
        <v>11114</v>
      </c>
    </row>
    <row r="532" spans="1:6" ht="15.75" customHeight="1" x14ac:dyDescent="0.25">
      <c r="A532" s="8"/>
      <c r="B532" s="8" t="s">
        <v>10833</v>
      </c>
      <c r="C532" s="8" t="s">
        <v>10834</v>
      </c>
      <c r="D532" s="8" t="s">
        <v>9955</v>
      </c>
      <c r="E532" s="8"/>
      <c r="F532" s="8" t="s">
        <v>11101</v>
      </c>
    </row>
    <row r="533" spans="1:6" ht="15.75" customHeight="1" x14ac:dyDescent="0.25">
      <c r="A533" s="8"/>
      <c r="B533" s="8" t="s">
        <v>10833</v>
      </c>
      <c r="C533" s="8" t="s">
        <v>10834</v>
      </c>
      <c r="D533" s="8" t="s">
        <v>9945</v>
      </c>
      <c r="E533" s="8"/>
      <c r="F533" s="8" t="s">
        <v>11053</v>
      </c>
    </row>
    <row r="534" spans="1:6" ht="15.75" customHeight="1" x14ac:dyDescent="0.25">
      <c r="A534" s="8"/>
      <c r="B534" s="8" t="s">
        <v>10833</v>
      </c>
      <c r="C534" s="8" t="s">
        <v>10834</v>
      </c>
      <c r="D534" s="8" t="s">
        <v>9871</v>
      </c>
      <c r="E534" s="8"/>
      <c r="F534" s="8" t="s">
        <v>11049</v>
      </c>
    </row>
    <row r="535" spans="1:6" ht="15.75" customHeight="1" x14ac:dyDescent="0.25">
      <c r="A535" s="8"/>
      <c r="B535" s="8" t="s">
        <v>10833</v>
      </c>
      <c r="C535" s="8" t="s">
        <v>10834</v>
      </c>
      <c r="D535" s="8" t="s">
        <v>9872</v>
      </c>
      <c r="E535" s="8"/>
      <c r="F535" s="8" t="s">
        <v>11061</v>
      </c>
    </row>
    <row r="536" spans="1:6" ht="15.75" customHeight="1" x14ac:dyDescent="0.25">
      <c r="A536" s="8"/>
      <c r="B536" s="8" t="s">
        <v>10833</v>
      </c>
      <c r="C536" s="8" t="s">
        <v>10834</v>
      </c>
      <c r="D536" s="8" t="s">
        <v>9863</v>
      </c>
      <c r="E536" s="8"/>
      <c r="F536" s="8" t="s">
        <v>11051</v>
      </c>
    </row>
    <row r="537" spans="1:6" ht="15.75" customHeight="1" x14ac:dyDescent="0.25">
      <c r="A537" s="8"/>
      <c r="B537" s="8" t="s">
        <v>10833</v>
      </c>
      <c r="C537" s="8" t="s">
        <v>10834</v>
      </c>
      <c r="D537" s="8" t="s">
        <v>9866</v>
      </c>
      <c r="E537" s="8"/>
      <c r="F537" s="8" t="s">
        <v>11048</v>
      </c>
    </row>
    <row r="538" spans="1:6" ht="15.75" customHeight="1" x14ac:dyDescent="0.25">
      <c r="A538" s="8"/>
      <c r="B538" s="8" t="s">
        <v>10833</v>
      </c>
      <c r="C538" s="8" t="s">
        <v>10834</v>
      </c>
      <c r="D538" s="8" t="s">
        <v>9867</v>
      </c>
      <c r="E538" s="8"/>
      <c r="F538" s="8" t="s">
        <v>11071</v>
      </c>
    </row>
    <row r="539" spans="1:6" ht="15.75" customHeight="1" x14ac:dyDescent="0.25">
      <c r="A539" s="8"/>
      <c r="B539" s="8" t="s">
        <v>10833</v>
      </c>
      <c r="C539" s="8" t="s">
        <v>10834</v>
      </c>
      <c r="D539" s="8" t="s">
        <v>9868</v>
      </c>
      <c r="E539" s="8"/>
      <c r="F539" s="8" t="s">
        <v>11072</v>
      </c>
    </row>
    <row r="540" spans="1:6" ht="15.75" customHeight="1" x14ac:dyDescent="0.25">
      <c r="A540" s="8"/>
      <c r="B540" s="8" t="s">
        <v>10833</v>
      </c>
      <c r="C540" s="8" t="s">
        <v>10834</v>
      </c>
      <c r="D540" s="8" t="s">
        <v>9873</v>
      </c>
      <c r="E540" s="8"/>
      <c r="F540" s="8" t="s">
        <v>11073</v>
      </c>
    </row>
    <row r="541" spans="1:6" ht="15.75" customHeight="1" x14ac:dyDescent="0.25">
      <c r="A541" s="8"/>
      <c r="B541" s="8" t="s">
        <v>10833</v>
      </c>
      <c r="C541" s="8" t="s">
        <v>10834</v>
      </c>
      <c r="D541" s="8" t="s">
        <v>9870</v>
      </c>
      <c r="E541" s="8"/>
      <c r="F541" s="8" t="s">
        <v>11074</v>
      </c>
    </row>
    <row r="542" spans="1:6" ht="15.75" customHeight="1" x14ac:dyDescent="0.25">
      <c r="A542" s="8"/>
      <c r="B542" s="8" t="s">
        <v>10833</v>
      </c>
      <c r="C542" s="8" t="s">
        <v>10834</v>
      </c>
      <c r="D542" s="8" t="s">
        <v>9862</v>
      </c>
      <c r="E542" s="8"/>
      <c r="F542" s="8" t="s">
        <v>11050</v>
      </c>
    </row>
    <row r="543" spans="1:6" ht="15.75" customHeight="1" x14ac:dyDescent="0.25">
      <c r="A543" s="8"/>
      <c r="B543" s="8" t="s">
        <v>10833</v>
      </c>
      <c r="C543" s="8" t="s">
        <v>10834</v>
      </c>
      <c r="D543" s="8" t="s">
        <v>9940</v>
      </c>
      <c r="E543" s="8"/>
      <c r="F543" s="8" t="s">
        <v>11060</v>
      </c>
    </row>
    <row r="544" spans="1:6" ht="15.75" customHeight="1" x14ac:dyDescent="0.25">
      <c r="A544" s="8"/>
      <c r="B544" s="8" t="s">
        <v>10833</v>
      </c>
      <c r="C544" s="8" t="s">
        <v>10834</v>
      </c>
      <c r="D544" s="8" t="s">
        <v>9941</v>
      </c>
      <c r="E544" s="8"/>
      <c r="F544" s="8" t="s">
        <v>11057</v>
      </c>
    </row>
    <row r="545" spans="1:6" ht="15.75" customHeight="1" x14ac:dyDescent="0.25">
      <c r="A545" s="8"/>
      <c r="B545" s="8" t="s">
        <v>10833</v>
      </c>
      <c r="C545" s="8" t="s">
        <v>10834</v>
      </c>
      <c r="D545" s="8" t="s">
        <v>9946</v>
      </c>
      <c r="E545" s="8"/>
      <c r="F545" s="8" t="s">
        <v>11056</v>
      </c>
    </row>
    <row r="546" spans="1:6" ht="15.75" customHeight="1" x14ac:dyDescent="0.25">
      <c r="A546" s="8"/>
      <c r="B546" s="8" t="s">
        <v>10833</v>
      </c>
      <c r="C546" s="8" t="s">
        <v>10834</v>
      </c>
      <c r="D546" s="8" t="s">
        <v>9943</v>
      </c>
      <c r="E546" s="8"/>
      <c r="F546" s="8" t="s">
        <v>11059</v>
      </c>
    </row>
    <row r="547" spans="1:6" ht="15.75" customHeight="1" x14ac:dyDescent="0.25">
      <c r="A547" s="8"/>
      <c r="B547" s="8" t="s">
        <v>10833</v>
      </c>
      <c r="C547" s="8" t="s">
        <v>10834</v>
      </c>
      <c r="D547" s="8" t="s">
        <v>9865</v>
      </c>
      <c r="E547" s="8"/>
      <c r="F547" s="8" t="s">
        <v>11046</v>
      </c>
    </row>
    <row r="548" spans="1:6" ht="15.75" customHeight="1" x14ac:dyDescent="0.25">
      <c r="A548" s="8"/>
      <c r="B548" s="8" t="s">
        <v>10833</v>
      </c>
      <c r="C548" s="8" t="s">
        <v>10834</v>
      </c>
      <c r="D548" s="8" t="s">
        <v>9861</v>
      </c>
      <c r="E548" s="8"/>
      <c r="F548" s="8" t="s">
        <v>11047</v>
      </c>
    </row>
    <row r="549" spans="1:6" ht="15.75" customHeight="1" x14ac:dyDescent="0.25">
      <c r="A549" s="8"/>
      <c r="B549" s="8" t="s">
        <v>10833</v>
      </c>
      <c r="C549" s="8" t="s">
        <v>10834</v>
      </c>
      <c r="D549" s="8" t="s">
        <v>9942</v>
      </c>
      <c r="E549" s="8"/>
      <c r="F549" s="8" t="s">
        <v>11058</v>
      </c>
    </row>
    <row r="550" spans="1:6" ht="15.75" customHeight="1" x14ac:dyDescent="0.25">
      <c r="A550" s="8"/>
      <c r="B550" s="8" t="s">
        <v>10833</v>
      </c>
      <c r="C550" s="8" t="s">
        <v>10834</v>
      </c>
      <c r="D550" s="8" t="s">
        <v>9864</v>
      </c>
      <c r="E550" s="8"/>
      <c r="F550" s="8" t="s">
        <v>11045</v>
      </c>
    </row>
    <row r="551" spans="1:6" ht="15.75" customHeight="1" x14ac:dyDescent="0.25">
      <c r="A551" s="8"/>
      <c r="B551" s="8" t="s">
        <v>10833</v>
      </c>
      <c r="C551" s="8" t="s">
        <v>10834</v>
      </c>
      <c r="D551" s="8" t="s">
        <v>9919</v>
      </c>
      <c r="E551" s="8"/>
      <c r="F551" s="8" t="s">
        <v>11028</v>
      </c>
    </row>
    <row r="552" spans="1:6" ht="15.75" customHeight="1" x14ac:dyDescent="0.25">
      <c r="A552" s="8"/>
      <c r="B552" s="8" t="s">
        <v>10833</v>
      </c>
      <c r="C552" s="8" t="s">
        <v>10834</v>
      </c>
      <c r="D552" s="8" t="s">
        <v>9918</v>
      </c>
      <c r="E552" s="8"/>
      <c r="F552" s="8" t="s">
        <v>11029</v>
      </c>
    </row>
    <row r="553" spans="1:6" ht="15.75" customHeight="1" x14ac:dyDescent="0.25">
      <c r="A553" s="8"/>
      <c r="B553" s="8" t="s">
        <v>10833</v>
      </c>
      <c r="C553" s="8" t="s">
        <v>10834</v>
      </c>
      <c r="D553" s="8" t="s">
        <v>9929</v>
      </c>
      <c r="E553" s="8"/>
      <c r="F553" s="8" t="s">
        <v>11040</v>
      </c>
    </row>
    <row r="554" spans="1:6" ht="15.75" customHeight="1" x14ac:dyDescent="0.25">
      <c r="A554" s="8"/>
      <c r="B554" s="8" t="s">
        <v>10833</v>
      </c>
      <c r="C554" s="8" t="s">
        <v>10834</v>
      </c>
      <c r="D554" s="8" t="s">
        <v>9924</v>
      </c>
      <c r="E554" s="8"/>
      <c r="F554" s="8" t="s">
        <v>10938</v>
      </c>
    </row>
    <row r="555" spans="1:6" ht="15.75" customHeight="1" x14ac:dyDescent="0.25">
      <c r="A555" s="8"/>
      <c r="B555" s="8" t="s">
        <v>10833</v>
      </c>
      <c r="C555" s="8" t="s">
        <v>10834</v>
      </c>
      <c r="D555" s="8" t="s">
        <v>9923</v>
      </c>
      <c r="E555" s="8"/>
      <c r="F555" s="8" t="s">
        <v>11030</v>
      </c>
    </row>
    <row r="556" spans="1:6" ht="15.75" customHeight="1" x14ac:dyDescent="0.25">
      <c r="A556" s="8"/>
      <c r="B556" s="8" t="s">
        <v>10833</v>
      </c>
      <c r="C556" s="8" t="s">
        <v>10834</v>
      </c>
      <c r="D556" s="8" t="s">
        <v>9922</v>
      </c>
      <c r="E556" s="8"/>
      <c r="F556" s="8" t="s">
        <v>11033</v>
      </c>
    </row>
    <row r="557" spans="1:6" ht="15.75" customHeight="1" x14ac:dyDescent="0.25">
      <c r="A557" s="8"/>
      <c r="B557" s="8" t="s">
        <v>10833</v>
      </c>
      <c r="C557" s="8" t="s">
        <v>10834</v>
      </c>
      <c r="D557" s="8" t="s">
        <v>9917</v>
      </c>
      <c r="E557" s="8"/>
      <c r="F557" s="8" t="s">
        <v>11026</v>
      </c>
    </row>
    <row r="558" spans="1:6" ht="15.75" customHeight="1" x14ac:dyDescent="0.25">
      <c r="A558" s="8"/>
      <c r="B558" s="8" t="s">
        <v>10833</v>
      </c>
      <c r="C558" s="8" t="s">
        <v>10834</v>
      </c>
      <c r="D558" s="8" t="s">
        <v>9920</v>
      </c>
      <c r="E558" s="8"/>
      <c r="F558" s="8" t="s">
        <v>11027</v>
      </c>
    </row>
    <row r="559" spans="1:6" ht="15.75" customHeight="1" x14ac:dyDescent="0.25">
      <c r="A559" s="8"/>
      <c r="B559" s="8" t="s">
        <v>10833</v>
      </c>
      <c r="C559" s="8" t="s">
        <v>10834</v>
      </c>
      <c r="D559" s="8" t="s">
        <v>9930</v>
      </c>
      <c r="E559" s="8"/>
      <c r="F559" s="8" t="s">
        <v>11043</v>
      </c>
    </row>
    <row r="560" spans="1:6" ht="15.75" customHeight="1" x14ac:dyDescent="0.25">
      <c r="A560" s="8"/>
      <c r="B560" s="8" t="s">
        <v>10833</v>
      </c>
      <c r="C560" s="8" t="s">
        <v>10834</v>
      </c>
      <c r="D560" s="8" t="s">
        <v>9907</v>
      </c>
      <c r="E560" s="8"/>
      <c r="F560" s="8" t="s">
        <v>11037</v>
      </c>
    </row>
    <row r="561" spans="1:6" ht="15.75" customHeight="1" x14ac:dyDescent="0.25">
      <c r="A561" s="8"/>
      <c r="B561" s="8" t="s">
        <v>10833</v>
      </c>
      <c r="C561" s="8" t="s">
        <v>10834</v>
      </c>
      <c r="D561" s="8" t="s">
        <v>9927</v>
      </c>
      <c r="E561" s="8"/>
      <c r="F561" s="8" t="s">
        <v>11038</v>
      </c>
    </row>
    <row r="562" spans="1:6" ht="15.75" customHeight="1" x14ac:dyDescent="0.25">
      <c r="A562" s="8"/>
      <c r="B562" s="8" t="s">
        <v>10833</v>
      </c>
      <c r="C562" s="8" t="s">
        <v>10834</v>
      </c>
      <c r="D562" s="8" t="s">
        <v>9906</v>
      </c>
      <c r="E562" s="8"/>
      <c r="F562" s="8" t="s">
        <v>11013</v>
      </c>
    </row>
    <row r="563" spans="1:6" ht="15.75" customHeight="1" x14ac:dyDescent="0.25">
      <c r="A563" s="8"/>
      <c r="B563" s="8" t="s">
        <v>10833</v>
      </c>
      <c r="C563" s="8" t="s">
        <v>10834</v>
      </c>
      <c r="D563" s="8" t="s">
        <v>9908</v>
      </c>
      <c r="E563" s="8"/>
      <c r="F563" s="8" t="s">
        <v>11014</v>
      </c>
    </row>
    <row r="564" spans="1:6" ht="15.75" customHeight="1" x14ac:dyDescent="0.25">
      <c r="A564" s="8"/>
      <c r="B564" s="8" t="s">
        <v>10833</v>
      </c>
      <c r="C564" s="8" t="s">
        <v>10834</v>
      </c>
      <c r="D564" s="8" t="s">
        <v>9928</v>
      </c>
      <c r="E564" s="8"/>
      <c r="F564" s="8" t="s">
        <v>11039</v>
      </c>
    </row>
    <row r="565" spans="1:6" ht="15.75" customHeight="1" x14ac:dyDescent="0.25">
      <c r="A565" s="8"/>
      <c r="B565" s="8" t="s">
        <v>10833</v>
      </c>
      <c r="C565" s="8" t="s">
        <v>10834</v>
      </c>
      <c r="D565" s="8" t="s">
        <v>9931</v>
      </c>
      <c r="E565" s="8"/>
      <c r="F565" s="8" t="s">
        <v>11042</v>
      </c>
    </row>
    <row r="566" spans="1:6" ht="15.75" customHeight="1" x14ac:dyDescent="0.25">
      <c r="A566" s="8"/>
      <c r="B566" s="8" t="s">
        <v>10833</v>
      </c>
      <c r="C566" s="8" t="s">
        <v>10834</v>
      </c>
      <c r="D566" s="8" t="s">
        <v>9926</v>
      </c>
      <c r="E566" s="8"/>
      <c r="F566" s="8" t="s">
        <v>11035</v>
      </c>
    </row>
    <row r="567" spans="1:6" ht="15.75" customHeight="1" x14ac:dyDescent="0.25">
      <c r="A567" s="8"/>
      <c r="B567" s="8" t="s">
        <v>10833</v>
      </c>
      <c r="C567" s="8" t="s">
        <v>10834</v>
      </c>
      <c r="D567" s="8" t="s">
        <v>9925</v>
      </c>
      <c r="E567" s="8"/>
      <c r="F567" s="8" t="s">
        <v>11036</v>
      </c>
    </row>
    <row r="568" spans="1:6" ht="15.75" customHeight="1" x14ac:dyDescent="0.25">
      <c r="A568" s="8"/>
      <c r="B568" s="8" t="s">
        <v>10833</v>
      </c>
      <c r="C568" s="8" t="s">
        <v>10834</v>
      </c>
      <c r="D568" s="8" t="s">
        <v>9903</v>
      </c>
      <c r="E568" s="8"/>
      <c r="F568" s="8" t="s">
        <v>11016</v>
      </c>
    </row>
    <row r="569" spans="1:6" ht="15.75" customHeight="1" x14ac:dyDescent="0.25">
      <c r="A569" s="8"/>
      <c r="B569" s="8" t="s">
        <v>10833</v>
      </c>
      <c r="C569" s="8" t="s">
        <v>10834</v>
      </c>
      <c r="D569" s="8" t="s">
        <v>9952</v>
      </c>
      <c r="E569" s="8"/>
      <c r="F569" s="8" t="s">
        <v>11018</v>
      </c>
    </row>
    <row r="570" spans="1:6" ht="15.75" customHeight="1" x14ac:dyDescent="0.25">
      <c r="A570" s="8"/>
      <c r="B570" s="8" t="s">
        <v>10833</v>
      </c>
      <c r="C570" s="8" t="s">
        <v>10834</v>
      </c>
      <c r="D570" s="8" t="s">
        <v>9953</v>
      </c>
      <c r="E570" s="8"/>
      <c r="F570" s="8" t="s">
        <v>11017</v>
      </c>
    </row>
    <row r="571" spans="1:6" ht="15.75" customHeight="1" x14ac:dyDescent="0.25">
      <c r="A571" s="8"/>
      <c r="B571" s="8" t="s">
        <v>10833</v>
      </c>
      <c r="C571" s="8" t="s">
        <v>10834</v>
      </c>
      <c r="D571" s="8" t="s">
        <v>9912</v>
      </c>
      <c r="E571" s="8"/>
      <c r="F571" s="8" t="s">
        <v>11024</v>
      </c>
    </row>
    <row r="572" spans="1:6" ht="15.75" customHeight="1" x14ac:dyDescent="0.25">
      <c r="A572" s="8"/>
      <c r="B572" s="8" t="s">
        <v>10833</v>
      </c>
      <c r="C572" s="8" t="s">
        <v>10834</v>
      </c>
      <c r="D572" s="8" t="s">
        <v>9951</v>
      </c>
      <c r="E572" s="8"/>
      <c r="F572" s="8" t="s">
        <v>11021</v>
      </c>
    </row>
    <row r="573" spans="1:6" ht="15.75" customHeight="1" x14ac:dyDescent="0.25">
      <c r="A573" s="8"/>
      <c r="B573" s="8" t="s">
        <v>10833</v>
      </c>
      <c r="C573" s="8" t="s">
        <v>10834</v>
      </c>
      <c r="D573" s="8" t="s">
        <v>9948</v>
      </c>
      <c r="E573" s="8"/>
      <c r="F573" s="8" t="s">
        <v>11007</v>
      </c>
    </row>
    <row r="574" spans="1:6" ht="15.75" customHeight="1" x14ac:dyDescent="0.25">
      <c r="A574" s="8"/>
      <c r="B574" s="8" t="s">
        <v>10833</v>
      </c>
      <c r="C574" s="8" t="s">
        <v>10834</v>
      </c>
      <c r="D574" s="8" t="s">
        <v>9949</v>
      </c>
      <c r="E574" s="8"/>
      <c r="F574" s="8" t="s">
        <v>11041</v>
      </c>
    </row>
    <row r="575" spans="1:6" ht="15.75" customHeight="1" x14ac:dyDescent="0.25">
      <c r="A575" s="8"/>
      <c r="B575" s="8" t="s">
        <v>10833</v>
      </c>
      <c r="C575" s="8" t="s">
        <v>10834</v>
      </c>
      <c r="D575" s="8" t="s">
        <v>9950</v>
      </c>
      <c r="E575" s="8"/>
      <c r="F575" s="8" t="s">
        <v>11020</v>
      </c>
    </row>
    <row r="576" spans="1:6" ht="15.75" customHeight="1" x14ac:dyDescent="0.25">
      <c r="A576" s="8"/>
      <c r="B576" s="8" t="s">
        <v>10833</v>
      </c>
      <c r="C576" s="8" t="s">
        <v>10834</v>
      </c>
      <c r="D576" s="8" t="s">
        <v>9947</v>
      </c>
      <c r="E576" s="8"/>
      <c r="F576" s="8" t="s">
        <v>11019</v>
      </c>
    </row>
    <row r="577" spans="1:6" ht="15.75" customHeight="1" x14ac:dyDescent="0.25">
      <c r="A577" s="8"/>
      <c r="B577" s="8" t="s">
        <v>10833</v>
      </c>
      <c r="C577" s="8" t="s">
        <v>10834</v>
      </c>
      <c r="D577" s="8" t="s">
        <v>9911</v>
      </c>
      <c r="E577" s="8"/>
      <c r="F577" s="8" t="s">
        <v>11025</v>
      </c>
    </row>
    <row r="578" spans="1:6" ht="15.75" customHeight="1" x14ac:dyDescent="0.25">
      <c r="A578" s="8"/>
      <c r="B578" s="8" t="s">
        <v>10833</v>
      </c>
      <c r="C578" s="8" t="s">
        <v>10834</v>
      </c>
      <c r="D578" s="8" t="s">
        <v>9909</v>
      </c>
      <c r="E578" s="8"/>
      <c r="F578" s="8" t="s">
        <v>11009</v>
      </c>
    </row>
    <row r="579" spans="1:6" ht="15.75" customHeight="1" x14ac:dyDescent="0.25">
      <c r="A579" s="8"/>
      <c r="B579" s="8" t="s">
        <v>10833</v>
      </c>
      <c r="C579" s="8" t="s">
        <v>10834</v>
      </c>
      <c r="D579" s="8" t="s">
        <v>9914</v>
      </c>
      <c r="E579" s="8"/>
      <c r="F579" s="8" t="s">
        <v>11008</v>
      </c>
    </row>
    <row r="580" spans="1:6" ht="15.75" customHeight="1" x14ac:dyDescent="0.25">
      <c r="A580" s="8"/>
      <c r="B580" s="8" t="s">
        <v>10833</v>
      </c>
      <c r="C580" s="8" t="s">
        <v>10834</v>
      </c>
      <c r="D580" s="8" t="s">
        <v>9904</v>
      </c>
      <c r="E580" s="8"/>
      <c r="F580" s="8" t="s">
        <v>11015</v>
      </c>
    </row>
    <row r="581" spans="1:6" ht="15.75" customHeight="1" x14ac:dyDescent="0.25">
      <c r="A581" s="8"/>
      <c r="B581" s="8" t="s">
        <v>10833</v>
      </c>
      <c r="C581" s="8" t="s">
        <v>10834</v>
      </c>
      <c r="D581" s="8" t="s">
        <v>9905</v>
      </c>
      <c r="E581" s="8"/>
      <c r="F581" s="8" t="s">
        <v>11012</v>
      </c>
    </row>
    <row r="582" spans="1:6" ht="15.75" customHeight="1" x14ac:dyDescent="0.25">
      <c r="A582" s="8"/>
      <c r="B582" s="8" t="s">
        <v>10833</v>
      </c>
      <c r="C582" s="8" t="s">
        <v>10834</v>
      </c>
      <c r="D582" s="8" t="s">
        <v>9913</v>
      </c>
      <c r="E582" s="8"/>
      <c r="F582" s="8" t="s">
        <v>11023</v>
      </c>
    </row>
    <row r="583" spans="1:6" ht="15.75" customHeight="1" x14ac:dyDescent="0.25">
      <c r="A583" s="8"/>
      <c r="B583" s="8" t="s">
        <v>10833</v>
      </c>
      <c r="C583" s="8" t="s">
        <v>10834</v>
      </c>
      <c r="D583" s="8" t="s">
        <v>9910</v>
      </c>
      <c r="E583" s="8"/>
      <c r="F583" s="8" t="s">
        <v>11022</v>
      </c>
    </row>
    <row r="584" spans="1:6" ht="15.75" customHeight="1" x14ac:dyDescent="0.25">
      <c r="A584" s="8"/>
      <c r="B584" s="8" t="s">
        <v>10833</v>
      </c>
      <c r="C584" s="8" t="s">
        <v>10834</v>
      </c>
      <c r="D584" s="8" t="s">
        <v>9915</v>
      </c>
      <c r="E584" s="8"/>
      <c r="F584" s="8" t="s">
        <v>11011</v>
      </c>
    </row>
    <row r="585" spans="1:6" ht="15.75" customHeight="1" x14ac:dyDescent="0.25">
      <c r="A585" s="8"/>
      <c r="B585" s="8" t="s">
        <v>10833</v>
      </c>
      <c r="C585" s="8" t="s">
        <v>10834</v>
      </c>
      <c r="D585" s="8" t="s">
        <v>9916</v>
      </c>
      <c r="E585" s="8"/>
      <c r="F585" s="8" t="s">
        <v>11010</v>
      </c>
    </row>
    <row r="586" spans="1:6" ht="15.75" customHeight="1" x14ac:dyDescent="0.25">
      <c r="A586" s="8"/>
      <c r="B586" s="8" t="s">
        <v>10833</v>
      </c>
      <c r="C586" s="8" t="s">
        <v>10834</v>
      </c>
      <c r="D586" s="8" t="s">
        <v>10036</v>
      </c>
      <c r="E586" s="8"/>
      <c r="F586" s="8" t="s">
        <v>10895</v>
      </c>
    </row>
    <row r="587" spans="1:6" ht="15.75" customHeight="1" x14ac:dyDescent="0.25">
      <c r="A587" s="8"/>
      <c r="B587" s="8" t="s">
        <v>10833</v>
      </c>
      <c r="C587" s="8" t="s">
        <v>10834</v>
      </c>
      <c r="D587" s="8" t="s">
        <v>10033</v>
      </c>
      <c r="E587" s="8"/>
      <c r="F587" s="8" t="s">
        <v>10896</v>
      </c>
    </row>
    <row r="588" spans="1:6" ht="15.75" customHeight="1" x14ac:dyDescent="0.25">
      <c r="A588" s="8"/>
      <c r="B588" s="8" t="s">
        <v>10833</v>
      </c>
      <c r="C588" s="8" t="s">
        <v>10834</v>
      </c>
      <c r="D588" s="8" t="s">
        <v>10038</v>
      </c>
      <c r="E588" s="8"/>
      <c r="F588" s="8" t="s">
        <v>10897</v>
      </c>
    </row>
    <row r="589" spans="1:6" ht="15.75" customHeight="1" x14ac:dyDescent="0.25">
      <c r="A589" s="8"/>
      <c r="B589" s="8" t="s">
        <v>10833</v>
      </c>
      <c r="C589" s="8" t="s">
        <v>10834</v>
      </c>
      <c r="D589" s="8" t="s">
        <v>10039</v>
      </c>
      <c r="E589" s="8"/>
      <c r="F589" s="8" t="s">
        <v>10898</v>
      </c>
    </row>
    <row r="590" spans="1:6" ht="15.75" customHeight="1" x14ac:dyDescent="0.25">
      <c r="A590" s="8"/>
      <c r="B590" s="8" t="s">
        <v>10833</v>
      </c>
      <c r="C590" s="8" t="s">
        <v>10834</v>
      </c>
      <c r="D590" s="8" t="s">
        <v>10045</v>
      </c>
      <c r="E590" s="8"/>
      <c r="F590" s="8" t="s">
        <v>10844</v>
      </c>
    </row>
    <row r="591" spans="1:6" ht="15.75" customHeight="1" x14ac:dyDescent="0.25">
      <c r="A591" s="8"/>
      <c r="B591" s="8" t="s">
        <v>10833</v>
      </c>
      <c r="C591" s="8" t="s">
        <v>10834</v>
      </c>
      <c r="D591" s="8" t="s">
        <v>10046</v>
      </c>
      <c r="E591" s="8"/>
      <c r="F591" s="8" t="s">
        <v>10845</v>
      </c>
    </row>
    <row r="592" spans="1:6" ht="15.75" customHeight="1" x14ac:dyDescent="0.25">
      <c r="A592" s="8"/>
      <c r="B592" s="8" t="s">
        <v>10833</v>
      </c>
      <c r="C592" s="8" t="s">
        <v>10834</v>
      </c>
      <c r="D592" s="8" t="s">
        <v>10034</v>
      </c>
      <c r="E592" s="8"/>
      <c r="F592" s="8" t="s">
        <v>10870</v>
      </c>
    </row>
    <row r="593" spans="1:6" ht="15.75" customHeight="1" x14ac:dyDescent="0.25">
      <c r="A593" s="8"/>
      <c r="B593" s="8" t="s">
        <v>10833</v>
      </c>
      <c r="C593" s="8" t="s">
        <v>10834</v>
      </c>
      <c r="D593" s="8" t="s">
        <v>10035</v>
      </c>
      <c r="E593" s="8"/>
      <c r="F593" s="8" t="s">
        <v>10846</v>
      </c>
    </row>
    <row r="594" spans="1:6" ht="15.75" customHeight="1" x14ac:dyDescent="0.25">
      <c r="A594" s="8"/>
      <c r="B594" s="8" t="s">
        <v>10833</v>
      </c>
      <c r="C594" s="8" t="s">
        <v>10834</v>
      </c>
      <c r="D594" s="8" t="s">
        <v>10037</v>
      </c>
      <c r="E594" s="8"/>
      <c r="F594" s="8" t="s">
        <v>10894</v>
      </c>
    </row>
    <row r="595" spans="1:6" ht="15.75" customHeight="1" x14ac:dyDescent="0.25">
      <c r="A595" s="8"/>
      <c r="B595" s="8" t="s">
        <v>10833</v>
      </c>
      <c r="C595" s="8" t="s">
        <v>10834</v>
      </c>
      <c r="D595" s="8" t="s">
        <v>9885</v>
      </c>
      <c r="E595" s="8"/>
      <c r="F595" s="8" t="s">
        <v>10904</v>
      </c>
    </row>
    <row r="596" spans="1:6" ht="15.75" customHeight="1" x14ac:dyDescent="0.25">
      <c r="A596" s="8"/>
      <c r="B596" s="8" t="s">
        <v>10833</v>
      </c>
      <c r="C596" s="8" t="s">
        <v>10834</v>
      </c>
      <c r="D596" s="8" t="s">
        <v>9887</v>
      </c>
      <c r="E596" s="8"/>
      <c r="F596" s="8" t="s">
        <v>10902</v>
      </c>
    </row>
    <row r="597" spans="1:6" ht="15.75" customHeight="1" x14ac:dyDescent="0.25">
      <c r="A597" s="8"/>
      <c r="B597" s="8" t="s">
        <v>10833</v>
      </c>
      <c r="C597" s="8" t="s">
        <v>10834</v>
      </c>
      <c r="D597" s="8" t="s">
        <v>9876</v>
      </c>
      <c r="E597" s="8"/>
      <c r="F597" s="8" t="s">
        <v>10901</v>
      </c>
    </row>
    <row r="598" spans="1:6" ht="15.75" customHeight="1" x14ac:dyDescent="0.25">
      <c r="A598" s="8"/>
      <c r="B598" s="8" t="s">
        <v>10833</v>
      </c>
      <c r="C598" s="8" t="s">
        <v>10834</v>
      </c>
      <c r="D598" s="8" t="s">
        <v>9880</v>
      </c>
      <c r="E598" s="8"/>
      <c r="F598" s="8" t="s">
        <v>10903</v>
      </c>
    </row>
    <row r="599" spans="1:6" ht="15.75" customHeight="1" x14ac:dyDescent="0.25">
      <c r="A599" s="8"/>
      <c r="B599" s="8" t="s">
        <v>10833</v>
      </c>
      <c r="C599" s="8" t="s">
        <v>10834</v>
      </c>
      <c r="D599" s="8" t="s">
        <v>9882</v>
      </c>
      <c r="E599" s="8"/>
      <c r="F599" s="8" t="s">
        <v>10890</v>
      </c>
    </row>
    <row r="600" spans="1:6" ht="15.75" customHeight="1" x14ac:dyDescent="0.25">
      <c r="A600" s="8"/>
      <c r="B600" s="8" t="s">
        <v>10833</v>
      </c>
      <c r="C600" s="8" t="s">
        <v>10834</v>
      </c>
      <c r="D600" s="8" t="s">
        <v>9883</v>
      </c>
      <c r="E600" s="8"/>
      <c r="F600" s="8" t="s">
        <v>10891</v>
      </c>
    </row>
    <row r="601" spans="1:6" ht="15.75" customHeight="1" x14ac:dyDescent="0.25">
      <c r="A601" s="8"/>
      <c r="B601" s="8" t="s">
        <v>10833</v>
      </c>
      <c r="C601" s="8" t="s">
        <v>10834</v>
      </c>
      <c r="D601" s="8" t="s">
        <v>9884</v>
      </c>
      <c r="E601" s="8"/>
      <c r="F601" s="8" t="s">
        <v>10892</v>
      </c>
    </row>
    <row r="602" spans="1:6" ht="15.75" customHeight="1" x14ac:dyDescent="0.25">
      <c r="A602" s="8"/>
      <c r="B602" s="8" t="s">
        <v>10833</v>
      </c>
      <c r="C602" s="8" t="s">
        <v>10834</v>
      </c>
      <c r="D602" s="8" t="s">
        <v>9881</v>
      </c>
      <c r="E602" s="8"/>
      <c r="F602" s="8" t="s">
        <v>10893</v>
      </c>
    </row>
    <row r="603" spans="1:6" ht="15.75" customHeight="1" x14ac:dyDescent="0.25">
      <c r="A603" s="8"/>
      <c r="B603" s="8" t="s">
        <v>10833</v>
      </c>
      <c r="C603" s="8" t="s">
        <v>10834</v>
      </c>
      <c r="D603" s="8" t="s">
        <v>10047</v>
      </c>
      <c r="E603" s="8"/>
      <c r="F603" s="8" t="s">
        <v>10847</v>
      </c>
    </row>
    <row r="604" spans="1:6" ht="15.75" customHeight="1" x14ac:dyDescent="0.25">
      <c r="A604" s="8"/>
      <c r="B604" s="8" t="s">
        <v>10833</v>
      </c>
      <c r="C604" s="8" t="s">
        <v>10834</v>
      </c>
      <c r="D604" s="8" t="s">
        <v>10025</v>
      </c>
      <c r="E604" s="8"/>
      <c r="F604" s="8" t="s">
        <v>10839</v>
      </c>
    </row>
    <row r="605" spans="1:6" ht="15.75" customHeight="1" x14ac:dyDescent="0.25">
      <c r="A605" s="8"/>
      <c r="B605" s="8" t="s">
        <v>10833</v>
      </c>
      <c r="C605" s="8" t="s">
        <v>10834</v>
      </c>
      <c r="D605" s="8" t="s">
        <v>10030</v>
      </c>
      <c r="E605" s="8"/>
      <c r="F605" s="8" t="s">
        <v>10840</v>
      </c>
    </row>
    <row r="606" spans="1:6" ht="15.75" customHeight="1" x14ac:dyDescent="0.25">
      <c r="A606" s="8"/>
      <c r="B606" s="8" t="s">
        <v>10833</v>
      </c>
      <c r="C606" s="8" t="s">
        <v>10834</v>
      </c>
      <c r="D606" s="8" t="s">
        <v>10019</v>
      </c>
      <c r="E606" s="8"/>
      <c r="F606" s="8" t="s">
        <v>10841</v>
      </c>
    </row>
    <row r="607" spans="1:6" ht="15.75" customHeight="1" x14ac:dyDescent="0.25">
      <c r="A607" s="8"/>
      <c r="B607" s="8" t="s">
        <v>10833</v>
      </c>
      <c r="C607" s="8" t="s">
        <v>10834</v>
      </c>
      <c r="D607" s="8" t="s">
        <v>10020</v>
      </c>
      <c r="E607" s="8"/>
      <c r="F607" s="8" t="s">
        <v>10842</v>
      </c>
    </row>
    <row r="608" spans="1:6" ht="15.75" customHeight="1" x14ac:dyDescent="0.25">
      <c r="A608" s="8"/>
      <c r="B608" s="8" t="s">
        <v>10833</v>
      </c>
      <c r="C608" s="8" t="s">
        <v>10834</v>
      </c>
      <c r="D608" s="8" t="s">
        <v>10029</v>
      </c>
      <c r="E608" s="8"/>
      <c r="F608" s="8" t="s">
        <v>10861</v>
      </c>
    </row>
    <row r="609" spans="1:6" ht="15.75" customHeight="1" x14ac:dyDescent="0.25">
      <c r="A609" s="8"/>
      <c r="B609" s="8" t="s">
        <v>10833</v>
      </c>
      <c r="C609" s="8" t="s">
        <v>10834</v>
      </c>
      <c r="D609" s="8" t="s">
        <v>10026</v>
      </c>
      <c r="E609" s="8"/>
      <c r="F609" s="8" t="s">
        <v>10862</v>
      </c>
    </row>
    <row r="610" spans="1:6" ht="15.75" customHeight="1" x14ac:dyDescent="0.25">
      <c r="A610" s="8"/>
      <c r="B610" s="8" t="s">
        <v>10833</v>
      </c>
      <c r="C610" s="8" t="s">
        <v>10834</v>
      </c>
      <c r="D610" s="8" t="s">
        <v>10031</v>
      </c>
      <c r="E610" s="8"/>
      <c r="F610" s="8" t="s">
        <v>10863</v>
      </c>
    </row>
    <row r="611" spans="1:6" ht="15.75" customHeight="1" x14ac:dyDescent="0.25">
      <c r="A611" s="8"/>
      <c r="B611" s="8" t="s">
        <v>10833</v>
      </c>
      <c r="C611" s="8" t="s">
        <v>10834</v>
      </c>
      <c r="D611" s="8" t="s">
        <v>10032</v>
      </c>
      <c r="E611" s="8"/>
      <c r="F611" s="8" t="s">
        <v>10864</v>
      </c>
    </row>
    <row r="612" spans="1:6" ht="15.75" customHeight="1" x14ac:dyDescent="0.25">
      <c r="A612" s="8"/>
      <c r="B612" s="8" t="s">
        <v>10833</v>
      </c>
      <c r="C612" s="8" t="s">
        <v>10834</v>
      </c>
      <c r="D612" s="8" t="s">
        <v>10018</v>
      </c>
      <c r="E612" s="8"/>
      <c r="F612" s="8" t="s">
        <v>10838</v>
      </c>
    </row>
    <row r="613" spans="1:6" ht="15.75" customHeight="1" x14ac:dyDescent="0.25">
      <c r="A613" s="8"/>
      <c r="B613" s="8" t="s">
        <v>10833</v>
      </c>
      <c r="C613" s="8" t="s">
        <v>10834</v>
      </c>
      <c r="D613" s="8" t="s">
        <v>10042</v>
      </c>
      <c r="E613" s="8"/>
      <c r="F613" s="8" t="s">
        <v>10848</v>
      </c>
    </row>
    <row r="614" spans="1:6" ht="15.75" customHeight="1" x14ac:dyDescent="0.25">
      <c r="A614" s="8"/>
      <c r="B614" s="8" t="s">
        <v>10833</v>
      </c>
      <c r="C614" s="8" t="s">
        <v>10834</v>
      </c>
      <c r="D614" s="8" t="s">
        <v>10043</v>
      </c>
      <c r="E614" s="8"/>
      <c r="F614" s="8" t="s">
        <v>10849</v>
      </c>
    </row>
    <row r="615" spans="1:6" ht="15.75" customHeight="1" x14ac:dyDescent="0.25">
      <c r="A615" s="8"/>
      <c r="B615" s="8" t="s">
        <v>10833</v>
      </c>
      <c r="C615" s="8" t="s">
        <v>10834</v>
      </c>
      <c r="D615" s="8" t="s">
        <v>10044</v>
      </c>
      <c r="E615" s="8"/>
      <c r="F615" s="8" t="s">
        <v>10850</v>
      </c>
    </row>
    <row r="616" spans="1:6" ht="15.75" customHeight="1" x14ac:dyDescent="0.25">
      <c r="A616" s="8"/>
      <c r="B616" s="8" t="s">
        <v>10833</v>
      </c>
      <c r="C616" s="8" t="s">
        <v>10834</v>
      </c>
      <c r="D616" s="8" t="s">
        <v>10041</v>
      </c>
      <c r="E616" s="8"/>
      <c r="F616" s="8" t="s">
        <v>10851</v>
      </c>
    </row>
    <row r="617" spans="1:6" ht="15.75" customHeight="1" x14ac:dyDescent="0.25">
      <c r="A617" s="8"/>
      <c r="B617" s="8" t="s">
        <v>10833</v>
      </c>
      <c r="C617" s="8" t="s">
        <v>10834</v>
      </c>
      <c r="D617" s="8" t="s">
        <v>10024</v>
      </c>
      <c r="E617" s="8"/>
      <c r="F617" s="8" t="s">
        <v>10836</v>
      </c>
    </row>
    <row r="618" spans="1:6" ht="15.75" customHeight="1" x14ac:dyDescent="0.25">
      <c r="A618" s="8"/>
      <c r="B618" s="8" t="s">
        <v>10833</v>
      </c>
      <c r="C618" s="8" t="s">
        <v>10834</v>
      </c>
      <c r="D618" s="8" t="s">
        <v>10021</v>
      </c>
      <c r="E618" s="8"/>
      <c r="F618" s="8" t="s">
        <v>10835</v>
      </c>
    </row>
    <row r="619" spans="1:6" ht="15.75" customHeight="1" x14ac:dyDescent="0.25">
      <c r="A619" s="8"/>
      <c r="B619" s="8" t="s">
        <v>10833</v>
      </c>
      <c r="C619" s="8" t="s">
        <v>10834</v>
      </c>
      <c r="D619" s="8" t="s">
        <v>10022</v>
      </c>
      <c r="E619" s="8"/>
      <c r="F619" s="8" t="s">
        <v>10843</v>
      </c>
    </row>
    <row r="620" spans="1:6" ht="15.75" customHeight="1" x14ac:dyDescent="0.25">
      <c r="A620" s="8"/>
      <c r="B620" s="8" t="s">
        <v>10833</v>
      </c>
      <c r="C620" s="8" t="s">
        <v>10834</v>
      </c>
      <c r="D620" s="8" t="s">
        <v>10023</v>
      </c>
      <c r="E620" s="8"/>
      <c r="F620" s="8" t="s">
        <v>10837</v>
      </c>
    </row>
    <row r="621" spans="1:6" ht="15.75" customHeight="1" x14ac:dyDescent="0.25">
      <c r="A621" s="8"/>
      <c r="B621" s="8" t="s">
        <v>10833</v>
      </c>
      <c r="C621" s="8" t="s">
        <v>10834</v>
      </c>
      <c r="D621" s="8" t="s">
        <v>9860</v>
      </c>
      <c r="E621" s="8"/>
      <c r="F621" s="8" t="s">
        <v>11070</v>
      </c>
    </row>
    <row r="622" spans="1:6" ht="15.75" customHeight="1" x14ac:dyDescent="0.25">
      <c r="A622" s="8"/>
      <c r="B622" s="8" t="s">
        <v>10833</v>
      </c>
      <c r="C622" s="8" t="s">
        <v>10834</v>
      </c>
      <c r="D622" s="8" t="s">
        <v>9857</v>
      </c>
      <c r="E622" s="8"/>
      <c r="F622" s="8" t="s">
        <v>11067</v>
      </c>
    </row>
    <row r="623" spans="1:6" ht="15.75" customHeight="1" x14ac:dyDescent="0.25">
      <c r="A623" s="8"/>
      <c r="B623" s="8" t="s">
        <v>10833</v>
      </c>
      <c r="C623" s="8" t="s">
        <v>10834</v>
      </c>
      <c r="D623" s="8" t="s">
        <v>9858</v>
      </c>
      <c r="E623" s="8"/>
      <c r="F623" s="8" t="s">
        <v>11066</v>
      </c>
    </row>
    <row r="624" spans="1:6" ht="15.75" customHeight="1" x14ac:dyDescent="0.25">
      <c r="A624" s="8"/>
      <c r="B624" s="8" t="s">
        <v>10833</v>
      </c>
      <c r="C624" s="8" t="s">
        <v>10834</v>
      </c>
      <c r="D624" s="8" t="s">
        <v>9859</v>
      </c>
      <c r="E624" s="8"/>
      <c r="F624" s="8" t="s">
        <v>11069</v>
      </c>
    </row>
    <row r="625" spans="1:6" ht="15.75" customHeight="1" x14ac:dyDescent="0.25">
      <c r="A625" s="8"/>
      <c r="B625" s="8" t="s">
        <v>10833</v>
      </c>
      <c r="C625" s="8" t="s">
        <v>10834</v>
      </c>
      <c r="D625" s="8" t="s">
        <v>9856</v>
      </c>
      <c r="E625" s="8"/>
      <c r="F625" s="8" t="s">
        <v>10883</v>
      </c>
    </row>
    <row r="626" spans="1:6" ht="15.75" customHeight="1" x14ac:dyDescent="0.25">
      <c r="A626" s="8"/>
      <c r="B626" s="8" t="s">
        <v>10833</v>
      </c>
      <c r="C626" s="8" t="s">
        <v>10834</v>
      </c>
      <c r="D626" s="8" t="s">
        <v>9892</v>
      </c>
      <c r="E626" s="8"/>
      <c r="F626" s="8" t="s">
        <v>10880</v>
      </c>
    </row>
    <row r="627" spans="1:6" ht="15.75" customHeight="1" x14ac:dyDescent="0.25">
      <c r="A627" s="8"/>
      <c r="B627" s="8" t="s">
        <v>10833</v>
      </c>
      <c r="C627" s="8" t="s">
        <v>10834</v>
      </c>
      <c r="D627" s="8" t="s">
        <v>9854</v>
      </c>
      <c r="E627" s="8"/>
      <c r="F627" s="8" t="s">
        <v>11068</v>
      </c>
    </row>
    <row r="628" spans="1:6" ht="15.75" customHeight="1" x14ac:dyDescent="0.25">
      <c r="A628" s="8"/>
      <c r="B628" s="8" t="s">
        <v>10833</v>
      </c>
      <c r="C628" s="8" t="s">
        <v>10834</v>
      </c>
      <c r="D628" s="8" t="s">
        <v>9855</v>
      </c>
      <c r="E628" s="8"/>
      <c r="F628" s="8" t="s">
        <v>10882</v>
      </c>
    </row>
    <row r="629" spans="1:6" ht="15.75" customHeight="1" x14ac:dyDescent="0.25">
      <c r="A629" s="8"/>
      <c r="B629" s="8" t="s">
        <v>10833</v>
      </c>
      <c r="C629" s="8" t="s">
        <v>10834</v>
      </c>
      <c r="D629" s="8" t="s">
        <v>9853</v>
      </c>
      <c r="E629" s="8"/>
      <c r="F629" s="8" t="s">
        <v>11063</v>
      </c>
    </row>
    <row r="630" spans="1:6" ht="15.75" customHeight="1" x14ac:dyDescent="0.25">
      <c r="A630" s="8"/>
      <c r="B630" s="8" t="s">
        <v>10833</v>
      </c>
      <c r="C630" s="8" t="s">
        <v>10834</v>
      </c>
      <c r="D630" s="8" t="s">
        <v>9851</v>
      </c>
      <c r="E630" s="8"/>
      <c r="F630" s="8" t="s">
        <v>11079</v>
      </c>
    </row>
    <row r="631" spans="1:6" ht="15.75" customHeight="1" x14ac:dyDescent="0.25">
      <c r="A631" s="8"/>
      <c r="B631" s="8" t="s">
        <v>10833</v>
      </c>
      <c r="C631" s="8" t="s">
        <v>10834</v>
      </c>
      <c r="D631" s="8" t="s">
        <v>9852</v>
      </c>
      <c r="E631" s="8"/>
      <c r="F631" s="8" t="s">
        <v>11076</v>
      </c>
    </row>
    <row r="632" spans="1:6" ht="15.75" customHeight="1" x14ac:dyDescent="0.25">
      <c r="A632" s="8"/>
      <c r="B632" s="8" t="s">
        <v>10833</v>
      </c>
      <c r="C632" s="8" t="s">
        <v>10834</v>
      </c>
      <c r="D632" s="8" t="s">
        <v>9869</v>
      </c>
      <c r="E632" s="8"/>
      <c r="F632" s="8" t="s">
        <v>11075</v>
      </c>
    </row>
    <row r="633" spans="1:6" ht="15.75" customHeight="1" x14ac:dyDescent="0.25">
      <c r="A633" s="8"/>
      <c r="B633" s="8" t="s">
        <v>10833</v>
      </c>
      <c r="C633" s="8" t="s">
        <v>10834</v>
      </c>
      <c r="D633" s="8" t="s">
        <v>9850</v>
      </c>
      <c r="E633" s="8"/>
      <c r="F633" s="8" t="s">
        <v>11078</v>
      </c>
    </row>
    <row r="634" spans="1:6" ht="15.75" customHeight="1" x14ac:dyDescent="0.25">
      <c r="A634" s="8"/>
      <c r="B634" s="8" t="s">
        <v>10833</v>
      </c>
      <c r="C634" s="8" t="s">
        <v>10834</v>
      </c>
      <c r="D634" s="8" t="s">
        <v>9847</v>
      </c>
      <c r="E634" s="8"/>
      <c r="F634" s="8" t="s">
        <v>11065</v>
      </c>
    </row>
    <row r="635" spans="1:6" ht="15.75" customHeight="1" x14ac:dyDescent="0.25">
      <c r="A635" s="8"/>
      <c r="B635" s="8" t="s">
        <v>10833</v>
      </c>
      <c r="C635" s="8" t="s">
        <v>10834</v>
      </c>
      <c r="D635" s="8" t="s">
        <v>9848</v>
      </c>
      <c r="E635" s="8"/>
      <c r="F635" s="8" t="s">
        <v>11062</v>
      </c>
    </row>
    <row r="636" spans="1:6" ht="15.75" customHeight="1" x14ac:dyDescent="0.25">
      <c r="A636" s="8"/>
      <c r="B636" s="8" t="s">
        <v>10833</v>
      </c>
      <c r="C636" s="8" t="s">
        <v>10834</v>
      </c>
      <c r="D636" s="8" t="s">
        <v>9849</v>
      </c>
      <c r="E636" s="8"/>
      <c r="F636" s="8" t="s">
        <v>11077</v>
      </c>
    </row>
    <row r="637" spans="1:6" ht="15.75" customHeight="1" x14ac:dyDescent="0.25">
      <c r="A637" s="8"/>
      <c r="B637" s="8" t="s">
        <v>10833</v>
      </c>
      <c r="C637" s="8" t="s">
        <v>10834</v>
      </c>
      <c r="D637" s="8" t="s">
        <v>9846</v>
      </c>
      <c r="E637" s="8"/>
      <c r="F637" s="8" t="s">
        <v>11064</v>
      </c>
    </row>
    <row r="638" spans="1:6" ht="15.75" customHeight="1" x14ac:dyDescent="0.25">
      <c r="A638" s="8"/>
      <c r="B638" s="8" t="s">
        <v>10833</v>
      </c>
      <c r="C638" s="8" t="s">
        <v>10834</v>
      </c>
      <c r="D638" s="8" t="s">
        <v>9893</v>
      </c>
      <c r="E638" s="8"/>
      <c r="F638" s="8" t="s">
        <v>10881</v>
      </c>
    </row>
    <row r="639" spans="1:6" ht="15.75" customHeight="1" x14ac:dyDescent="0.25">
      <c r="A639" s="8"/>
      <c r="B639" s="8" t="s">
        <v>10833</v>
      </c>
      <c r="C639" s="8" t="s">
        <v>10834</v>
      </c>
      <c r="D639" s="8" t="s">
        <v>9897</v>
      </c>
      <c r="E639" s="8"/>
      <c r="F639" s="8" t="s">
        <v>10879</v>
      </c>
    </row>
    <row r="640" spans="1:6" ht="15.75" customHeight="1" x14ac:dyDescent="0.25">
      <c r="A640" s="8"/>
      <c r="B640" s="8" t="s">
        <v>10833</v>
      </c>
      <c r="C640" s="8" t="s">
        <v>10834</v>
      </c>
      <c r="D640" s="8" t="s">
        <v>9898</v>
      </c>
      <c r="E640" s="8"/>
      <c r="F640" s="8" t="s">
        <v>10876</v>
      </c>
    </row>
    <row r="641" spans="1:6" ht="15.75" customHeight="1" x14ac:dyDescent="0.25">
      <c r="A641" s="8"/>
      <c r="B641" s="8" t="s">
        <v>10833</v>
      </c>
      <c r="C641" s="8" t="s">
        <v>10834</v>
      </c>
      <c r="D641" s="8" t="s">
        <v>9899</v>
      </c>
      <c r="E641" s="8"/>
      <c r="F641" s="8" t="s">
        <v>10875</v>
      </c>
    </row>
    <row r="642" spans="1:6" ht="15.75" customHeight="1" x14ac:dyDescent="0.25">
      <c r="A642" s="8"/>
      <c r="B642" s="8" t="s">
        <v>10833</v>
      </c>
      <c r="C642" s="8" t="s">
        <v>10834</v>
      </c>
      <c r="D642" s="8" t="s">
        <v>9896</v>
      </c>
      <c r="E642" s="8"/>
      <c r="F642" s="8" t="s">
        <v>10878</v>
      </c>
    </row>
    <row r="643" spans="1:6" ht="15.75" customHeight="1" x14ac:dyDescent="0.25">
      <c r="A643" s="8"/>
      <c r="B643" s="8" t="s">
        <v>10833</v>
      </c>
      <c r="C643" s="8" t="s">
        <v>10834</v>
      </c>
      <c r="D643" s="8" t="s">
        <v>9879</v>
      </c>
      <c r="E643" s="8"/>
      <c r="F643" s="8" t="s">
        <v>10900</v>
      </c>
    </row>
    <row r="644" spans="1:6" ht="15.75" customHeight="1" x14ac:dyDescent="0.25">
      <c r="A644" s="8"/>
      <c r="B644" s="8" t="s">
        <v>10833</v>
      </c>
      <c r="C644" s="8" t="s">
        <v>10834</v>
      </c>
      <c r="D644" s="8" t="s">
        <v>9874</v>
      </c>
      <c r="E644" s="8"/>
      <c r="F644" s="8" t="s">
        <v>10899</v>
      </c>
    </row>
    <row r="645" spans="1:6" ht="15.75" customHeight="1" x14ac:dyDescent="0.25">
      <c r="A645" s="8"/>
      <c r="B645" s="8" t="s">
        <v>10833</v>
      </c>
      <c r="C645" s="8" t="s">
        <v>10834</v>
      </c>
      <c r="D645" s="8" t="s">
        <v>9877</v>
      </c>
      <c r="E645" s="8"/>
      <c r="F645" s="8" t="s">
        <v>10877</v>
      </c>
    </row>
    <row r="646" spans="1:6" ht="15.75" customHeight="1" x14ac:dyDescent="0.25">
      <c r="A646" s="8"/>
      <c r="B646" s="8" t="s">
        <v>10833</v>
      </c>
      <c r="C646" s="8" t="s">
        <v>10834</v>
      </c>
      <c r="D646" s="8" t="s">
        <v>9878</v>
      </c>
      <c r="E646" s="8"/>
      <c r="F646" s="8" t="s">
        <v>10889</v>
      </c>
    </row>
    <row r="647" spans="1:6" ht="15.75" customHeight="1" x14ac:dyDescent="0.25">
      <c r="A647" s="8"/>
      <c r="B647" s="8" t="s">
        <v>10833</v>
      </c>
      <c r="C647" s="8" t="s">
        <v>10834</v>
      </c>
      <c r="D647" s="8" t="s">
        <v>9902</v>
      </c>
      <c r="E647" s="8"/>
      <c r="F647" s="8" t="s">
        <v>10872</v>
      </c>
    </row>
    <row r="648" spans="1:6" ht="15.75" customHeight="1" x14ac:dyDescent="0.25">
      <c r="A648" s="8"/>
      <c r="B648" s="8" t="s">
        <v>10833</v>
      </c>
      <c r="C648" s="8" t="s">
        <v>10834</v>
      </c>
      <c r="D648" s="8" t="s">
        <v>9888</v>
      </c>
      <c r="E648" s="8"/>
      <c r="F648" s="8" t="s">
        <v>10888</v>
      </c>
    </row>
    <row r="649" spans="1:6" ht="15.75" customHeight="1" x14ac:dyDescent="0.25">
      <c r="A649" s="8"/>
      <c r="B649" s="8" t="s">
        <v>10833</v>
      </c>
      <c r="C649" s="8" t="s">
        <v>10834</v>
      </c>
      <c r="D649" s="8" t="s">
        <v>9889</v>
      </c>
      <c r="E649" s="8"/>
      <c r="F649" s="8" t="s">
        <v>10885</v>
      </c>
    </row>
    <row r="650" spans="1:6" ht="15.75" customHeight="1" x14ac:dyDescent="0.25">
      <c r="A650" s="8"/>
      <c r="B650" s="8" t="s">
        <v>10833</v>
      </c>
      <c r="C650" s="8" t="s">
        <v>10834</v>
      </c>
      <c r="D650" s="8" t="s">
        <v>9894</v>
      </c>
      <c r="E650" s="8"/>
      <c r="F650" s="8" t="s">
        <v>10884</v>
      </c>
    </row>
    <row r="651" spans="1:6" ht="15.75" customHeight="1" x14ac:dyDescent="0.25">
      <c r="A651" s="8"/>
      <c r="B651" s="8" t="s">
        <v>10833</v>
      </c>
      <c r="C651" s="8" t="s">
        <v>10834</v>
      </c>
      <c r="D651" s="8" t="s">
        <v>9891</v>
      </c>
      <c r="E651" s="8"/>
      <c r="F651" s="8" t="s">
        <v>10887</v>
      </c>
    </row>
    <row r="652" spans="1:6" ht="15.75" customHeight="1" x14ac:dyDescent="0.25">
      <c r="A652" s="8"/>
      <c r="B652" s="8" t="s">
        <v>10833</v>
      </c>
      <c r="C652" s="8" t="s">
        <v>10834</v>
      </c>
      <c r="D652" s="8" t="s">
        <v>9900</v>
      </c>
      <c r="E652" s="8"/>
      <c r="F652" s="8" t="s">
        <v>10874</v>
      </c>
    </row>
    <row r="653" spans="1:6" ht="15.75" customHeight="1" x14ac:dyDescent="0.25">
      <c r="A653" s="8"/>
      <c r="B653" s="8" t="s">
        <v>10833</v>
      </c>
      <c r="C653" s="8" t="s">
        <v>10834</v>
      </c>
      <c r="D653" s="8" t="s">
        <v>9901</v>
      </c>
      <c r="E653" s="8"/>
      <c r="F653" s="8" t="s">
        <v>10871</v>
      </c>
    </row>
    <row r="654" spans="1:6" ht="15.75" customHeight="1" x14ac:dyDescent="0.25">
      <c r="A654" s="8"/>
      <c r="B654" s="8" t="s">
        <v>10833</v>
      </c>
      <c r="C654" s="8" t="s">
        <v>10834</v>
      </c>
      <c r="D654" s="8" t="s">
        <v>9890</v>
      </c>
      <c r="E654" s="8"/>
      <c r="F654" s="8" t="s">
        <v>10886</v>
      </c>
    </row>
    <row r="655" spans="1:6" ht="15.75" customHeight="1" x14ac:dyDescent="0.25">
      <c r="A655" s="8"/>
      <c r="B655" s="8" t="s">
        <v>10833</v>
      </c>
      <c r="C655" s="8" t="s">
        <v>10834</v>
      </c>
      <c r="D655" s="8" t="s">
        <v>9895</v>
      </c>
      <c r="E655" s="8"/>
      <c r="F655" s="8" t="s">
        <v>10873</v>
      </c>
    </row>
    <row r="656" spans="1:6" ht="15.75" customHeight="1" x14ac:dyDescent="0.25">
      <c r="A656" s="8"/>
      <c r="B656" s="8" t="s">
        <v>10833</v>
      </c>
      <c r="C656" s="8" t="s">
        <v>10834</v>
      </c>
      <c r="D656" s="8" t="s">
        <v>9326</v>
      </c>
      <c r="E656" s="8"/>
      <c r="F656" s="8" t="s">
        <v>11111</v>
      </c>
    </row>
    <row r="657" spans="1:6" ht="15.75" customHeight="1" x14ac:dyDescent="0.25">
      <c r="A657" s="8"/>
      <c r="B657" s="8" t="s">
        <v>10833</v>
      </c>
      <c r="C657" s="8" t="s">
        <v>10834</v>
      </c>
      <c r="D657" s="8" t="s">
        <v>11712</v>
      </c>
      <c r="E657" s="8"/>
      <c r="F657" s="8" t="s">
        <v>11713</v>
      </c>
    </row>
    <row r="658" spans="1:6" ht="15.75" customHeight="1" x14ac:dyDescent="0.25">
      <c r="A658" s="8"/>
      <c r="B658" s="8" t="s">
        <v>10833</v>
      </c>
      <c r="C658" s="8" t="s">
        <v>10834</v>
      </c>
      <c r="D658" s="8" t="s">
        <v>11718</v>
      </c>
      <c r="E658" s="8"/>
      <c r="F658" s="8" t="s">
        <v>11719</v>
      </c>
    </row>
    <row r="659" spans="1:6" ht="15.75" customHeight="1" x14ac:dyDescent="0.25">
      <c r="A659" s="8"/>
      <c r="B659" s="8" t="s">
        <v>10833</v>
      </c>
      <c r="C659" s="8" t="s">
        <v>10834</v>
      </c>
      <c r="D659" s="8" t="s">
        <v>11716</v>
      </c>
      <c r="E659" s="8"/>
      <c r="F659" s="8" t="s">
        <v>11717</v>
      </c>
    </row>
    <row r="660" spans="1:6" ht="15.75" customHeight="1" x14ac:dyDescent="0.25">
      <c r="A660" s="8"/>
      <c r="B660" s="8" t="s">
        <v>10833</v>
      </c>
      <c r="C660" s="8" t="s">
        <v>10834</v>
      </c>
      <c r="D660" s="8" t="s">
        <v>11706</v>
      </c>
      <c r="E660" s="8"/>
      <c r="F660" s="8" t="s">
        <v>11707</v>
      </c>
    </row>
    <row r="661" spans="1:6" ht="15.75" customHeight="1" x14ac:dyDescent="0.25">
      <c r="A661" s="8"/>
      <c r="B661" s="8" t="s">
        <v>10833</v>
      </c>
      <c r="C661" s="8" t="s">
        <v>10834</v>
      </c>
      <c r="D661" s="8" t="s">
        <v>11720</v>
      </c>
      <c r="E661" s="8"/>
      <c r="F661" s="8" t="s">
        <v>11721</v>
      </c>
    </row>
    <row r="662" spans="1:6" ht="15.75" customHeight="1" x14ac:dyDescent="0.25">
      <c r="A662" s="8"/>
      <c r="B662" s="8" t="s">
        <v>10833</v>
      </c>
      <c r="C662" s="8" t="s">
        <v>10834</v>
      </c>
      <c r="D662" s="8" t="s">
        <v>11710</v>
      </c>
      <c r="E662" s="8"/>
      <c r="F662" s="8" t="s">
        <v>11711</v>
      </c>
    </row>
    <row r="663" spans="1:6" ht="15.75" customHeight="1" x14ac:dyDescent="0.25">
      <c r="A663" s="8"/>
      <c r="B663" s="8" t="s">
        <v>10833</v>
      </c>
      <c r="C663" s="8" t="s">
        <v>10834</v>
      </c>
      <c r="D663" s="8" t="s">
        <v>11708</v>
      </c>
      <c r="E663" s="8"/>
      <c r="F663" s="8" t="s">
        <v>11709</v>
      </c>
    </row>
    <row r="664" spans="1:6" ht="15.75" customHeight="1" x14ac:dyDescent="0.25">
      <c r="A664" s="8"/>
      <c r="B664" s="8" t="s">
        <v>10833</v>
      </c>
      <c r="C664" s="8" t="s">
        <v>10834</v>
      </c>
      <c r="D664" s="8" t="s">
        <v>11758</v>
      </c>
      <c r="E664" s="8"/>
      <c r="F664" s="8" t="s">
        <v>11759</v>
      </c>
    </row>
    <row r="665" spans="1:6" ht="15.75" customHeight="1" x14ac:dyDescent="0.25">
      <c r="A665" s="8"/>
      <c r="B665" s="8" t="s">
        <v>10833</v>
      </c>
      <c r="C665" s="8" t="s">
        <v>10834</v>
      </c>
      <c r="D665" s="8" t="s">
        <v>11764</v>
      </c>
      <c r="E665" s="8"/>
      <c r="F665" s="8" t="s">
        <v>11765</v>
      </c>
    </row>
    <row r="666" spans="1:6" ht="15.75" customHeight="1" x14ac:dyDescent="0.25">
      <c r="A666" s="8"/>
      <c r="B666" s="8" t="s">
        <v>10833</v>
      </c>
      <c r="C666" s="8" t="s">
        <v>10834</v>
      </c>
      <c r="D666" s="8" t="s">
        <v>11762</v>
      </c>
      <c r="E666" s="8"/>
      <c r="F666" s="8" t="s">
        <v>11763</v>
      </c>
    </row>
    <row r="667" spans="1:6" ht="15.75" customHeight="1" x14ac:dyDescent="0.25">
      <c r="A667" s="8"/>
      <c r="B667" s="8" t="s">
        <v>10833</v>
      </c>
      <c r="C667" s="8" t="s">
        <v>10834</v>
      </c>
      <c r="D667" s="8" t="s">
        <v>11752</v>
      </c>
      <c r="E667" s="8"/>
      <c r="F667" s="8" t="s">
        <v>11753</v>
      </c>
    </row>
    <row r="668" spans="1:6" ht="15.75" customHeight="1" x14ac:dyDescent="0.25">
      <c r="A668" s="8"/>
      <c r="B668" s="8" t="s">
        <v>10833</v>
      </c>
      <c r="C668" s="8" t="s">
        <v>10834</v>
      </c>
      <c r="D668" s="8" t="s">
        <v>11714</v>
      </c>
      <c r="E668" s="8"/>
      <c r="F668" s="8" t="s">
        <v>11715</v>
      </c>
    </row>
    <row r="669" spans="1:6" ht="15.75" customHeight="1" x14ac:dyDescent="0.25">
      <c r="A669" s="8"/>
      <c r="B669" s="8" t="s">
        <v>10833</v>
      </c>
      <c r="C669" s="8" t="s">
        <v>10834</v>
      </c>
      <c r="D669" s="8" t="s">
        <v>11756</v>
      </c>
      <c r="E669" s="8"/>
      <c r="F669" s="8" t="s">
        <v>11757</v>
      </c>
    </row>
    <row r="670" spans="1:6" ht="15.75" customHeight="1" x14ac:dyDescent="0.25">
      <c r="A670" s="8"/>
      <c r="B670" s="8" t="s">
        <v>10833</v>
      </c>
      <c r="C670" s="8" t="s">
        <v>10834</v>
      </c>
      <c r="D670" s="8" t="s">
        <v>11754</v>
      </c>
      <c r="E670" s="8"/>
      <c r="F670" s="8" t="s">
        <v>11755</v>
      </c>
    </row>
    <row r="671" spans="1:6" ht="15.75" customHeight="1" x14ac:dyDescent="0.25">
      <c r="A671" s="8"/>
      <c r="B671" s="8" t="s">
        <v>10833</v>
      </c>
      <c r="C671" s="8" t="s">
        <v>10834</v>
      </c>
      <c r="D671" s="8" t="s">
        <v>11730</v>
      </c>
      <c r="E671" s="8"/>
      <c r="F671" s="8" t="s">
        <v>11731</v>
      </c>
    </row>
    <row r="672" spans="1:6" ht="15.75" customHeight="1" x14ac:dyDescent="0.25">
      <c r="A672" s="8"/>
      <c r="B672" s="8" t="s">
        <v>10833</v>
      </c>
      <c r="C672" s="8" t="s">
        <v>10834</v>
      </c>
      <c r="D672" s="8" t="s">
        <v>11600</v>
      </c>
      <c r="E672" s="8"/>
      <c r="F672" s="8" t="s">
        <v>11601</v>
      </c>
    </row>
    <row r="673" spans="1:6" ht="15.75" customHeight="1" x14ac:dyDescent="0.25">
      <c r="A673" s="8"/>
      <c r="B673" s="8" t="s">
        <v>10833</v>
      </c>
      <c r="C673" s="8" t="s">
        <v>10834</v>
      </c>
      <c r="D673" s="8" t="s">
        <v>11606</v>
      </c>
      <c r="E673" s="8"/>
      <c r="F673" s="8" t="s">
        <v>11607</v>
      </c>
    </row>
    <row r="674" spans="1:6" ht="15.75" customHeight="1" x14ac:dyDescent="0.25">
      <c r="A674" s="8"/>
      <c r="B674" s="8" t="s">
        <v>10833</v>
      </c>
      <c r="C674" s="8" t="s">
        <v>10834</v>
      </c>
      <c r="D674" s="8" t="s">
        <v>11604</v>
      </c>
      <c r="E674" s="8"/>
      <c r="F674" s="8" t="s">
        <v>11605</v>
      </c>
    </row>
    <row r="675" spans="1:6" ht="15.75" customHeight="1" x14ac:dyDescent="0.25">
      <c r="A675" s="8"/>
      <c r="B675" s="8" t="s">
        <v>10833</v>
      </c>
      <c r="C675" s="8" t="s">
        <v>10834</v>
      </c>
      <c r="D675" s="8" t="s">
        <v>11596</v>
      </c>
      <c r="E675" s="8"/>
      <c r="F675" s="8" t="s">
        <v>11597</v>
      </c>
    </row>
    <row r="676" spans="1:6" ht="15.75" customHeight="1" x14ac:dyDescent="0.25">
      <c r="A676" s="8"/>
      <c r="B676" s="8" t="s">
        <v>10833</v>
      </c>
      <c r="C676" s="8" t="s">
        <v>10834</v>
      </c>
      <c r="D676" s="8" t="s">
        <v>11618</v>
      </c>
      <c r="E676" s="8"/>
      <c r="F676" s="8" t="s">
        <v>11619</v>
      </c>
    </row>
    <row r="677" spans="1:6" ht="15.75" customHeight="1" x14ac:dyDescent="0.25">
      <c r="A677" s="8"/>
      <c r="B677" s="8" t="s">
        <v>10833</v>
      </c>
      <c r="C677" s="8" t="s">
        <v>10834</v>
      </c>
      <c r="D677" s="8" t="s">
        <v>11608</v>
      </c>
      <c r="E677" s="8"/>
      <c r="F677" s="8" t="s">
        <v>11609</v>
      </c>
    </row>
    <row r="678" spans="1:6" ht="15.75" customHeight="1" x14ac:dyDescent="0.25">
      <c r="A678" s="8"/>
      <c r="B678" s="8" t="s">
        <v>10833</v>
      </c>
      <c r="C678" s="8" t="s">
        <v>10834</v>
      </c>
      <c r="D678" s="8" t="s">
        <v>11598</v>
      </c>
      <c r="E678" s="8"/>
      <c r="F678" s="8" t="s">
        <v>11599</v>
      </c>
    </row>
    <row r="679" spans="1:6" ht="15.75" customHeight="1" x14ac:dyDescent="0.25">
      <c r="A679" s="8"/>
      <c r="B679" s="8" t="s">
        <v>10833</v>
      </c>
      <c r="C679" s="8" t="s">
        <v>10834</v>
      </c>
      <c r="D679" s="8" t="s">
        <v>11728</v>
      </c>
      <c r="E679" s="8"/>
      <c r="F679" s="8" t="s">
        <v>11729</v>
      </c>
    </row>
    <row r="680" spans="1:6" ht="15.75" customHeight="1" x14ac:dyDescent="0.25">
      <c r="A680" s="8"/>
      <c r="B680" s="8" t="s">
        <v>10833</v>
      </c>
      <c r="C680" s="8" t="s">
        <v>10834</v>
      </c>
      <c r="D680" s="8" t="s">
        <v>11734</v>
      </c>
      <c r="E680" s="8"/>
      <c r="F680" s="8" t="s">
        <v>11735</v>
      </c>
    </row>
    <row r="681" spans="1:6" ht="15.75" customHeight="1" x14ac:dyDescent="0.25">
      <c r="A681" s="8"/>
      <c r="B681" s="8" t="s">
        <v>10833</v>
      </c>
      <c r="C681" s="8" t="s">
        <v>10834</v>
      </c>
      <c r="D681" s="8" t="s">
        <v>11732</v>
      </c>
      <c r="E681" s="8"/>
      <c r="F681" s="8" t="s">
        <v>11733</v>
      </c>
    </row>
    <row r="682" spans="1:6" ht="15.75" customHeight="1" x14ac:dyDescent="0.25">
      <c r="A682" s="8"/>
      <c r="B682" s="8" t="s">
        <v>10833</v>
      </c>
      <c r="C682" s="8" t="s">
        <v>10834</v>
      </c>
      <c r="D682" s="8" t="s">
        <v>11722</v>
      </c>
      <c r="E682" s="8"/>
      <c r="F682" s="8" t="s">
        <v>11723</v>
      </c>
    </row>
    <row r="683" spans="1:6" ht="15.75" customHeight="1" x14ac:dyDescent="0.25">
      <c r="A683" s="8"/>
      <c r="B683" s="8" t="s">
        <v>10833</v>
      </c>
      <c r="C683" s="8" t="s">
        <v>10834</v>
      </c>
      <c r="D683" s="8" t="s">
        <v>11602</v>
      </c>
      <c r="E683" s="8"/>
      <c r="F683" s="8" t="s">
        <v>11603</v>
      </c>
    </row>
    <row r="684" spans="1:6" ht="15.75" customHeight="1" x14ac:dyDescent="0.25">
      <c r="A684" s="8"/>
      <c r="B684" s="8" t="s">
        <v>10833</v>
      </c>
      <c r="C684" s="8" t="s">
        <v>10834</v>
      </c>
      <c r="D684" s="8" t="s">
        <v>11726</v>
      </c>
      <c r="E684" s="8"/>
      <c r="F684" s="8" t="s">
        <v>11727</v>
      </c>
    </row>
    <row r="685" spans="1:6" ht="15.75" customHeight="1" x14ac:dyDescent="0.25">
      <c r="A685" s="8"/>
      <c r="B685" s="8" t="s">
        <v>10833</v>
      </c>
      <c r="C685" s="8" t="s">
        <v>10834</v>
      </c>
      <c r="D685" s="8" t="s">
        <v>11724</v>
      </c>
      <c r="E685" s="8"/>
      <c r="F685" s="8" t="s">
        <v>11725</v>
      </c>
    </row>
    <row r="686" spans="1:6" ht="15.75" customHeight="1" x14ac:dyDescent="0.25">
      <c r="A686" s="8"/>
      <c r="B686" s="8" t="s">
        <v>10833</v>
      </c>
      <c r="C686" s="8" t="s">
        <v>10834</v>
      </c>
      <c r="D686" s="8" t="s">
        <v>11658</v>
      </c>
      <c r="E686" s="8"/>
      <c r="F686" s="8" t="s">
        <v>11659</v>
      </c>
    </row>
    <row r="687" spans="1:6" ht="15.75" customHeight="1" x14ac:dyDescent="0.25">
      <c r="A687" s="8"/>
      <c r="B687" s="8" t="s">
        <v>10833</v>
      </c>
      <c r="C687" s="8" t="s">
        <v>10834</v>
      </c>
      <c r="D687" s="8" t="s">
        <v>11656</v>
      </c>
      <c r="E687" s="8"/>
      <c r="F687" s="8" t="s">
        <v>11657</v>
      </c>
    </row>
    <row r="688" spans="1:6" ht="15.75" customHeight="1" x14ac:dyDescent="0.25">
      <c r="A688" s="8"/>
      <c r="B688" s="8" t="s">
        <v>10833</v>
      </c>
      <c r="C688" s="8" t="s">
        <v>10834</v>
      </c>
      <c r="D688" s="8" t="s">
        <v>11654</v>
      </c>
      <c r="E688" s="8"/>
      <c r="F688" s="8" t="s">
        <v>11655</v>
      </c>
    </row>
    <row r="689" spans="1:6" ht="15.75" customHeight="1" x14ac:dyDescent="0.25">
      <c r="A689" s="8"/>
      <c r="B689" s="8" t="s">
        <v>10833</v>
      </c>
      <c r="C689" s="8" t="s">
        <v>10834</v>
      </c>
      <c r="D689" s="8" t="s">
        <v>11650</v>
      </c>
      <c r="E689" s="8"/>
      <c r="F689" s="8" t="s">
        <v>11651</v>
      </c>
    </row>
    <row r="690" spans="1:6" ht="15.75" customHeight="1" x14ac:dyDescent="0.25">
      <c r="A690" s="8"/>
      <c r="B690" s="8" t="s">
        <v>10833</v>
      </c>
      <c r="C690" s="8" t="s">
        <v>10834</v>
      </c>
      <c r="D690" s="8" t="s">
        <v>11670</v>
      </c>
      <c r="E690" s="8"/>
      <c r="F690" s="8" t="s">
        <v>11671</v>
      </c>
    </row>
    <row r="691" spans="1:6" ht="15.75" customHeight="1" x14ac:dyDescent="0.25">
      <c r="A691" s="8"/>
      <c r="B691" s="8" t="s">
        <v>10833</v>
      </c>
      <c r="C691" s="8" t="s">
        <v>10834</v>
      </c>
      <c r="D691" s="8" t="s">
        <v>11660</v>
      </c>
      <c r="E691" s="8"/>
      <c r="F691" s="8" t="s">
        <v>11661</v>
      </c>
    </row>
    <row r="692" spans="1:6" ht="15.75" customHeight="1" x14ac:dyDescent="0.25">
      <c r="A692" s="8"/>
      <c r="B692" s="8" t="s">
        <v>10833</v>
      </c>
      <c r="C692" s="8" t="s">
        <v>10834</v>
      </c>
      <c r="D692" s="8" t="s">
        <v>11652</v>
      </c>
      <c r="E692" s="8"/>
      <c r="F692" s="8" t="s">
        <v>11653</v>
      </c>
    </row>
    <row r="693" spans="1:6" ht="15.75" customHeight="1" x14ac:dyDescent="0.25">
      <c r="A693" s="8"/>
      <c r="B693" s="8" t="s">
        <v>10833</v>
      </c>
      <c r="C693" s="8" t="s">
        <v>10834</v>
      </c>
      <c r="D693" s="8" t="s">
        <v>11704</v>
      </c>
      <c r="E693" s="8"/>
      <c r="F693" s="8" t="s">
        <v>11705</v>
      </c>
    </row>
    <row r="694" spans="1:6" ht="15.75" customHeight="1" x14ac:dyDescent="0.25">
      <c r="A694" s="8"/>
      <c r="B694" s="8" t="s">
        <v>10833</v>
      </c>
      <c r="C694" s="8" t="s">
        <v>10834</v>
      </c>
      <c r="D694" s="8" t="s">
        <v>11702</v>
      </c>
      <c r="E694" s="8"/>
      <c r="F694" s="8" t="s">
        <v>11703</v>
      </c>
    </row>
    <row r="695" spans="1:6" ht="15.75" customHeight="1" x14ac:dyDescent="0.25">
      <c r="A695" s="8"/>
      <c r="B695" s="8" t="s">
        <v>10833</v>
      </c>
      <c r="C695" s="8" t="s">
        <v>10834</v>
      </c>
      <c r="D695" s="8" t="s">
        <v>11700</v>
      </c>
      <c r="E695" s="8"/>
      <c r="F695" s="8" t="s">
        <v>11701</v>
      </c>
    </row>
    <row r="696" spans="1:6" ht="15.75" customHeight="1" x14ac:dyDescent="0.25">
      <c r="A696" s="8"/>
      <c r="B696" s="8" t="s">
        <v>10833</v>
      </c>
      <c r="C696" s="8" t="s">
        <v>10834</v>
      </c>
      <c r="D696" s="8" t="s">
        <v>11698</v>
      </c>
      <c r="E696" s="8"/>
      <c r="F696" s="8" t="s">
        <v>11699</v>
      </c>
    </row>
    <row r="697" spans="1:6" ht="15.75" customHeight="1" x14ac:dyDescent="0.25">
      <c r="A697" s="8"/>
      <c r="B697" s="8" t="s">
        <v>10833</v>
      </c>
      <c r="C697" s="8" t="s">
        <v>10834</v>
      </c>
      <c r="D697" s="8" t="s">
        <v>11696</v>
      </c>
      <c r="E697" s="8"/>
      <c r="F697" s="8" t="s">
        <v>11697</v>
      </c>
    </row>
    <row r="698" spans="1:6" ht="15.75" customHeight="1" x14ac:dyDescent="0.25">
      <c r="A698" s="8"/>
      <c r="B698" s="8" t="s">
        <v>10833</v>
      </c>
      <c r="C698" s="8" t="s">
        <v>10834</v>
      </c>
      <c r="D698" s="8" t="s">
        <v>11694</v>
      </c>
      <c r="E698" s="8"/>
      <c r="F698" s="8" t="s">
        <v>11695</v>
      </c>
    </row>
    <row r="699" spans="1:6" ht="15.75" customHeight="1" x14ac:dyDescent="0.25">
      <c r="A699" s="8"/>
      <c r="B699" s="8" t="s">
        <v>10833</v>
      </c>
      <c r="C699" s="8" t="s">
        <v>10834</v>
      </c>
      <c r="D699" s="8" t="s">
        <v>11692</v>
      </c>
      <c r="E699" s="8"/>
      <c r="F699" s="8" t="s">
        <v>11693</v>
      </c>
    </row>
    <row r="700" spans="1:6" ht="15.75" customHeight="1" x14ac:dyDescent="0.25">
      <c r="A700" s="8"/>
      <c r="B700" s="8" t="s">
        <v>10833</v>
      </c>
      <c r="C700" s="8" t="s">
        <v>10834</v>
      </c>
      <c r="D700" s="8" t="s">
        <v>11672</v>
      </c>
      <c r="E700" s="8"/>
      <c r="F700" s="8" t="s">
        <v>11673</v>
      </c>
    </row>
    <row r="701" spans="1:6" ht="15.75" customHeight="1" x14ac:dyDescent="0.25">
      <c r="A701" s="8"/>
      <c r="B701" s="8" t="s">
        <v>10833</v>
      </c>
      <c r="C701" s="8" t="s">
        <v>10834</v>
      </c>
      <c r="D701" s="8" t="s">
        <v>11736</v>
      </c>
      <c r="E701" s="8"/>
      <c r="F701" s="8" t="s">
        <v>11737</v>
      </c>
    </row>
    <row r="702" spans="1:6" ht="15.75" customHeight="1" x14ac:dyDescent="0.25">
      <c r="A702" s="8"/>
      <c r="B702" s="8" t="s">
        <v>10833</v>
      </c>
      <c r="C702" s="8" t="s">
        <v>10834</v>
      </c>
      <c r="D702" s="8" t="s">
        <v>11742</v>
      </c>
      <c r="E702" s="8"/>
      <c r="F702" s="8" t="s">
        <v>11743</v>
      </c>
    </row>
    <row r="703" spans="1:6" ht="15.75" customHeight="1" x14ac:dyDescent="0.25">
      <c r="A703" s="8"/>
      <c r="B703" s="8" t="s">
        <v>10833</v>
      </c>
      <c r="C703" s="8" t="s">
        <v>10834</v>
      </c>
      <c r="D703" s="8" t="s">
        <v>11748</v>
      </c>
      <c r="E703" s="8"/>
      <c r="F703" s="8" t="s">
        <v>11749</v>
      </c>
    </row>
    <row r="704" spans="1:6" ht="15.75" customHeight="1" x14ac:dyDescent="0.25">
      <c r="A704" s="8"/>
      <c r="B704" s="8" t="s">
        <v>10833</v>
      </c>
      <c r="C704" s="8" t="s">
        <v>10834</v>
      </c>
      <c r="D704" s="8" t="s">
        <v>11738</v>
      </c>
      <c r="E704" s="8"/>
      <c r="F704" s="8" t="s">
        <v>11739</v>
      </c>
    </row>
    <row r="705" spans="1:6" ht="15.75" customHeight="1" x14ac:dyDescent="0.25">
      <c r="A705" s="8"/>
      <c r="B705" s="8" t="s">
        <v>10833</v>
      </c>
      <c r="C705" s="8" t="s">
        <v>10834</v>
      </c>
      <c r="D705" s="8" t="s">
        <v>11760</v>
      </c>
      <c r="E705" s="8"/>
      <c r="F705" s="8" t="s">
        <v>11761</v>
      </c>
    </row>
    <row r="706" spans="1:6" ht="15.75" customHeight="1" x14ac:dyDescent="0.25">
      <c r="A706" s="8"/>
      <c r="B706" s="8" t="s">
        <v>10833</v>
      </c>
      <c r="C706" s="8" t="s">
        <v>10834</v>
      </c>
      <c r="D706" s="8" t="s">
        <v>11750</v>
      </c>
      <c r="E706" s="8"/>
      <c r="F706" s="8" t="s">
        <v>11751</v>
      </c>
    </row>
    <row r="707" spans="1:6" ht="15.75" customHeight="1" x14ac:dyDescent="0.25">
      <c r="A707" s="8"/>
      <c r="B707" s="8" t="s">
        <v>10833</v>
      </c>
      <c r="C707" s="8" t="s">
        <v>10834</v>
      </c>
      <c r="D707" s="8" t="s">
        <v>11740</v>
      </c>
      <c r="E707" s="8"/>
      <c r="F707" s="8" t="s">
        <v>11741</v>
      </c>
    </row>
    <row r="708" spans="1:6" ht="15.75" customHeight="1" x14ac:dyDescent="0.25">
      <c r="A708" s="8"/>
      <c r="B708" s="8" t="s">
        <v>10833</v>
      </c>
      <c r="C708" s="8" t="s">
        <v>10834</v>
      </c>
      <c r="D708" s="8" t="s">
        <v>11662</v>
      </c>
      <c r="E708" s="8"/>
      <c r="F708" s="8" t="s">
        <v>11663</v>
      </c>
    </row>
    <row r="709" spans="1:6" ht="15.75" customHeight="1" x14ac:dyDescent="0.25">
      <c r="A709" s="8"/>
      <c r="B709" s="8" t="s">
        <v>10833</v>
      </c>
      <c r="C709" s="8" t="s">
        <v>10834</v>
      </c>
      <c r="D709" s="8" t="s">
        <v>11668</v>
      </c>
      <c r="E709" s="8"/>
      <c r="F709" s="8" t="s">
        <v>11669</v>
      </c>
    </row>
    <row r="710" spans="1:6" ht="15.75" customHeight="1" x14ac:dyDescent="0.25">
      <c r="A710" s="8"/>
      <c r="B710" s="8" t="s">
        <v>10833</v>
      </c>
      <c r="C710" s="8" t="s">
        <v>10834</v>
      </c>
      <c r="D710" s="8" t="s">
        <v>11674</v>
      </c>
      <c r="E710" s="8"/>
      <c r="F710" s="8" t="s">
        <v>11675</v>
      </c>
    </row>
    <row r="711" spans="1:6" ht="15.75" customHeight="1" x14ac:dyDescent="0.25">
      <c r="A711" s="8"/>
      <c r="B711" s="8" t="s">
        <v>10833</v>
      </c>
      <c r="C711" s="8" t="s">
        <v>10834</v>
      </c>
      <c r="D711" s="8" t="s">
        <v>11664</v>
      </c>
      <c r="E711" s="8"/>
      <c r="F711" s="8" t="s">
        <v>11665</v>
      </c>
    </row>
    <row r="712" spans="1:6" ht="15.75" customHeight="1" x14ac:dyDescent="0.25">
      <c r="A712" s="8"/>
      <c r="B712" s="8" t="s">
        <v>10833</v>
      </c>
      <c r="C712" s="8" t="s">
        <v>10834</v>
      </c>
      <c r="D712" s="8" t="s">
        <v>11746</v>
      </c>
      <c r="E712" s="8"/>
      <c r="F712" s="8" t="s">
        <v>11747</v>
      </c>
    </row>
    <row r="713" spans="1:6" ht="15.75" customHeight="1" x14ac:dyDescent="0.25">
      <c r="A713" s="8"/>
      <c r="B713" s="8" t="s">
        <v>10833</v>
      </c>
      <c r="C713" s="8" t="s">
        <v>10834</v>
      </c>
      <c r="D713" s="8" t="s">
        <v>11744</v>
      </c>
      <c r="E713" s="8"/>
      <c r="F713" s="8" t="s">
        <v>11745</v>
      </c>
    </row>
    <row r="714" spans="1:6" ht="15.75" customHeight="1" x14ac:dyDescent="0.25">
      <c r="A714" s="8"/>
      <c r="B714" s="8" t="s">
        <v>10833</v>
      </c>
      <c r="C714" s="8" t="s">
        <v>10834</v>
      </c>
      <c r="D714" s="8" t="s">
        <v>11666</v>
      </c>
      <c r="E714" s="8"/>
      <c r="F714" s="8" t="s">
        <v>11667</v>
      </c>
    </row>
    <row r="715" spans="1:6" ht="15.75" customHeight="1" x14ac:dyDescent="0.25">
      <c r="A715" s="8"/>
      <c r="B715" s="8" t="s">
        <v>10833</v>
      </c>
      <c r="C715" s="8" t="s">
        <v>10834</v>
      </c>
      <c r="D715" s="8" t="s">
        <v>9581</v>
      </c>
      <c r="E715" s="8"/>
      <c r="F715" s="8" t="s">
        <v>11626</v>
      </c>
    </row>
    <row r="716" spans="1:6" ht="15.75" customHeight="1" x14ac:dyDescent="0.25">
      <c r="A716" s="8"/>
      <c r="B716" s="8" t="s">
        <v>10833</v>
      </c>
      <c r="C716" s="8" t="s">
        <v>10834</v>
      </c>
      <c r="D716" s="8" t="s">
        <v>9585</v>
      </c>
      <c r="E716" s="8"/>
      <c r="F716" s="8" t="s">
        <v>11625</v>
      </c>
    </row>
    <row r="717" spans="1:6" ht="15.75" customHeight="1" x14ac:dyDescent="0.25">
      <c r="A717" s="8"/>
      <c r="B717" s="8" t="s">
        <v>10833</v>
      </c>
      <c r="C717" s="8" t="s">
        <v>10834</v>
      </c>
      <c r="D717" s="8" t="s">
        <v>9588</v>
      </c>
      <c r="E717" s="8"/>
      <c r="F717" s="8" t="s">
        <v>11624</v>
      </c>
    </row>
    <row r="718" spans="1:6" ht="15.75" customHeight="1" x14ac:dyDescent="0.25">
      <c r="A718" s="8"/>
      <c r="B718" s="8" t="s">
        <v>10833</v>
      </c>
      <c r="C718" s="8" t="s">
        <v>10834</v>
      </c>
      <c r="D718" s="8" t="s">
        <v>9580</v>
      </c>
      <c r="E718" s="8"/>
      <c r="F718" s="8" t="s">
        <v>11630</v>
      </c>
    </row>
    <row r="719" spans="1:6" ht="15.75" customHeight="1" x14ac:dyDescent="0.25">
      <c r="A719" s="8"/>
      <c r="B719" s="8" t="s">
        <v>10833</v>
      </c>
      <c r="C719" s="8" t="s">
        <v>10834</v>
      </c>
      <c r="D719" s="8" t="s">
        <v>9583</v>
      </c>
      <c r="E719" s="8"/>
      <c r="F719" s="8" t="s">
        <v>11636</v>
      </c>
    </row>
    <row r="720" spans="1:6" ht="15.75" customHeight="1" x14ac:dyDescent="0.25">
      <c r="A720" s="8"/>
      <c r="B720" s="8" t="s">
        <v>10833</v>
      </c>
      <c r="C720" s="8" t="s">
        <v>10834</v>
      </c>
      <c r="D720" s="8" t="s">
        <v>9584</v>
      </c>
      <c r="E720" s="8"/>
      <c r="F720" s="8" t="s">
        <v>11635</v>
      </c>
    </row>
    <row r="721" spans="1:6" ht="15.75" customHeight="1" x14ac:dyDescent="0.25">
      <c r="A721" s="8"/>
      <c r="B721" s="8" t="s">
        <v>10833</v>
      </c>
      <c r="C721" s="8" t="s">
        <v>10834</v>
      </c>
      <c r="D721" s="8" t="s">
        <v>9582</v>
      </c>
      <c r="E721" s="8"/>
      <c r="F721" s="8" t="s">
        <v>11634</v>
      </c>
    </row>
    <row r="722" spans="1:6" ht="15.75" customHeight="1" x14ac:dyDescent="0.25">
      <c r="A722" s="8"/>
      <c r="B722" s="8" t="s">
        <v>10833</v>
      </c>
      <c r="C722" s="8" t="s">
        <v>10834</v>
      </c>
      <c r="D722" s="8" t="s">
        <v>9617</v>
      </c>
      <c r="E722" s="8"/>
      <c r="F722" s="8" t="s">
        <v>11645</v>
      </c>
    </row>
    <row r="723" spans="1:6" ht="15.75" customHeight="1" x14ac:dyDescent="0.25">
      <c r="A723" s="8"/>
      <c r="B723" s="8" t="s">
        <v>10833</v>
      </c>
      <c r="C723" s="8" t="s">
        <v>10834</v>
      </c>
      <c r="D723" s="8" t="s">
        <v>9618</v>
      </c>
      <c r="E723" s="8"/>
      <c r="F723" s="8" t="s">
        <v>11644</v>
      </c>
    </row>
    <row r="724" spans="1:6" ht="15.75" customHeight="1" x14ac:dyDescent="0.25">
      <c r="A724" s="8"/>
      <c r="B724" s="8" t="s">
        <v>10833</v>
      </c>
      <c r="C724" s="8" t="s">
        <v>10834</v>
      </c>
      <c r="D724" s="8" t="s">
        <v>9616</v>
      </c>
      <c r="E724" s="8"/>
      <c r="F724" s="8" t="s">
        <v>11647</v>
      </c>
    </row>
    <row r="725" spans="1:6" ht="15.75" customHeight="1" x14ac:dyDescent="0.25">
      <c r="A725" s="8"/>
      <c r="B725" s="8" t="s">
        <v>10833</v>
      </c>
      <c r="C725" s="8" t="s">
        <v>10834</v>
      </c>
      <c r="D725" s="8" t="s">
        <v>9602</v>
      </c>
      <c r="E725" s="8"/>
      <c r="F725" s="8" t="s">
        <v>11646</v>
      </c>
    </row>
    <row r="726" spans="1:6" ht="15.75" customHeight="1" x14ac:dyDescent="0.25">
      <c r="A726" s="8"/>
      <c r="B726" s="8" t="s">
        <v>10833</v>
      </c>
      <c r="C726" s="8" t="s">
        <v>10834</v>
      </c>
      <c r="D726" s="8" t="s">
        <v>9589</v>
      </c>
      <c r="E726" s="8"/>
      <c r="F726" s="8" t="s">
        <v>11627</v>
      </c>
    </row>
    <row r="727" spans="1:6" ht="15.75" customHeight="1" x14ac:dyDescent="0.25">
      <c r="A727" s="8"/>
      <c r="B727" s="8" t="s">
        <v>10833</v>
      </c>
      <c r="C727" s="8" t="s">
        <v>10834</v>
      </c>
      <c r="D727" s="8" t="s">
        <v>9586</v>
      </c>
      <c r="E727" s="8"/>
      <c r="F727" s="8" t="s">
        <v>11629</v>
      </c>
    </row>
    <row r="728" spans="1:6" ht="15.75" customHeight="1" x14ac:dyDescent="0.25">
      <c r="A728" s="8"/>
      <c r="B728" s="8" t="s">
        <v>10833</v>
      </c>
      <c r="C728" s="8" t="s">
        <v>10834</v>
      </c>
      <c r="D728" s="8" t="s">
        <v>9587</v>
      </c>
      <c r="E728" s="8"/>
      <c r="F728" s="8" t="s">
        <v>11628</v>
      </c>
    </row>
    <row r="729" spans="1:6" ht="15.75" customHeight="1" x14ac:dyDescent="0.25">
      <c r="A729" s="8"/>
      <c r="B729" s="8" t="s">
        <v>10833</v>
      </c>
      <c r="C729" s="8" t="s">
        <v>10834</v>
      </c>
      <c r="D729" s="8" t="s">
        <v>9590</v>
      </c>
      <c r="E729" s="8"/>
      <c r="F729" s="8" t="s">
        <v>11633</v>
      </c>
    </row>
    <row r="730" spans="1:6" ht="15.75" customHeight="1" x14ac:dyDescent="0.25">
      <c r="A730" s="8"/>
      <c r="B730" s="8" t="s">
        <v>10833</v>
      </c>
      <c r="C730" s="8" t="s">
        <v>10834</v>
      </c>
      <c r="D730" s="8" t="s">
        <v>9594</v>
      </c>
      <c r="E730" s="8"/>
      <c r="F730" s="8" t="s">
        <v>11198</v>
      </c>
    </row>
    <row r="731" spans="1:6" ht="15.75" customHeight="1" x14ac:dyDescent="0.25">
      <c r="A731" s="8"/>
      <c r="B731" s="8" t="s">
        <v>10833</v>
      </c>
      <c r="C731" s="8" t="s">
        <v>10834</v>
      </c>
      <c r="D731" s="8" t="s">
        <v>9595</v>
      </c>
      <c r="E731" s="8"/>
      <c r="F731" s="8" t="s">
        <v>11199</v>
      </c>
    </row>
    <row r="732" spans="1:6" ht="15.75" customHeight="1" x14ac:dyDescent="0.25">
      <c r="A732" s="8"/>
      <c r="B732" s="8" t="s">
        <v>10833</v>
      </c>
      <c r="C732" s="8" t="s">
        <v>10834</v>
      </c>
      <c r="D732" s="8" t="s">
        <v>9593</v>
      </c>
      <c r="E732" s="8"/>
      <c r="F732" s="8" t="s">
        <v>11196</v>
      </c>
    </row>
    <row r="733" spans="1:6" ht="15.75" customHeight="1" x14ac:dyDescent="0.25">
      <c r="A733" s="8"/>
      <c r="B733" s="8" t="s">
        <v>10833</v>
      </c>
      <c r="C733" s="8" t="s">
        <v>10834</v>
      </c>
      <c r="D733" s="8" t="s">
        <v>9652</v>
      </c>
      <c r="E733" s="8"/>
      <c r="F733" s="8" t="s">
        <v>11209</v>
      </c>
    </row>
    <row r="734" spans="1:6" ht="15.75" customHeight="1" x14ac:dyDescent="0.25">
      <c r="A734" s="8"/>
      <c r="B734" s="8" t="s">
        <v>10833</v>
      </c>
      <c r="C734" s="8" t="s">
        <v>10834</v>
      </c>
      <c r="D734" s="8" t="s">
        <v>9655</v>
      </c>
      <c r="E734" s="8"/>
      <c r="F734" s="8" t="s">
        <v>11210</v>
      </c>
    </row>
    <row r="735" spans="1:6" ht="15.75" customHeight="1" x14ac:dyDescent="0.25">
      <c r="A735" s="8"/>
      <c r="B735" s="8" t="s">
        <v>10833</v>
      </c>
      <c r="C735" s="8" t="s">
        <v>10834</v>
      </c>
      <c r="D735" s="8" t="s">
        <v>9653</v>
      </c>
      <c r="E735" s="8"/>
      <c r="F735" s="8" t="s">
        <v>11211</v>
      </c>
    </row>
    <row r="736" spans="1:6" ht="15.75" customHeight="1" x14ac:dyDescent="0.25">
      <c r="A736" s="8"/>
      <c r="B736" s="8" t="s">
        <v>10833</v>
      </c>
      <c r="C736" s="8" t="s">
        <v>10834</v>
      </c>
      <c r="D736" s="8" t="s">
        <v>9651</v>
      </c>
      <c r="E736" s="8"/>
      <c r="F736" s="8" t="s">
        <v>11208</v>
      </c>
    </row>
    <row r="737" spans="1:6" ht="15.75" customHeight="1" x14ac:dyDescent="0.25">
      <c r="A737" s="8"/>
      <c r="B737" s="8" t="s">
        <v>10833</v>
      </c>
      <c r="C737" s="8" t="s">
        <v>10834</v>
      </c>
      <c r="D737" s="8" t="s">
        <v>9601</v>
      </c>
      <c r="E737" s="8"/>
      <c r="F737" s="8" t="s">
        <v>11201</v>
      </c>
    </row>
    <row r="738" spans="1:6" ht="15.75" customHeight="1" x14ac:dyDescent="0.25">
      <c r="A738" s="8"/>
      <c r="B738" s="8" t="s">
        <v>10833</v>
      </c>
      <c r="C738" s="8" t="s">
        <v>10834</v>
      </c>
      <c r="D738" s="8" t="s">
        <v>9599</v>
      </c>
      <c r="E738" s="8"/>
      <c r="F738" s="8" t="s">
        <v>11632</v>
      </c>
    </row>
    <row r="739" spans="1:6" ht="15.75" customHeight="1" x14ac:dyDescent="0.25">
      <c r="A739" s="8"/>
      <c r="B739" s="8" t="s">
        <v>10833</v>
      </c>
      <c r="C739" s="8" t="s">
        <v>10834</v>
      </c>
      <c r="D739" s="8" t="s">
        <v>9598</v>
      </c>
      <c r="E739" s="8"/>
      <c r="F739" s="8" t="s">
        <v>11631</v>
      </c>
    </row>
    <row r="740" spans="1:6" ht="15.75" customHeight="1" x14ac:dyDescent="0.25">
      <c r="A740" s="8"/>
      <c r="B740" s="8" t="s">
        <v>10833</v>
      </c>
      <c r="C740" s="8" t="s">
        <v>10834</v>
      </c>
      <c r="D740" s="8" t="s">
        <v>9600</v>
      </c>
      <c r="E740" s="8"/>
      <c r="F740" s="8" t="s">
        <v>11200</v>
      </c>
    </row>
    <row r="741" spans="1:6" ht="15.75" customHeight="1" x14ac:dyDescent="0.25">
      <c r="A741" s="8"/>
      <c r="B741" s="8" t="s">
        <v>10833</v>
      </c>
      <c r="C741" s="8" t="s">
        <v>10834</v>
      </c>
      <c r="D741" s="8" t="s">
        <v>9591</v>
      </c>
      <c r="E741" s="8"/>
      <c r="F741" s="8" t="s">
        <v>11197</v>
      </c>
    </row>
    <row r="742" spans="1:6" ht="15.75" customHeight="1" x14ac:dyDescent="0.25">
      <c r="A742" s="8"/>
      <c r="B742" s="8" t="s">
        <v>10833</v>
      </c>
      <c r="C742" s="8" t="s">
        <v>10834</v>
      </c>
      <c r="D742" s="8" t="s">
        <v>9592</v>
      </c>
      <c r="E742" s="8"/>
      <c r="F742" s="8" t="s">
        <v>11202</v>
      </c>
    </row>
    <row r="743" spans="1:6" ht="15.75" customHeight="1" x14ac:dyDescent="0.25">
      <c r="A743" s="8"/>
      <c r="B743" s="8" t="s">
        <v>10833</v>
      </c>
      <c r="C743" s="8" t="s">
        <v>10834</v>
      </c>
      <c r="D743" s="8" t="s">
        <v>9596</v>
      </c>
      <c r="E743" s="8"/>
      <c r="F743" s="8" t="s">
        <v>11203</v>
      </c>
    </row>
    <row r="744" spans="1:6" ht="15.75" customHeight="1" x14ac:dyDescent="0.25">
      <c r="A744" s="8"/>
      <c r="B744" s="8" t="s">
        <v>10833</v>
      </c>
      <c r="C744" s="8" t="s">
        <v>10834</v>
      </c>
      <c r="D744" s="8" t="s">
        <v>11582</v>
      </c>
      <c r="E744" s="8"/>
      <c r="F744" s="8" t="s">
        <v>11583</v>
      </c>
    </row>
    <row r="745" spans="1:6" ht="15.75" customHeight="1" x14ac:dyDescent="0.25">
      <c r="A745" s="8"/>
      <c r="B745" s="8" t="s">
        <v>10833</v>
      </c>
      <c r="C745" s="8" t="s">
        <v>10834</v>
      </c>
      <c r="D745" s="8" t="s">
        <v>11588</v>
      </c>
      <c r="E745" s="8"/>
      <c r="F745" s="8" t="s">
        <v>11589</v>
      </c>
    </row>
    <row r="746" spans="1:6" ht="15.75" customHeight="1" x14ac:dyDescent="0.25">
      <c r="A746" s="8"/>
      <c r="B746" s="8" t="s">
        <v>10833</v>
      </c>
      <c r="C746" s="8" t="s">
        <v>10834</v>
      </c>
      <c r="D746" s="8" t="s">
        <v>11586</v>
      </c>
      <c r="E746" s="8"/>
      <c r="F746" s="8" t="s">
        <v>11587</v>
      </c>
    </row>
    <row r="747" spans="1:6" ht="15.75" customHeight="1" x14ac:dyDescent="0.25">
      <c r="A747" s="8"/>
      <c r="B747" s="8" t="s">
        <v>10833</v>
      </c>
      <c r="C747" s="8" t="s">
        <v>10834</v>
      </c>
      <c r="D747" s="8" t="s">
        <v>11577</v>
      </c>
      <c r="E747" s="8"/>
      <c r="F747" s="8" t="s">
        <v>11578</v>
      </c>
    </row>
    <row r="748" spans="1:6" ht="15.75" customHeight="1" x14ac:dyDescent="0.25">
      <c r="A748" s="8"/>
      <c r="B748" s="8" t="s">
        <v>10833</v>
      </c>
      <c r="C748" s="8" t="s">
        <v>10834</v>
      </c>
      <c r="D748" s="8" t="s">
        <v>9609</v>
      </c>
      <c r="E748" s="8"/>
      <c r="F748" s="8" t="s">
        <v>11581</v>
      </c>
    </row>
    <row r="749" spans="1:6" ht="15.75" customHeight="1" x14ac:dyDescent="0.25">
      <c r="A749" s="8"/>
      <c r="B749" s="8" t="s">
        <v>10833</v>
      </c>
      <c r="C749" s="8" t="s">
        <v>10834</v>
      </c>
      <c r="D749" s="8" t="s">
        <v>18219</v>
      </c>
      <c r="E749" s="8"/>
      <c r="F749" s="8" t="s">
        <v>18220</v>
      </c>
    </row>
    <row r="750" spans="1:6" ht="15.75" customHeight="1" x14ac:dyDescent="0.25">
      <c r="A750" s="8"/>
      <c r="B750" s="8" t="s">
        <v>10833</v>
      </c>
      <c r="C750" s="8" t="s">
        <v>10834</v>
      </c>
      <c r="D750" s="8" t="s">
        <v>11579</v>
      </c>
      <c r="E750" s="8"/>
      <c r="F750" s="8" t="s">
        <v>11580</v>
      </c>
    </row>
    <row r="751" spans="1:6" ht="15.75" customHeight="1" x14ac:dyDescent="0.25">
      <c r="A751" s="8"/>
      <c r="B751" s="8" t="s">
        <v>10833</v>
      </c>
      <c r="C751" s="8" t="s">
        <v>10834</v>
      </c>
      <c r="D751" s="8" t="s">
        <v>11616</v>
      </c>
      <c r="E751" s="8"/>
      <c r="F751" s="8" t="s">
        <v>11617</v>
      </c>
    </row>
    <row r="752" spans="1:6" ht="15.75" customHeight="1" x14ac:dyDescent="0.25">
      <c r="A752" s="8"/>
      <c r="B752" s="8" t="s">
        <v>10833</v>
      </c>
      <c r="C752" s="8" t="s">
        <v>10834</v>
      </c>
      <c r="D752" s="8" t="s">
        <v>11622</v>
      </c>
      <c r="E752" s="8"/>
      <c r="F752" s="8" t="s">
        <v>11623</v>
      </c>
    </row>
    <row r="753" spans="1:6" ht="15.75" customHeight="1" x14ac:dyDescent="0.25">
      <c r="A753" s="8"/>
      <c r="B753" s="8" t="s">
        <v>10833</v>
      </c>
      <c r="C753" s="8" t="s">
        <v>10834</v>
      </c>
      <c r="D753" s="8" t="s">
        <v>11620</v>
      </c>
      <c r="E753" s="8"/>
      <c r="F753" s="8" t="s">
        <v>11621</v>
      </c>
    </row>
    <row r="754" spans="1:6" ht="15.75" customHeight="1" x14ac:dyDescent="0.25">
      <c r="A754" s="8"/>
      <c r="B754" s="8" t="s">
        <v>10833</v>
      </c>
      <c r="C754" s="8" t="s">
        <v>10834</v>
      </c>
      <c r="D754" s="8" t="s">
        <v>11610</v>
      </c>
      <c r="E754" s="8"/>
      <c r="F754" s="8" t="s">
        <v>11611</v>
      </c>
    </row>
    <row r="755" spans="1:6" ht="15.75" customHeight="1" x14ac:dyDescent="0.25">
      <c r="A755" s="8"/>
      <c r="B755" s="8" t="s">
        <v>10833</v>
      </c>
      <c r="C755" s="8" t="s">
        <v>10834</v>
      </c>
      <c r="D755" s="8" t="s">
        <v>11584</v>
      </c>
      <c r="E755" s="8"/>
      <c r="F755" s="8" t="s">
        <v>11585</v>
      </c>
    </row>
    <row r="756" spans="1:6" ht="15.75" customHeight="1" x14ac:dyDescent="0.25">
      <c r="A756" s="8"/>
      <c r="B756" s="8" t="s">
        <v>10833</v>
      </c>
      <c r="C756" s="8" t="s">
        <v>10834</v>
      </c>
      <c r="D756" s="8" t="s">
        <v>11614</v>
      </c>
      <c r="E756" s="8"/>
      <c r="F756" s="8" t="s">
        <v>11615</v>
      </c>
    </row>
    <row r="757" spans="1:6" ht="15.75" customHeight="1" x14ac:dyDescent="0.25">
      <c r="A757" s="8"/>
      <c r="B757" s="8" t="s">
        <v>10833</v>
      </c>
      <c r="C757" s="8" t="s">
        <v>10834</v>
      </c>
      <c r="D757" s="8" t="s">
        <v>11612</v>
      </c>
      <c r="E757" s="8"/>
      <c r="F757" s="8" t="s">
        <v>11613</v>
      </c>
    </row>
    <row r="758" spans="1:6" ht="15.75" customHeight="1" x14ac:dyDescent="0.25">
      <c r="A758" s="8"/>
      <c r="B758" s="8" t="s">
        <v>10833</v>
      </c>
      <c r="C758" s="8" t="s">
        <v>10834</v>
      </c>
      <c r="D758" s="8" t="s">
        <v>9608</v>
      </c>
      <c r="E758" s="8"/>
      <c r="F758" s="8" t="s">
        <v>11590</v>
      </c>
    </row>
    <row r="759" spans="1:6" ht="15.75" customHeight="1" x14ac:dyDescent="0.25">
      <c r="A759" s="8"/>
      <c r="B759" s="8" t="s">
        <v>10833</v>
      </c>
      <c r="C759" s="8" t="s">
        <v>10834</v>
      </c>
      <c r="D759" s="8" t="s">
        <v>9620</v>
      </c>
      <c r="E759" s="8"/>
      <c r="F759" s="8" t="s">
        <v>11637</v>
      </c>
    </row>
    <row r="760" spans="1:6" ht="15.75" customHeight="1" x14ac:dyDescent="0.25">
      <c r="A760" s="8"/>
      <c r="B760" s="8" t="s">
        <v>10833</v>
      </c>
      <c r="C760" s="8" t="s">
        <v>10834</v>
      </c>
      <c r="D760" s="8" t="s">
        <v>9619</v>
      </c>
      <c r="E760" s="8"/>
      <c r="F760" s="8" t="s">
        <v>11639</v>
      </c>
    </row>
    <row r="761" spans="1:6" ht="15.75" customHeight="1" x14ac:dyDescent="0.25">
      <c r="A761" s="8"/>
      <c r="B761" s="8" t="s">
        <v>10833</v>
      </c>
      <c r="C761" s="8" t="s">
        <v>10834</v>
      </c>
      <c r="D761" s="8" t="s">
        <v>9613</v>
      </c>
      <c r="E761" s="8"/>
      <c r="F761" s="8" t="s">
        <v>11642</v>
      </c>
    </row>
    <row r="762" spans="1:6" ht="15.75" customHeight="1" x14ac:dyDescent="0.25">
      <c r="A762" s="8"/>
      <c r="B762" s="8" t="s">
        <v>10833</v>
      </c>
      <c r="C762" s="8" t="s">
        <v>10834</v>
      </c>
      <c r="D762" s="8" t="s">
        <v>9622</v>
      </c>
      <c r="E762" s="8"/>
      <c r="F762" s="8" t="s">
        <v>11638</v>
      </c>
    </row>
    <row r="763" spans="1:6" ht="15.75" customHeight="1" x14ac:dyDescent="0.25">
      <c r="A763" s="8"/>
      <c r="B763" s="8" t="s">
        <v>10833</v>
      </c>
      <c r="C763" s="8" t="s">
        <v>10834</v>
      </c>
      <c r="D763" s="8" t="s">
        <v>9614</v>
      </c>
      <c r="E763" s="8"/>
      <c r="F763" s="8" t="s">
        <v>11649</v>
      </c>
    </row>
    <row r="764" spans="1:6" ht="15.75" customHeight="1" x14ac:dyDescent="0.25">
      <c r="A764" s="8"/>
      <c r="B764" s="8" t="s">
        <v>10833</v>
      </c>
      <c r="C764" s="8" t="s">
        <v>10834</v>
      </c>
      <c r="D764" s="8" t="s">
        <v>9615</v>
      </c>
      <c r="E764" s="8"/>
      <c r="F764" s="8" t="s">
        <v>11648</v>
      </c>
    </row>
    <row r="765" spans="1:6" ht="15.75" customHeight="1" x14ac:dyDescent="0.25">
      <c r="A765" s="8"/>
      <c r="B765" s="8" t="s">
        <v>10833</v>
      </c>
      <c r="C765" s="8" t="s">
        <v>10834</v>
      </c>
      <c r="D765" s="8" t="s">
        <v>9621</v>
      </c>
      <c r="E765" s="8"/>
      <c r="F765" s="8" t="s">
        <v>11643</v>
      </c>
    </row>
    <row r="766" spans="1:6" ht="15.75" customHeight="1" x14ac:dyDescent="0.25">
      <c r="A766" s="8"/>
      <c r="B766" s="8" t="s">
        <v>10833</v>
      </c>
      <c r="C766" s="8" t="s">
        <v>10834</v>
      </c>
      <c r="D766" s="8" t="s">
        <v>9604</v>
      </c>
      <c r="E766" s="8"/>
      <c r="F766" s="8" t="s">
        <v>11591</v>
      </c>
    </row>
    <row r="767" spans="1:6" ht="15.75" customHeight="1" x14ac:dyDescent="0.25">
      <c r="A767" s="8"/>
      <c r="B767" s="8" t="s">
        <v>10833</v>
      </c>
      <c r="C767" s="8" t="s">
        <v>10834</v>
      </c>
      <c r="D767" s="8" t="s">
        <v>9611</v>
      </c>
      <c r="E767" s="8"/>
      <c r="F767" s="8" t="s">
        <v>11595</v>
      </c>
    </row>
    <row r="768" spans="1:6" ht="15.75" customHeight="1" x14ac:dyDescent="0.25">
      <c r="A768" s="8"/>
      <c r="B768" s="8" t="s">
        <v>10833</v>
      </c>
      <c r="C768" s="8" t="s">
        <v>10834</v>
      </c>
      <c r="D768" s="8" t="s">
        <v>9612</v>
      </c>
      <c r="E768" s="8"/>
      <c r="F768" s="8" t="s">
        <v>11594</v>
      </c>
    </row>
    <row r="769" spans="1:6" ht="15.75" customHeight="1" x14ac:dyDescent="0.25">
      <c r="A769" s="8"/>
      <c r="B769" s="8" t="s">
        <v>10833</v>
      </c>
      <c r="C769" s="8" t="s">
        <v>10834</v>
      </c>
      <c r="D769" s="8" t="s">
        <v>9603</v>
      </c>
      <c r="E769" s="8"/>
      <c r="F769" s="8" t="s">
        <v>11592</v>
      </c>
    </row>
    <row r="770" spans="1:6" ht="15.75" customHeight="1" x14ac:dyDescent="0.25">
      <c r="A770" s="8"/>
      <c r="B770" s="8" t="s">
        <v>10833</v>
      </c>
      <c r="C770" s="8" t="s">
        <v>10834</v>
      </c>
      <c r="D770" s="8" t="s">
        <v>9606</v>
      </c>
      <c r="E770" s="8"/>
      <c r="F770" s="8" t="s">
        <v>11641</v>
      </c>
    </row>
    <row r="771" spans="1:6" ht="15.75" customHeight="1" x14ac:dyDescent="0.25">
      <c r="A771" s="8"/>
      <c r="B771" s="8" t="s">
        <v>10833</v>
      </c>
      <c r="C771" s="8" t="s">
        <v>10834</v>
      </c>
      <c r="D771" s="8" t="s">
        <v>9607</v>
      </c>
      <c r="E771" s="8"/>
      <c r="F771" s="8" t="s">
        <v>11640</v>
      </c>
    </row>
    <row r="772" spans="1:6" ht="15.75" customHeight="1" x14ac:dyDescent="0.25">
      <c r="A772" s="8"/>
      <c r="B772" s="8" t="s">
        <v>10833</v>
      </c>
      <c r="C772" s="8" t="s">
        <v>10834</v>
      </c>
      <c r="D772" s="8" t="s">
        <v>9605</v>
      </c>
      <c r="E772" s="8"/>
      <c r="F772" s="8" t="s">
        <v>11593</v>
      </c>
    </row>
    <row r="773" spans="1:6" ht="15.75" customHeight="1" x14ac:dyDescent="0.25">
      <c r="A773" s="8"/>
      <c r="B773" s="8" t="s">
        <v>10833</v>
      </c>
      <c r="C773" s="8" t="s">
        <v>10834</v>
      </c>
      <c r="D773" s="8" t="s">
        <v>11690</v>
      </c>
      <c r="E773" s="8"/>
      <c r="F773" s="8" t="s">
        <v>11691</v>
      </c>
    </row>
    <row r="774" spans="1:6" ht="15.75" customHeight="1" x14ac:dyDescent="0.25">
      <c r="A774" s="8"/>
      <c r="B774" s="8" t="s">
        <v>10833</v>
      </c>
      <c r="C774" s="8" t="s">
        <v>10834</v>
      </c>
      <c r="D774" s="8" t="s">
        <v>11568</v>
      </c>
      <c r="E774" s="8"/>
      <c r="F774" s="8" t="s">
        <v>11569</v>
      </c>
    </row>
    <row r="775" spans="1:6" ht="15.75" customHeight="1" x14ac:dyDescent="0.25">
      <c r="A775" s="8"/>
      <c r="B775" s="8" t="s">
        <v>10833</v>
      </c>
      <c r="C775" s="8" t="s">
        <v>10834</v>
      </c>
      <c r="D775" s="8" t="s">
        <v>11566</v>
      </c>
      <c r="E775" s="8"/>
      <c r="F775" s="8" t="s">
        <v>11567</v>
      </c>
    </row>
    <row r="776" spans="1:6" ht="15.75" customHeight="1" x14ac:dyDescent="0.25">
      <c r="A776" s="8"/>
      <c r="B776" s="8" t="s">
        <v>10833</v>
      </c>
      <c r="C776" s="8" t="s">
        <v>10834</v>
      </c>
      <c r="D776" s="8" t="s">
        <v>11564</v>
      </c>
      <c r="E776" s="8"/>
      <c r="F776" s="8" t="s">
        <v>11565</v>
      </c>
    </row>
    <row r="777" spans="1:6" ht="15.75" customHeight="1" x14ac:dyDescent="0.25">
      <c r="A777" s="8"/>
      <c r="B777" s="8" t="s">
        <v>10833</v>
      </c>
      <c r="C777" s="8" t="s">
        <v>10834</v>
      </c>
      <c r="D777" s="8" t="s">
        <v>11526</v>
      </c>
      <c r="E777" s="8"/>
      <c r="F777" s="8" t="s">
        <v>11527</v>
      </c>
    </row>
    <row r="778" spans="1:6" ht="15.75" customHeight="1" x14ac:dyDescent="0.25">
      <c r="A778" s="8"/>
      <c r="B778" s="8" t="s">
        <v>10833</v>
      </c>
      <c r="C778" s="8" t="s">
        <v>10834</v>
      </c>
      <c r="D778" s="8" t="s">
        <v>11524</v>
      </c>
      <c r="E778" s="8"/>
      <c r="F778" s="8" t="s">
        <v>11525</v>
      </c>
    </row>
    <row r="779" spans="1:6" ht="15.75" customHeight="1" x14ac:dyDescent="0.25">
      <c r="A779" s="8"/>
      <c r="B779" s="8" t="s">
        <v>10833</v>
      </c>
      <c r="C779" s="8" t="s">
        <v>10834</v>
      </c>
      <c r="D779" s="8" t="s">
        <v>11530</v>
      </c>
      <c r="E779" s="8"/>
      <c r="F779" s="8" t="s">
        <v>11531</v>
      </c>
    </row>
    <row r="780" spans="1:6" ht="15.75" customHeight="1" x14ac:dyDescent="0.25">
      <c r="A780" s="8"/>
      <c r="B780" s="8" t="s">
        <v>10833</v>
      </c>
      <c r="C780" s="8" t="s">
        <v>10834</v>
      </c>
      <c r="D780" s="8" t="s">
        <v>11528</v>
      </c>
      <c r="E780" s="8"/>
      <c r="F780" s="8" t="s">
        <v>11529</v>
      </c>
    </row>
    <row r="781" spans="1:6" ht="15.75" customHeight="1" x14ac:dyDescent="0.25">
      <c r="A781" s="8"/>
      <c r="B781" s="8" t="s">
        <v>10833</v>
      </c>
      <c r="C781" s="8" t="s">
        <v>10834</v>
      </c>
      <c r="D781" s="8" t="s">
        <v>11552</v>
      </c>
      <c r="E781" s="8"/>
      <c r="F781" s="8" t="s">
        <v>11553</v>
      </c>
    </row>
    <row r="782" spans="1:6" ht="15.75" customHeight="1" x14ac:dyDescent="0.25">
      <c r="A782" s="8"/>
      <c r="B782" s="8" t="s">
        <v>10833</v>
      </c>
      <c r="C782" s="8" t="s">
        <v>10834</v>
      </c>
      <c r="D782" s="8" t="s">
        <v>11550</v>
      </c>
      <c r="E782" s="8"/>
      <c r="F782" s="8" t="s">
        <v>11551</v>
      </c>
    </row>
    <row r="783" spans="1:6" ht="15.75" customHeight="1" x14ac:dyDescent="0.25">
      <c r="A783" s="8"/>
      <c r="B783" s="8" t="s">
        <v>10833</v>
      </c>
      <c r="C783" s="8" t="s">
        <v>10834</v>
      </c>
      <c r="D783" s="8" t="s">
        <v>11548</v>
      </c>
      <c r="E783" s="8"/>
      <c r="F783" s="8" t="s">
        <v>11549</v>
      </c>
    </row>
    <row r="784" spans="1:6" ht="15.75" customHeight="1" x14ac:dyDescent="0.25">
      <c r="A784" s="8"/>
      <c r="B784" s="8" t="s">
        <v>10833</v>
      </c>
      <c r="C784" s="8" t="s">
        <v>10834</v>
      </c>
      <c r="D784" s="8" t="s">
        <v>11562</v>
      </c>
      <c r="E784" s="8"/>
      <c r="F784" s="8" t="s">
        <v>11563</v>
      </c>
    </row>
    <row r="785" spans="1:6" ht="15.75" customHeight="1" x14ac:dyDescent="0.25">
      <c r="A785" s="8"/>
      <c r="B785" s="8" t="s">
        <v>10833</v>
      </c>
      <c r="C785" s="8" t="s">
        <v>10834</v>
      </c>
      <c r="D785" s="8" t="s">
        <v>11570</v>
      </c>
      <c r="E785" s="8"/>
      <c r="F785" s="8" t="s">
        <v>11571</v>
      </c>
    </row>
    <row r="786" spans="1:6" ht="15.75" customHeight="1" x14ac:dyDescent="0.25">
      <c r="A786" s="8"/>
      <c r="B786" s="8" t="s">
        <v>10833</v>
      </c>
      <c r="C786" s="8" t="s">
        <v>10834</v>
      </c>
      <c r="D786" s="8" t="s">
        <v>11575</v>
      </c>
      <c r="E786" s="8"/>
      <c r="F786" s="8" t="s">
        <v>11576</v>
      </c>
    </row>
    <row r="787" spans="1:6" ht="15.75" customHeight="1" x14ac:dyDescent="0.25">
      <c r="A787" s="8"/>
      <c r="B787" s="8" t="s">
        <v>10833</v>
      </c>
      <c r="C787" s="8" t="s">
        <v>10834</v>
      </c>
      <c r="D787" s="8" t="s">
        <v>11573</v>
      </c>
      <c r="E787" s="8"/>
      <c r="F787" s="8" t="s">
        <v>11574</v>
      </c>
    </row>
    <row r="788" spans="1:6" ht="15.75" customHeight="1" x14ac:dyDescent="0.25">
      <c r="A788" s="8"/>
      <c r="B788" s="8" t="s">
        <v>10833</v>
      </c>
      <c r="C788" s="8" t="s">
        <v>10834</v>
      </c>
      <c r="D788" s="8" t="s">
        <v>11518</v>
      </c>
      <c r="E788" s="8"/>
      <c r="F788" s="8" t="s">
        <v>11519</v>
      </c>
    </row>
    <row r="789" spans="1:6" ht="15.75" customHeight="1" x14ac:dyDescent="0.25">
      <c r="A789" s="8"/>
      <c r="B789" s="8" t="s">
        <v>10833</v>
      </c>
      <c r="C789" s="8" t="s">
        <v>10834</v>
      </c>
      <c r="D789" s="8" t="s">
        <v>11538</v>
      </c>
      <c r="E789" s="8"/>
      <c r="F789" s="8" t="s">
        <v>11539</v>
      </c>
    </row>
    <row r="790" spans="1:6" ht="15.75" customHeight="1" x14ac:dyDescent="0.25">
      <c r="A790" s="8"/>
      <c r="B790" s="8" t="s">
        <v>10833</v>
      </c>
      <c r="C790" s="8" t="s">
        <v>10834</v>
      </c>
      <c r="D790" s="8" t="s">
        <v>11536</v>
      </c>
      <c r="E790" s="8"/>
      <c r="F790" s="8" t="s">
        <v>11537</v>
      </c>
    </row>
    <row r="791" spans="1:6" ht="15.75" customHeight="1" x14ac:dyDescent="0.25">
      <c r="A791" s="8"/>
      <c r="B791" s="8" t="s">
        <v>10833</v>
      </c>
      <c r="C791" s="8" t="s">
        <v>10834</v>
      </c>
      <c r="D791" s="8" t="s">
        <v>11534</v>
      </c>
      <c r="E791" s="8"/>
      <c r="F791" s="8" t="s">
        <v>11535</v>
      </c>
    </row>
    <row r="792" spans="1:6" ht="15.75" customHeight="1" x14ac:dyDescent="0.25">
      <c r="A792" s="8"/>
      <c r="B792" s="8" t="s">
        <v>10833</v>
      </c>
      <c r="C792" s="8" t="s">
        <v>10834</v>
      </c>
      <c r="D792" s="8" t="s">
        <v>11394</v>
      </c>
      <c r="E792" s="8"/>
      <c r="F792" s="8" t="s">
        <v>11395</v>
      </c>
    </row>
    <row r="793" spans="1:6" ht="15.75" customHeight="1" x14ac:dyDescent="0.25">
      <c r="A793" s="8"/>
      <c r="B793" s="8" t="s">
        <v>10833</v>
      </c>
      <c r="C793" s="8" t="s">
        <v>10834</v>
      </c>
      <c r="D793" s="8" t="s">
        <v>11392</v>
      </c>
      <c r="E793" s="8"/>
      <c r="F793" s="8" t="s">
        <v>11393</v>
      </c>
    </row>
    <row r="794" spans="1:6" ht="15.75" customHeight="1" x14ac:dyDescent="0.25">
      <c r="A794" s="8"/>
      <c r="B794" s="8" t="s">
        <v>10833</v>
      </c>
      <c r="C794" s="8" t="s">
        <v>10834</v>
      </c>
      <c r="D794" s="8" t="s">
        <v>11398</v>
      </c>
      <c r="E794" s="8"/>
      <c r="F794" s="8" t="s">
        <v>11399</v>
      </c>
    </row>
    <row r="795" spans="1:6" ht="15.75" customHeight="1" x14ac:dyDescent="0.25">
      <c r="A795" s="8"/>
      <c r="B795" s="8" t="s">
        <v>10833</v>
      </c>
      <c r="C795" s="8" t="s">
        <v>10834</v>
      </c>
      <c r="D795" s="8" t="s">
        <v>11396</v>
      </c>
      <c r="E795" s="8"/>
      <c r="F795" s="8" t="s">
        <v>11397</v>
      </c>
    </row>
    <row r="796" spans="1:6" ht="15.75" customHeight="1" x14ac:dyDescent="0.25">
      <c r="A796" s="8"/>
      <c r="B796" s="8" t="s">
        <v>10833</v>
      </c>
      <c r="C796" s="8" t="s">
        <v>10834</v>
      </c>
      <c r="D796" s="8" t="s">
        <v>11532</v>
      </c>
      <c r="E796" s="8"/>
      <c r="F796" s="8" t="s">
        <v>11533</v>
      </c>
    </row>
    <row r="797" spans="1:6" ht="15.75" customHeight="1" x14ac:dyDescent="0.25">
      <c r="A797" s="8"/>
      <c r="B797" s="8" t="s">
        <v>10833</v>
      </c>
      <c r="C797" s="8" t="s">
        <v>10834</v>
      </c>
      <c r="D797" s="8" t="s">
        <v>11522</v>
      </c>
      <c r="E797" s="8"/>
      <c r="F797" s="8" t="s">
        <v>11523</v>
      </c>
    </row>
    <row r="798" spans="1:6" ht="15.75" customHeight="1" x14ac:dyDescent="0.25">
      <c r="A798" s="8"/>
      <c r="B798" s="8" t="s">
        <v>10833</v>
      </c>
      <c r="C798" s="8" t="s">
        <v>10834</v>
      </c>
      <c r="D798" s="8" t="s">
        <v>11520</v>
      </c>
      <c r="E798" s="8"/>
      <c r="F798" s="8" t="s">
        <v>11521</v>
      </c>
    </row>
    <row r="799" spans="1:6" ht="15.75" customHeight="1" x14ac:dyDescent="0.25">
      <c r="A799" s="8"/>
      <c r="B799" s="8" t="s">
        <v>10833</v>
      </c>
      <c r="C799" s="8" t="s">
        <v>10834</v>
      </c>
      <c r="D799" s="8" t="s">
        <v>11542</v>
      </c>
      <c r="E799" s="8"/>
      <c r="F799" s="8" t="s">
        <v>11543</v>
      </c>
    </row>
    <row r="800" spans="1:6" ht="15.75" customHeight="1" x14ac:dyDescent="0.25">
      <c r="A800" s="8"/>
      <c r="B800" s="8" t="s">
        <v>10833</v>
      </c>
      <c r="C800" s="8" t="s">
        <v>10834</v>
      </c>
      <c r="D800" s="8" t="s">
        <v>11540</v>
      </c>
      <c r="E800" s="8"/>
      <c r="F800" s="8" t="s">
        <v>11541</v>
      </c>
    </row>
    <row r="801" spans="1:6" ht="15.75" customHeight="1" x14ac:dyDescent="0.25">
      <c r="A801" s="8"/>
      <c r="B801" s="8" t="s">
        <v>10833</v>
      </c>
      <c r="C801" s="8" t="s">
        <v>10834</v>
      </c>
      <c r="D801" s="8" t="s">
        <v>11546</v>
      </c>
      <c r="E801" s="8"/>
      <c r="F801" s="8" t="s">
        <v>11547</v>
      </c>
    </row>
    <row r="802" spans="1:6" ht="15.75" customHeight="1" x14ac:dyDescent="0.25">
      <c r="A802" s="8"/>
      <c r="B802" s="8" t="s">
        <v>10833</v>
      </c>
      <c r="C802" s="8" t="s">
        <v>10834</v>
      </c>
      <c r="D802" s="8" t="s">
        <v>11544</v>
      </c>
      <c r="E802" s="8"/>
      <c r="F802" s="8" t="s">
        <v>11545</v>
      </c>
    </row>
    <row r="803" spans="1:6" ht="15.75" customHeight="1" x14ac:dyDescent="0.25">
      <c r="A803" s="8"/>
      <c r="B803" s="8" t="s">
        <v>10833</v>
      </c>
      <c r="C803" s="8" t="s">
        <v>10834</v>
      </c>
      <c r="D803" s="8" t="s">
        <v>11510</v>
      </c>
      <c r="E803" s="8"/>
      <c r="F803" s="8" t="s">
        <v>11511</v>
      </c>
    </row>
    <row r="804" spans="1:6" ht="15.75" customHeight="1" x14ac:dyDescent="0.25">
      <c r="A804" s="8"/>
      <c r="B804" s="8" t="s">
        <v>10833</v>
      </c>
      <c r="C804" s="8" t="s">
        <v>10834</v>
      </c>
      <c r="D804" s="8" t="s">
        <v>11516</v>
      </c>
      <c r="E804" s="8"/>
      <c r="F804" s="8" t="s">
        <v>11517</v>
      </c>
    </row>
    <row r="805" spans="1:6" ht="15.75" customHeight="1" x14ac:dyDescent="0.25">
      <c r="A805" s="8"/>
      <c r="B805" s="8" t="s">
        <v>10833</v>
      </c>
      <c r="C805" s="8" t="s">
        <v>10834</v>
      </c>
      <c r="D805" s="8" t="s">
        <v>11514</v>
      </c>
      <c r="E805" s="8"/>
      <c r="F805" s="8" t="s">
        <v>11515</v>
      </c>
    </row>
    <row r="806" spans="1:6" ht="15.75" customHeight="1" x14ac:dyDescent="0.25">
      <c r="A806" s="8"/>
      <c r="B806" s="8" t="s">
        <v>10833</v>
      </c>
      <c r="C806" s="8" t="s">
        <v>10834</v>
      </c>
      <c r="D806" s="8" t="s">
        <v>11506</v>
      </c>
      <c r="E806" s="8"/>
      <c r="F806" s="8" t="s">
        <v>11507</v>
      </c>
    </row>
    <row r="807" spans="1:6" ht="15.75" customHeight="1" x14ac:dyDescent="0.25">
      <c r="A807" s="8"/>
      <c r="B807" s="8" t="s">
        <v>10833</v>
      </c>
      <c r="C807" s="8" t="s">
        <v>10834</v>
      </c>
      <c r="D807" s="8" t="s">
        <v>11477</v>
      </c>
      <c r="E807" s="8"/>
      <c r="F807" s="8" t="s">
        <v>11478</v>
      </c>
    </row>
    <row r="808" spans="1:6" ht="15.75" customHeight="1" x14ac:dyDescent="0.25">
      <c r="A808" s="8"/>
      <c r="B808" s="8" t="s">
        <v>10833</v>
      </c>
      <c r="C808" s="8" t="s">
        <v>10834</v>
      </c>
      <c r="D808" s="8" t="s">
        <v>11475</v>
      </c>
      <c r="E808" s="8"/>
      <c r="F808" s="8" t="s">
        <v>11476</v>
      </c>
    </row>
    <row r="809" spans="1:6" ht="15.75" customHeight="1" x14ac:dyDescent="0.25">
      <c r="A809" s="8"/>
      <c r="B809" s="8" t="s">
        <v>10833</v>
      </c>
      <c r="C809" s="8" t="s">
        <v>10834</v>
      </c>
      <c r="D809" s="8" t="s">
        <v>11508</v>
      </c>
      <c r="E809" s="8"/>
      <c r="F809" s="8" t="s">
        <v>11509</v>
      </c>
    </row>
    <row r="810" spans="1:6" ht="15.75" customHeight="1" x14ac:dyDescent="0.25">
      <c r="A810" s="8"/>
      <c r="B810" s="8" t="s">
        <v>10833</v>
      </c>
      <c r="C810" s="8" t="s">
        <v>10834</v>
      </c>
      <c r="D810" s="8" t="s">
        <v>11502</v>
      </c>
      <c r="E810" s="8"/>
      <c r="F810" s="8" t="s">
        <v>11503</v>
      </c>
    </row>
    <row r="811" spans="1:6" ht="15.75" customHeight="1" x14ac:dyDescent="0.25">
      <c r="A811" s="8"/>
      <c r="B811" s="8" t="s">
        <v>10833</v>
      </c>
      <c r="C811" s="8" t="s">
        <v>10834</v>
      </c>
      <c r="D811" s="8" t="s">
        <v>11500</v>
      </c>
      <c r="E811" s="8"/>
      <c r="F811" s="8" t="s">
        <v>11501</v>
      </c>
    </row>
    <row r="812" spans="1:6" ht="15.75" customHeight="1" x14ac:dyDescent="0.25">
      <c r="A812" s="8"/>
      <c r="B812" s="8" t="s">
        <v>10833</v>
      </c>
      <c r="C812" s="8" t="s">
        <v>10834</v>
      </c>
      <c r="D812" s="8" t="s">
        <v>18221</v>
      </c>
      <c r="E812" s="8"/>
      <c r="F812" s="8" t="s">
        <v>18222</v>
      </c>
    </row>
    <row r="813" spans="1:6" ht="15.75" customHeight="1" x14ac:dyDescent="0.25">
      <c r="A813" s="8"/>
      <c r="B813" s="8" t="s">
        <v>10833</v>
      </c>
      <c r="C813" s="8" t="s">
        <v>10834</v>
      </c>
      <c r="D813" s="8" t="s">
        <v>11495</v>
      </c>
      <c r="E813" s="8"/>
      <c r="F813" s="8" t="s">
        <v>11496</v>
      </c>
    </row>
    <row r="814" spans="1:6" ht="15.75" customHeight="1" x14ac:dyDescent="0.25">
      <c r="A814" s="8"/>
      <c r="B814" s="8" t="s">
        <v>10833</v>
      </c>
      <c r="C814" s="8" t="s">
        <v>10834</v>
      </c>
      <c r="D814" s="8" t="s">
        <v>11512</v>
      </c>
      <c r="E814" s="8"/>
      <c r="F814" s="8" t="s">
        <v>11513</v>
      </c>
    </row>
    <row r="815" spans="1:6" ht="15.75" customHeight="1" x14ac:dyDescent="0.25">
      <c r="A815" s="8"/>
      <c r="B815" s="8" t="s">
        <v>10833</v>
      </c>
      <c r="C815" s="8" t="s">
        <v>10834</v>
      </c>
      <c r="D815" s="8" t="s">
        <v>11504</v>
      </c>
      <c r="E815" s="8"/>
      <c r="F815" s="8" t="s">
        <v>11505</v>
      </c>
    </row>
    <row r="816" spans="1:6" ht="15.75" customHeight="1" x14ac:dyDescent="0.25">
      <c r="A816" s="8"/>
      <c r="B816" s="8" t="s">
        <v>10833</v>
      </c>
      <c r="C816" s="8" t="s">
        <v>10834</v>
      </c>
      <c r="D816" s="8" t="s">
        <v>11497</v>
      </c>
      <c r="E816" s="8"/>
      <c r="F816" s="8" t="s">
        <v>11498</v>
      </c>
    </row>
    <row r="817" spans="1:6" ht="15.75" customHeight="1" x14ac:dyDescent="0.25">
      <c r="A817" s="8"/>
      <c r="B817" s="8" t="s">
        <v>10833</v>
      </c>
      <c r="C817" s="8" t="s">
        <v>10834</v>
      </c>
      <c r="D817" s="8" t="s">
        <v>11479</v>
      </c>
      <c r="E817" s="8"/>
      <c r="F817" s="8" t="s">
        <v>11480</v>
      </c>
    </row>
    <row r="818" spans="1:6" ht="15.75" customHeight="1" x14ac:dyDescent="0.25">
      <c r="A818" s="8"/>
      <c r="B818" s="8" t="s">
        <v>10833</v>
      </c>
      <c r="C818" s="8" t="s">
        <v>10834</v>
      </c>
      <c r="D818" s="8" t="s">
        <v>11485</v>
      </c>
      <c r="E818" s="8"/>
      <c r="F818" s="8" t="s">
        <v>11486</v>
      </c>
    </row>
    <row r="819" spans="1:6" ht="15.75" customHeight="1" x14ac:dyDescent="0.25">
      <c r="A819" s="8"/>
      <c r="B819" s="8" t="s">
        <v>10833</v>
      </c>
      <c r="C819" s="8" t="s">
        <v>10834</v>
      </c>
      <c r="D819" s="8" t="s">
        <v>11483</v>
      </c>
      <c r="E819" s="8"/>
      <c r="F819" s="8" t="s">
        <v>11484</v>
      </c>
    </row>
    <row r="820" spans="1:6" ht="15.75" customHeight="1" x14ac:dyDescent="0.25">
      <c r="A820" s="8"/>
      <c r="B820" s="8" t="s">
        <v>10833</v>
      </c>
      <c r="C820" s="8" t="s">
        <v>10834</v>
      </c>
      <c r="D820" s="8" t="s">
        <v>11487</v>
      </c>
      <c r="E820" s="8"/>
      <c r="F820" s="8" t="s">
        <v>11488</v>
      </c>
    </row>
    <row r="821" spans="1:6" ht="15.75" customHeight="1" x14ac:dyDescent="0.25">
      <c r="A821" s="8"/>
      <c r="B821" s="8" t="s">
        <v>10833</v>
      </c>
      <c r="C821" s="8" t="s">
        <v>10834</v>
      </c>
      <c r="D821" s="8" t="s">
        <v>11556</v>
      </c>
      <c r="E821" s="8"/>
      <c r="F821" s="8" t="s">
        <v>11557</v>
      </c>
    </row>
    <row r="822" spans="1:6" ht="15.75" customHeight="1" x14ac:dyDescent="0.25">
      <c r="A822" s="8"/>
      <c r="B822" s="8" t="s">
        <v>10833</v>
      </c>
      <c r="C822" s="8" t="s">
        <v>10834</v>
      </c>
      <c r="D822" s="8" t="s">
        <v>11554</v>
      </c>
      <c r="E822" s="8"/>
      <c r="F822" s="8" t="s">
        <v>11555</v>
      </c>
    </row>
    <row r="823" spans="1:6" ht="15.75" customHeight="1" x14ac:dyDescent="0.25">
      <c r="A823" s="8"/>
      <c r="B823" s="8" t="s">
        <v>10833</v>
      </c>
      <c r="C823" s="8" t="s">
        <v>10834</v>
      </c>
      <c r="D823" s="8" t="s">
        <v>11560</v>
      </c>
      <c r="E823" s="8"/>
      <c r="F823" s="8" t="s">
        <v>11561</v>
      </c>
    </row>
    <row r="824" spans="1:6" ht="15.75" customHeight="1" x14ac:dyDescent="0.25">
      <c r="A824" s="8"/>
      <c r="B824" s="8" t="s">
        <v>10833</v>
      </c>
      <c r="C824" s="8" t="s">
        <v>10834</v>
      </c>
      <c r="D824" s="8" t="s">
        <v>11558</v>
      </c>
      <c r="E824" s="8"/>
      <c r="F824" s="8" t="s">
        <v>11559</v>
      </c>
    </row>
    <row r="825" spans="1:6" ht="15.75" customHeight="1" x14ac:dyDescent="0.25">
      <c r="A825" s="8"/>
      <c r="B825" s="8" t="s">
        <v>10833</v>
      </c>
      <c r="C825" s="8" t="s">
        <v>10834</v>
      </c>
      <c r="D825" s="8" t="s">
        <v>11473</v>
      </c>
      <c r="E825" s="8"/>
      <c r="F825" s="8" t="s">
        <v>11474</v>
      </c>
    </row>
    <row r="826" spans="1:6" ht="15.75" customHeight="1" x14ac:dyDescent="0.25">
      <c r="A826" s="8"/>
      <c r="B826" s="8" t="s">
        <v>10833</v>
      </c>
      <c r="C826" s="8" t="s">
        <v>10834</v>
      </c>
      <c r="D826" s="8" t="s">
        <v>11471</v>
      </c>
      <c r="E826" s="8"/>
      <c r="F826" s="8" t="s">
        <v>11472</v>
      </c>
    </row>
    <row r="827" spans="1:6" ht="15.75" customHeight="1" x14ac:dyDescent="0.25">
      <c r="A827" s="8"/>
      <c r="B827" s="8" t="s">
        <v>10833</v>
      </c>
      <c r="C827" s="8" t="s">
        <v>10834</v>
      </c>
      <c r="D827" s="8" t="s">
        <v>11469</v>
      </c>
      <c r="E827" s="8"/>
      <c r="F827" s="8" t="s">
        <v>11470</v>
      </c>
    </row>
    <row r="828" spans="1:6" ht="15.75" customHeight="1" x14ac:dyDescent="0.25">
      <c r="A828" s="8"/>
      <c r="B828" s="8" t="s">
        <v>10833</v>
      </c>
      <c r="C828" s="8" t="s">
        <v>10834</v>
      </c>
      <c r="D828" s="8" t="s">
        <v>11481</v>
      </c>
      <c r="E828" s="8"/>
      <c r="F828" s="8" t="s">
        <v>11482</v>
      </c>
    </row>
    <row r="829" spans="1:6" ht="15.75" customHeight="1" x14ac:dyDescent="0.25">
      <c r="A829" s="8"/>
      <c r="B829" s="8" t="s">
        <v>10833</v>
      </c>
      <c r="C829" s="8" t="s">
        <v>10834</v>
      </c>
      <c r="D829" s="8" t="s">
        <v>11493</v>
      </c>
      <c r="E829" s="8"/>
      <c r="F829" s="8" t="s">
        <v>11494</v>
      </c>
    </row>
    <row r="830" spans="1:6" ht="15.75" customHeight="1" x14ac:dyDescent="0.25">
      <c r="A830" s="8"/>
      <c r="B830" s="8" t="s">
        <v>10833</v>
      </c>
      <c r="C830" s="8" t="s">
        <v>10834</v>
      </c>
      <c r="D830" s="8" t="s">
        <v>11491</v>
      </c>
      <c r="E830" s="8"/>
      <c r="F830" s="8" t="s">
        <v>11492</v>
      </c>
    </row>
    <row r="831" spans="1:6" ht="15.75" customHeight="1" x14ac:dyDescent="0.25">
      <c r="A831" s="8"/>
      <c r="B831" s="8" t="s">
        <v>10833</v>
      </c>
      <c r="C831" s="8" t="s">
        <v>10834</v>
      </c>
      <c r="D831" s="8" t="s">
        <v>11489</v>
      </c>
      <c r="E831" s="8"/>
      <c r="F831" s="8" t="s">
        <v>11490</v>
      </c>
    </row>
    <row r="832" spans="1:6" ht="15.75" customHeight="1" x14ac:dyDescent="0.25">
      <c r="A832" s="8"/>
      <c r="B832" s="8" t="s">
        <v>10833</v>
      </c>
      <c r="C832" s="8" t="s">
        <v>10834</v>
      </c>
      <c r="D832" s="8" t="s">
        <v>11426</v>
      </c>
      <c r="E832" s="8"/>
      <c r="F832" s="8" t="s">
        <v>11427</v>
      </c>
    </row>
    <row r="833" spans="1:6" ht="15.75" customHeight="1" x14ac:dyDescent="0.25">
      <c r="A833" s="8"/>
      <c r="B833" s="8" t="s">
        <v>10833</v>
      </c>
      <c r="C833" s="8" t="s">
        <v>10834</v>
      </c>
      <c r="D833" s="8" t="s">
        <v>11424</v>
      </c>
      <c r="E833" s="8"/>
      <c r="F833" s="8" t="s">
        <v>11425</v>
      </c>
    </row>
    <row r="834" spans="1:6" ht="15.75" customHeight="1" x14ac:dyDescent="0.25">
      <c r="A834" s="8"/>
      <c r="B834" s="8" t="s">
        <v>10833</v>
      </c>
      <c r="C834" s="8" t="s">
        <v>10834</v>
      </c>
      <c r="D834" s="8" t="s">
        <v>11422</v>
      </c>
      <c r="E834" s="8"/>
      <c r="F834" s="8" t="s">
        <v>11423</v>
      </c>
    </row>
    <row r="835" spans="1:6" ht="15.75" customHeight="1" x14ac:dyDescent="0.25">
      <c r="A835" s="8"/>
      <c r="B835" s="8" t="s">
        <v>10833</v>
      </c>
      <c r="C835" s="8" t="s">
        <v>10834</v>
      </c>
      <c r="D835" s="8" t="s">
        <v>11420</v>
      </c>
      <c r="E835" s="8"/>
      <c r="F835" s="8" t="s">
        <v>11421</v>
      </c>
    </row>
    <row r="836" spans="1:6" ht="15.75" customHeight="1" x14ac:dyDescent="0.25">
      <c r="A836" s="8"/>
      <c r="B836" s="8" t="s">
        <v>10833</v>
      </c>
      <c r="C836" s="8" t="s">
        <v>10834</v>
      </c>
      <c r="D836" s="8" t="s">
        <v>11418</v>
      </c>
      <c r="E836" s="8"/>
      <c r="F836" s="8" t="s">
        <v>11419</v>
      </c>
    </row>
    <row r="837" spans="1:6" ht="15.75" customHeight="1" x14ac:dyDescent="0.25">
      <c r="A837" s="8"/>
      <c r="B837" s="8" t="s">
        <v>10833</v>
      </c>
      <c r="C837" s="8" t="s">
        <v>10834</v>
      </c>
      <c r="D837" s="8" t="s">
        <v>11416</v>
      </c>
      <c r="E837" s="8"/>
      <c r="F837" s="8" t="s">
        <v>11417</v>
      </c>
    </row>
    <row r="838" spans="1:6" ht="15.75" customHeight="1" x14ac:dyDescent="0.25">
      <c r="A838" s="8"/>
      <c r="B838" s="8" t="s">
        <v>10833</v>
      </c>
      <c r="C838" s="8" t="s">
        <v>10834</v>
      </c>
      <c r="D838" s="8" t="s">
        <v>11414</v>
      </c>
      <c r="E838" s="8"/>
      <c r="F838" s="8" t="s">
        <v>11415</v>
      </c>
    </row>
    <row r="839" spans="1:6" ht="15.75" customHeight="1" x14ac:dyDescent="0.25">
      <c r="A839" s="8"/>
      <c r="B839" s="8" t="s">
        <v>10833</v>
      </c>
      <c r="C839" s="8" t="s">
        <v>10834</v>
      </c>
      <c r="D839" s="8" t="s">
        <v>11467</v>
      </c>
      <c r="E839" s="8"/>
      <c r="F839" s="8" t="s">
        <v>11468</v>
      </c>
    </row>
    <row r="840" spans="1:6" ht="15.75" customHeight="1" x14ac:dyDescent="0.25">
      <c r="A840" s="8"/>
      <c r="B840" s="8" t="s">
        <v>10833</v>
      </c>
      <c r="C840" s="8" t="s">
        <v>10834</v>
      </c>
      <c r="D840" s="8" t="s">
        <v>11464</v>
      </c>
      <c r="E840" s="8"/>
      <c r="F840" s="8" t="s">
        <v>11465</v>
      </c>
    </row>
    <row r="841" spans="1:6" ht="15.75" customHeight="1" x14ac:dyDescent="0.25">
      <c r="A841" s="8"/>
      <c r="B841" s="8" t="s">
        <v>10833</v>
      </c>
      <c r="C841" s="8" t="s">
        <v>10834</v>
      </c>
      <c r="D841" s="8" t="s">
        <v>11454</v>
      </c>
      <c r="E841" s="8"/>
      <c r="F841" s="8" t="s">
        <v>11455</v>
      </c>
    </row>
    <row r="842" spans="1:6" ht="15.75" customHeight="1" x14ac:dyDescent="0.25">
      <c r="A842" s="8"/>
      <c r="B842" s="8" t="s">
        <v>10833</v>
      </c>
      <c r="C842" s="8" t="s">
        <v>10834</v>
      </c>
      <c r="D842" s="8" t="s">
        <v>11462</v>
      </c>
      <c r="E842" s="8"/>
      <c r="F842" s="8" t="s">
        <v>11463</v>
      </c>
    </row>
    <row r="843" spans="1:6" ht="15.75" customHeight="1" x14ac:dyDescent="0.25">
      <c r="A843" s="8"/>
      <c r="B843" s="8" t="s">
        <v>10833</v>
      </c>
      <c r="C843" s="8" t="s">
        <v>10834</v>
      </c>
      <c r="D843" s="8" t="s">
        <v>11460</v>
      </c>
      <c r="E843" s="8"/>
      <c r="F843" s="8" t="s">
        <v>11461</v>
      </c>
    </row>
    <row r="844" spans="1:6" ht="15.75" customHeight="1" x14ac:dyDescent="0.25">
      <c r="A844" s="8"/>
      <c r="B844" s="8" t="s">
        <v>10833</v>
      </c>
      <c r="C844" s="8" t="s">
        <v>10834</v>
      </c>
      <c r="D844" s="8" t="s">
        <v>11458</v>
      </c>
      <c r="E844" s="8"/>
      <c r="F844" s="8" t="s">
        <v>11459</v>
      </c>
    </row>
    <row r="845" spans="1:6" ht="15.75" customHeight="1" x14ac:dyDescent="0.25">
      <c r="A845" s="8"/>
      <c r="B845" s="8" t="s">
        <v>10833</v>
      </c>
      <c r="C845" s="8" t="s">
        <v>10834</v>
      </c>
      <c r="D845" s="8" t="s">
        <v>11456</v>
      </c>
      <c r="E845" s="8"/>
      <c r="F845" s="8" t="s">
        <v>11457</v>
      </c>
    </row>
    <row r="846" spans="1:6" ht="15.75" customHeight="1" x14ac:dyDescent="0.25">
      <c r="A846" s="8"/>
      <c r="B846" s="8" t="s">
        <v>10833</v>
      </c>
      <c r="C846" s="8" t="s">
        <v>10834</v>
      </c>
      <c r="D846" s="8" t="s">
        <v>11428</v>
      </c>
      <c r="E846" s="8"/>
      <c r="F846" s="8" t="s">
        <v>11429</v>
      </c>
    </row>
    <row r="847" spans="1:6" ht="15.75" customHeight="1" x14ac:dyDescent="0.25">
      <c r="A847" s="8"/>
      <c r="B847" s="8" t="s">
        <v>10833</v>
      </c>
      <c r="C847" s="8" t="s">
        <v>10834</v>
      </c>
      <c r="D847" s="8" t="s">
        <v>11688</v>
      </c>
      <c r="E847" s="8"/>
      <c r="F847" s="8" t="s">
        <v>11689</v>
      </c>
    </row>
    <row r="848" spans="1:6" ht="15.75" customHeight="1" x14ac:dyDescent="0.25">
      <c r="A848" s="8"/>
      <c r="B848" s="8" t="s">
        <v>10833</v>
      </c>
      <c r="C848" s="8" t="s">
        <v>10834</v>
      </c>
      <c r="D848" s="8" t="s">
        <v>11686</v>
      </c>
      <c r="E848" s="8"/>
      <c r="F848" s="8" t="s">
        <v>11687</v>
      </c>
    </row>
    <row r="849" spans="1:6" ht="15.75" customHeight="1" x14ac:dyDescent="0.25">
      <c r="A849" s="8"/>
      <c r="B849" s="8" t="s">
        <v>10833</v>
      </c>
      <c r="C849" s="8" t="s">
        <v>10834</v>
      </c>
      <c r="D849" s="8" t="s">
        <v>11684</v>
      </c>
      <c r="E849" s="8"/>
      <c r="F849" s="8" t="s">
        <v>11685</v>
      </c>
    </row>
    <row r="850" spans="1:6" ht="15.75" customHeight="1" x14ac:dyDescent="0.25">
      <c r="A850" s="8"/>
      <c r="B850" s="8" t="s">
        <v>10833</v>
      </c>
      <c r="C850" s="8" t="s">
        <v>10834</v>
      </c>
      <c r="D850" s="8" t="s">
        <v>11682</v>
      </c>
      <c r="E850" s="8"/>
      <c r="F850" s="8" t="s">
        <v>11683</v>
      </c>
    </row>
    <row r="851" spans="1:6" ht="15.75" customHeight="1" x14ac:dyDescent="0.25">
      <c r="A851" s="8"/>
      <c r="B851" s="8" t="s">
        <v>10833</v>
      </c>
      <c r="C851" s="8" t="s">
        <v>10834</v>
      </c>
      <c r="D851" s="8" t="s">
        <v>11680</v>
      </c>
      <c r="E851" s="8"/>
      <c r="F851" s="8" t="s">
        <v>11681</v>
      </c>
    </row>
    <row r="852" spans="1:6" ht="15.75" customHeight="1" x14ac:dyDescent="0.25">
      <c r="A852" s="8"/>
      <c r="B852" s="8" t="s">
        <v>10833</v>
      </c>
      <c r="C852" s="8" t="s">
        <v>10834</v>
      </c>
      <c r="D852" s="8" t="s">
        <v>11678</v>
      </c>
      <c r="E852" s="8"/>
      <c r="F852" s="8" t="s">
        <v>11679</v>
      </c>
    </row>
    <row r="853" spans="1:6" ht="15.75" customHeight="1" x14ac:dyDescent="0.25">
      <c r="A853" s="8"/>
      <c r="B853" s="8" t="s">
        <v>10833</v>
      </c>
      <c r="C853" s="8" t="s">
        <v>10834</v>
      </c>
      <c r="D853" s="8" t="s">
        <v>11676</v>
      </c>
      <c r="E853" s="8"/>
      <c r="F853" s="8" t="s">
        <v>11677</v>
      </c>
    </row>
    <row r="854" spans="1:6" ht="15.75" customHeight="1" x14ac:dyDescent="0.25">
      <c r="A854" s="8"/>
      <c r="B854" s="8" t="s">
        <v>10833</v>
      </c>
      <c r="C854" s="8" t="s">
        <v>10834</v>
      </c>
      <c r="D854" s="8" t="s">
        <v>11442</v>
      </c>
      <c r="E854" s="8"/>
      <c r="F854" s="8" t="s">
        <v>11443</v>
      </c>
    </row>
    <row r="855" spans="1:6" ht="15.75" customHeight="1" x14ac:dyDescent="0.25">
      <c r="A855" s="8"/>
      <c r="B855" s="8" t="s">
        <v>10833</v>
      </c>
      <c r="C855" s="8" t="s">
        <v>10834</v>
      </c>
      <c r="D855" s="8" t="s">
        <v>11440</v>
      </c>
      <c r="E855" s="8"/>
      <c r="F855" s="8" t="s">
        <v>11441</v>
      </c>
    </row>
    <row r="856" spans="1:6" ht="15.75" customHeight="1" x14ac:dyDescent="0.25">
      <c r="A856" s="8"/>
      <c r="B856" s="8" t="s">
        <v>10833</v>
      </c>
      <c r="C856" s="8" t="s">
        <v>10834</v>
      </c>
      <c r="D856" s="8" t="s">
        <v>11438</v>
      </c>
      <c r="E856" s="8"/>
      <c r="F856" s="8" t="s">
        <v>11439</v>
      </c>
    </row>
    <row r="857" spans="1:6" ht="15.75" customHeight="1" x14ac:dyDescent="0.25">
      <c r="A857" s="8"/>
      <c r="B857" s="8" t="s">
        <v>10833</v>
      </c>
      <c r="C857" s="8" t="s">
        <v>10834</v>
      </c>
      <c r="D857" s="8" t="s">
        <v>11436</v>
      </c>
      <c r="E857" s="8"/>
      <c r="F857" s="8" t="s">
        <v>11437</v>
      </c>
    </row>
    <row r="858" spans="1:6" ht="15.75" customHeight="1" x14ac:dyDescent="0.25">
      <c r="A858" s="8"/>
      <c r="B858" s="8" t="s">
        <v>10833</v>
      </c>
      <c r="C858" s="8" t="s">
        <v>10834</v>
      </c>
      <c r="D858" s="8" t="s">
        <v>11434</v>
      </c>
      <c r="E858" s="8"/>
      <c r="F858" s="8" t="s">
        <v>11435</v>
      </c>
    </row>
    <row r="859" spans="1:6" ht="15.75" customHeight="1" x14ac:dyDescent="0.25">
      <c r="A859" s="8"/>
      <c r="B859" s="8" t="s">
        <v>10833</v>
      </c>
      <c r="C859" s="8" t="s">
        <v>10834</v>
      </c>
      <c r="D859" s="8" t="s">
        <v>11432</v>
      </c>
      <c r="E859" s="8"/>
      <c r="F859" s="8" t="s">
        <v>11433</v>
      </c>
    </row>
    <row r="860" spans="1:6" ht="15.75" customHeight="1" x14ac:dyDescent="0.25">
      <c r="A860" s="8"/>
      <c r="B860" s="8" t="s">
        <v>10833</v>
      </c>
      <c r="C860" s="8" t="s">
        <v>10834</v>
      </c>
      <c r="D860" s="8" t="s">
        <v>11430</v>
      </c>
      <c r="E860" s="8"/>
      <c r="F860" s="8" t="s">
        <v>11431</v>
      </c>
    </row>
    <row r="861" spans="1:6" ht="15.75" customHeight="1" x14ac:dyDescent="0.25">
      <c r="A861" s="8"/>
      <c r="B861" s="8" t="s">
        <v>10833</v>
      </c>
      <c r="C861" s="8" t="s">
        <v>10834</v>
      </c>
      <c r="D861" s="8" t="s">
        <v>11404</v>
      </c>
      <c r="E861" s="8"/>
      <c r="F861" s="8" t="s">
        <v>11405</v>
      </c>
    </row>
    <row r="862" spans="1:6" ht="15.75" customHeight="1" x14ac:dyDescent="0.25">
      <c r="A862" s="8"/>
      <c r="B862" s="8" t="s">
        <v>10833</v>
      </c>
      <c r="C862" s="8" t="s">
        <v>10834</v>
      </c>
      <c r="D862" s="8" t="s">
        <v>11402</v>
      </c>
      <c r="E862" s="8"/>
      <c r="F862" s="8" t="s">
        <v>11403</v>
      </c>
    </row>
    <row r="863" spans="1:6" ht="15.75" customHeight="1" x14ac:dyDescent="0.25">
      <c r="A863" s="8"/>
      <c r="B863" s="8" t="s">
        <v>10833</v>
      </c>
      <c r="C863" s="8" t="s">
        <v>10834</v>
      </c>
      <c r="D863" s="8" t="s">
        <v>11406</v>
      </c>
      <c r="E863" s="8"/>
      <c r="F863" s="8" t="s">
        <v>11407</v>
      </c>
    </row>
    <row r="864" spans="1:6" ht="15.75" customHeight="1" x14ac:dyDescent="0.25">
      <c r="A864" s="8"/>
      <c r="B864" s="8" t="s">
        <v>10833</v>
      </c>
      <c r="C864" s="8" t="s">
        <v>10834</v>
      </c>
      <c r="D864" s="8" t="s">
        <v>11366</v>
      </c>
      <c r="E864" s="8"/>
      <c r="F864" s="8" t="s">
        <v>11367</v>
      </c>
    </row>
    <row r="865" spans="1:6" ht="15.75" customHeight="1" x14ac:dyDescent="0.25">
      <c r="A865" s="8"/>
      <c r="B865" s="8" t="s">
        <v>10833</v>
      </c>
      <c r="C865" s="8" t="s">
        <v>10834</v>
      </c>
      <c r="D865" s="8" t="s">
        <v>11364</v>
      </c>
      <c r="E865" s="8"/>
      <c r="F865" s="8" t="s">
        <v>11365</v>
      </c>
    </row>
    <row r="866" spans="1:6" ht="15.75" customHeight="1" x14ac:dyDescent="0.25">
      <c r="A866" s="8"/>
      <c r="B866" s="8" t="s">
        <v>10833</v>
      </c>
      <c r="C866" s="8" t="s">
        <v>10834</v>
      </c>
      <c r="D866" s="8" t="s">
        <v>11370</v>
      </c>
      <c r="E866" s="8"/>
      <c r="F866" s="8" t="s">
        <v>11371</v>
      </c>
    </row>
    <row r="867" spans="1:6" ht="15.75" customHeight="1" x14ac:dyDescent="0.25">
      <c r="A867" s="8"/>
      <c r="B867" s="8" t="s">
        <v>10833</v>
      </c>
      <c r="C867" s="8" t="s">
        <v>10834</v>
      </c>
      <c r="D867" s="8" t="s">
        <v>11368</v>
      </c>
      <c r="E867" s="8"/>
      <c r="F867" s="8" t="s">
        <v>11369</v>
      </c>
    </row>
    <row r="868" spans="1:6" ht="15.75" customHeight="1" x14ac:dyDescent="0.25">
      <c r="A868" s="8"/>
      <c r="B868" s="8" t="s">
        <v>10833</v>
      </c>
      <c r="C868" s="8" t="s">
        <v>10834</v>
      </c>
      <c r="D868" s="8" t="s">
        <v>11390</v>
      </c>
      <c r="E868" s="8"/>
      <c r="F868" s="8" t="s">
        <v>11391</v>
      </c>
    </row>
    <row r="869" spans="1:6" ht="15.75" customHeight="1" x14ac:dyDescent="0.25">
      <c r="A869" s="8"/>
      <c r="B869" s="8" t="s">
        <v>10833</v>
      </c>
      <c r="C869" s="8" t="s">
        <v>10834</v>
      </c>
      <c r="D869" s="8" t="s">
        <v>11388</v>
      </c>
      <c r="E869" s="8"/>
      <c r="F869" s="8" t="s">
        <v>11389</v>
      </c>
    </row>
    <row r="870" spans="1:6" ht="15.75" customHeight="1" x14ac:dyDescent="0.25">
      <c r="A870" s="8"/>
      <c r="B870" s="8" t="s">
        <v>10833</v>
      </c>
      <c r="C870" s="8" t="s">
        <v>10834</v>
      </c>
      <c r="D870" s="8" t="s">
        <v>11386</v>
      </c>
      <c r="E870" s="8"/>
      <c r="F870" s="8" t="s">
        <v>11387</v>
      </c>
    </row>
    <row r="871" spans="1:6" ht="15.75" customHeight="1" x14ac:dyDescent="0.25">
      <c r="A871" s="8"/>
      <c r="B871" s="8" t="s">
        <v>10833</v>
      </c>
      <c r="C871" s="8" t="s">
        <v>10834</v>
      </c>
      <c r="D871" s="8" t="s">
        <v>11400</v>
      </c>
      <c r="E871" s="8"/>
      <c r="F871" s="8" t="s">
        <v>11401</v>
      </c>
    </row>
    <row r="872" spans="1:6" ht="15.75" customHeight="1" x14ac:dyDescent="0.25">
      <c r="A872" s="8"/>
      <c r="B872" s="8" t="s">
        <v>10833</v>
      </c>
      <c r="C872" s="8" t="s">
        <v>10834</v>
      </c>
      <c r="D872" s="8" t="s">
        <v>11412</v>
      </c>
      <c r="E872" s="8"/>
      <c r="F872" s="8" t="s">
        <v>11413</v>
      </c>
    </row>
    <row r="873" spans="1:6" ht="15.75" customHeight="1" x14ac:dyDescent="0.25">
      <c r="A873" s="8"/>
      <c r="B873" s="8" t="s">
        <v>10833</v>
      </c>
      <c r="C873" s="8" t="s">
        <v>10834</v>
      </c>
      <c r="D873" s="8" t="s">
        <v>11410</v>
      </c>
      <c r="E873" s="8"/>
      <c r="F873" s="8" t="s">
        <v>11411</v>
      </c>
    </row>
    <row r="874" spans="1:6" ht="15.75" customHeight="1" x14ac:dyDescent="0.25">
      <c r="A874" s="8"/>
      <c r="B874" s="8" t="s">
        <v>10833</v>
      </c>
      <c r="C874" s="8" t="s">
        <v>10834</v>
      </c>
      <c r="D874" s="8" t="s">
        <v>11408</v>
      </c>
      <c r="E874" s="8"/>
      <c r="F874" s="8" t="s">
        <v>11409</v>
      </c>
    </row>
    <row r="875" spans="1:6" ht="15.75" customHeight="1" x14ac:dyDescent="0.25">
      <c r="A875" s="8"/>
      <c r="B875" s="8" t="s">
        <v>10833</v>
      </c>
      <c r="C875" s="8" t="s">
        <v>10834</v>
      </c>
      <c r="D875" s="8" t="s">
        <v>11358</v>
      </c>
      <c r="E875" s="8"/>
      <c r="F875" s="8" t="s">
        <v>11359</v>
      </c>
    </row>
    <row r="876" spans="1:6" ht="15.75" customHeight="1" x14ac:dyDescent="0.25">
      <c r="A876" s="8"/>
      <c r="B876" s="8" t="s">
        <v>10833</v>
      </c>
      <c r="C876" s="8" t="s">
        <v>10834</v>
      </c>
      <c r="D876" s="8" t="s">
        <v>11452</v>
      </c>
      <c r="E876" s="8"/>
      <c r="F876" s="8" t="s">
        <v>11453</v>
      </c>
    </row>
    <row r="877" spans="1:6" ht="15.75" customHeight="1" x14ac:dyDescent="0.25">
      <c r="A877" s="8"/>
      <c r="B877" s="8" t="s">
        <v>10833</v>
      </c>
      <c r="C877" s="8" t="s">
        <v>10834</v>
      </c>
      <c r="D877" s="8" t="s">
        <v>11378</v>
      </c>
      <c r="E877" s="8"/>
      <c r="F877" s="8" t="s">
        <v>11379</v>
      </c>
    </row>
    <row r="878" spans="1:6" ht="15.75" customHeight="1" x14ac:dyDescent="0.25">
      <c r="A878" s="8"/>
      <c r="B878" s="8" t="s">
        <v>10833</v>
      </c>
      <c r="C878" s="8" t="s">
        <v>10834</v>
      </c>
      <c r="D878" s="8" t="s">
        <v>11376</v>
      </c>
      <c r="E878" s="8"/>
      <c r="F878" s="8" t="s">
        <v>11377</v>
      </c>
    </row>
    <row r="879" spans="1:6" ht="15.75" customHeight="1" x14ac:dyDescent="0.25">
      <c r="A879" s="8"/>
      <c r="B879" s="8" t="s">
        <v>10833</v>
      </c>
      <c r="C879" s="8" t="s">
        <v>10834</v>
      </c>
      <c r="D879" s="8" t="s">
        <v>11450</v>
      </c>
      <c r="E879" s="8"/>
      <c r="F879" s="8" t="s">
        <v>11451</v>
      </c>
    </row>
    <row r="880" spans="1:6" ht="15.75" customHeight="1" x14ac:dyDescent="0.25">
      <c r="A880" s="8"/>
      <c r="B880" s="8" t="s">
        <v>10833</v>
      </c>
      <c r="C880" s="8" t="s">
        <v>10834</v>
      </c>
      <c r="D880" s="8" t="s">
        <v>11448</v>
      </c>
      <c r="E880" s="8"/>
      <c r="F880" s="8" t="s">
        <v>11449</v>
      </c>
    </row>
    <row r="881" spans="1:6" ht="15.75" customHeight="1" x14ac:dyDescent="0.25">
      <c r="A881" s="8"/>
      <c r="B881" s="8" t="s">
        <v>10833</v>
      </c>
      <c r="C881" s="8" t="s">
        <v>10834</v>
      </c>
      <c r="D881" s="8" t="s">
        <v>11446</v>
      </c>
      <c r="E881" s="8"/>
      <c r="F881" s="8" t="s">
        <v>11447</v>
      </c>
    </row>
    <row r="882" spans="1:6" ht="15.75" customHeight="1" x14ac:dyDescent="0.25">
      <c r="A882" s="8"/>
      <c r="B882" s="8" t="s">
        <v>10833</v>
      </c>
      <c r="C882" s="8" t="s">
        <v>10834</v>
      </c>
      <c r="D882" s="8" t="s">
        <v>11444</v>
      </c>
      <c r="E882" s="8"/>
      <c r="F882" s="8" t="s">
        <v>11445</v>
      </c>
    </row>
    <row r="883" spans="1:6" ht="15.75" customHeight="1" x14ac:dyDescent="0.25">
      <c r="A883" s="8"/>
      <c r="B883" s="8" t="s">
        <v>10833</v>
      </c>
      <c r="C883" s="8" t="s">
        <v>10834</v>
      </c>
      <c r="D883" s="8" t="s">
        <v>11372</v>
      </c>
      <c r="E883" s="8"/>
      <c r="F883" s="8" t="s">
        <v>11373</v>
      </c>
    </row>
    <row r="884" spans="1:6" ht="15.75" customHeight="1" x14ac:dyDescent="0.25">
      <c r="A884" s="8"/>
      <c r="B884" s="8" t="s">
        <v>10833</v>
      </c>
      <c r="C884" s="8" t="s">
        <v>10834</v>
      </c>
      <c r="D884" s="8" t="s">
        <v>11362</v>
      </c>
      <c r="E884" s="8"/>
      <c r="F884" s="8" t="s">
        <v>11363</v>
      </c>
    </row>
    <row r="885" spans="1:6" ht="15.75" customHeight="1" x14ac:dyDescent="0.25">
      <c r="A885" s="8"/>
      <c r="B885" s="8" t="s">
        <v>10833</v>
      </c>
      <c r="C885" s="8" t="s">
        <v>10834</v>
      </c>
      <c r="D885" s="8" t="s">
        <v>11360</v>
      </c>
      <c r="E885" s="8"/>
      <c r="F885" s="8" t="s">
        <v>11361</v>
      </c>
    </row>
    <row r="886" spans="1:6" ht="15.75" customHeight="1" x14ac:dyDescent="0.25">
      <c r="A886" s="8"/>
      <c r="B886" s="8" t="s">
        <v>10833</v>
      </c>
      <c r="C886" s="8" t="s">
        <v>10834</v>
      </c>
      <c r="D886" s="8" t="s">
        <v>11380</v>
      </c>
      <c r="E886" s="8"/>
      <c r="F886" s="8" t="s">
        <v>11381</v>
      </c>
    </row>
    <row r="887" spans="1:6" ht="15.75" customHeight="1" x14ac:dyDescent="0.25">
      <c r="A887" s="8"/>
      <c r="B887" s="8" t="s">
        <v>10833</v>
      </c>
      <c r="C887" s="8" t="s">
        <v>10834</v>
      </c>
      <c r="D887" s="8" t="s">
        <v>11374</v>
      </c>
      <c r="E887" s="8"/>
      <c r="F887" s="8" t="s">
        <v>11375</v>
      </c>
    </row>
    <row r="888" spans="1:6" ht="15.75" customHeight="1" x14ac:dyDescent="0.25">
      <c r="A888" s="8"/>
      <c r="B888" s="8" t="s">
        <v>10833</v>
      </c>
      <c r="C888" s="8" t="s">
        <v>10834</v>
      </c>
      <c r="D888" s="8" t="s">
        <v>11384</v>
      </c>
      <c r="E888" s="8"/>
      <c r="F888" s="8" t="s">
        <v>11385</v>
      </c>
    </row>
    <row r="889" spans="1:6" ht="15.75" customHeight="1" x14ac:dyDescent="0.25">
      <c r="A889" s="8"/>
      <c r="B889" s="8" t="s">
        <v>10833</v>
      </c>
      <c r="C889" s="8" t="s">
        <v>10834</v>
      </c>
      <c r="D889" s="8" t="s">
        <v>11382</v>
      </c>
      <c r="E889" s="8"/>
      <c r="F889" s="8" t="s">
        <v>11383</v>
      </c>
    </row>
    <row r="890" spans="1:6" ht="15.75" customHeight="1" x14ac:dyDescent="0.25">
      <c r="A890" s="8"/>
      <c r="B890" s="8" t="s">
        <v>10833</v>
      </c>
      <c r="C890" s="8" t="s">
        <v>10834</v>
      </c>
      <c r="D890" s="8" t="s">
        <v>9471</v>
      </c>
      <c r="E890" s="8"/>
      <c r="F890" s="8" t="s">
        <v>11335</v>
      </c>
    </row>
    <row r="891" spans="1:6" ht="15.75" customHeight="1" x14ac:dyDescent="0.25">
      <c r="A891" s="8"/>
      <c r="B891" s="8" t="s">
        <v>10833</v>
      </c>
      <c r="C891" s="8" t="s">
        <v>10834</v>
      </c>
      <c r="D891" s="8" t="s">
        <v>9411</v>
      </c>
      <c r="E891" s="8"/>
      <c r="F891" s="8" t="s">
        <v>11352</v>
      </c>
    </row>
    <row r="892" spans="1:6" ht="15.75" customHeight="1" x14ac:dyDescent="0.25">
      <c r="A892" s="8"/>
      <c r="B892" s="8" t="s">
        <v>10833</v>
      </c>
      <c r="C892" s="8" t="s">
        <v>10834</v>
      </c>
      <c r="D892" s="8" t="s">
        <v>9412</v>
      </c>
      <c r="E892" s="8"/>
      <c r="F892" s="8" t="s">
        <v>11353</v>
      </c>
    </row>
    <row r="893" spans="1:6" ht="15.75" customHeight="1" x14ac:dyDescent="0.25">
      <c r="A893" s="8"/>
      <c r="B893" s="8" t="s">
        <v>10833</v>
      </c>
      <c r="C893" s="8" t="s">
        <v>10834</v>
      </c>
      <c r="D893" s="8" t="s">
        <v>9472</v>
      </c>
      <c r="E893" s="8"/>
      <c r="F893" s="8" t="s">
        <v>11337</v>
      </c>
    </row>
    <row r="894" spans="1:6" ht="15.75" customHeight="1" x14ac:dyDescent="0.25">
      <c r="A894" s="8"/>
      <c r="B894" s="8" t="s">
        <v>10833</v>
      </c>
      <c r="C894" s="8" t="s">
        <v>10834</v>
      </c>
      <c r="D894" s="8" t="s">
        <v>9470</v>
      </c>
      <c r="E894" s="8"/>
      <c r="F894" s="8" t="s">
        <v>11331</v>
      </c>
    </row>
    <row r="895" spans="1:6" ht="15.75" customHeight="1" x14ac:dyDescent="0.25">
      <c r="A895" s="8"/>
      <c r="B895" s="8" t="s">
        <v>10833</v>
      </c>
      <c r="C895" s="8" t="s">
        <v>10834</v>
      </c>
      <c r="D895" s="8" t="s">
        <v>9473</v>
      </c>
      <c r="E895" s="8"/>
      <c r="F895" s="8" t="s">
        <v>11332</v>
      </c>
    </row>
    <row r="896" spans="1:6" ht="15.75" customHeight="1" x14ac:dyDescent="0.25">
      <c r="A896" s="8"/>
      <c r="B896" s="8" t="s">
        <v>10833</v>
      </c>
      <c r="C896" s="8" t="s">
        <v>10834</v>
      </c>
      <c r="D896" s="8" t="s">
        <v>9474</v>
      </c>
      <c r="E896" s="8"/>
      <c r="F896" s="8" t="s">
        <v>11336</v>
      </c>
    </row>
    <row r="897" spans="1:6" ht="15.75" customHeight="1" x14ac:dyDescent="0.25">
      <c r="A897" s="8"/>
      <c r="B897" s="8" t="s">
        <v>10833</v>
      </c>
      <c r="C897" s="8" t="s">
        <v>10834</v>
      </c>
      <c r="D897" s="8" t="s">
        <v>9418</v>
      </c>
      <c r="E897" s="8"/>
      <c r="F897" s="8" t="s">
        <v>11355</v>
      </c>
    </row>
    <row r="898" spans="1:6" ht="15.75" customHeight="1" x14ac:dyDescent="0.25">
      <c r="A898" s="8"/>
      <c r="B898" s="8" t="s">
        <v>10833</v>
      </c>
      <c r="C898" s="8" t="s">
        <v>10834</v>
      </c>
      <c r="D898" s="8" t="s">
        <v>9416</v>
      </c>
      <c r="E898" s="8"/>
      <c r="F898" s="8" t="s">
        <v>11346</v>
      </c>
    </row>
    <row r="899" spans="1:6" ht="15.75" customHeight="1" x14ac:dyDescent="0.25">
      <c r="A899" s="8"/>
      <c r="B899" s="8" t="s">
        <v>10833</v>
      </c>
      <c r="C899" s="8" t="s">
        <v>10834</v>
      </c>
      <c r="D899" s="8" t="s">
        <v>9414</v>
      </c>
      <c r="E899" s="8"/>
      <c r="F899" s="8" t="s">
        <v>11347</v>
      </c>
    </row>
    <row r="900" spans="1:6" ht="15.75" customHeight="1" x14ac:dyDescent="0.25">
      <c r="A900" s="8"/>
      <c r="B900" s="8" t="s">
        <v>10833</v>
      </c>
      <c r="C900" s="8" t="s">
        <v>10834</v>
      </c>
      <c r="D900" s="8" t="s">
        <v>9417</v>
      </c>
      <c r="E900" s="8"/>
      <c r="F900" s="8" t="s">
        <v>11354</v>
      </c>
    </row>
    <row r="901" spans="1:6" ht="15.75" customHeight="1" x14ac:dyDescent="0.25">
      <c r="A901" s="8"/>
      <c r="B901" s="8" t="s">
        <v>10833</v>
      </c>
      <c r="C901" s="8" t="s">
        <v>10834</v>
      </c>
      <c r="D901" s="8" t="s">
        <v>9410</v>
      </c>
      <c r="E901" s="8"/>
      <c r="F901" s="8" t="s">
        <v>11351</v>
      </c>
    </row>
    <row r="902" spans="1:6" ht="15.75" customHeight="1" x14ac:dyDescent="0.25">
      <c r="A902" s="8"/>
      <c r="B902" s="8" t="s">
        <v>10833</v>
      </c>
      <c r="C902" s="8" t="s">
        <v>10834</v>
      </c>
      <c r="D902" s="8" t="s">
        <v>9409</v>
      </c>
      <c r="E902" s="8"/>
      <c r="F902" s="8" t="s">
        <v>11356</v>
      </c>
    </row>
    <row r="903" spans="1:6" ht="15.75" customHeight="1" x14ac:dyDescent="0.25">
      <c r="A903" s="8"/>
      <c r="B903" s="8" t="s">
        <v>10833</v>
      </c>
      <c r="C903" s="8" t="s">
        <v>10834</v>
      </c>
      <c r="D903" s="8" t="s">
        <v>9413</v>
      </c>
      <c r="E903" s="8"/>
      <c r="F903" s="8" t="s">
        <v>11357</v>
      </c>
    </row>
    <row r="904" spans="1:6" ht="15.75" customHeight="1" x14ac:dyDescent="0.25">
      <c r="A904" s="8"/>
      <c r="B904" s="8" t="s">
        <v>10833</v>
      </c>
      <c r="C904" s="8" t="s">
        <v>10834</v>
      </c>
      <c r="D904" s="8" t="s">
        <v>9467</v>
      </c>
      <c r="E904" s="8"/>
      <c r="F904" s="8" t="s">
        <v>11334</v>
      </c>
    </row>
    <row r="905" spans="1:6" ht="15.75" customHeight="1" x14ac:dyDescent="0.25">
      <c r="A905" s="8"/>
      <c r="B905" s="8" t="s">
        <v>10833</v>
      </c>
      <c r="C905" s="8" t="s">
        <v>10834</v>
      </c>
      <c r="D905" s="8" t="s">
        <v>9481</v>
      </c>
      <c r="E905" s="8"/>
      <c r="F905" s="8" t="s">
        <v>11261</v>
      </c>
    </row>
    <row r="906" spans="1:6" ht="15.75" customHeight="1" x14ac:dyDescent="0.25">
      <c r="A906" s="8"/>
      <c r="B906" s="8" t="s">
        <v>10833</v>
      </c>
      <c r="C906" s="8" t="s">
        <v>10834</v>
      </c>
      <c r="D906" s="8" t="s">
        <v>9485</v>
      </c>
      <c r="E906" s="8"/>
      <c r="F906" s="8" t="s">
        <v>11299</v>
      </c>
    </row>
    <row r="907" spans="1:6" ht="15.75" customHeight="1" x14ac:dyDescent="0.25">
      <c r="A907" s="8"/>
      <c r="B907" s="8" t="s">
        <v>10833</v>
      </c>
      <c r="C907" s="8" t="s">
        <v>10834</v>
      </c>
      <c r="D907" s="8" t="s">
        <v>9486</v>
      </c>
      <c r="E907" s="8"/>
      <c r="F907" s="8" t="s">
        <v>11340</v>
      </c>
    </row>
    <row r="908" spans="1:6" ht="15.75" customHeight="1" x14ac:dyDescent="0.25">
      <c r="A908" s="8"/>
      <c r="B908" s="8" t="s">
        <v>10833</v>
      </c>
      <c r="C908" s="8" t="s">
        <v>10834</v>
      </c>
      <c r="D908" s="8" t="s">
        <v>9477</v>
      </c>
      <c r="E908" s="8"/>
      <c r="F908" s="8" t="s">
        <v>11260</v>
      </c>
    </row>
    <row r="909" spans="1:6" ht="15.75" customHeight="1" x14ac:dyDescent="0.25">
      <c r="A909" s="8"/>
      <c r="B909" s="8" t="s">
        <v>10833</v>
      </c>
      <c r="C909" s="8" t="s">
        <v>10834</v>
      </c>
      <c r="D909" s="8" t="s">
        <v>9479</v>
      </c>
      <c r="E909" s="8"/>
      <c r="F909" s="8" t="s">
        <v>11256</v>
      </c>
    </row>
    <row r="910" spans="1:6" ht="15.75" customHeight="1" x14ac:dyDescent="0.25">
      <c r="A910" s="8"/>
      <c r="B910" s="8" t="s">
        <v>10833</v>
      </c>
      <c r="C910" s="8" t="s">
        <v>10834</v>
      </c>
      <c r="D910" s="8" t="s">
        <v>9480</v>
      </c>
      <c r="E910" s="8"/>
      <c r="F910" s="8" t="s">
        <v>11257</v>
      </c>
    </row>
    <row r="911" spans="1:6" ht="15.75" customHeight="1" x14ac:dyDescent="0.25">
      <c r="A911" s="8"/>
      <c r="B911" s="8" t="s">
        <v>10833</v>
      </c>
      <c r="C911" s="8" t="s">
        <v>10834</v>
      </c>
      <c r="D911" s="8" t="s">
        <v>9476</v>
      </c>
      <c r="E911" s="8"/>
      <c r="F911" s="8" t="s">
        <v>11262</v>
      </c>
    </row>
    <row r="912" spans="1:6" ht="15.75" customHeight="1" x14ac:dyDescent="0.25">
      <c r="A912" s="8"/>
      <c r="B912" s="8" t="s">
        <v>10833</v>
      </c>
      <c r="C912" s="8" t="s">
        <v>10834</v>
      </c>
      <c r="D912" s="8" t="s">
        <v>9469</v>
      </c>
      <c r="E912" s="8"/>
      <c r="F912" s="8" t="s">
        <v>11344</v>
      </c>
    </row>
    <row r="913" spans="1:6" ht="15.75" customHeight="1" x14ac:dyDescent="0.25">
      <c r="A913" s="8"/>
      <c r="B913" s="8" t="s">
        <v>10833</v>
      </c>
      <c r="C913" s="8" t="s">
        <v>10834</v>
      </c>
      <c r="D913" s="8" t="s">
        <v>9468</v>
      </c>
      <c r="E913" s="8"/>
      <c r="F913" s="8" t="s">
        <v>11342</v>
      </c>
    </row>
    <row r="914" spans="1:6" ht="15.75" customHeight="1" x14ac:dyDescent="0.25">
      <c r="A914" s="8"/>
      <c r="B914" s="8" t="s">
        <v>10833</v>
      </c>
      <c r="C914" s="8" t="s">
        <v>10834</v>
      </c>
      <c r="D914" s="8" t="s">
        <v>9466</v>
      </c>
      <c r="E914" s="8"/>
      <c r="F914" s="8" t="s">
        <v>11333</v>
      </c>
    </row>
    <row r="915" spans="1:6" ht="15.75" customHeight="1" x14ac:dyDescent="0.25">
      <c r="A915" s="8"/>
      <c r="B915" s="8" t="s">
        <v>10833</v>
      </c>
      <c r="C915" s="8" t="s">
        <v>10834</v>
      </c>
      <c r="D915" s="8" t="s">
        <v>9475</v>
      </c>
      <c r="E915" s="8"/>
      <c r="F915" s="8" t="s">
        <v>11343</v>
      </c>
    </row>
    <row r="916" spans="1:6" ht="15.75" customHeight="1" x14ac:dyDescent="0.25">
      <c r="A916" s="8"/>
      <c r="B916" s="8" t="s">
        <v>10833</v>
      </c>
      <c r="C916" s="8" t="s">
        <v>10834</v>
      </c>
      <c r="D916" s="8" t="s">
        <v>9484</v>
      </c>
      <c r="E916" s="8"/>
      <c r="F916" s="8" t="s">
        <v>11341</v>
      </c>
    </row>
    <row r="917" spans="1:6" ht="15.75" customHeight="1" x14ac:dyDescent="0.25">
      <c r="A917" s="8"/>
      <c r="B917" s="8" t="s">
        <v>10833</v>
      </c>
      <c r="C917" s="8" t="s">
        <v>10834</v>
      </c>
      <c r="D917" s="8" t="s">
        <v>9482</v>
      </c>
      <c r="E917" s="8"/>
      <c r="F917" s="8" t="s">
        <v>11338</v>
      </c>
    </row>
    <row r="918" spans="1:6" ht="15.75" customHeight="1" x14ac:dyDescent="0.25">
      <c r="A918" s="8"/>
      <c r="B918" s="8" t="s">
        <v>10833</v>
      </c>
      <c r="C918" s="8" t="s">
        <v>10834</v>
      </c>
      <c r="D918" s="8" t="s">
        <v>9483</v>
      </c>
      <c r="E918" s="8"/>
      <c r="F918" s="8" t="s">
        <v>11339</v>
      </c>
    </row>
    <row r="919" spans="1:6" ht="15.75" customHeight="1" x14ac:dyDescent="0.25">
      <c r="A919" s="8"/>
      <c r="B919" s="8" t="s">
        <v>10833</v>
      </c>
      <c r="C919" s="8" t="s">
        <v>10834</v>
      </c>
      <c r="D919" s="8" t="s">
        <v>9545</v>
      </c>
      <c r="E919" s="8"/>
      <c r="F919" s="8" t="s">
        <v>11304</v>
      </c>
    </row>
    <row r="920" spans="1:6" ht="15.75" customHeight="1" x14ac:dyDescent="0.25">
      <c r="A920" s="8"/>
      <c r="B920" s="8" t="s">
        <v>10833</v>
      </c>
      <c r="C920" s="8" t="s">
        <v>10834</v>
      </c>
      <c r="D920" s="8" t="s">
        <v>9546</v>
      </c>
      <c r="E920" s="8"/>
      <c r="F920" s="8" t="s">
        <v>11305</v>
      </c>
    </row>
    <row r="921" spans="1:6" ht="15.75" customHeight="1" x14ac:dyDescent="0.25">
      <c r="A921" s="8"/>
      <c r="B921" s="8" t="s">
        <v>10833</v>
      </c>
      <c r="C921" s="8" t="s">
        <v>10834</v>
      </c>
      <c r="D921" s="8" t="s">
        <v>9554</v>
      </c>
      <c r="E921" s="8"/>
      <c r="F921" s="8" t="s">
        <v>11326</v>
      </c>
    </row>
    <row r="922" spans="1:6" ht="15.75" customHeight="1" x14ac:dyDescent="0.25">
      <c r="A922" s="8"/>
      <c r="B922" s="8" t="s">
        <v>10833</v>
      </c>
      <c r="C922" s="8" t="s">
        <v>10834</v>
      </c>
      <c r="D922" s="8" t="s">
        <v>9547</v>
      </c>
      <c r="E922" s="8"/>
      <c r="F922" s="8" t="s">
        <v>11307</v>
      </c>
    </row>
    <row r="923" spans="1:6" ht="15.75" customHeight="1" x14ac:dyDescent="0.25">
      <c r="A923" s="8"/>
      <c r="B923" s="8" t="s">
        <v>10833</v>
      </c>
      <c r="C923" s="8" t="s">
        <v>10834</v>
      </c>
      <c r="D923" s="8" t="s">
        <v>9668</v>
      </c>
      <c r="E923" s="8"/>
      <c r="F923" s="8" t="s">
        <v>11300</v>
      </c>
    </row>
    <row r="924" spans="1:6" ht="15.75" customHeight="1" x14ac:dyDescent="0.25">
      <c r="A924" s="8"/>
      <c r="B924" s="8" t="s">
        <v>10833</v>
      </c>
      <c r="C924" s="8" t="s">
        <v>10834</v>
      </c>
      <c r="D924" s="8" t="s">
        <v>9548</v>
      </c>
      <c r="E924" s="8"/>
      <c r="F924" s="8" t="s">
        <v>11301</v>
      </c>
    </row>
    <row r="925" spans="1:6" ht="15.75" customHeight="1" x14ac:dyDescent="0.25">
      <c r="A925" s="8"/>
      <c r="B925" s="8" t="s">
        <v>10833</v>
      </c>
      <c r="C925" s="8" t="s">
        <v>10834</v>
      </c>
      <c r="D925" s="8" t="s">
        <v>9549</v>
      </c>
      <c r="E925" s="8"/>
      <c r="F925" s="8" t="s">
        <v>11306</v>
      </c>
    </row>
    <row r="926" spans="1:6" ht="15.75" customHeight="1" x14ac:dyDescent="0.25">
      <c r="A926" s="8"/>
      <c r="B926" s="8" t="s">
        <v>10833</v>
      </c>
      <c r="C926" s="8" t="s">
        <v>10834</v>
      </c>
      <c r="D926" s="8" t="s">
        <v>9544</v>
      </c>
      <c r="E926" s="8"/>
      <c r="F926" s="8" t="s">
        <v>11327</v>
      </c>
    </row>
    <row r="927" spans="1:6" ht="15.75" customHeight="1" x14ac:dyDescent="0.25">
      <c r="A927" s="8"/>
      <c r="B927" s="8" t="s">
        <v>10833</v>
      </c>
      <c r="C927" s="8" t="s">
        <v>10834</v>
      </c>
      <c r="D927" s="8" t="s">
        <v>9536</v>
      </c>
      <c r="E927" s="8"/>
      <c r="F927" s="8" t="s">
        <v>11328</v>
      </c>
    </row>
    <row r="928" spans="1:6" ht="15.75" customHeight="1" x14ac:dyDescent="0.25">
      <c r="A928" s="8"/>
      <c r="B928" s="8" t="s">
        <v>10833</v>
      </c>
      <c r="C928" s="8" t="s">
        <v>10834</v>
      </c>
      <c r="D928" s="8" t="s">
        <v>9537</v>
      </c>
      <c r="E928" s="8"/>
      <c r="F928" s="8" t="s">
        <v>11318</v>
      </c>
    </row>
    <row r="929" spans="1:6" ht="15.75" customHeight="1" x14ac:dyDescent="0.25">
      <c r="A929" s="8"/>
      <c r="B929" s="8" t="s">
        <v>10833</v>
      </c>
      <c r="C929" s="8" t="s">
        <v>10834</v>
      </c>
      <c r="D929" s="8" t="s">
        <v>9552</v>
      </c>
      <c r="E929" s="8"/>
      <c r="F929" s="8" t="s">
        <v>11330</v>
      </c>
    </row>
    <row r="930" spans="1:6" ht="15.75" customHeight="1" x14ac:dyDescent="0.25">
      <c r="A930" s="8"/>
      <c r="B930" s="8" t="s">
        <v>10833</v>
      </c>
      <c r="C930" s="8" t="s">
        <v>10834</v>
      </c>
      <c r="D930" s="8" t="s">
        <v>9555</v>
      </c>
      <c r="E930" s="8"/>
      <c r="F930" s="8" t="s">
        <v>11324</v>
      </c>
    </row>
    <row r="931" spans="1:6" ht="15.75" customHeight="1" x14ac:dyDescent="0.25">
      <c r="A931" s="8"/>
      <c r="B931" s="8" t="s">
        <v>10833</v>
      </c>
      <c r="C931" s="8" t="s">
        <v>10834</v>
      </c>
      <c r="D931" s="8" t="s">
        <v>9553</v>
      </c>
      <c r="E931" s="8"/>
      <c r="F931" s="8" t="s">
        <v>11325</v>
      </c>
    </row>
    <row r="932" spans="1:6" ht="15.75" customHeight="1" x14ac:dyDescent="0.25">
      <c r="A932" s="8"/>
      <c r="B932" s="8" t="s">
        <v>10833</v>
      </c>
      <c r="C932" s="8" t="s">
        <v>10834</v>
      </c>
      <c r="D932" s="8" t="s">
        <v>9551</v>
      </c>
      <c r="E932" s="8"/>
      <c r="F932" s="8" t="s">
        <v>11329</v>
      </c>
    </row>
    <row r="933" spans="1:6" ht="15.75" customHeight="1" x14ac:dyDescent="0.25">
      <c r="A933" s="8"/>
      <c r="B933" s="8" t="s">
        <v>10833</v>
      </c>
      <c r="C933" s="8" t="s">
        <v>10834</v>
      </c>
      <c r="D933" s="8" t="s">
        <v>9786</v>
      </c>
      <c r="E933" s="8"/>
      <c r="F933" s="8" t="s">
        <v>11303</v>
      </c>
    </row>
    <row r="934" spans="1:6" ht="15.75" customHeight="1" x14ac:dyDescent="0.25">
      <c r="A934" s="8"/>
      <c r="B934" s="8" t="s">
        <v>10833</v>
      </c>
      <c r="C934" s="8" t="s">
        <v>10834</v>
      </c>
      <c r="D934" s="8" t="s">
        <v>9398</v>
      </c>
      <c r="E934" s="8"/>
      <c r="F934" s="8" t="s">
        <v>11310</v>
      </c>
    </row>
    <row r="935" spans="1:6" ht="15.75" customHeight="1" x14ac:dyDescent="0.25">
      <c r="A935" s="8"/>
      <c r="B935" s="8" t="s">
        <v>10833</v>
      </c>
      <c r="C935" s="8" t="s">
        <v>10834</v>
      </c>
      <c r="D935" s="8" t="s">
        <v>18223</v>
      </c>
      <c r="E935" s="8"/>
      <c r="F935" s="8" t="s">
        <v>18224</v>
      </c>
    </row>
    <row r="936" spans="1:6" ht="15.75" customHeight="1" x14ac:dyDescent="0.25">
      <c r="A936" s="8"/>
      <c r="B936" s="8" t="s">
        <v>10833</v>
      </c>
      <c r="C936" s="8" t="s">
        <v>10834</v>
      </c>
      <c r="D936" s="8" t="s">
        <v>9781</v>
      </c>
      <c r="E936" s="8"/>
      <c r="F936" s="8" t="s">
        <v>11311</v>
      </c>
    </row>
    <row r="937" spans="1:6" ht="15.75" customHeight="1" x14ac:dyDescent="0.25">
      <c r="A937" s="8"/>
      <c r="B937" s="8" t="s">
        <v>10833</v>
      </c>
      <c r="C937" s="8" t="s">
        <v>10834</v>
      </c>
      <c r="D937" s="8" t="s">
        <v>9397</v>
      </c>
      <c r="E937" s="8"/>
      <c r="F937" s="8" t="s">
        <v>11348</v>
      </c>
    </row>
    <row r="938" spans="1:6" ht="15.75" customHeight="1" x14ac:dyDescent="0.25">
      <c r="A938" s="8"/>
      <c r="B938" s="8" t="s">
        <v>10833</v>
      </c>
      <c r="C938" s="8" t="s">
        <v>10834</v>
      </c>
      <c r="D938" s="8" t="s">
        <v>9415</v>
      </c>
      <c r="E938" s="8"/>
      <c r="F938" s="8" t="s">
        <v>11345</v>
      </c>
    </row>
    <row r="939" spans="1:6" ht="15.75" customHeight="1" x14ac:dyDescent="0.25">
      <c r="A939" s="8"/>
      <c r="B939" s="8" t="s">
        <v>10833</v>
      </c>
      <c r="C939" s="8" t="s">
        <v>10834</v>
      </c>
      <c r="D939" s="8" t="s">
        <v>9400</v>
      </c>
      <c r="E939" s="8"/>
      <c r="F939" s="8" t="s">
        <v>11349</v>
      </c>
    </row>
    <row r="940" spans="1:6" ht="15.75" customHeight="1" x14ac:dyDescent="0.25">
      <c r="A940" s="8"/>
      <c r="B940" s="8" t="s">
        <v>10833</v>
      </c>
      <c r="C940" s="8" t="s">
        <v>10834</v>
      </c>
      <c r="D940" s="8" t="s">
        <v>9401</v>
      </c>
      <c r="E940" s="8"/>
      <c r="F940" s="8" t="s">
        <v>11350</v>
      </c>
    </row>
    <row r="941" spans="1:6" ht="15.75" customHeight="1" x14ac:dyDescent="0.25">
      <c r="A941" s="8"/>
      <c r="B941" s="8" t="s">
        <v>10833</v>
      </c>
      <c r="C941" s="8" t="s">
        <v>10834</v>
      </c>
      <c r="D941" s="8" t="s">
        <v>9789</v>
      </c>
      <c r="E941" s="8"/>
      <c r="F941" s="8" t="s">
        <v>11312</v>
      </c>
    </row>
    <row r="942" spans="1:6" ht="15.75" customHeight="1" x14ac:dyDescent="0.25">
      <c r="A942" s="8"/>
      <c r="B942" s="8" t="s">
        <v>10833</v>
      </c>
      <c r="C942" s="8" t="s">
        <v>10834</v>
      </c>
      <c r="D942" s="8" t="s">
        <v>9787</v>
      </c>
      <c r="E942" s="8"/>
      <c r="F942" s="8" t="s">
        <v>11313</v>
      </c>
    </row>
    <row r="943" spans="1:6" ht="15.75" customHeight="1" x14ac:dyDescent="0.25">
      <c r="A943" s="8"/>
      <c r="B943" s="8" t="s">
        <v>10833</v>
      </c>
      <c r="C943" s="8" t="s">
        <v>10834</v>
      </c>
      <c r="D943" s="8" t="s">
        <v>9785</v>
      </c>
      <c r="E943" s="8"/>
      <c r="F943" s="8" t="s">
        <v>11302</v>
      </c>
    </row>
    <row r="944" spans="1:6" ht="15.75" customHeight="1" x14ac:dyDescent="0.25">
      <c r="A944" s="8"/>
      <c r="B944" s="8" t="s">
        <v>10833</v>
      </c>
      <c r="C944" s="8" t="s">
        <v>10834</v>
      </c>
      <c r="D944" s="8" t="s">
        <v>9788</v>
      </c>
      <c r="E944" s="8"/>
      <c r="F944" s="8" t="s">
        <v>11315</v>
      </c>
    </row>
    <row r="945" spans="1:6" ht="15.75" customHeight="1" x14ac:dyDescent="0.25">
      <c r="A945" s="8"/>
      <c r="B945" s="8" t="s">
        <v>10833</v>
      </c>
      <c r="C945" s="8" t="s">
        <v>10834</v>
      </c>
      <c r="D945" s="8" t="s">
        <v>9779</v>
      </c>
      <c r="E945" s="8"/>
      <c r="F945" s="8" t="s">
        <v>11308</v>
      </c>
    </row>
    <row r="946" spans="1:6" ht="15.75" customHeight="1" x14ac:dyDescent="0.25">
      <c r="A946" s="8"/>
      <c r="B946" s="8" t="s">
        <v>10833</v>
      </c>
      <c r="C946" s="8" t="s">
        <v>10834</v>
      </c>
      <c r="D946" s="8" t="s">
        <v>9780</v>
      </c>
      <c r="E946" s="8"/>
      <c r="F946" s="8" t="s">
        <v>11309</v>
      </c>
    </row>
    <row r="947" spans="1:6" ht="15.75" customHeight="1" x14ac:dyDescent="0.25">
      <c r="A947" s="8"/>
      <c r="B947" s="8" t="s">
        <v>10833</v>
      </c>
      <c r="C947" s="8" t="s">
        <v>10834</v>
      </c>
      <c r="D947" s="8" t="s">
        <v>9784</v>
      </c>
      <c r="E947" s="8"/>
      <c r="F947" s="8" t="s">
        <v>11314</v>
      </c>
    </row>
    <row r="948" spans="1:6" ht="15.75" customHeight="1" x14ac:dyDescent="0.25">
      <c r="A948" s="8"/>
      <c r="B948" s="8" t="s">
        <v>10833</v>
      </c>
      <c r="C948" s="8" t="s">
        <v>10834</v>
      </c>
      <c r="D948" s="8" t="s">
        <v>9351</v>
      </c>
      <c r="E948" s="8"/>
      <c r="F948" s="8" t="s">
        <v>11291</v>
      </c>
    </row>
    <row r="949" spans="1:6" ht="15.75" customHeight="1" x14ac:dyDescent="0.25">
      <c r="A949" s="8"/>
      <c r="B949" s="8" t="s">
        <v>10833</v>
      </c>
      <c r="C949" s="8" t="s">
        <v>10834</v>
      </c>
      <c r="D949" s="8" t="s">
        <v>9349</v>
      </c>
      <c r="E949" s="8"/>
      <c r="F949" s="8" t="s">
        <v>11292</v>
      </c>
    </row>
    <row r="950" spans="1:6" ht="15.75" customHeight="1" x14ac:dyDescent="0.25">
      <c r="A950" s="8"/>
      <c r="B950" s="8" t="s">
        <v>10833</v>
      </c>
      <c r="C950" s="8" t="s">
        <v>10834</v>
      </c>
      <c r="D950" s="8" t="s">
        <v>9347</v>
      </c>
      <c r="E950" s="8"/>
      <c r="F950" s="8" t="s">
        <v>11297</v>
      </c>
    </row>
    <row r="951" spans="1:6" ht="15.75" customHeight="1" x14ac:dyDescent="0.25">
      <c r="A951" s="8"/>
      <c r="B951" s="8" t="s">
        <v>10833</v>
      </c>
      <c r="C951" s="8" t="s">
        <v>10834</v>
      </c>
      <c r="D951" s="8" t="s">
        <v>9350</v>
      </c>
      <c r="E951" s="8"/>
      <c r="F951" s="8" t="s">
        <v>11294</v>
      </c>
    </row>
    <row r="952" spans="1:6" ht="15.75" customHeight="1" x14ac:dyDescent="0.25">
      <c r="A952" s="8"/>
      <c r="B952" s="8" t="s">
        <v>10833</v>
      </c>
      <c r="C952" s="8" t="s">
        <v>10834</v>
      </c>
      <c r="D952" s="8" t="s">
        <v>9342</v>
      </c>
      <c r="E952" s="8"/>
      <c r="F952" s="8" t="s">
        <v>11274</v>
      </c>
    </row>
    <row r="953" spans="1:6" ht="15.75" customHeight="1" x14ac:dyDescent="0.25">
      <c r="A953" s="8"/>
      <c r="B953" s="8" t="s">
        <v>10833</v>
      </c>
      <c r="C953" s="8" t="s">
        <v>10834</v>
      </c>
      <c r="D953" s="8" t="s">
        <v>9343</v>
      </c>
      <c r="E953" s="8"/>
      <c r="F953" s="8" t="s">
        <v>11275</v>
      </c>
    </row>
    <row r="954" spans="1:6" ht="15.75" customHeight="1" x14ac:dyDescent="0.25">
      <c r="A954" s="8"/>
      <c r="B954" s="8" t="s">
        <v>10833</v>
      </c>
      <c r="C954" s="8" t="s">
        <v>10834</v>
      </c>
      <c r="D954" s="8" t="s">
        <v>9346</v>
      </c>
      <c r="E954" s="8"/>
      <c r="F954" s="8" t="s">
        <v>11293</v>
      </c>
    </row>
    <row r="955" spans="1:6" ht="15.75" customHeight="1" x14ac:dyDescent="0.25">
      <c r="A955" s="8"/>
      <c r="B955" s="8" t="s">
        <v>10833</v>
      </c>
      <c r="C955" s="8" t="s">
        <v>10834</v>
      </c>
      <c r="D955" s="8" t="s">
        <v>9330</v>
      </c>
      <c r="E955" s="8"/>
      <c r="F955" s="8" t="s">
        <v>11284</v>
      </c>
    </row>
    <row r="956" spans="1:6" ht="15.75" customHeight="1" x14ac:dyDescent="0.25">
      <c r="A956" s="8"/>
      <c r="B956" s="8" t="s">
        <v>10833</v>
      </c>
      <c r="C956" s="8" t="s">
        <v>10834</v>
      </c>
      <c r="D956" s="8" t="s">
        <v>9331</v>
      </c>
      <c r="E956" s="8"/>
      <c r="F956" s="8" t="s">
        <v>11285</v>
      </c>
    </row>
    <row r="957" spans="1:6" ht="15.75" customHeight="1" x14ac:dyDescent="0.25">
      <c r="A957" s="8"/>
      <c r="B957" s="8" t="s">
        <v>10833</v>
      </c>
      <c r="C957" s="8" t="s">
        <v>10834</v>
      </c>
      <c r="D957" s="8" t="s">
        <v>9335</v>
      </c>
      <c r="E957" s="8"/>
      <c r="F957" s="8" t="s">
        <v>11289</v>
      </c>
    </row>
    <row r="958" spans="1:6" ht="15.75" customHeight="1" x14ac:dyDescent="0.25">
      <c r="A958" s="8"/>
      <c r="B958" s="8" t="s">
        <v>10833</v>
      </c>
      <c r="C958" s="8" t="s">
        <v>10834</v>
      </c>
      <c r="D958" s="8" t="s">
        <v>9334</v>
      </c>
      <c r="E958" s="8"/>
      <c r="F958" s="8" t="s">
        <v>11286</v>
      </c>
    </row>
    <row r="959" spans="1:6" ht="15.75" customHeight="1" x14ac:dyDescent="0.25">
      <c r="A959" s="8"/>
      <c r="B959" s="8" t="s">
        <v>10833</v>
      </c>
      <c r="C959" s="8" t="s">
        <v>10834</v>
      </c>
      <c r="D959" s="8" t="s">
        <v>9348</v>
      </c>
      <c r="E959" s="8"/>
      <c r="F959" s="8" t="s">
        <v>11298</v>
      </c>
    </row>
    <row r="960" spans="1:6" ht="15.75" customHeight="1" x14ac:dyDescent="0.25">
      <c r="A960" s="8"/>
      <c r="B960" s="8" t="s">
        <v>10833</v>
      </c>
      <c r="C960" s="8" t="s">
        <v>10834</v>
      </c>
      <c r="D960" s="8" t="s">
        <v>9341</v>
      </c>
      <c r="E960" s="8"/>
      <c r="F960" s="8" t="s">
        <v>11295</v>
      </c>
    </row>
    <row r="961" spans="1:6" ht="15.75" customHeight="1" x14ac:dyDescent="0.25">
      <c r="A961" s="8"/>
      <c r="B961" s="8" t="s">
        <v>10833</v>
      </c>
      <c r="C961" s="8" t="s">
        <v>10834</v>
      </c>
      <c r="D961" s="8" t="s">
        <v>9333</v>
      </c>
      <c r="E961" s="8"/>
      <c r="F961" s="8" t="s">
        <v>11296</v>
      </c>
    </row>
    <row r="962" spans="1:6" ht="15.75" customHeight="1" x14ac:dyDescent="0.25">
      <c r="A962" s="8"/>
      <c r="B962" s="8" t="s">
        <v>10833</v>
      </c>
      <c r="C962" s="8" t="s">
        <v>10834</v>
      </c>
      <c r="D962" s="8" t="s">
        <v>9344</v>
      </c>
      <c r="E962" s="8"/>
      <c r="F962" s="8" t="s">
        <v>11276</v>
      </c>
    </row>
    <row r="963" spans="1:6" ht="15.75" customHeight="1" x14ac:dyDescent="0.25">
      <c r="A963" s="8"/>
      <c r="B963" s="8" t="s">
        <v>10833</v>
      </c>
      <c r="C963" s="8" t="s">
        <v>10834</v>
      </c>
      <c r="D963" s="8" t="s">
        <v>9311</v>
      </c>
      <c r="E963" s="8"/>
      <c r="F963" s="8" t="s">
        <v>11279</v>
      </c>
    </row>
    <row r="964" spans="1:6" ht="15.75" customHeight="1" x14ac:dyDescent="0.25">
      <c r="A964" s="8"/>
      <c r="B964" s="8" t="s">
        <v>10833</v>
      </c>
      <c r="C964" s="8" t="s">
        <v>10834</v>
      </c>
      <c r="D964" s="8" t="s">
        <v>9309</v>
      </c>
      <c r="E964" s="8"/>
      <c r="F964" s="8" t="s">
        <v>11280</v>
      </c>
    </row>
    <row r="965" spans="1:6" ht="15.75" customHeight="1" x14ac:dyDescent="0.25">
      <c r="A965" s="8"/>
      <c r="B965" s="8" t="s">
        <v>10833</v>
      </c>
      <c r="C965" s="8" t="s">
        <v>10834</v>
      </c>
      <c r="D965" s="8" t="s">
        <v>9307</v>
      </c>
      <c r="E965" s="8"/>
      <c r="F965" s="8" t="s">
        <v>11277</v>
      </c>
    </row>
    <row r="966" spans="1:6" ht="15.75" customHeight="1" x14ac:dyDescent="0.25">
      <c r="A966" s="8"/>
      <c r="B966" s="8" t="s">
        <v>10833</v>
      </c>
      <c r="C966" s="8" t="s">
        <v>10834</v>
      </c>
      <c r="D966" s="8" t="s">
        <v>9310</v>
      </c>
      <c r="E966" s="8"/>
      <c r="F966" s="8" t="s">
        <v>11466</v>
      </c>
    </row>
    <row r="967" spans="1:6" ht="15.75" customHeight="1" x14ac:dyDescent="0.25">
      <c r="A967" s="8"/>
      <c r="B967" s="8" t="s">
        <v>10833</v>
      </c>
      <c r="C967" s="8" t="s">
        <v>10834</v>
      </c>
      <c r="D967" s="8" t="s">
        <v>9324</v>
      </c>
      <c r="E967" s="8"/>
      <c r="F967" s="8" t="s">
        <v>11108</v>
      </c>
    </row>
    <row r="968" spans="1:6" ht="15.75" customHeight="1" x14ac:dyDescent="0.25">
      <c r="A968" s="8"/>
      <c r="B968" s="8" t="s">
        <v>10833</v>
      </c>
      <c r="C968" s="8" t="s">
        <v>10834</v>
      </c>
      <c r="D968" s="8" t="s">
        <v>9325</v>
      </c>
      <c r="E968" s="8"/>
      <c r="F968" s="8" t="s">
        <v>11109</v>
      </c>
    </row>
    <row r="969" spans="1:6" ht="15.75" customHeight="1" x14ac:dyDescent="0.25">
      <c r="A969" s="8"/>
      <c r="B969" s="8" t="s">
        <v>10833</v>
      </c>
      <c r="C969" s="8" t="s">
        <v>10834</v>
      </c>
      <c r="D969" s="8" t="s">
        <v>9317</v>
      </c>
      <c r="E969" s="8"/>
      <c r="F969" s="8" t="s">
        <v>11499</v>
      </c>
    </row>
    <row r="970" spans="1:6" ht="15.75" customHeight="1" x14ac:dyDescent="0.25">
      <c r="A970" s="8"/>
      <c r="B970" s="8" t="s">
        <v>10833</v>
      </c>
      <c r="C970" s="8" t="s">
        <v>10834</v>
      </c>
      <c r="D970" s="8" t="s">
        <v>9313</v>
      </c>
      <c r="E970" s="8"/>
      <c r="F970" s="8" t="s">
        <v>11273</v>
      </c>
    </row>
    <row r="971" spans="1:6" ht="15.75" customHeight="1" x14ac:dyDescent="0.25">
      <c r="A971" s="8"/>
      <c r="B971" s="8" t="s">
        <v>10833</v>
      </c>
      <c r="C971" s="8" t="s">
        <v>10834</v>
      </c>
      <c r="D971" s="8" t="s">
        <v>9329</v>
      </c>
      <c r="E971" s="8"/>
      <c r="F971" s="8" t="s">
        <v>11271</v>
      </c>
    </row>
    <row r="972" spans="1:6" ht="15.75" customHeight="1" x14ac:dyDescent="0.25">
      <c r="A972" s="8"/>
      <c r="B972" s="8" t="s">
        <v>10833</v>
      </c>
      <c r="C972" s="8" t="s">
        <v>10834</v>
      </c>
      <c r="D972" s="8" t="s">
        <v>9345</v>
      </c>
      <c r="E972" s="8"/>
      <c r="F972" s="8" t="s">
        <v>11272</v>
      </c>
    </row>
    <row r="973" spans="1:6" ht="15.75" customHeight="1" x14ac:dyDescent="0.25">
      <c r="A973" s="8"/>
      <c r="B973" s="8" t="s">
        <v>10833</v>
      </c>
      <c r="C973" s="8" t="s">
        <v>10834</v>
      </c>
      <c r="D973" s="8" t="s">
        <v>9314</v>
      </c>
      <c r="E973" s="8"/>
      <c r="F973" s="8" t="s">
        <v>11281</v>
      </c>
    </row>
    <row r="974" spans="1:6" ht="15.75" customHeight="1" x14ac:dyDescent="0.25">
      <c r="A974" s="8"/>
      <c r="B974" s="8" t="s">
        <v>10833</v>
      </c>
      <c r="C974" s="8" t="s">
        <v>10834</v>
      </c>
      <c r="D974" s="8" t="s">
        <v>9308</v>
      </c>
      <c r="E974" s="8"/>
      <c r="F974" s="8" t="s">
        <v>11278</v>
      </c>
    </row>
    <row r="975" spans="1:6" ht="15.75" customHeight="1" x14ac:dyDescent="0.25">
      <c r="A975" s="8"/>
      <c r="B975" s="8" t="s">
        <v>10833</v>
      </c>
      <c r="C975" s="8" t="s">
        <v>10834</v>
      </c>
      <c r="D975" s="8" t="s">
        <v>9312</v>
      </c>
      <c r="E975" s="8"/>
      <c r="F975" s="8" t="s">
        <v>11282</v>
      </c>
    </row>
    <row r="976" spans="1:6" ht="15.75" customHeight="1" x14ac:dyDescent="0.25">
      <c r="A976" s="8"/>
      <c r="B976" s="8" t="s">
        <v>10833</v>
      </c>
      <c r="C976" s="8" t="s">
        <v>10834</v>
      </c>
      <c r="D976" s="8" t="s">
        <v>9315</v>
      </c>
      <c r="E976" s="8"/>
      <c r="F976" s="8" t="s">
        <v>11283</v>
      </c>
    </row>
    <row r="977" spans="1:6" ht="15.75" customHeight="1" x14ac:dyDescent="0.25">
      <c r="A977" s="8"/>
      <c r="B977" s="8" t="s">
        <v>10833</v>
      </c>
      <c r="C977" s="8" t="s">
        <v>10834</v>
      </c>
      <c r="D977" s="8" t="s">
        <v>9444</v>
      </c>
      <c r="E977" s="8"/>
      <c r="F977" s="8" t="s">
        <v>11265</v>
      </c>
    </row>
    <row r="978" spans="1:6" ht="15.75" customHeight="1" x14ac:dyDescent="0.25">
      <c r="A978" s="8"/>
      <c r="B978" s="8" t="s">
        <v>10833</v>
      </c>
      <c r="C978" s="8" t="s">
        <v>10834</v>
      </c>
      <c r="D978" s="8" t="s">
        <v>9442</v>
      </c>
      <c r="E978" s="8"/>
      <c r="F978" s="8" t="s">
        <v>11266</v>
      </c>
    </row>
    <row r="979" spans="1:6" ht="15.75" customHeight="1" x14ac:dyDescent="0.25">
      <c r="A979" s="8"/>
      <c r="B979" s="8" t="s">
        <v>10833</v>
      </c>
      <c r="C979" s="8" t="s">
        <v>10834</v>
      </c>
      <c r="D979" s="8" t="s">
        <v>9443</v>
      </c>
      <c r="E979" s="8"/>
      <c r="F979" s="8" t="s">
        <v>11263</v>
      </c>
    </row>
    <row r="980" spans="1:6" ht="15.75" customHeight="1" x14ac:dyDescent="0.25">
      <c r="A980" s="8"/>
      <c r="B980" s="8" t="s">
        <v>10833</v>
      </c>
      <c r="C980" s="8" t="s">
        <v>10834</v>
      </c>
      <c r="D980" s="8" t="s">
        <v>9446</v>
      </c>
      <c r="E980" s="8"/>
      <c r="F980" s="8" t="s">
        <v>11245</v>
      </c>
    </row>
    <row r="981" spans="1:6" ht="15.75" customHeight="1" x14ac:dyDescent="0.25">
      <c r="A981" s="8"/>
      <c r="B981" s="8" t="s">
        <v>10833</v>
      </c>
      <c r="C981" s="8" t="s">
        <v>10834</v>
      </c>
      <c r="D981" s="8" t="s">
        <v>9461</v>
      </c>
      <c r="E981" s="8"/>
      <c r="F981" s="8" t="s">
        <v>11246</v>
      </c>
    </row>
    <row r="982" spans="1:6" ht="15.75" customHeight="1" x14ac:dyDescent="0.25">
      <c r="A982" s="8"/>
      <c r="B982" s="8" t="s">
        <v>10833</v>
      </c>
      <c r="C982" s="8" t="s">
        <v>10834</v>
      </c>
      <c r="D982" s="8" t="s">
        <v>9453</v>
      </c>
      <c r="E982" s="8"/>
      <c r="F982" s="8" t="s">
        <v>11247</v>
      </c>
    </row>
    <row r="983" spans="1:6" ht="15.75" customHeight="1" x14ac:dyDescent="0.25">
      <c r="A983" s="8"/>
      <c r="B983" s="8" t="s">
        <v>10833</v>
      </c>
      <c r="C983" s="8" t="s">
        <v>10834</v>
      </c>
      <c r="D983" s="8" t="s">
        <v>9445</v>
      </c>
      <c r="E983" s="8"/>
      <c r="F983" s="8" t="s">
        <v>11244</v>
      </c>
    </row>
    <row r="984" spans="1:6" ht="15.75" customHeight="1" x14ac:dyDescent="0.25">
      <c r="A984" s="8"/>
      <c r="B984" s="8" t="s">
        <v>10833</v>
      </c>
      <c r="C984" s="8" t="s">
        <v>10834</v>
      </c>
      <c r="D984" s="8" t="s">
        <v>9448</v>
      </c>
      <c r="E984" s="8"/>
      <c r="F984" s="8" t="s">
        <v>11268</v>
      </c>
    </row>
    <row r="985" spans="1:6" ht="15.75" customHeight="1" x14ac:dyDescent="0.25">
      <c r="A985" s="8"/>
      <c r="B985" s="8" t="s">
        <v>10833</v>
      </c>
      <c r="C985" s="8" t="s">
        <v>10834</v>
      </c>
      <c r="D985" s="8" t="s">
        <v>9449</v>
      </c>
      <c r="E985" s="8"/>
      <c r="F985" s="8" t="s">
        <v>11258</v>
      </c>
    </row>
    <row r="986" spans="1:6" ht="15.75" customHeight="1" x14ac:dyDescent="0.25">
      <c r="A986" s="8"/>
      <c r="B986" s="8" t="s">
        <v>10833</v>
      </c>
      <c r="C986" s="8" t="s">
        <v>10834</v>
      </c>
      <c r="D986" s="8" t="s">
        <v>9465</v>
      </c>
      <c r="E986" s="8"/>
      <c r="F986" s="8" t="s">
        <v>11259</v>
      </c>
    </row>
    <row r="987" spans="1:6" ht="15.75" customHeight="1" x14ac:dyDescent="0.25">
      <c r="A987" s="8"/>
      <c r="B987" s="8" t="s">
        <v>10833</v>
      </c>
      <c r="C987" s="8" t="s">
        <v>10834</v>
      </c>
      <c r="D987" s="8" t="s">
        <v>9450</v>
      </c>
      <c r="E987" s="8"/>
      <c r="F987" s="8" t="s">
        <v>11267</v>
      </c>
    </row>
    <row r="988" spans="1:6" ht="15.75" customHeight="1" x14ac:dyDescent="0.25">
      <c r="A988" s="8"/>
      <c r="B988" s="8" t="s">
        <v>10833</v>
      </c>
      <c r="C988" s="8" t="s">
        <v>10834</v>
      </c>
      <c r="D988" s="8" t="s">
        <v>9447</v>
      </c>
      <c r="E988" s="8"/>
      <c r="F988" s="8" t="s">
        <v>11264</v>
      </c>
    </row>
    <row r="989" spans="1:6" ht="15.75" customHeight="1" x14ac:dyDescent="0.25">
      <c r="A989" s="8"/>
      <c r="B989" s="8" t="s">
        <v>10833</v>
      </c>
      <c r="C989" s="8" t="s">
        <v>10834</v>
      </c>
      <c r="D989" s="8" t="s">
        <v>9451</v>
      </c>
      <c r="E989" s="8"/>
      <c r="F989" s="8" t="s">
        <v>11269</v>
      </c>
    </row>
    <row r="990" spans="1:6" ht="15.75" customHeight="1" x14ac:dyDescent="0.25">
      <c r="A990" s="8"/>
      <c r="B990" s="8" t="s">
        <v>10833</v>
      </c>
      <c r="C990" s="8" t="s">
        <v>10834</v>
      </c>
      <c r="D990" s="8" t="s">
        <v>9452</v>
      </c>
      <c r="E990" s="8"/>
      <c r="F990" s="8" t="s">
        <v>11270</v>
      </c>
    </row>
    <row r="991" spans="1:6" ht="15.75" customHeight="1" x14ac:dyDescent="0.25">
      <c r="A991" s="8"/>
      <c r="B991" s="8" t="s">
        <v>10833</v>
      </c>
      <c r="C991" s="8" t="s">
        <v>10834</v>
      </c>
      <c r="D991" s="8" t="s">
        <v>9460</v>
      </c>
      <c r="E991" s="8"/>
      <c r="F991" s="8" t="s">
        <v>11241</v>
      </c>
    </row>
    <row r="992" spans="1:6" ht="15.75" customHeight="1" x14ac:dyDescent="0.25">
      <c r="A992" s="8"/>
      <c r="B992" s="8" t="s">
        <v>10833</v>
      </c>
      <c r="C992" s="8" t="s">
        <v>10834</v>
      </c>
      <c r="D992" s="8" t="s">
        <v>9337</v>
      </c>
      <c r="E992" s="8"/>
      <c r="F992" s="8" t="s">
        <v>11251</v>
      </c>
    </row>
    <row r="993" spans="1:6" ht="15.75" customHeight="1" x14ac:dyDescent="0.25">
      <c r="A993" s="8"/>
      <c r="B993" s="8" t="s">
        <v>10833</v>
      </c>
      <c r="C993" s="8" t="s">
        <v>10834</v>
      </c>
      <c r="D993" s="8" t="s">
        <v>9457</v>
      </c>
      <c r="E993" s="8"/>
      <c r="F993" s="8" t="s">
        <v>11248</v>
      </c>
    </row>
    <row r="994" spans="1:6" ht="15.75" customHeight="1" x14ac:dyDescent="0.25">
      <c r="A994" s="8"/>
      <c r="B994" s="8" t="s">
        <v>10833</v>
      </c>
      <c r="C994" s="8" t="s">
        <v>10834</v>
      </c>
      <c r="D994" s="8" t="s">
        <v>9458</v>
      </c>
      <c r="E994" s="8"/>
      <c r="F994" s="8" t="s">
        <v>11249</v>
      </c>
    </row>
    <row r="995" spans="1:6" ht="15.75" customHeight="1" x14ac:dyDescent="0.25">
      <c r="A995" s="8"/>
      <c r="B995" s="8" t="s">
        <v>10833</v>
      </c>
      <c r="C995" s="8" t="s">
        <v>10834</v>
      </c>
      <c r="D995" s="8" t="s">
        <v>9336</v>
      </c>
      <c r="E995" s="8"/>
      <c r="F995" s="8" t="s">
        <v>11250</v>
      </c>
    </row>
    <row r="996" spans="1:6" ht="15.75" customHeight="1" x14ac:dyDescent="0.25">
      <c r="A996" s="8"/>
      <c r="B996" s="8" t="s">
        <v>10833</v>
      </c>
      <c r="C996" s="8" t="s">
        <v>10834</v>
      </c>
      <c r="D996" s="8" t="s">
        <v>9339</v>
      </c>
      <c r="E996" s="8"/>
      <c r="F996" s="8" t="s">
        <v>11290</v>
      </c>
    </row>
    <row r="997" spans="1:6" ht="15.75" customHeight="1" x14ac:dyDescent="0.25">
      <c r="A997" s="8"/>
      <c r="B997" s="8" t="s">
        <v>10833</v>
      </c>
      <c r="C997" s="8" t="s">
        <v>10834</v>
      </c>
      <c r="D997" s="8" t="s">
        <v>9340</v>
      </c>
      <c r="E997" s="8"/>
      <c r="F997" s="8" t="s">
        <v>11287</v>
      </c>
    </row>
    <row r="998" spans="1:6" ht="15.75" customHeight="1" x14ac:dyDescent="0.25">
      <c r="A998" s="8"/>
      <c r="B998" s="8" t="s">
        <v>10833</v>
      </c>
      <c r="C998" s="8" t="s">
        <v>10834</v>
      </c>
      <c r="D998" s="8" t="s">
        <v>9338</v>
      </c>
      <c r="E998" s="8"/>
      <c r="F998" s="8" t="s">
        <v>11288</v>
      </c>
    </row>
    <row r="999" spans="1:6" ht="15.75" customHeight="1" x14ac:dyDescent="0.25">
      <c r="A999" s="8"/>
      <c r="B999" s="8" t="s">
        <v>10833</v>
      </c>
      <c r="C999" s="8" t="s">
        <v>10834</v>
      </c>
      <c r="D999" s="8" t="s">
        <v>9463</v>
      </c>
      <c r="E999" s="8"/>
      <c r="F999" s="8" t="s">
        <v>11242</v>
      </c>
    </row>
    <row r="1000" spans="1:6" ht="15.75" customHeight="1" x14ac:dyDescent="0.25">
      <c r="A1000" s="8"/>
      <c r="B1000" s="8" t="s">
        <v>10833</v>
      </c>
      <c r="C1000" s="8" t="s">
        <v>10834</v>
      </c>
      <c r="D1000" s="8" t="s">
        <v>9464</v>
      </c>
      <c r="E1000" s="8"/>
      <c r="F1000" s="8" t="s">
        <v>11243</v>
      </c>
    </row>
    <row r="1001" spans="1:6" ht="15.75" customHeight="1" x14ac:dyDescent="0.25">
      <c r="A1001" s="8"/>
      <c r="B1001" s="8" t="s">
        <v>10833</v>
      </c>
      <c r="C1001" s="8" t="s">
        <v>10834</v>
      </c>
      <c r="D1001" s="8" t="s">
        <v>9462</v>
      </c>
      <c r="E1001" s="8"/>
      <c r="F1001" s="8" t="s">
        <v>11240</v>
      </c>
    </row>
    <row r="1002" spans="1:6" ht="15.75" customHeight="1" x14ac:dyDescent="0.25">
      <c r="A1002" s="8"/>
      <c r="B1002" s="8" t="s">
        <v>10833</v>
      </c>
      <c r="C1002" s="8" t="s">
        <v>10834</v>
      </c>
      <c r="D1002" s="8" t="s">
        <v>9459</v>
      </c>
      <c r="E1002" s="8"/>
      <c r="F1002" s="8" t="s">
        <v>11253</v>
      </c>
    </row>
    <row r="1003" spans="1:6" ht="15.75" customHeight="1" x14ac:dyDescent="0.25">
      <c r="A1003" s="8"/>
      <c r="B1003" s="8" t="s">
        <v>10833</v>
      </c>
      <c r="C1003" s="8" t="s">
        <v>10834</v>
      </c>
      <c r="D1003" s="8" t="s">
        <v>9456</v>
      </c>
      <c r="E1003" s="8"/>
      <c r="F1003" s="8" t="s">
        <v>11254</v>
      </c>
    </row>
    <row r="1004" spans="1:6" ht="15.75" customHeight="1" x14ac:dyDescent="0.25">
      <c r="A1004" s="8"/>
      <c r="B1004" s="8" t="s">
        <v>10833</v>
      </c>
      <c r="C1004" s="8" t="s">
        <v>10834</v>
      </c>
      <c r="D1004" s="8" t="s">
        <v>9454</v>
      </c>
      <c r="E1004" s="8"/>
      <c r="F1004" s="8" t="s">
        <v>11255</v>
      </c>
    </row>
    <row r="1005" spans="1:6" ht="15.75" customHeight="1" x14ac:dyDescent="0.25">
      <c r="A1005" s="8"/>
      <c r="B1005" s="8" t="s">
        <v>10833</v>
      </c>
      <c r="C1005" s="8" t="s">
        <v>10834</v>
      </c>
      <c r="D1005" s="8" t="s">
        <v>9455</v>
      </c>
      <c r="E1005" s="8"/>
      <c r="F1005" s="8" t="s">
        <v>11252</v>
      </c>
    </row>
    <row r="1006" spans="1:6" ht="15.75" customHeight="1" x14ac:dyDescent="0.25">
      <c r="A1006" s="8"/>
      <c r="B1006" s="8" t="s">
        <v>10833</v>
      </c>
      <c r="C1006" s="8" t="s">
        <v>10834</v>
      </c>
      <c r="D1006" s="8" t="s">
        <v>9535</v>
      </c>
      <c r="E1006" s="8"/>
      <c r="F1006" s="8" t="s">
        <v>11319</v>
      </c>
    </row>
    <row r="1007" spans="1:6" ht="15.75" customHeight="1" x14ac:dyDescent="0.25">
      <c r="A1007" s="8"/>
      <c r="B1007" s="8" t="s">
        <v>10833</v>
      </c>
      <c r="C1007" s="8" t="s">
        <v>10834</v>
      </c>
      <c r="D1007" s="8" t="s">
        <v>9637</v>
      </c>
      <c r="E1007" s="8"/>
      <c r="F1007" s="8" t="s">
        <v>11214</v>
      </c>
    </row>
    <row r="1008" spans="1:6" ht="15.75" customHeight="1" x14ac:dyDescent="0.25">
      <c r="A1008" s="8"/>
      <c r="B1008" s="8" t="s">
        <v>10833</v>
      </c>
      <c r="C1008" s="8" t="s">
        <v>10834</v>
      </c>
      <c r="D1008" s="8" t="s">
        <v>9638</v>
      </c>
      <c r="E1008" s="8"/>
      <c r="F1008" s="8" t="s">
        <v>11212</v>
      </c>
    </row>
    <row r="1009" spans="1:6" ht="15.75" customHeight="1" x14ac:dyDescent="0.25">
      <c r="A1009" s="8"/>
      <c r="B1009" s="8" t="s">
        <v>10833</v>
      </c>
      <c r="C1009" s="8" t="s">
        <v>10834</v>
      </c>
      <c r="D1009" s="8" t="s">
        <v>9635</v>
      </c>
      <c r="E1009" s="8"/>
      <c r="F1009" s="8" t="s">
        <v>11217</v>
      </c>
    </row>
    <row r="1010" spans="1:6" ht="15.75" customHeight="1" x14ac:dyDescent="0.25">
      <c r="A1010" s="8"/>
      <c r="B1010" s="8" t="s">
        <v>10833</v>
      </c>
      <c r="C1010" s="8" t="s">
        <v>10834</v>
      </c>
      <c r="D1010" s="8" t="s">
        <v>9517</v>
      </c>
      <c r="E1010" s="8"/>
      <c r="F1010" s="8" t="s">
        <v>11213</v>
      </c>
    </row>
    <row r="1011" spans="1:6" ht="15.75" customHeight="1" x14ac:dyDescent="0.25">
      <c r="A1011" s="8"/>
      <c r="B1011" s="8" t="s">
        <v>10833</v>
      </c>
      <c r="C1011" s="8" t="s">
        <v>10834</v>
      </c>
      <c r="D1011" s="8" t="s">
        <v>9520</v>
      </c>
      <c r="E1011" s="8"/>
      <c r="F1011" s="8" t="s">
        <v>11225</v>
      </c>
    </row>
    <row r="1012" spans="1:6" ht="15.75" customHeight="1" x14ac:dyDescent="0.25">
      <c r="A1012" s="8"/>
      <c r="B1012" s="8" t="s">
        <v>10833</v>
      </c>
      <c r="C1012" s="8" t="s">
        <v>10834</v>
      </c>
      <c r="D1012" s="8" t="s">
        <v>9518</v>
      </c>
      <c r="E1012" s="8"/>
      <c r="F1012" s="8" t="s">
        <v>11222</v>
      </c>
    </row>
    <row r="1013" spans="1:6" ht="15.75" customHeight="1" x14ac:dyDescent="0.25">
      <c r="A1013" s="8"/>
      <c r="B1013" s="8" t="s">
        <v>10833</v>
      </c>
      <c r="C1013" s="8" t="s">
        <v>10834</v>
      </c>
      <c r="D1013" s="8" t="s">
        <v>9516</v>
      </c>
      <c r="E1013" s="8"/>
      <c r="F1013" s="8" t="s">
        <v>11223</v>
      </c>
    </row>
    <row r="1014" spans="1:6" ht="15.75" customHeight="1" x14ac:dyDescent="0.25">
      <c r="A1014" s="8"/>
      <c r="B1014" s="8" t="s">
        <v>10833</v>
      </c>
      <c r="C1014" s="8" t="s">
        <v>10834</v>
      </c>
      <c r="D1014" s="8" t="s">
        <v>9641</v>
      </c>
      <c r="E1014" s="8"/>
      <c r="F1014" s="8" t="s">
        <v>11234</v>
      </c>
    </row>
    <row r="1015" spans="1:6" ht="15.75" customHeight="1" x14ac:dyDescent="0.25">
      <c r="A1015" s="8"/>
      <c r="B1015" s="8" t="s">
        <v>10833</v>
      </c>
      <c r="C1015" s="8" t="s">
        <v>10834</v>
      </c>
      <c r="D1015" s="8" t="s">
        <v>9634</v>
      </c>
      <c r="E1015" s="8"/>
      <c r="F1015" s="8" t="s">
        <v>11238</v>
      </c>
    </row>
    <row r="1016" spans="1:6" ht="15.75" customHeight="1" x14ac:dyDescent="0.25">
      <c r="A1016" s="8"/>
      <c r="B1016" s="8" t="s">
        <v>10833</v>
      </c>
      <c r="C1016" s="8" t="s">
        <v>10834</v>
      </c>
      <c r="D1016" s="8" t="s">
        <v>9626</v>
      </c>
      <c r="E1016" s="8"/>
      <c r="F1016" s="8" t="s">
        <v>11239</v>
      </c>
    </row>
    <row r="1017" spans="1:6" ht="15.75" customHeight="1" x14ac:dyDescent="0.25">
      <c r="A1017" s="8"/>
      <c r="B1017" s="8" t="s">
        <v>10833</v>
      </c>
      <c r="C1017" s="8" t="s">
        <v>10834</v>
      </c>
      <c r="D1017" s="8" t="s">
        <v>9640</v>
      </c>
      <c r="E1017" s="8"/>
      <c r="F1017" s="8" t="s">
        <v>11233</v>
      </c>
    </row>
    <row r="1018" spans="1:6" ht="15.75" customHeight="1" x14ac:dyDescent="0.25">
      <c r="A1018" s="8"/>
      <c r="B1018" s="8" t="s">
        <v>10833</v>
      </c>
      <c r="C1018" s="8" t="s">
        <v>10834</v>
      </c>
      <c r="D1018" s="8" t="s">
        <v>9639</v>
      </c>
      <c r="E1018" s="8"/>
      <c r="F1018" s="8" t="s">
        <v>11215</v>
      </c>
    </row>
    <row r="1019" spans="1:6" ht="15.75" customHeight="1" x14ac:dyDescent="0.25">
      <c r="A1019" s="8"/>
      <c r="B1019" s="8" t="s">
        <v>10833</v>
      </c>
      <c r="C1019" s="8" t="s">
        <v>10834</v>
      </c>
      <c r="D1019" s="8" t="s">
        <v>9642</v>
      </c>
      <c r="E1019" s="8"/>
      <c r="F1019" s="8" t="s">
        <v>11216</v>
      </c>
    </row>
    <row r="1020" spans="1:6" ht="15.75" customHeight="1" x14ac:dyDescent="0.25">
      <c r="A1020" s="8"/>
      <c r="B1020" s="8" t="s">
        <v>10833</v>
      </c>
      <c r="C1020" s="8" t="s">
        <v>10834</v>
      </c>
      <c r="D1020" s="8" t="s">
        <v>9643</v>
      </c>
      <c r="E1020" s="8"/>
      <c r="F1020" s="8" t="s">
        <v>11235</v>
      </c>
    </row>
    <row r="1021" spans="1:6" ht="15.75" customHeight="1" x14ac:dyDescent="0.25">
      <c r="A1021" s="8"/>
      <c r="B1021" s="8" t="s">
        <v>10833</v>
      </c>
      <c r="C1021" s="8" t="s">
        <v>10834</v>
      </c>
      <c r="D1021" s="8" t="s">
        <v>9519</v>
      </c>
      <c r="E1021" s="8"/>
      <c r="F1021" s="8" t="s">
        <v>11224</v>
      </c>
    </row>
    <row r="1022" spans="1:6" ht="15.75" customHeight="1" x14ac:dyDescent="0.25">
      <c r="A1022" s="8"/>
      <c r="B1022" s="8" t="s">
        <v>10833</v>
      </c>
      <c r="C1022" s="8" t="s">
        <v>10834</v>
      </c>
      <c r="D1022" s="8" t="s">
        <v>9530</v>
      </c>
      <c r="E1022" s="8"/>
      <c r="F1022" s="8" t="s">
        <v>11134</v>
      </c>
    </row>
    <row r="1023" spans="1:6" ht="15.75" customHeight="1" x14ac:dyDescent="0.25">
      <c r="A1023" s="8"/>
      <c r="B1023" s="8" t="s">
        <v>10833</v>
      </c>
      <c r="C1023" s="8" t="s">
        <v>10834</v>
      </c>
      <c r="D1023" s="8" t="s">
        <v>9528</v>
      </c>
      <c r="E1023" s="8"/>
      <c r="F1023" s="8" t="s">
        <v>11139</v>
      </c>
    </row>
    <row r="1024" spans="1:6" ht="15.75" customHeight="1" x14ac:dyDescent="0.25">
      <c r="A1024" s="8"/>
      <c r="B1024" s="8" t="s">
        <v>10833</v>
      </c>
      <c r="C1024" s="8" t="s">
        <v>10834</v>
      </c>
      <c r="D1024" s="8" t="s">
        <v>9529</v>
      </c>
      <c r="E1024" s="8"/>
      <c r="F1024" s="8" t="s">
        <v>11140</v>
      </c>
    </row>
    <row r="1025" spans="1:6" ht="15.75" customHeight="1" x14ac:dyDescent="0.25">
      <c r="A1025" s="8"/>
      <c r="B1025" s="8" t="s">
        <v>10833</v>
      </c>
      <c r="C1025" s="8" t="s">
        <v>10834</v>
      </c>
      <c r="D1025" s="8" t="s">
        <v>9532</v>
      </c>
      <c r="E1025" s="8"/>
      <c r="F1025" s="8" t="s">
        <v>11133</v>
      </c>
    </row>
    <row r="1026" spans="1:6" ht="15.75" customHeight="1" x14ac:dyDescent="0.25">
      <c r="A1026" s="8"/>
      <c r="B1026" s="8" t="s">
        <v>10833</v>
      </c>
      <c r="C1026" s="8" t="s">
        <v>10834</v>
      </c>
      <c r="D1026" s="8" t="s">
        <v>9523</v>
      </c>
      <c r="E1026" s="8"/>
      <c r="F1026" s="8" t="s">
        <v>11146</v>
      </c>
    </row>
    <row r="1027" spans="1:6" ht="15.75" customHeight="1" x14ac:dyDescent="0.25">
      <c r="A1027" s="8"/>
      <c r="B1027" s="8" t="s">
        <v>10833</v>
      </c>
      <c r="C1027" s="8" t="s">
        <v>10834</v>
      </c>
      <c r="D1027" s="8" t="s">
        <v>9527</v>
      </c>
      <c r="E1027" s="8"/>
      <c r="F1027" s="8" t="s">
        <v>11135</v>
      </c>
    </row>
    <row r="1028" spans="1:6" ht="15.75" customHeight="1" x14ac:dyDescent="0.25">
      <c r="A1028" s="8"/>
      <c r="B1028" s="8" t="s">
        <v>10833</v>
      </c>
      <c r="C1028" s="8" t="s">
        <v>10834</v>
      </c>
      <c r="D1028" s="8" t="s">
        <v>9531</v>
      </c>
      <c r="E1028" s="8"/>
      <c r="F1028" s="8" t="s">
        <v>11136</v>
      </c>
    </row>
    <row r="1029" spans="1:6" ht="15.75" customHeight="1" x14ac:dyDescent="0.25">
      <c r="A1029" s="8"/>
      <c r="B1029" s="8" t="s">
        <v>10833</v>
      </c>
      <c r="C1029" s="8" t="s">
        <v>10834</v>
      </c>
      <c r="D1029" s="8" t="s">
        <v>9510</v>
      </c>
      <c r="E1029" s="8"/>
      <c r="F1029" s="8" t="s">
        <v>11221</v>
      </c>
    </row>
    <row r="1030" spans="1:6" ht="15.75" customHeight="1" x14ac:dyDescent="0.25">
      <c r="A1030" s="8"/>
      <c r="B1030" s="8" t="s">
        <v>10833</v>
      </c>
      <c r="C1030" s="8" t="s">
        <v>10834</v>
      </c>
      <c r="D1030" s="8" t="s">
        <v>9511</v>
      </c>
      <c r="E1030" s="8"/>
      <c r="F1030" s="8" t="s">
        <v>11218</v>
      </c>
    </row>
    <row r="1031" spans="1:6" ht="15.75" customHeight="1" x14ac:dyDescent="0.25">
      <c r="A1031" s="8"/>
      <c r="B1031" s="8" t="s">
        <v>10833</v>
      </c>
      <c r="C1031" s="8" t="s">
        <v>10834</v>
      </c>
      <c r="D1031" s="8" t="s">
        <v>9515</v>
      </c>
      <c r="E1031" s="8"/>
      <c r="F1031" s="8" t="s">
        <v>11219</v>
      </c>
    </row>
    <row r="1032" spans="1:6" ht="15.75" customHeight="1" x14ac:dyDescent="0.25">
      <c r="A1032" s="8"/>
      <c r="B1032" s="8" t="s">
        <v>10833</v>
      </c>
      <c r="C1032" s="8" t="s">
        <v>10834</v>
      </c>
      <c r="D1032" s="8" t="s">
        <v>9512</v>
      </c>
      <c r="E1032" s="8"/>
      <c r="F1032" s="8" t="s">
        <v>11220</v>
      </c>
    </row>
    <row r="1033" spans="1:6" ht="15.75" customHeight="1" x14ac:dyDescent="0.25">
      <c r="A1033" s="8"/>
      <c r="B1033" s="8" t="s">
        <v>10833</v>
      </c>
      <c r="C1033" s="8" t="s">
        <v>10834</v>
      </c>
      <c r="D1033" s="8" t="s">
        <v>9521</v>
      </c>
      <c r="E1033" s="8"/>
      <c r="F1033" s="8" t="s">
        <v>11137</v>
      </c>
    </row>
    <row r="1034" spans="1:6" ht="15.75" customHeight="1" x14ac:dyDescent="0.25">
      <c r="A1034" s="8"/>
      <c r="B1034" s="8" t="s">
        <v>10833</v>
      </c>
      <c r="C1034" s="8" t="s">
        <v>10834</v>
      </c>
      <c r="D1034" s="8" t="s">
        <v>9513</v>
      </c>
      <c r="E1034" s="8"/>
      <c r="F1034" s="8" t="s">
        <v>11138</v>
      </c>
    </row>
    <row r="1035" spans="1:6" ht="15.75" customHeight="1" x14ac:dyDescent="0.25">
      <c r="A1035" s="8"/>
      <c r="B1035" s="8" t="s">
        <v>10833</v>
      </c>
      <c r="C1035" s="8" t="s">
        <v>10834</v>
      </c>
      <c r="D1035" s="8" t="s">
        <v>9514</v>
      </c>
      <c r="E1035" s="8"/>
      <c r="F1035" s="8" t="s">
        <v>11179</v>
      </c>
    </row>
    <row r="1036" spans="1:6" ht="15.75" customHeight="1" x14ac:dyDescent="0.25">
      <c r="A1036" s="8"/>
      <c r="B1036" s="8" t="s">
        <v>10833</v>
      </c>
      <c r="C1036" s="8" t="s">
        <v>10834</v>
      </c>
      <c r="D1036" s="8" t="s">
        <v>9663</v>
      </c>
      <c r="E1036" s="8"/>
      <c r="F1036" s="8" t="s">
        <v>11180</v>
      </c>
    </row>
    <row r="1037" spans="1:6" ht="15.75" customHeight="1" x14ac:dyDescent="0.25">
      <c r="A1037" s="8"/>
      <c r="B1037" s="8" t="s">
        <v>10833</v>
      </c>
      <c r="C1037" s="8" t="s">
        <v>10834</v>
      </c>
      <c r="D1037" s="8" t="s">
        <v>9664</v>
      </c>
      <c r="E1037" s="8"/>
      <c r="F1037" s="8" t="s">
        <v>11181</v>
      </c>
    </row>
    <row r="1038" spans="1:6" ht="15.75" customHeight="1" x14ac:dyDescent="0.25">
      <c r="A1038" s="8"/>
      <c r="B1038" s="8" t="s">
        <v>10833</v>
      </c>
      <c r="C1038" s="8" t="s">
        <v>10834</v>
      </c>
      <c r="D1038" s="8" t="s">
        <v>9656</v>
      </c>
      <c r="E1038" s="8"/>
      <c r="F1038" s="8" t="s">
        <v>11186</v>
      </c>
    </row>
    <row r="1039" spans="1:6" ht="15.75" customHeight="1" x14ac:dyDescent="0.25">
      <c r="A1039" s="8"/>
      <c r="B1039" s="8" t="s">
        <v>10833</v>
      </c>
      <c r="C1039" s="8" t="s">
        <v>10834</v>
      </c>
      <c r="D1039" s="8" t="s">
        <v>9665</v>
      </c>
      <c r="E1039" s="8"/>
      <c r="F1039" s="8" t="s">
        <v>11183</v>
      </c>
    </row>
    <row r="1040" spans="1:6" ht="15.75" customHeight="1" x14ac:dyDescent="0.25">
      <c r="A1040" s="8"/>
      <c r="B1040" s="8" t="s">
        <v>10833</v>
      </c>
      <c r="C1040" s="8" t="s">
        <v>10834</v>
      </c>
      <c r="D1040" s="8" t="s">
        <v>9662</v>
      </c>
      <c r="E1040" s="8"/>
      <c r="F1040" s="8" t="s">
        <v>11192</v>
      </c>
    </row>
    <row r="1041" spans="1:6" ht="15.75" customHeight="1" x14ac:dyDescent="0.25">
      <c r="A1041" s="8"/>
      <c r="B1041" s="8" t="s">
        <v>10833</v>
      </c>
      <c r="C1041" s="8" t="s">
        <v>10834</v>
      </c>
      <c r="D1041" s="8" t="s">
        <v>9666</v>
      </c>
      <c r="E1041" s="8"/>
      <c r="F1041" s="8" t="s">
        <v>11193</v>
      </c>
    </row>
    <row r="1042" spans="1:6" ht="15.75" customHeight="1" x14ac:dyDescent="0.25">
      <c r="A1042" s="8"/>
      <c r="B1042" s="8" t="s">
        <v>10833</v>
      </c>
      <c r="C1042" s="8" t="s">
        <v>10834</v>
      </c>
      <c r="D1042" s="8" t="s">
        <v>9667</v>
      </c>
      <c r="E1042" s="8"/>
      <c r="F1042" s="8" t="s">
        <v>11182</v>
      </c>
    </row>
    <row r="1043" spans="1:6" ht="15.75" customHeight="1" x14ac:dyDescent="0.25">
      <c r="A1043" s="8"/>
      <c r="B1043" s="8" t="s">
        <v>10833</v>
      </c>
      <c r="C1043" s="8" t="s">
        <v>10834</v>
      </c>
      <c r="D1043" s="8" t="s">
        <v>9646</v>
      </c>
      <c r="E1043" s="8"/>
      <c r="F1043" s="8" t="s">
        <v>11207</v>
      </c>
    </row>
    <row r="1044" spans="1:6" ht="15.75" customHeight="1" x14ac:dyDescent="0.25">
      <c r="A1044" s="8"/>
      <c r="B1044" s="8" t="s">
        <v>10833</v>
      </c>
      <c r="C1044" s="8" t="s">
        <v>10834</v>
      </c>
      <c r="D1044" s="8" t="s">
        <v>9650</v>
      </c>
      <c r="E1044" s="8"/>
      <c r="F1044" s="8" t="s">
        <v>11204</v>
      </c>
    </row>
    <row r="1045" spans="1:6" ht="15.75" customHeight="1" x14ac:dyDescent="0.25">
      <c r="A1045" s="8"/>
      <c r="B1045" s="8" t="s">
        <v>10833</v>
      </c>
      <c r="C1045" s="8" t="s">
        <v>10834</v>
      </c>
      <c r="D1045" s="8" t="s">
        <v>9654</v>
      </c>
      <c r="E1045" s="8"/>
      <c r="F1045" s="8" t="s">
        <v>11205</v>
      </c>
    </row>
    <row r="1046" spans="1:6" ht="15.75" customHeight="1" x14ac:dyDescent="0.25">
      <c r="A1046" s="8"/>
      <c r="B1046" s="8" t="s">
        <v>10833</v>
      </c>
      <c r="C1046" s="8" t="s">
        <v>10834</v>
      </c>
      <c r="D1046" s="8" t="s">
        <v>9645</v>
      </c>
      <c r="E1046" s="8"/>
      <c r="F1046" s="8" t="s">
        <v>11206</v>
      </c>
    </row>
    <row r="1047" spans="1:6" ht="15.75" customHeight="1" x14ac:dyDescent="0.25">
      <c r="A1047" s="8"/>
      <c r="B1047" s="8" t="s">
        <v>10833</v>
      </c>
      <c r="C1047" s="8" t="s">
        <v>10834</v>
      </c>
      <c r="D1047" s="8" t="s">
        <v>9648</v>
      </c>
      <c r="E1047" s="8"/>
      <c r="F1047" s="8" t="s">
        <v>11187</v>
      </c>
    </row>
    <row r="1048" spans="1:6" ht="15.75" customHeight="1" x14ac:dyDescent="0.25">
      <c r="A1048" s="8"/>
      <c r="B1048" s="8" t="s">
        <v>10833</v>
      </c>
      <c r="C1048" s="8" t="s">
        <v>10834</v>
      </c>
      <c r="D1048" s="8" t="s">
        <v>9649</v>
      </c>
      <c r="E1048" s="8"/>
      <c r="F1048" s="8" t="s">
        <v>11184</v>
      </c>
    </row>
    <row r="1049" spans="1:6" ht="15.75" customHeight="1" x14ac:dyDescent="0.25">
      <c r="A1049" s="8"/>
      <c r="B1049" s="8" t="s">
        <v>10833</v>
      </c>
      <c r="C1049" s="8" t="s">
        <v>10834</v>
      </c>
      <c r="D1049" s="8" t="s">
        <v>9647</v>
      </c>
      <c r="E1049" s="8"/>
      <c r="F1049" s="8" t="s">
        <v>11185</v>
      </c>
    </row>
    <row r="1050" spans="1:6" ht="15.75" customHeight="1" x14ac:dyDescent="0.25">
      <c r="A1050" s="8"/>
      <c r="B1050" s="8" t="s">
        <v>10833</v>
      </c>
      <c r="C1050" s="8" t="s">
        <v>10834</v>
      </c>
      <c r="D1050" s="8" t="s">
        <v>9658</v>
      </c>
      <c r="E1050" s="8"/>
      <c r="F1050" s="8" t="s">
        <v>11195</v>
      </c>
    </row>
    <row r="1051" spans="1:6" ht="15.75" customHeight="1" x14ac:dyDescent="0.25">
      <c r="A1051" s="8"/>
      <c r="B1051" s="8" t="s">
        <v>10833</v>
      </c>
      <c r="C1051" s="8" t="s">
        <v>10834</v>
      </c>
      <c r="D1051" s="8" t="s">
        <v>9628</v>
      </c>
      <c r="E1051" s="8"/>
      <c r="F1051" s="8" t="s">
        <v>11226</v>
      </c>
    </row>
    <row r="1052" spans="1:6" ht="15.75" customHeight="1" x14ac:dyDescent="0.25">
      <c r="A1052" s="8"/>
      <c r="B1052" s="8" t="s">
        <v>10833</v>
      </c>
      <c r="C1052" s="8" t="s">
        <v>10834</v>
      </c>
      <c r="D1052" s="8" t="s">
        <v>9632</v>
      </c>
      <c r="E1052" s="8"/>
      <c r="F1052" s="8" t="s">
        <v>11227</v>
      </c>
    </row>
    <row r="1053" spans="1:6" ht="15.75" customHeight="1" x14ac:dyDescent="0.25">
      <c r="A1053" s="8"/>
      <c r="B1053" s="8" t="s">
        <v>10833</v>
      </c>
      <c r="C1053" s="8" t="s">
        <v>10834</v>
      </c>
      <c r="D1053" s="8" t="s">
        <v>9633</v>
      </c>
      <c r="E1053" s="8"/>
      <c r="F1053" s="8" t="s">
        <v>11231</v>
      </c>
    </row>
    <row r="1054" spans="1:6" ht="15.75" customHeight="1" x14ac:dyDescent="0.25">
      <c r="A1054" s="8"/>
      <c r="B1054" s="8" t="s">
        <v>10833</v>
      </c>
      <c r="C1054" s="8" t="s">
        <v>10834</v>
      </c>
      <c r="D1054" s="8" t="s">
        <v>9624</v>
      </c>
      <c r="E1054" s="8"/>
      <c r="F1054" s="8" t="s">
        <v>11229</v>
      </c>
    </row>
    <row r="1055" spans="1:6" ht="15.75" customHeight="1" x14ac:dyDescent="0.25">
      <c r="A1055" s="8"/>
      <c r="B1055" s="8" t="s">
        <v>10833</v>
      </c>
      <c r="C1055" s="8" t="s">
        <v>10834</v>
      </c>
      <c r="D1055" s="8" t="s">
        <v>9627</v>
      </c>
      <c r="E1055" s="8"/>
      <c r="F1055" s="8" t="s">
        <v>11236</v>
      </c>
    </row>
    <row r="1056" spans="1:6" ht="15.75" customHeight="1" x14ac:dyDescent="0.25">
      <c r="A1056" s="8"/>
      <c r="B1056" s="8" t="s">
        <v>10833</v>
      </c>
      <c r="C1056" s="8" t="s">
        <v>10834</v>
      </c>
      <c r="D1056" s="8" t="s">
        <v>9625</v>
      </c>
      <c r="E1056" s="8"/>
      <c r="F1056" s="8" t="s">
        <v>11237</v>
      </c>
    </row>
    <row r="1057" spans="1:6" ht="15.75" customHeight="1" x14ac:dyDescent="0.25">
      <c r="A1057" s="8"/>
      <c r="B1057" s="8" t="s">
        <v>10833</v>
      </c>
      <c r="C1057" s="8" t="s">
        <v>10834</v>
      </c>
      <c r="D1057" s="8" t="s">
        <v>9623</v>
      </c>
      <c r="E1057" s="8"/>
      <c r="F1057" s="8" t="s">
        <v>11228</v>
      </c>
    </row>
    <row r="1058" spans="1:6" ht="15.75" customHeight="1" x14ac:dyDescent="0.25">
      <c r="A1058" s="8"/>
      <c r="B1058" s="8" t="s">
        <v>10833</v>
      </c>
      <c r="C1058" s="8" t="s">
        <v>10834</v>
      </c>
      <c r="D1058" s="8" t="s">
        <v>9661</v>
      </c>
      <c r="E1058" s="8"/>
      <c r="F1058" s="8" t="s">
        <v>11188</v>
      </c>
    </row>
    <row r="1059" spans="1:6" ht="15.75" customHeight="1" x14ac:dyDescent="0.25">
      <c r="A1059" s="8"/>
      <c r="B1059" s="8" t="s">
        <v>10833</v>
      </c>
      <c r="C1059" s="8" t="s">
        <v>10834</v>
      </c>
      <c r="D1059" s="8" t="s">
        <v>9659</v>
      </c>
      <c r="E1059" s="8"/>
      <c r="F1059" s="8" t="s">
        <v>11189</v>
      </c>
    </row>
    <row r="1060" spans="1:6" ht="15.75" customHeight="1" x14ac:dyDescent="0.25">
      <c r="A1060" s="8"/>
      <c r="B1060" s="8" t="s">
        <v>10833</v>
      </c>
      <c r="C1060" s="8" t="s">
        <v>10834</v>
      </c>
      <c r="D1060" s="8" t="s">
        <v>9657</v>
      </c>
      <c r="E1060" s="8"/>
      <c r="F1060" s="8" t="s">
        <v>11194</v>
      </c>
    </row>
    <row r="1061" spans="1:6" ht="15.75" customHeight="1" x14ac:dyDescent="0.25">
      <c r="A1061" s="8"/>
      <c r="B1061" s="8" t="s">
        <v>10833</v>
      </c>
      <c r="C1061" s="8" t="s">
        <v>10834</v>
      </c>
      <c r="D1061" s="8" t="s">
        <v>9660</v>
      </c>
      <c r="E1061" s="8"/>
      <c r="F1061" s="8" t="s">
        <v>11191</v>
      </c>
    </row>
    <row r="1062" spans="1:6" ht="15.75" customHeight="1" x14ac:dyDescent="0.25">
      <c r="A1062" s="8"/>
      <c r="B1062" s="8" t="s">
        <v>10833</v>
      </c>
      <c r="C1062" s="8" t="s">
        <v>10834</v>
      </c>
      <c r="D1062" s="8" t="s">
        <v>9631</v>
      </c>
      <c r="E1062" s="8"/>
      <c r="F1062" s="8" t="s">
        <v>11232</v>
      </c>
    </row>
    <row r="1063" spans="1:6" ht="15.75" customHeight="1" x14ac:dyDescent="0.25">
      <c r="A1063" s="8"/>
      <c r="B1063" s="8" t="s">
        <v>10833</v>
      </c>
      <c r="C1063" s="8" t="s">
        <v>10834</v>
      </c>
      <c r="D1063" s="8" t="s">
        <v>9630</v>
      </c>
      <c r="E1063" s="8"/>
      <c r="F1063" s="8" t="s">
        <v>11230</v>
      </c>
    </row>
    <row r="1064" spans="1:6" ht="15.75" customHeight="1" x14ac:dyDescent="0.25">
      <c r="A1064" s="8"/>
      <c r="B1064" s="8" t="s">
        <v>10833</v>
      </c>
      <c r="C1064" s="8" t="s">
        <v>10834</v>
      </c>
      <c r="D1064" s="8" t="s">
        <v>9644</v>
      </c>
      <c r="E1064" s="8"/>
      <c r="F1064" s="8" t="s">
        <v>11190</v>
      </c>
    </row>
    <row r="1065" spans="1:6" ht="15.75" customHeight="1" x14ac:dyDescent="0.25">
      <c r="A1065" s="8"/>
      <c r="B1065" s="8" t="s">
        <v>10833</v>
      </c>
      <c r="C1065" s="8" t="s">
        <v>10834</v>
      </c>
      <c r="D1065" s="8" t="s">
        <v>9568</v>
      </c>
      <c r="E1065" s="8"/>
      <c r="F1065" s="8" t="s">
        <v>11153</v>
      </c>
    </row>
    <row r="1066" spans="1:6" ht="15.75" customHeight="1" x14ac:dyDescent="0.25">
      <c r="A1066" s="8"/>
      <c r="B1066" s="8" t="s">
        <v>10833</v>
      </c>
      <c r="C1066" s="8" t="s">
        <v>10834</v>
      </c>
      <c r="D1066" s="8" t="s">
        <v>9560</v>
      </c>
      <c r="E1066" s="8"/>
      <c r="F1066" s="8" t="s">
        <v>11154</v>
      </c>
    </row>
    <row r="1067" spans="1:6" ht="15.75" customHeight="1" x14ac:dyDescent="0.25">
      <c r="A1067" s="8"/>
      <c r="B1067" s="8" t="s">
        <v>10833</v>
      </c>
      <c r="C1067" s="8" t="s">
        <v>10834</v>
      </c>
      <c r="D1067" s="8" t="s">
        <v>9561</v>
      </c>
      <c r="E1067" s="8"/>
      <c r="F1067" s="8" t="s">
        <v>11173</v>
      </c>
    </row>
    <row r="1068" spans="1:6" ht="15.75" customHeight="1" x14ac:dyDescent="0.25">
      <c r="A1068" s="8"/>
      <c r="B1068" s="8" t="s">
        <v>10833</v>
      </c>
      <c r="C1068" s="8" t="s">
        <v>10834</v>
      </c>
      <c r="D1068" s="8" t="s">
        <v>9576</v>
      </c>
      <c r="E1068" s="8"/>
      <c r="F1068" s="8" t="s">
        <v>11156</v>
      </c>
    </row>
    <row r="1069" spans="1:6" ht="15.75" customHeight="1" x14ac:dyDescent="0.25">
      <c r="A1069" s="8"/>
      <c r="B1069" s="8" t="s">
        <v>10833</v>
      </c>
      <c r="C1069" s="8" t="s">
        <v>10834</v>
      </c>
      <c r="D1069" s="8" t="s">
        <v>9578</v>
      </c>
      <c r="E1069" s="8"/>
      <c r="F1069" s="8" t="s">
        <v>11152</v>
      </c>
    </row>
    <row r="1070" spans="1:6" ht="15.75" customHeight="1" x14ac:dyDescent="0.25">
      <c r="A1070" s="8"/>
      <c r="B1070" s="8" t="s">
        <v>10833</v>
      </c>
      <c r="C1070" s="8" t="s">
        <v>10834</v>
      </c>
      <c r="D1070" s="8" t="s">
        <v>9579</v>
      </c>
      <c r="E1070" s="8"/>
      <c r="F1070" s="8" t="s">
        <v>11149</v>
      </c>
    </row>
    <row r="1071" spans="1:6" ht="15.75" customHeight="1" x14ac:dyDescent="0.25">
      <c r="A1071" s="8"/>
      <c r="B1071" s="8" t="s">
        <v>10833</v>
      </c>
      <c r="C1071" s="8" t="s">
        <v>10834</v>
      </c>
      <c r="D1071" s="8" t="s">
        <v>9575</v>
      </c>
      <c r="E1071" s="8"/>
      <c r="F1071" s="8" t="s">
        <v>11155</v>
      </c>
    </row>
    <row r="1072" spans="1:6" ht="15.75" customHeight="1" x14ac:dyDescent="0.25">
      <c r="A1072" s="8"/>
      <c r="B1072" s="8" t="s">
        <v>10833</v>
      </c>
      <c r="C1072" s="8" t="s">
        <v>10834</v>
      </c>
      <c r="D1072" s="8" t="s">
        <v>9566</v>
      </c>
      <c r="E1072" s="8"/>
      <c r="F1072" s="8" t="s">
        <v>11178</v>
      </c>
    </row>
    <row r="1073" spans="1:6" ht="15.75" customHeight="1" x14ac:dyDescent="0.25">
      <c r="A1073" s="8"/>
      <c r="B1073" s="8" t="s">
        <v>10833</v>
      </c>
      <c r="C1073" s="8" t="s">
        <v>10834</v>
      </c>
      <c r="D1073" s="8" t="s">
        <v>9567</v>
      </c>
      <c r="E1073" s="8"/>
      <c r="F1073" s="8" t="s">
        <v>11175</v>
      </c>
    </row>
    <row r="1074" spans="1:6" ht="15.75" customHeight="1" x14ac:dyDescent="0.25">
      <c r="A1074" s="8"/>
      <c r="B1074" s="8" t="s">
        <v>10833</v>
      </c>
      <c r="C1074" s="8" t="s">
        <v>10834</v>
      </c>
      <c r="D1074" s="8" t="s">
        <v>9565</v>
      </c>
      <c r="E1074" s="8"/>
      <c r="F1074" s="8" t="s">
        <v>11176</v>
      </c>
    </row>
    <row r="1075" spans="1:6" ht="15.75" customHeight="1" x14ac:dyDescent="0.25">
      <c r="A1075" s="8"/>
      <c r="B1075" s="8" t="s">
        <v>10833</v>
      </c>
      <c r="C1075" s="8" t="s">
        <v>10834</v>
      </c>
      <c r="D1075" s="8" t="s">
        <v>9562</v>
      </c>
      <c r="E1075" s="8"/>
      <c r="F1075" s="8" t="s">
        <v>11177</v>
      </c>
    </row>
    <row r="1076" spans="1:6" ht="15.75" customHeight="1" x14ac:dyDescent="0.25">
      <c r="A1076" s="8"/>
      <c r="B1076" s="8" t="s">
        <v>10833</v>
      </c>
      <c r="C1076" s="8" t="s">
        <v>10834</v>
      </c>
      <c r="D1076" s="8" t="s">
        <v>9559</v>
      </c>
      <c r="E1076" s="8"/>
      <c r="F1076" s="8" t="s">
        <v>11174</v>
      </c>
    </row>
    <row r="1077" spans="1:6" ht="15.75" customHeight="1" x14ac:dyDescent="0.25">
      <c r="A1077" s="8"/>
      <c r="B1077" s="8" t="s">
        <v>10833</v>
      </c>
      <c r="C1077" s="8" t="s">
        <v>10834</v>
      </c>
      <c r="D1077" s="8" t="s">
        <v>9557</v>
      </c>
      <c r="E1077" s="8"/>
      <c r="F1077" s="8" t="s">
        <v>11171</v>
      </c>
    </row>
    <row r="1078" spans="1:6" ht="15.75" customHeight="1" x14ac:dyDescent="0.25">
      <c r="A1078" s="8"/>
      <c r="B1078" s="8" t="s">
        <v>10833</v>
      </c>
      <c r="C1078" s="8" t="s">
        <v>10834</v>
      </c>
      <c r="D1078" s="8" t="s">
        <v>9558</v>
      </c>
      <c r="E1078" s="8"/>
      <c r="F1078" s="8" t="s">
        <v>11172</v>
      </c>
    </row>
    <row r="1079" spans="1:6" ht="15.75" customHeight="1" x14ac:dyDescent="0.25">
      <c r="A1079" s="8"/>
      <c r="B1079" s="8" t="s">
        <v>10833</v>
      </c>
      <c r="C1079" s="8" t="s">
        <v>10834</v>
      </c>
      <c r="D1079" s="8" t="s">
        <v>9574</v>
      </c>
      <c r="E1079" s="8"/>
      <c r="F1079" s="8" t="s">
        <v>11151</v>
      </c>
    </row>
    <row r="1080" spans="1:6" ht="15.75" customHeight="1" x14ac:dyDescent="0.25">
      <c r="A1080" s="8"/>
      <c r="B1080" s="8" t="s">
        <v>10833</v>
      </c>
      <c r="C1080" s="8" t="s">
        <v>10834</v>
      </c>
      <c r="D1080" s="8" t="s">
        <v>9543</v>
      </c>
      <c r="E1080" s="8"/>
      <c r="F1080" s="8" t="s">
        <v>11320</v>
      </c>
    </row>
    <row r="1081" spans="1:6" ht="15.75" customHeight="1" x14ac:dyDescent="0.25">
      <c r="A1081" s="8"/>
      <c r="B1081" s="8" t="s">
        <v>10833</v>
      </c>
      <c r="C1081" s="8" t="s">
        <v>10834</v>
      </c>
      <c r="D1081" s="8" t="s">
        <v>9541</v>
      </c>
      <c r="E1081" s="8"/>
      <c r="F1081" s="8" t="s">
        <v>11321</v>
      </c>
    </row>
    <row r="1082" spans="1:6" ht="15.75" customHeight="1" x14ac:dyDescent="0.25">
      <c r="A1082" s="8"/>
      <c r="B1082" s="8" t="s">
        <v>10833</v>
      </c>
      <c r="C1082" s="8" t="s">
        <v>10834</v>
      </c>
      <c r="D1082" s="8" t="s">
        <v>9539</v>
      </c>
      <c r="E1082" s="8"/>
      <c r="F1082" s="8" t="s">
        <v>11159</v>
      </c>
    </row>
    <row r="1083" spans="1:6" ht="15.75" customHeight="1" x14ac:dyDescent="0.25">
      <c r="A1083" s="8"/>
      <c r="B1083" s="8" t="s">
        <v>10833</v>
      </c>
      <c r="C1083" s="8" t="s">
        <v>10834</v>
      </c>
      <c r="D1083" s="8" t="s">
        <v>9542</v>
      </c>
      <c r="E1083" s="8"/>
      <c r="F1083" s="8" t="s">
        <v>11323</v>
      </c>
    </row>
    <row r="1084" spans="1:6" ht="15.75" customHeight="1" x14ac:dyDescent="0.25">
      <c r="A1084" s="8"/>
      <c r="B1084" s="8" t="s">
        <v>10833</v>
      </c>
      <c r="C1084" s="8" t="s">
        <v>10834</v>
      </c>
      <c r="D1084" s="8" t="s">
        <v>9533</v>
      </c>
      <c r="E1084" s="8"/>
      <c r="F1084" s="8" t="s">
        <v>11316</v>
      </c>
    </row>
    <row r="1085" spans="1:6" ht="15.75" customHeight="1" x14ac:dyDescent="0.25">
      <c r="A1085" s="8"/>
      <c r="B1085" s="8" t="s">
        <v>10833</v>
      </c>
      <c r="C1085" s="8" t="s">
        <v>10834</v>
      </c>
      <c r="D1085" s="8" t="s">
        <v>9534</v>
      </c>
      <c r="E1085" s="8"/>
      <c r="F1085" s="8" t="s">
        <v>11317</v>
      </c>
    </row>
    <row r="1086" spans="1:6" ht="15.75" customHeight="1" x14ac:dyDescent="0.25">
      <c r="A1086" s="8"/>
      <c r="B1086" s="8" t="s">
        <v>10833</v>
      </c>
      <c r="C1086" s="8" t="s">
        <v>10834</v>
      </c>
      <c r="D1086" s="8" t="s">
        <v>9538</v>
      </c>
      <c r="E1086" s="8"/>
      <c r="F1086" s="8" t="s">
        <v>11322</v>
      </c>
    </row>
    <row r="1087" spans="1:6" ht="15.75" customHeight="1" x14ac:dyDescent="0.25">
      <c r="A1087" s="8"/>
      <c r="B1087" s="8" t="s">
        <v>10833</v>
      </c>
      <c r="C1087" s="8" t="s">
        <v>10834</v>
      </c>
      <c r="D1087" s="8" t="s">
        <v>9571</v>
      </c>
      <c r="E1087" s="8"/>
      <c r="F1087" s="8" t="s">
        <v>11164</v>
      </c>
    </row>
    <row r="1088" spans="1:6" ht="15.75" customHeight="1" x14ac:dyDescent="0.25">
      <c r="A1088" s="8"/>
      <c r="B1088" s="8" t="s">
        <v>10833</v>
      </c>
      <c r="C1088" s="8" t="s">
        <v>10834</v>
      </c>
      <c r="D1088" s="8" t="s">
        <v>9569</v>
      </c>
      <c r="E1088" s="8"/>
      <c r="F1088" s="8" t="s">
        <v>11161</v>
      </c>
    </row>
    <row r="1089" spans="1:6" ht="15.75" customHeight="1" x14ac:dyDescent="0.25">
      <c r="A1089" s="8"/>
      <c r="B1089" s="8" t="s">
        <v>10833</v>
      </c>
      <c r="C1089" s="8" t="s">
        <v>10834</v>
      </c>
      <c r="D1089" s="8" t="s">
        <v>9570</v>
      </c>
      <c r="E1089" s="8"/>
      <c r="F1089" s="8" t="s">
        <v>11162</v>
      </c>
    </row>
    <row r="1090" spans="1:6" ht="15.75" customHeight="1" x14ac:dyDescent="0.25">
      <c r="A1090" s="8"/>
      <c r="B1090" s="8" t="s">
        <v>10833</v>
      </c>
      <c r="C1090" s="8" t="s">
        <v>10834</v>
      </c>
      <c r="D1090" s="8" t="s">
        <v>9573</v>
      </c>
      <c r="E1090" s="8"/>
      <c r="F1090" s="8" t="s">
        <v>11163</v>
      </c>
    </row>
    <row r="1091" spans="1:6" ht="15.75" customHeight="1" x14ac:dyDescent="0.25">
      <c r="A1091" s="8"/>
      <c r="B1091" s="8" t="s">
        <v>10833</v>
      </c>
      <c r="C1091" s="8" t="s">
        <v>10834</v>
      </c>
      <c r="D1091" s="8" t="s">
        <v>9540</v>
      </c>
      <c r="E1091" s="8"/>
      <c r="F1091" s="8" t="s">
        <v>11160</v>
      </c>
    </row>
    <row r="1092" spans="1:6" ht="15.75" customHeight="1" x14ac:dyDescent="0.25">
      <c r="A1092" s="8"/>
      <c r="B1092" s="8" t="s">
        <v>10833</v>
      </c>
      <c r="C1092" s="8" t="s">
        <v>10834</v>
      </c>
      <c r="D1092" s="8" t="s">
        <v>9556</v>
      </c>
      <c r="E1092" s="8"/>
      <c r="F1092" s="8" t="s">
        <v>11157</v>
      </c>
    </row>
    <row r="1093" spans="1:6" ht="15.75" customHeight="1" x14ac:dyDescent="0.25">
      <c r="A1093" s="8"/>
      <c r="B1093" s="8" t="s">
        <v>10833</v>
      </c>
      <c r="C1093" s="8" t="s">
        <v>10834</v>
      </c>
      <c r="D1093" s="8" t="s">
        <v>9572</v>
      </c>
      <c r="E1093" s="8"/>
      <c r="F1093" s="8" t="s">
        <v>11158</v>
      </c>
    </row>
    <row r="1094" spans="1:6" ht="15.75" customHeight="1" x14ac:dyDescent="0.25">
      <c r="A1094" s="8"/>
      <c r="B1094" s="8" t="s">
        <v>10833</v>
      </c>
      <c r="C1094" s="8" t="s">
        <v>10834</v>
      </c>
      <c r="D1094" s="8" t="s">
        <v>9497</v>
      </c>
      <c r="E1094" s="8"/>
      <c r="F1094" s="8" t="s">
        <v>11124</v>
      </c>
    </row>
    <row r="1095" spans="1:6" ht="15.75" customHeight="1" x14ac:dyDescent="0.25">
      <c r="A1095" s="8"/>
      <c r="B1095" s="8" t="s">
        <v>10833</v>
      </c>
      <c r="C1095" s="8" t="s">
        <v>10834</v>
      </c>
      <c r="D1095" s="8" t="s">
        <v>9495</v>
      </c>
      <c r="E1095" s="8"/>
      <c r="F1095" s="8" t="s">
        <v>11121</v>
      </c>
    </row>
    <row r="1096" spans="1:6" ht="15.75" customHeight="1" x14ac:dyDescent="0.25">
      <c r="A1096" s="8"/>
      <c r="B1096" s="8" t="s">
        <v>10833</v>
      </c>
      <c r="C1096" s="8" t="s">
        <v>10834</v>
      </c>
      <c r="D1096" s="8" t="s">
        <v>9493</v>
      </c>
      <c r="E1096" s="8"/>
      <c r="F1096" s="8" t="s">
        <v>11122</v>
      </c>
    </row>
    <row r="1097" spans="1:6" ht="15.75" customHeight="1" x14ac:dyDescent="0.25">
      <c r="A1097" s="8"/>
      <c r="B1097" s="8" t="s">
        <v>10833</v>
      </c>
      <c r="C1097" s="8" t="s">
        <v>10834</v>
      </c>
      <c r="D1097" s="8" t="s">
        <v>9496</v>
      </c>
      <c r="E1097" s="8"/>
      <c r="F1097" s="8" t="s">
        <v>11123</v>
      </c>
    </row>
    <row r="1098" spans="1:6" ht="15.75" customHeight="1" x14ac:dyDescent="0.25">
      <c r="A1098" s="8"/>
      <c r="B1098" s="8" t="s">
        <v>10833</v>
      </c>
      <c r="C1098" s="8" t="s">
        <v>10834</v>
      </c>
      <c r="D1098" s="8" t="s">
        <v>9487</v>
      </c>
      <c r="E1098" s="8"/>
      <c r="F1098" s="8" t="s">
        <v>11120</v>
      </c>
    </row>
    <row r="1099" spans="1:6" ht="15.75" customHeight="1" x14ac:dyDescent="0.25">
      <c r="A1099" s="8"/>
      <c r="B1099" s="8" t="s">
        <v>10833</v>
      </c>
      <c r="C1099" s="8" t="s">
        <v>10834</v>
      </c>
      <c r="D1099" s="8" t="s">
        <v>9488</v>
      </c>
      <c r="E1099" s="8"/>
      <c r="F1099" s="8" t="s">
        <v>11117</v>
      </c>
    </row>
    <row r="1100" spans="1:6" ht="15.75" customHeight="1" x14ac:dyDescent="0.25">
      <c r="A1100" s="8"/>
      <c r="B1100" s="8" t="s">
        <v>10833</v>
      </c>
      <c r="C1100" s="8" t="s">
        <v>10834</v>
      </c>
      <c r="D1100" s="8" t="s">
        <v>9492</v>
      </c>
      <c r="E1100" s="8"/>
      <c r="F1100" s="8" t="s">
        <v>11118</v>
      </c>
    </row>
    <row r="1101" spans="1:6" ht="15.75" customHeight="1" x14ac:dyDescent="0.25">
      <c r="A1101" s="8"/>
      <c r="B1101" s="8" t="s">
        <v>10833</v>
      </c>
      <c r="C1101" s="8" t="s">
        <v>10834</v>
      </c>
      <c r="D1101" s="8" t="s">
        <v>9526</v>
      </c>
      <c r="E1101" s="8"/>
      <c r="F1101" s="8" t="s">
        <v>11147</v>
      </c>
    </row>
    <row r="1102" spans="1:6" ht="15.75" customHeight="1" x14ac:dyDescent="0.25">
      <c r="A1102" s="8"/>
      <c r="B1102" s="8" t="s">
        <v>10833</v>
      </c>
      <c r="C1102" s="8" t="s">
        <v>10834</v>
      </c>
      <c r="D1102" s="8" t="s">
        <v>9524</v>
      </c>
      <c r="E1102" s="8"/>
      <c r="F1102" s="8" t="s">
        <v>11148</v>
      </c>
    </row>
    <row r="1103" spans="1:6" ht="15.75" customHeight="1" x14ac:dyDescent="0.25">
      <c r="A1103" s="8"/>
      <c r="B1103" s="8" t="s">
        <v>10833</v>
      </c>
      <c r="C1103" s="8" t="s">
        <v>10834</v>
      </c>
      <c r="D1103" s="8" t="s">
        <v>9522</v>
      </c>
      <c r="E1103" s="8"/>
      <c r="F1103" s="8" t="s">
        <v>11145</v>
      </c>
    </row>
    <row r="1104" spans="1:6" ht="15.75" customHeight="1" x14ac:dyDescent="0.25">
      <c r="A1104" s="8"/>
      <c r="B1104" s="8" t="s">
        <v>10833</v>
      </c>
      <c r="C1104" s="8" t="s">
        <v>10834</v>
      </c>
      <c r="D1104" s="8" t="s">
        <v>9525</v>
      </c>
      <c r="E1104" s="8"/>
      <c r="F1104" s="8" t="s">
        <v>11142</v>
      </c>
    </row>
    <row r="1105" spans="1:6" ht="15.75" customHeight="1" x14ac:dyDescent="0.25">
      <c r="A1105" s="8"/>
      <c r="B1105" s="8" t="s">
        <v>10833</v>
      </c>
      <c r="C1105" s="8" t="s">
        <v>10834</v>
      </c>
      <c r="D1105" s="8" t="s">
        <v>9494</v>
      </c>
      <c r="E1105" s="8"/>
      <c r="F1105" s="8" t="s">
        <v>11143</v>
      </c>
    </row>
    <row r="1106" spans="1:6" ht="15.75" customHeight="1" x14ac:dyDescent="0.25">
      <c r="A1106" s="8"/>
      <c r="B1106" s="8" t="s">
        <v>10833</v>
      </c>
      <c r="C1106" s="8" t="s">
        <v>10834</v>
      </c>
      <c r="D1106" s="8" t="s">
        <v>9509</v>
      </c>
      <c r="E1106" s="8"/>
      <c r="F1106" s="8" t="s">
        <v>11144</v>
      </c>
    </row>
    <row r="1107" spans="1:6" ht="15.75" customHeight="1" x14ac:dyDescent="0.25">
      <c r="A1107" s="8"/>
      <c r="B1107" s="8" t="s">
        <v>10833</v>
      </c>
      <c r="C1107" s="8" t="s">
        <v>10834</v>
      </c>
      <c r="D1107" s="8" t="s">
        <v>9921</v>
      </c>
      <c r="E1107" s="8"/>
      <c r="F1107" s="8" t="s">
        <v>11141</v>
      </c>
    </row>
    <row r="1108" spans="1:6" ht="15.75" customHeight="1" x14ac:dyDescent="0.25">
      <c r="A1108" s="8"/>
      <c r="B1108" s="8" t="s">
        <v>10833</v>
      </c>
      <c r="C1108" s="8" t="s">
        <v>10834</v>
      </c>
      <c r="D1108" s="8" t="s">
        <v>9489</v>
      </c>
      <c r="E1108" s="8"/>
      <c r="F1108" s="8" t="s">
        <v>11119</v>
      </c>
    </row>
    <row r="1109" spans="1:6" ht="15.75" customHeight="1" x14ac:dyDescent="0.25">
      <c r="A1109" s="8"/>
      <c r="B1109" s="8" t="s">
        <v>10833</v>
      </c>
      <c r="C1109" s="8" t="s">
        <v>10834</v>
      </c>
      <c r="D1109" s="8" t="s">
        <v>9500</v>
      </c>
      <c r="E1109" s="8"/>
      <c r="F1109" s="8" t="s">
        <v>11169</v>
      </c>
    </row>
    <row r="1110" spans="1:6" ht="15.75" customHeight="1" x14ac:dyDescent="0.25">
      <c r="A1110" s="8"/>
      <c r="B1110" s="8" t="s">
        <v>10833</v>
      </c>
      <c r="C1110" s="8" t="s">
        <v>10834</v>
      </c>
      <c r="D1110" s="8" t="s">
        <v>9499</v>
      </c>
      <c r="E1110" s="8"/>
      <c r="F1110" s="8" t="s">
        <v>11170</v>
      </c>
    </row>
    <row r="1111" spans="1:6" ht="15.75" customHeight="1" x14ac:dyDescent="0.25">
      <c r="A1111" s="8"/>
      <c r="B1111" s="8" t="s">
        <v>10833</v>
      </c>
      <c r="C1111" s="8" t="s">
        <v>10834</v>
      </c>
      <c r="D1111" s="8" t="s">
        <v>9507</v>
      </c>
      <c r="E1111" s="8"/>
      <c r="F1111" s="8" t="s">
        <v>11127</v>
      </c>
    </row>
    <row r="1112" spans="1:6" ht="15.75" customHeight="1" x14ac:dyDescent="0.25">
      <c r="A1112" s="8"/>
      <c r="B1112" s="8" t="s">
        <v>10833</v>
      </c>
      <c r="C1112" s="8" t="s">
        <v>10834</v>
      </c>
      <c r="D1112" s="8" t="s">
        <v>9502</v>
      </c>
      <c r="E1112" s="8"/>
      <c r="F1112" s="8" t="s">
        <v>11166</v>
      </c>
    </row>
    <row r="1113" spans="1:6" ht="15.75" customHeight="1" x14ac:dyDescent="0.25">
      <c r="A1113" s="8"/>
      <c r="B1113" s="8" t="s">
        <v>10833</v>
      </c>
      <c r="C1113" s="8" t="s">
        <v>10834</v>
      </c>
      <c r="D1113" s="8" t="s">
        <v>9563</v>
      </c>
      <c r="E1113" s="8"/>
      <c r="F1113" s="8" t="s">
        <v>11167</v>
      </c>
    </row>
    <row r="1114" spans="1:6" ht="15.75" customHeight="1" x14ac:dyDescent="0.25">
      <c r="A1114" s="8"/>
      <c r="B1114" s="8" t="s">
        <v>10833</v>
      </c>
      <c r="C1114" s="8" t="s">
        <v>10834</v>
      </c>
      <c r="D1114" s="8" t="s">
        <v>9564</v>
      </c>
      <c r="E1114" s="8"/>
      <c r="F1114" s="8" t="s">
        <v>11168</v>
      </c>
    </row>
    <row r="1115" spans="1:6" ht="15.75" customHeight="1" x14ac:dyDescent="0.25">
      <c r="A1115" s="8"/>
      <c r="B1115" s="8" t="s">
        <v>10833</v>
      </c>
      <c r="C1115" s="8" t="s">
        <v>10834</v>
      </c>
      <c r="D1115" s="8" t="s">
        <v>9501</v>
      </c>
      <c r="E1115" s="8"/>
      <c r="F1115" s="8" t="s">
        <v>11165</v>
      </c>
    </row>
    <row r="1116" spans="1:6" ht="15.75" customHeight="1" x14ac:dyDescent="0.25">
      <c r="A1116" s="8"/>
      <c r="B1116" s="8" t="s">
        <v>10833</v>
      </c>
      <c r="C1116" s="8" t="s">
        <v>10834</v>
      </c>
      <c r="D1116" s="8" t="s">
        <v>9498</v>
      </c>
      <c r="E1116" s="8"/>
      <c r="F1116" s="8" t="s">
        <v>11132</v>
      </c>
    </row>
    <row r="1117" spans="1:6" ht="15.75" customHeight="1" x14ac:dyDescent="0.25">
      <c r="A1117" s="8"/>
      <c r="B1117" s="8" t="s">
        <v>10833</v>
      </c>
      <c r="C1117" s="8" t="s">
        <v>10834</v>
      </c>
      <c r="D1117" s="8" t="s">
        <v>9490</v>
      </c>
      <c r="E1117" s="8"/>
      <c r="F1117" s="8" t="s">
        <v>11129</v>
      </c>
    </row>
    <row r="1118" spans="1:6" ht="15.75" customHeight="1" x14ac:dyDescent="0.25">
      <c r="A1118" s="8"/>
      <c r="B1118" s="8" t="s">
        <v>10833</v>
      </c>
      <c r="C1118" s="8" t="s">
        <v>10834</v>
      </c>
      <c r="D1118" s="8" t="s">
        <v>9491</v>
      </c>
      <c r="E1118" s="8"/>
      <c r="F1118" s="8" t="s">
        <v>11130</v>
      </c>
    </row>
    <row r="1119" spans="1:6" ht="15.75" customHeight="1" x14ac:dyDescent="0.25">
      <c r="A1119" s="8"/>
      <c r="B1119" s="8" t="s">
        <v>10833</v>
      </c>
      <c r="C1119" s="8" t="s">
        <v>10834</v>
      </c>
      <c r="D1119" s="8" t="s">
        <v>9505</v>
      </c>
      <c r="E1119" s="8"/>
      <c r="F1119" s="8" t="s">
        <v>11131</v>
      </c>
    </row>
    <row r="1120" spans="1:6" ht="15.75" customHeight="1" x14ac:dyDescent="0.25">
      <c r="A1120" s="8"/>
      <c r="B1120" s="8" t="s">
        <v>10833</v>
      </c>
      <c r="C1120" s="8" t="s">
        <v>10834</v>
      </c>
      <c r="D1120" s="8" t="s">
        <v>9508</v>
      </c>
      <c r="E1120" s="8"/>
      <c r="F1120" s="8" t="s">
        <v>11128</v>
      </c>
    </row>
    <row r="1121" spans="1:6" ht="15.75" customHeight="1" x14ac:dyDescent="0.25">
      <c r="A1121" s="8"/>
      <c r="B1121" s="8" t="s">
        <v>10833</v>
      </c>
      <c r="C1121" s="8" t="s">
        <v>10834</v>
      </c>
      <c r="D1121" s="8" t="s">
        <v>9506</v>
      </c>
      <c r="E1121" s="8"/>
      <c r="F1121" s="8" t="s">
        <v>11125</v>
      </c>
    </row>
    <row r="1122" spans="1:6" ht="15.75" customHeight="1" x14ac:dyDescent="0.25">
      <c r="A1122" s="8"/>
      <c r="B1122" s="8" t="s">
        <v>10833</v>
      </c>
      <c r="C1122" s="8" t="s">
        <v>10834</v>
      </c>
      <c r="D1122" s="8" t="s">
        <v>9504</v>
      </c>
      <c r="E1122" s="8"/>
      <c r="F1122" s="8" t="s">
        <v>11126</v>
      </c>
    </row>
    <row r="1123" spans="1:6" ht="15.75" customHeight="1" x14ac:dyDescent="0.25">
      <c r="A1123" s="8"/>
      <c r="B1123" s="8" t="s">
        <v>10833</v>
      </c>
      <c r="C1123" s="8" t="s">
        <v>10834</v>
      </c>
      <c r="D1123" s="8" t="s">
        <v>9577</v>
      </c>
      <c r="E1123" s="8"/>
      <c r="F1123" s="8" t="s">
        <v>11150</v>
      </c>
    </row>
    <row r="1124" spans="1:6" ht="15.75" customHeight="1" x14ac:dyDescent="0.25">
      <c r="A1124" s="8"/>
      <c r="B1124" s="8" t="s">
        <v>11766</v>
      </c>
      <c r="C1124" s="8" t="s">
        <v>11767</v>
      </c>
      <c r="D1124" s="8" t="s">
        <v>9747</v>
      </c>
      <c r="E1124" s="8"/>
      <c r="F1124" s="8" t="s">
        <v>11867</v>
      </c>
    </row>
    <row r="1125" spans="1:6" ht="15.75" customHeight="1" x14ac:dyDescent="0.25">
      <c r="A1125" s="8"/>
      <c r="B1125" s="8" t="s">
        <v>11766</v>
      </c>
      <c r="C1125" s="8" t="s">
        <v>11767</v>
      </c>
      <c r="D1125" s="8" t="s">
        <v>9749</v>
      </c>
      <c r="E1125" s="8"/>
      <c r="F1125" s="8" t="s">
        <v>11871</v>
      </c>
    </row>
    <row r="1126" spans="1:6" ht="15.75" customHeight="1" x14ac:dyDescent="0.25">
      <c r="A1126" s="8"/>
      <c r="B1126" s="8" t="s">
        <v>11766</v>
      </c>
      <c r="C1126" s="8" t="s">
        <v>11767</v>
      </c>
      <c r="D1126" s="8" t="s">
        <v>9736</v>
      </c>
      <c r="E1126" s="8"/>
      <c r="F1126" s="8" t="s">
        <v>11874</v>
      </c>
    </row>
    <row r="1127" spans="1:6" ht="15.75" customHeight="1" x14ac:dyDescent="0.25">
      <c r="A1127" s="8"/>
      <c r="B1127" s="8" t="s">
        <v>11766</v>
      </c>
      <c r="C1127" s="8" t="s">
        <v>11767</v>
      </c>
      <c r="D1127" s="8" t="s">
        <v>9750</v>
      </c>
      <c r="E1127" s="8"/>
      <c r="F1127" s="8" t="s">
        <v>11876</v>
      </c>
    </row>
    <row r="1128" spans="1:6" ht="15.75" customHeight="1" x14ac:dyDescent="0.25">
      <c r="A1128" s="8"/>
      <c r="B1128" s="8" t="s">
        <v>11766</v>
      </c>
      <c r="C1128" s="8" t="s">
        <v>11767</v>
      </c>
      <c r="D1128" s="8" t="s">
        <v>9751</v>
      </c>
      <c r="E1128" s="8"/>
      <c r="F1128" s="8" t="s">
        <v>11875</v>
      </c>
    </row>
    <row r="1129" spans="1:6" ht="15.75" customHeight="1" x14ac:dyDescent="0.25">
      <c r="A1129" s="8"/>
      <c r="B1129" s="8" t="s">
        <v>11766</v>
      </c>
      <c r="C1129" s="8" t="s">
        <v>11767</v>
      </c>
      <c r="D1129" s="8" t="s">
        <v>9748</v>
      </c>
      <c r="E1129" s="8"/>
      <c r="F1129" s="8" t="s">
        <v>11866</v>
      </c>
    </row>
    <row r="1130" spans="1:6" ht="15.75" customHeight="1" x14ac:dyDescent="0.25">
      <c r="A1130" s="8"/>
      <c r="B1130" s="8" t="s">
        <v>11766</v>
      </c>
      <c r="C1130" s="8" t="s">
        <v>11767</v>
      </c>
      <c r="D1130" s="8" t="s">
        <v>9755</v>
      </c>
      <c r="E1130" s="8"/>
      <c r="F1130" s="8" t="s">
        <v>11882</v>
      </c>
    </row>
    <row r="1131" spans="1:6" ht="15.75" customHeight="1" x14ac:dyDescent="0.25">
      <c r="A1131" s="8"/>
      <c r="B1131" s="8" t="s">
        <v>11766</v>
      </c>
      <c r="C1131" s="8" t="s">
        <v>11767</v>
      </c>
      <c r="D1131" s="8" t="s">
        <v>9753</v>
      </c>
      <c r="E1131" s="8"/>
      <c r="F1131" s="8" t="s">
        <v>11881</v>
      </c>
    </row>
    <row r="1132" spans="1:6" ht="15.75" customHeight="1" x14ac:dyDescent="0.25">
      <c r="A1132" s="8"/>
      <c r="B1132" s="8" t="s">
        <v>11766</v>
      </c>
      <c r="C1132" s="8" t="s">
        <v>11767</v>
      </c>
      <c r="D1132" s="8" t="s">
        <v>9757</v>
      </c>
      <c r="E1132" s="8"/>
      <c r="F1132" s="8" t="s">
        <v>11869</v>
      </c>
    </row>
    <row r="1133" spans="1:6" ht="15.75" customHeight="1" x14ac:dyDescent="0.25">
      <c r="A1133" s="8"/>
      <c r="B1133" s="8" t="s">
        <v>11766</v>
      </c>
      <c r="C1133" s="8" t="s">
        <v>11767</v>
      </c>
      <c r="D1133" s="8" t="s">
        <v>9752</v>
      </c>
      <c r="E1133" s="8"/>
      <c r="F1133" s="8" t="s">
        <v>11868</v>
      </c>
    </row>
    <row r="1134" spans="1:6" ht="15.75" customHeight="1" x14ac:dyDescent="0.25">
      <c r="A1134" s="8"/>
      <c r="B1134" s="8" t="s">
        <v>11766</v>
      </c>
      <c r="C1134" s="8" t="s">
        <v>11767</v>
      </c>
      <c r="D1134" s="8" t="s">
        <v>9756</v>
      </c>
      <c r="E1134" s="8"/>
      <c r="F1134" s="8" t="s">
        <v>11870</v>
      </c>
    </row>
    <row r="1135" spans="1:6" ht="15.75" customHeight="1" x14ac:dyDescent="0.25">
      <c r="A1135" s="8"/>
      <c r="B1135" s="8" t="s">
        <v>11766</v>
      </c>
      <c r="C1135" s="8" t="s">
        <v>11767</v>
      </c>
      <c r="D1135" s="8" t="s">
        <v>9713</v>
      </c>
      <c r="E1135" s="8"/>
      <c r="F1135" s="8" t="s">
        <v>11899</v>
      </c>
    </row>
    <row r="1136" spans="1:6" ht="15.75" customHeight="1" x14ac:dyDescent="0.25">
      <c r="A1136" s="8"/>
      <c r="B1136" s="8" t="s">
        <v>11766</v>
      </c>
      <c r="C1136" s="8" t="s">
        <v>11767</v>
      </c>
      <c r="D1136" s="8" t="s">
        <v>9714</v>
      </c>
      <c r="E1136" s="8"/>
      <c r="F1136" s="8" t="s">
        <v>11898</v>
      </c>
    </row>
    <row r="1137" spans="1:6" ht="15.75" customHeight="1" x14ac:dyDescent="0.25">
      <c r="A1137" s="8"/>
      <c r="B1137" s="8" t="s">
        <v>11766</v>
      </c>
      <c r="C1137" s="8" t="s">
        <v>11767</v>
      </c>
      <c r="D1137" s="8" t="s">
        <v>9715</v>
      </c>
      <c r="E1137" s="8"/>
      <c r="F1137" s="8" t="s">
        <v>11903</v>
      </c>
    </row>
    <row r="1138" spans="1:6" ht="15.75" customHeight="1" x14ac:dyDescent="0.25">
      <c r="A1138" s="8"/>
      <c r="B1138" s="8" t="s">
        <v>11766</v>
      </c>
      <c r="C1138" s="8" t="s">
        <v>11767</v>
      </c>
      <c r="D1138" s="8" t="s">
        <v>9716</v>
      </c>
      <c r="E1138" s="8"/>
      <c r="F1138" s="8" t="s">
        <v>11908</v>
      </c>
    </row>
    <row r="1139" spans="1:6" ht="15.75" customHeight="1" x14ac:dyDescent="0.25">
      <c r="A1139" s="8"/>
      <c r="B1139" s="8" t="s">
        <v>11766</v>
      </c>
      <c r="C1139" s="8" t="s">
        <v>11767</v>
      </c>
      <c r="D1139" s="8" t="s">
        <v>9717</v>
      </c>
      <c r="E1139" s="8"/>
      <c r="F1139" s="8" t="s">
        <v>11907</v>
      </c>
    </row>
    <row r="1140" spans="1:6" ht="15.75" customHeight="1" x14ac:dyDescent="0.25">
      <c r="A1140" s="8"/>
      <c r="B1140" s="8" t="s">
        <v>11766</v>
      </c>
      <c r="C1140" s="8" t="s">
        <v>11767</v>
      </c>
      <c r="D1140" s="8" t="s">
        <v>9718</v>
      </c>
      <c r="E1140" s="8"/>
      <c r="F1140" s="8" t="s">
        <v>11900</v>
      </c>
    </row>
    <row r="1141" spans="1:6" ht="15.75" customHeight="1" x14ac:dyDescent="0.25">
      <c r="A1141" s="8"/>
      <c r="B1141" s="8" t="s">
        <v>11766</v>
      </c>
      <c r="C1141" s="8" t="s">
        <v>11767</v>
      </c>
      <c r="D1141" s="8" t="s">
        <v>9719</v>
      </c>
      <c r="E1141" s="8"/>
      <c r="F1141" s="8" t="s">
        <v>11873</v>
      </c>
    </row>
    <row r="1142" spans="1:6" ht="15.75" customHeight="1" x14ac:dyDescent="0.25">
      <c r="A1142" s="8"/>
      <c r="B1142" s="8" t="s">
        <v>11766</v>
      </c>
      <c r="C1142" s="8" t="s">
        <v>11767</v>
      </c>
      <c r="D1142" s="8" t="s">
        <v>9720</v>
      </c>
      <c r="E1142" s="8"/>
      <c r="F1142" s="8" t="s">
        <v>11872</v>
      </c>
    </row>
    <row r="1143" spans="1:6" ht="15.75" customHeight="1" x14ac:dyDescent="0.25">
      <c r="A1143" s="8"/>
      <c r="B1143" s="8" t="s">
        <v>11766</v>
      </c>
      <c r="C1143" s="8" t="s">
        <v>11767</v>
      </c>
      <c r="D1143" s="8" t="s">
        <v>9721</v>
      </c>
      <c r="E1143" s="8"/>
      <c r="F1143" s="8" t="s">
        <v>11886</v>
      </c>
    </row>
    <row r="1144" spans="1:6" ht="15.75" customHeight="1" x14ac:dyDescent="0.25">
      <c r="A1144" s="8"/>
      <c r="B1144" s="8" t="s">
        <v>11766</v>
      </c>
      <c r="C1144" s="8" t="s">
        <v>11767</v>
      </c>
      <c r="D1144" s="8" t="s">
        <v>9722</v>
      </c>
      <c r="E1144" s="8"/>
      <c r="F1144" s="8" t="s">
        <v>11902</v>
      </c>
    </row>
    <row r="1145" spans="1:6" ht="15.75" customHeight="1" x14ac:dyDescent="0.25">
      <c r="A1145" s="8"/>
      <c r="B1145" s="8" t="s">
        <v>11766</v>
      </c>
      <c r="C1145" s="8" t="s">
        <v>11767</v>
      </c>
      <c r="D1145" s="8" t="s">
        <v>9723</v>
      </c>
      <c r="E1145" s="8"/>
      <c r="F1145" s="8" t="s">
        <v>11901</v>
      </c>
    </row>
    <row r="1146" spans="1:6" ht="15.75" customHeight="1" x14ac:dyDescent="0.25">
      <c r="A1146" s="8"/>
      <c r="B1146" s="8" t="s">
        <v>11766</v>
      </c>
      <c r="C1146" s="8" t="s">
        <v>11767</v>
      </c>
      <c r="D1146" s="8" t="s">
        <v>9754</v>
      </c>
      <c r="E1146" s="8"/>
      <c r="F1146" s="8" t="s">
        <v>11883</v>
      </c>
    </row>
    <row r="1147" spans="1:6" ht="15.75" customHeight="1" x14ac:dyDescent="0.25">
      <c r="A1147" s="8"/>
      <c r="B1147" s="8" t="s">
        <v>11766</v>
      </c>
      <c r="C1147" s="8" t="s">
        <v>11767</v>
      </c>
      <c r="D1147" s="8" t="s">
        <v>9686</v>
      </c>
      <c r="E1147" s="8"/>
      <c r="F1147" s="8" t="s">
        <v>11936</v>
      </c>
    </row>
    <row r="1148" spans="1:6" ht="15.75" customHeight="1" x14ac:dyDescent="0.25">
      <c r="A1148" s="8"/>
      <c r="B1148" s="8" t="s">
        <v>11766</v>
      </c>
      <c r="C1148" s="8" t="s">
        <v>11767</v>
      </c>
      <c r="D1148" s="8" t="s">
        <v>9690</v>
      </c>
      <c r="E1148" s="8"/>
      <c r="F1148" s="8" t="s">
        <v>11935</v>
      </c>
    </row>
    <row r="1149" spans="1:6" ht="15.75" customHeight="1" x14ac:dyDescent="0.25">
      <c r="A1149" s="8"/>
      <c r="B1149" s="8" t="s">
        <v>11766</v>
      </c>
      <c r="C1149" s="8" t="s">
        <v>11767</v>
      </c>
      <c r="D1149" s="8" t="s">
        <v>9682</v>
      </c>
      <c r="E1149" s="8"/>
      <c r="F1149" s="8" t="s">
        <v>11934</v>
      </c>
    </row>
    <row r="1150" spans="1:6" ht="15.75" customHeight="1" x14ac:dyDescent="0.25">
      <c r="A1150" s="8"/>
      <c r="B1150" s="8" t="s">
        <v>11766</v>
      </c>
      <c r="C1150" s="8" t="s">
        <v>11767</v>
      </c>
      <c r="D1150" s="8" t="s">
        <v>9683</v>
      </c>
      <c r="E1150" s="8"/>
      <c r="F1150" s="8" t="s">
        <v>11933</v>
      </c>
    </row>
    <row r="1151" spans="1:6" ht="15.75" customHeight="1" x14ac:dyDescent="0.25">
      <c r="A1151" s="8"/>
      <c r="B1151" s="8" t="s">
        <v>11766</v>
      </c>
      <c r="C1151" s="8" t="s">
        <v>11767</v>
      </c>
      <c r="D1151" s="8" t="s">
        <v>9681</v>
      </c>
      <c r="E1151" s="8"/>
      <c r="F1151" s="8" t="s">
        <v>11932</v>
      </c>
    </row>
    <row r="1152" spans="1:6" ht="15.75" customHeight="1" x14ac:dyDescent="0.25">
      <c r="A1152" s="8"/>
      <c r="B1152" s="8" t="s">
        <v>11766</v>
      </c>
      <c r="C1152" s="8" t="s">
        <v>11767</v>
      </c>
      <c r="D1152" s="8" t="s">
        <v>9691</v>
      </c>
      <c r="E1152" s="8"/>
      <c r="F1152" s="8" t="s">
        <v>11943</v>
      </c>
    </row>
    <row r="1153" spans="1:6" ht="15.75" customHeight="1" x14ac:dyDescent="0.25">
      <c r="A1153" s="8"/>
      <c r="B1153" s="8" t="s">
        <v>11766</v>
      </c>
      <c r="C1153" s="8" t="s">
        <v>11767</v>
      </c>
      <c r="D1153" s="8" t="s">
        <v>9680</v>
      </c>
      <c r="E1153" s="8"/>
      <c r="F1153" s="8" t="s">
        <v>11953</v>
      </c>
    </row>
    <row r="1154" spans="1:6" ht="15.75" customHeight="1" x14ac:dyDescent="0.25">
      <c r="A1154" s="8"/>
      <c r="B1154" s="8" t="s">
        <v>11766</v>
      </c>
      <c r="C1154" s="8" t="s">
        <v>11767</v>
      </c>
      <c r="D1154" s="8" t="s">
        <v>9672</v>
      </c>
      <c r="E1154" s="8"/>
      <c r="F1154" s="8" t="s">
        <v>11949</v>
      </c>
    </row>
    <row r="1155" spans="1:6" ht="15.75" customHeight="1" x14ac:dyDescent="0.25">
      <c r="A1155" s="8"/>
      <c r="B1155" s="8" t="s">
        <v>11766</v>
      </c>
      <c r="C1155" s="8" t="s">
        <v>11767</v>
      </c>
      <c r="D1155" s="8" t="s">
        <v>9688</v>
      </c>
      <c r="E1155" s="8"/>
      <c r="F1155" s="8" t="s">
        <v>11952</v>
      </c>
    </row>
    <row r="1156" spans="1:6" ht="15.75" customHeight="1" x14ac:dyDescent="0.25">
      <c r="A1156" s="8"/>
      <c r="B1156" s="8" t="s">
        <v>11766</v>
      </c>
      <c r="C1156" s="8" t="s">
        <v>11767</v>
      </c>
      <c r="D1156" s="8" t="s">
        <v>9689</v>
      </c>
      <c r="E1156" s="8"/>
      <c r="F1156" s="8" t="s">
        <v>11951</v>
      </c>
    </row>
    <row r="1157" spans="1:6" ht="15.75" customHeight="1" x14ac:dyDescent="0.25">
      <c r="A1157" s="8"/>
      <c r="B1157" s="8" t="s">
        <v>11766</v>
      </c>
      <c r="C1157" s="8" t="s">
        <v>11767</v>
      </c>
      <c r="D1157" s="8" t="s">
        <v>9687</v>
      </c>
      <c r="E1157" s="8"/>
      <c r="F1157" s="8" t="s">
        <v>11950</v>
      </c>
    </row>
    <row r="1158" spans="1:6" ht="15.75" customHeight="1" x14ac:dyDescent="0.25">
      <c r="A1158" s="8"/>
      <c r="B1158" s="8" t="s">
        <v>11766</v>
      </c>
      <c r="C1158" s="8" t="s">
        <v>11767</v>
      </c>
      <c r="D1158" s="8" t="s">
        <v>9685</v>
      </c>
      <c r="E1158" s="8"/>
      <c r="F1158" s="8" t="s">
        <v>11937</v>
      </c>
    </row>
    <row r="1159" spans="1:6" ht="15.75" customHeight="1" x14ac:dyDescent="0.25">
      <c r="A1159" s="8"/>
      <c r="B1159" s="8" t="s">
        <v>11766</v>
      </c>
      <c r="C1159" s="8" t="s">
        <v>11767</v>
      </c>
      <c r="D1159" s="8" t="s">
        <v>9739</v>
      </c>
      <c r="E1159" s="8"/>
      <c r="F1159" s="8" t="s">
        <v>11878</v>
      </c>
    </row>
    <row r="1160" spans="1:6" ht="15.75" customHeight="1" x14ac:dyDescent="0.25">
      <c r="A1160" s="8"/>
      <c r="B1160" s="8" t="s">
        <v>11766</v>
      </c>
      <c r="C1160" s="8" t="s">
        <v>11767</v>
      </c>
      <c r="D1160" s="8" t="s">
        <v>9737</v>
      </c>
      <c r="E1160" s="8"/>
      <c r="F1160" s="8" t="s">
        <v>11877</v>
      </c>
    </row>
    <row r="1161" spans="1:6" ht="15.75" customHeight="1" x14ac:dyDescent="0.25">
      <c r="A1161" s="8"/>
      <c r="B1161" s="8" t="s">
        <v>11766</v>
      </c>
      <c r="C1161" s="8" t="s">
        <v>11767</v>
      </c>
      <c r="D1161" s="8" t="s">
        <v>9741</v>
      </c>
      <c r="E1161" s="8"/>
      <c r="F1161" s="8" t="s">
        <v>11880</v>
      </c>
    </row>
    <row r="1162" spans="1:6" ht="15.75" customHeight="1" x14ac:dyDescent="0.25">
      <c r="A1162" s="8"/>
      <c r="B1162" s="8" t="s">
        <v>11766</v>
      </c>
      <c r="C1162" s="8" t="s">
        <v>11767</v>
      </c>
      <c r="D1162" s="8" t="s">
        <v>9746</v>
      </c>
      <c r="E1162" s="8"/>
      <c r="F1162" s="8" t="s">
        <v>11885</v>
      </c>
    </row>
    <row r="1163" spans="1:6" ht="15.75" customHeight="1" x14ac:dyDescent="0.25">
      <c r="A1163" s="8"/>
      <c r="B1163" s="8" t="s">
        <v>11766</v>
      </c>
      <c r="C1163" s="8" t="s">
        <v>11767</v>
      </c>
      <c r="D1163" s="8" t="s">
        <v>9740</v>
      </c>
      <c r="E1163" s="8"/>
      <c r="F1163" s="8" t="s">
        <v>11884</v>
      </c>
    </row>
    <row r="1164" spans="1:6" ht="15.75" customHeight="1" x14ac:dyDescent="0.25">
      <c r="A1164" s="8"/>
      <c r="B1164" s="8" t="s">
        <v>11766</v>
      </c>
      <c r="C1164" s="8" t="s">
        <v>11767</v>
      </c>
      <c r="D1164" s="8" t="s">
        <v>9738</v>
      </c>
      <c r="E1164" s="8"/>
      <c r="F1164" s="8" t="s">
        <v>11879</v>
      </c>
    </row>
    <row r="1165" spans="1:6" ht="15.75" customHeight="1" x14ac:dyDescent="0.25">
      <c r="A1165" s="8"/>
      <c r="B1165" s="8" t="s">
        <v>11766</v>
      </c>
      <c r="C1165" s="8" t="s">
        <v>11767</v>
      </c>
      <c r="D1165" s="8" t="s">
        <v>9743</v>
      </c>
      <c r="E1165" s="8"/>
      <c r="F1165" s="8" t="s">
        <v>11942</v>
      </c>
    </row>
    <row r="1166" spans="1:6" ht="15.75" customHeight="1" x14ac:dyDescent="0.25">
      <c r="A1166" s="8"/>
      <c r="B1166" s="8" t="s">
        <v>11766</v>
      </c>
      <c r="C1166" s="8" t="s">
        <v>11767</v>
      </c>
      <c r="D1166" s="8" t="s">
        <v>9684</v>
      </c>
      <c r="E1166" s="8"/>
      <c r="F1166" s="8" t="s">
        <v>11941</v>
      </c>
    </row>
    <row r="1167" spans="1:6" ht="15.75" customHeight="1" x14ac:dyDescent="0.25">
      <c r="A1167" s="8"/>
      <c r="B1167" s="8" t="s">
        <v>11766</v>
      </c>
      <c r="C1167" s="8" t="s">
        <v>11767</v>
      </c>
      <c r="D1167" s="8" t="s">
        <v>9742</v>
      </c>
      <c r="E1167" s="8"/>
      <c r="F1167" s="8" t="s">
        <v>11940</v>
      </c>
    </row>
    <row r="1168" spans="1:6" ht="15.75" customHeight="1" x14ac:dyDescent="0.25">
      <c r="A1168" s="8"/>
      <c r="B1168" s="8" t="s">
        <v>11766</v>
      </c>
      <c r="C1168" s="8" t="s">
        <v>11767</v>
      </c>
      <c r="D1168" s="8" t="s">
        <v>9745</v>
      </c>
      <c r="E1168" s="8"/>
      <c r="F1168" s="8" t="s">
        <v>11939</v>
      </c>
    </row>
    <row r="1169" spans="1:6" ht="15.75" customHeight="1" x14ac:dyDescent="0.25">
      <c r="A1169" s="8"/>
      <c r="B1169" s="8" t="s">
        <v>11766</v>
      </c>
      <c r="C1169" s="8" t="s">
        <v>11767</v>
      </c>
      <c r="D1169" s="8" t="s">
        <v>9744</v>
      </c>
      <c r="E1169" s="8"/>
      <c r="F1169" s="8" t="s">
        <v>11938</v>
      </c>
    </row>
    <row r="1170" spans="1:6" ht="15.75" customHeight="1" x14ac:dyDescent="0.25">
      <c r="A1170" s="8"/>
      <c r="B1170" s="8" t="s">
        <v>11766</v>
      </c>
      <c r="C1170" s="8" t="s">
        <v>11767</v>
      </c>
      <c r="D1170" s="8" t="s">
        <v>9724</v>
      </c>
      <c r="E1170" s="8"/>
      <c r="F1170" s="8" t="s">
        <v>11906</v>
      </c>
    </row>
    <row r="1171" spans="1:6" ht="15.75" customHeight="1" x14ac:dyDescent="0.25">
      <c r="A1171" s="8"/>
      <c r="B1171" s="8" t="s">
        <v>11766</v>
      </c>
      <c r="C1171" s="8" t="s">
        <v>11767</v>
      </c>
      <c r="D1171" s="8" t="s">
        <v>9824</v>
      </c>
      <c r="E1171" s="8"/>
      <c r="F1171" s="8" t="s">
        <v>11799</v>
      </c>
    </row>
    <row r="1172" spans="1:6" ht="15.75" customHeight="1" x14ac:dyDescent="0.25">
      <c r="A1172" s="8"/>
      <c r="B1172" s="8" t="s">
        <v>11766</v>
      </c>
      <c r="C1172" s="8" t="s">
        <v>11767</v>
      </c>
      <c r="D1172" s="8" t="s">
        <v>9249</v>
      </c>
      <c r="E1172" s="8"/>
      <c r="F1172" s="8" t="s">
        <v>11781</v>
      </c>
    </row>
    <row r="1173" spans="1:6" ht="15.75" customHeight="1" x14ac:dyDescent="0.25">
      <c r="A1173" s="8"/>
      <c r="B1173" s="8" t="s">
        <v>11766</v>
      </c>
      <c r="C1173" s="8" t="s">
        <v>11767</v>
      </c>
      <c r="D1173" s="8" t="s">
        <v>9822</v>
      </c>
      <c r="E1173" s="8"/>
      <c r="F1173" s="8" t="s">
        <v>11852</v>
      </c>
    </row>
    <row r="1174" spans="1:6" ht="15.75" customHeight="1" x14ac:dyDescent="0.25">
      <c r="A1174" s="8"/>
      <c r="B1174" s="8" t="s">
        <v>11766</v>
      </c>
      <c r="C1174" s="8" t="s">
        <v>11767</v>
      </c>
      <c r="D1174" s="8" t="s">
        <v>9827</v>
      </c>
      <c r="E1174" s="8"/>
      <c r="F1174" s="8" t="s">
        <v>11853</v>
      </c>
    </row>
    <row r="1175" spans="1:6" ht="15.75" customHeight="1" x14ac:dyDescent="0.25">
      <c r="A1175" s="8"/>
      <c r="B1175" s="8" t="s">
        <v>11766</v>
      </c>
      <c r="C1175" s="8" t="s">
        <v>11767</v>
      </c>
      <c r="D1175" s="8" t="s">
        <v>9823</v>
      </c>
      <c r="E1175" s="8"/>
      <c r="F1175" s="8" t="s">
        <v>11851</v>
      </c>
    </row>
    <row r="1176" spans="1:6" ht="15.75" customHeight="1" x14ac:dyDescent="0.25">
      <c r="A1176" s="8"/>
      <c r="B1176" s="8" t="s">
        <v>11766</v>
      </c>
      <c r="C1176" s="8" t="s">
        <v>11767</v>
      </c>
      <c r="D1176" s="8" t="s">
        <v>9250</v>
      </c>
      <c r="E1176" s="8"/>
      <c r="F1176" s="8" t="s">
        <v>11782</v>
      </c>
    </row>
    <row r="1177" spans="1:6" ht="15.75" customHeight="1" x14ac:dyDescent="0.25">
      <c r="A1177" s="8"/>
      <c r="B1177" s="8" t="s">
        <v>11766</v>
      </c>
      <c r="C1177" s="8" t="s">
        <v>11767</v>
      </c>
      <c r="D1177" s="8" t="s">
        <v>9256</v>
      </c>
      <c r="E1177" s="8"/>
      <c r="F1177" s="8" t="s">
        <v>11768</v>
      </c>
    </row>
    <row r="1178" spans="1:6" ht="15.75" customHeight="1" x14ac:dyDescent="0.25">
      <c r="A1178" s="8"/>
      <c r="B1178" s="8" t="s">
        <v>11766</v>
      </c>
      <c r="C1178" s="8" t="s">
        <v>11767</v>
      </c>
      <c r="D1178" s="8" t="s">
        <v>9254</v>
      </c>
      <c r="E1178" s="8"/>
      <c r="F1178" s="8" t="s">
        <v>11772</v>
      </c>
    </row>
    <row r="1179" spans="1:6" ht="15.75" customHeight="1" x14ac:dyDescent="0.25">
      <c r="A1179" s="8"/>
      <c r="B1179" s="8" t="s">
        <v>11766</v>
      </c>
      <c r="C1179" s="8" t="s">
        <v>11767</v>
      </c>
      <c r="D1179" s="8" t="s">
        <v>9258</v>
      </c>
      <c r="E1179" s="8"/>
      <c r="F1179" s="8" t="s">
        <v>11769</v>
      </c>
    </row>
    <row r="1180" spans="1:6" ht="15.75" customHeight="1" x14ac:dyDescent="0.25">
      <c r="A1180" s="8"/>
      <c r="B1180" s="8" t="s">
        <v>11766</v>
      </c>
      <c r="C1180" s="8" t="s">
        <v>11767</v>
      </c>
      <c r="D1180" s="8" t="s">
        <v>9253</v>
      </c>
      <c r="E1180" s="8"/>
      <c r="F1180" s="8" t="s">
        <v>11770</v>
      </c>
    </row>
    <row r="1181" spans="1:6" ht="15.75" customHeight="1" x14ac:dyDescent="0.25">
      <c r="A1181" s="8"/>
      <c r="B1181" s="8" t="s">
        <v>11766</v>
      </c>
      <c r="C1181" s="8" t="s">
        <v>11767</v>
      </c>
      <c r="D1181" s="8" t="s">
        <v>9257</v>
      </c>
      <c r="E1181" s="8"/>
      <c r="F1181" s="8" t="s">
        <v>11771</v>
      </c>
    </row>
    <row r="1182" spans="1:6" ht="15.75" customHeight="1" x14ac:dyDescent="0.25">
      <c r="A1182" s="8"/>
      <c r="B1182" s="8" t="s">
        <v>11766</v>
      </c>
      <c r="C1182" s="8" t="s">
        <v>11767</v>
      </c>
      <c r="D1182" s="8" t="s">
        <v>9831</v>
      </c>
      <c r="E1182" s="8"/>
      <c r="F1182" s="8" t="s">
        <v>11855</v>
      </c>
    </row>
    <row r="1183" spans="1:6" ht="15.75" customHeight="1" x14ac:dyDescent="0.25">
      <c r="A1183" s="8"/>
      <c r="B1183" s="8" t="s">
        <v>11766</v>
      </c>
      <c r="C1183" s="8" t="s">
        <v>11767</v>
      </c>
      <c r="D1183" s="8" t="s">
        <v>9769</v>
      </c>
      <c r="E1183" s="8"/>
      <c r="F1183" s="8" t="s">
        <v>11861</v>
      </c>
    </row>
    <row r="1184" spans="1:6" ht="15.75" customHeight="1" x14ac:dyDescent="0.25">
      <c r="A1184" s="8"/>
      <c r="B1184" s="8" t="s">
        <v>11766</v>
      </c>
      <c r="C1184" s="8" t="s">
        <v>11767</v>
      </c>
      <c r="D1184" s="8" t="s">
        <v>9768</v>
      </c>
      <c r="E1184" s="8"/>
      <c r="F1184" s="8" t="s">
        <v>11862</v>
      </c>
    </row>
    <row r="1185" spans="1:6" ht="15.75" customHeight="1" x14ac:dyDescent="0.25">
      <c r="A1185" s="8"/>
      <c r="B1185" s="8" t="s">
        <v>11766</v>
      </c>
      <c r="C1185" s="8" t="s">
        <v>11767</v>
      </c>
      <c r="D1185" s="8" t="s">
        <v>9772</v>
      </c>
      <c r="E1185" s="8"/>
      <c r="F1185" s="8" t="s">
        <v>11863</v>
      </c>
    </row>
    <row r="1186" spans="1:6" ht="15.75" customHeight="1" x14ac:dyDescent="0.25">
      <c r="A1186" s="8"/>
      <c r="B1186" s="8" t="s">
        <v>11766</v>
      </c>
      <c r="C1186" s="8" t="s">
        <v>11767</v>
      </c>
      <c r="D1186" s="8" t="s">
        <v>9777</v>
      </c>
      <c r="E1186" s="8"/>
      <c r="F1186" s="8" t="s">
        <v>11865</v>
      </c>
    </row>
    <row r="1187" spans="1:6" ht="15.75" customHeight="1" x14ac:dyDescent="0.25">
      <c r="A1187" s="8"/>
      <c r="B1187" s="8" t="s">
        <v>11766</v>
      </c>
      <c r="C1187" s="8" t="s">
        <v>11767</v>
      </c>
      <c r="D1187" s="8" t="s">
        <v>9776</v>
      </c>
      <c r="E1187" s="8"/>
      <c r="F1187" s="8" t="s">
        <v>11946</v>
      </c>
    </row>
    <row r="1188" spans="1:6" ht="15.75" customHeight="1" x14ac:dyDescent="0.25">
      <c r="A1188" s="8"/>
      <c r="B1188" s="8" t="s">
        <v>11766</v>
      </c>
      <c r="C1188" s="8" t="s">
        <v>11767</v>
      </c>
      <c r="D1188" s="8" t="s">
        <v>9770</v>
      </c>
      <c r="E1188" s="8"/>
      <c r="F1188" s="8" t="s">
        <v>11848</v>
      </c>
    </row>
    <row r="1189" spans="1:6" ht="15.75" customHeight="1" x14ac:dyDescent="0.25">
      <c r="A1189" s="8"/>
      <c r="B1189" s="8" t="s">
        <v>11766</v>
      </c>
      <c r="C1189" s="8" t="s">
        <v>11767</v>
      </c>
      <c r="D1189" s="8" t="s">
        <v>9830</v>
      </c>
      <c r="E1189" s="8"/>
      <c r="F1189" s="8" t="s">
        <v>11850</v>
      </c>
    </row>
    <row r="1190" spans="1:6" ht="15.75" customHeight="1" x14ac:dyDescent="0.25">
      <c r="A1190" s="8"/>
      <c r="B1190" s="8" t="s">
        <v>11766</v>
      </c>
      <c r="C1190" s="8" t="s">
        <v>11767</v>
      </c>
      <c r="D1190" s="8" t="s">
        <v>9832</v>
      </c>
      <c r="E1190" s="8"/>
      <c r="F1190" s="8" t="s">
        <v>11854</v>
      </c>
    </row>
    <row r="1191" spans="1:6" ht="15.75" customHeight="1" x14ac:dyDescent="0.25">
      <c r="A1191" s="8"/>
      <c r="B1191" s="8" t="s">
        <v>11766</v>
      </c>
      <c r="C1191" s="8" t="s">
        <v>11767</v>
      </c>
      <c r="D1191" s="8" t="s">
        <v>9828</v>
      </c>
      <c r="E1191" s="8"/>
      <c r="F1191" s="8" t="s">
        <v>11847</v>
      </c>
    </row>
    <row r="1192" spans="1:6" ht="15.75" customHeight="1" x14ac:dyDescent="0.25">
      <c r="A1192" s="8"/>
      <c r="B1192" s="8" t="s">
        <v>11766</v>
      </c>
      <c r="C1192" s="8" t="s">
        <v>11767</v>
      </c>
      <c r="D1192" s="8" t="s">
        <v>9771</v>
      </c>
      <c r="E1192" s="8"/>
      <c r="F1192" s="8" t="s">
        <v>11849</v>
      </c>
    </row>
    <row r="1193" spans="1:6" ht="15.75" customHeight="1" x14ac:dyDescent="0.25">
      <c r="A1193" s="8"/>
      <c r="B1193" s="8" t="s">
        <v>11766</v>
      </c>
      <c r="C1193" s="8" t="s">
        <v>11767</v>
      </c>
      <c r="D1193" s="8" t="s">
        <v>9829</v>
      </c>
      <c r="E1193" s="8"/>
      <c r="F1193" s="8" t="s">
        <v>11846</v>
      </c>
    </row>
    <row r="1194" spans="1:6" ht="15.75" customHeight="1" x14ac:dyDescent="0.25">
      <c r="A1194" s="8"/>
      <c r="B1194" s="8" t="s">
        <v>11766</v>
      </c>
      <c r="C1194" s="8" t="s">
        <v>11767</v>
      </c>
      <c r="D1194" s="8" t="s">
        <v>9725</v>
      </c>
      <c r="E1194" s="8"/>
      <c r="F1194" s="8" t="s">
        <v>11892</v>
      </c>
    </row>
    <row r="1195" spans="1:6" ht="15.75" customHeight="1" x14ac:dyDescent="0.25">
      <c r="A1195" s="8"/>
      <c r="B1195" s="8" t="s">
        <v>11766</v>
      </c>
      <c r="C1195" s="8" t="s">
        <v>11767</v>
      </c>
      <c r="D1195" s="8" t="s">
        <v>9726</v>
      </c>
      <c r="E1195" s="8"/>
      <c r="F1195" s="8" t="s">
        <v>11888</v>
      </c>
    </row>
    <row r="1196" spans="1:6" ht="15.75" customHeight="1" x14ac:dyDescent="0.25">
      <c r="A1196" s="8"/>
      <c r="B1196" s="8" t="s">
        <v>11766</v>
      </c>
      <c r="C1196" s="8" t="s">
        <v>11767</v>
      </c>
      <c r="D1196" s="8" t="s">
        <v>9727</v>
      </c>
      <c r="E1196" s="8"/>
      <c r="F1196" s="8" t="s">
        <v>11896</v>
      </c>
    </row>
    <row r="1197" spans="1:6" ht="15.75" customHeight="1" x14ac:dyDescent="0.25">
      <c r="A1197" s="8"/>
      <c r="B1197" s="8" t="s">
        <v>11766</v>
      </c>
      <c r="C1197" s="8" t="s">
        <v>11767</v>
      </c>
      <c r="D1197" s="8" t="s">
        <v>9728</v>
      </c>
      <c r="E1197" s="8"/>
      <c r="F1197" s="8" t="s">
        <v>11895</v>
      </c>
    </row>
    <row r="1198" spans="1:6" ht="15.75" customHeight="1" x14ac:dyDescent="0.25">
      <c r="A1198" s="8"/>
      <c r="B1198" s="8" t="s">
        <v>11766</v>
      </c>
      <c r="C1198" s="8" t="s">
        <v>11767</v>
      </c>
      <c r="D1198" s="8" t="s">
        <v>9729</v>
      </c>
      <c r="E1198" s="8"/>
      <c r="F1198" s="8" t="s">
        <v>11897</v>
      </c>
    </row>
    <row r="1199" spans="1:6" ht="15.75" customHeight="1" x14ac:dyDescent="0.25">
      <c r="A1199" s="8"/>
      <c r="B1199" s="8" t="s">
        <v>11766</v>
      </c>
      <c r="C1199" s="8" t="s">
        <v>11767</v>
      </c>
      <c r="D1199" s="8" t="s">
        <v>9730</v>
      </c>
      <c r="E1199" s="8"/>
      <c r="F1199" s="8" t="s">
        <v>11887</v>
      </c>
    </row>
    <row r="1200" spans="1:6" ht="15.75" customHeight="1" x14ac:dyDescent="0.25">
      <c r="A1200" s="8"/>
      <c r="B1200" s="8" t="s">
        <v>11766</v>
      </c>
      <c r="C1200" s="8" t="s">
        <v>11767</v>
      </c>
      <c r="D1200" s="8" t="s">
        <v>9731</v>
      </c>
      <c r="E1200" s="8"/>
      <c r="F1200" s="8" t="s">
        <v>11905</v>
      </c>
    </row>
    <row r="1201" spans="1:6" ht="15.75" customHeight="1" x14ac:dyDescent="0.25">
      <c r="A1201" s="8"/>
      <c r="B1201" s="8" t="s">
        <v>11766</v>
      </c>
      <c r="C1201" s="8" t="s">
        <v>11767</v>
      </c>
      <c r="D1201" s="8" t="s">
        <v>9732</v>
      </c>
      <c r="E1201" s="8"/>
      <c r="F1201" s="8" t="s">
        <v>11904</v>
      </c>
    </row>
    <row r="1202" spans="1:6" ht="15.75" customHeight="1" x14ac:dyDescent="0.25">
      <c r="A1202" s="8"/>
      <c r="B1202" s="8" t="s">
        <v>11766</v>
      </c>
      <c r="C1202" s="8" t="s">
        <v>11767</v>
      </c>
      <c r="D1202" s="8" t="s">
        <v>9733</v>
      </c>
      <c r="E1202" s="8"/>
      <c r="F1202" s="8" t="s">
        <v>11890</v>
      </c>
    </row>
    <row r="1203" spans="1:6" ht="15.75" customHeight="1" x14ac:dyDescent="0.25">
      <c r="A1203" s="8"/>
      <c r="B1203" s="8" t="s">
        <v>11766</v>
      </c>
      <c r="C1203" s="8" t="s">
        <v>11767</v>
      </c>
      <c r="D1203" s="8" t="s">
        <v>9734</v>
      </c>
      <c r="E1203" s="8"/>
      <c r="F1203" s="8" t="s">
        <v>11889</v>
      </c>
    </row>
    <row r="1204" spans="1:6" ht="15.75" customHeight="1" x14ac:dyDescent="0.25">
      <c r="A1204" s="8"/>
      <c r="B1204" s="8" t="s">
        <v>11766</v>
      </c>
      <c r="C1204" s="8" t="s">
        <v>11767</v>
      </c>
      <c r="D1204" s="8" t="s">
        <v>9735</v>
      </c>
      <c r="E1204" s="8"/>
      <c r="F1204" s="8" t="s">
        <v>11891</v>
      </c>
    </row>
    <row r="1205" spans="1:6" ht="15.75" customHeight="1" x14ac:dyDescent="0.25">
      <c r="A1205" s="8"/>
      <c r="B1205" s="8" t="s">
        <v>11766</v>
      </c>
      <c r="C1205" s="8" t="s">
        <v>11767</v>
      </c>
      <c r="D1205" s="8" t="s">
        <v>9245</v>
      </c>
      <c r="E1205" s="8"/>
      <c r="F1205" s="8" t="s">
        <v>11893</v>
      </c>
    </row>
    <row r="1206" spans="1:6" ht="15.75" customHeight="1" x14ac:dyDescent="0.25">
      <c r="A1206" s="8"/>
      <c r="B1206" s="8" t="s">
        <v>11766</v>
      </c>
      <c r="C1206" s="8" t="s">
        <v>11767</v>
      </c>
      <c r="D1206" s="8" t="s">
        <v>9242</v>
      </c>
      <c r="E1206" s="8"/>
      <c r="F1206" s="8" t="s">
        <v>11784</v>
      </c>
    </row>
    <row r="1207" spans="1:6" ht="15.75" customHeight="1" x14ac:dyDescent="0.25">
      <c r="A1207" s="8"/>
      <c r="B1207" s="8" t="s">
        <v>11766</v>
      </c>
      <c r="C1207" s="8" t="s">
        <v>11767</v>
      </c>
      <c r="D1207" s="8" t="s">
        <v>9240</v>
      </c>
      <c r="E1207" s="8"/>
      <c r="F1207" s="8" t="s">
        <v>11783</v>
      </c>
    </row>
    <row r="1208" spans="1:6" ht="15.75" customHeight="1" x14ac:dyDescent="0.25">
      <c r="A1208" s="8"/>
      <c r="B1208" s="8" t="s">
        <v>11766</v>
      </c>
      <c r="C1208" s="8" t="s">
        <v>11767</v>
      </c>
      <c r="D1208" s="8" t="s">
        <v>9241</v>
      </c>
      <c r="E1208" s="8"/>
      <c r="F1208" s="8" t="s">
        <v>11773</v>
      </c>
    </row>
    <row r="1209" spans="1:6" ht="15.75" customHeight="1" x14ac:dyDescent="0.25">
      <c r="A1209" s="8"/>
      <c r="B1209" s="8" t="s">
        <v>11766</v>
      </c>
      <c r="C1209" s="8" t="s">
        <v>11767</v>
      </c>
      <c r="D1209" s="8" t="s">
        <v>9255</v>
      </c>
      <c r="E1209" s="8"/>
      <c r="F1209" s="8" t="s">
        <v>11774</v>
      </c>
    </row>
    <row r="1210" spans="1:6" ht="15.75" customHeight="1" x14ac:dyDescent="0.25">
      <c r="A1210" s="8"/>
      <c r="B1210" s="8" t="s">
        <v>11766</v>
      </c>
      <c r="C1210" s="8" t="s">
        <v>11767</v>
      </c>
      <c r="D1210" s="8" t="s">
        <v>9248</v>
      </c>
      <c r="E1210" s="8"/>
      <c r="F1210" s="8" t="s">
        <v>11775</v>
      </c>
    </row>
    <row r="1211" spans="1:6" ht="15.75" customHeight="1" x14ac:dyDescent="0.25">
      <c r="A1211" s="8"/>
      <c r="B1211" s="8" t="s">
        <v>11766</v>
      </c>
      <c r="C1211" s="8" t="s">
        <v>11767</v>
      </c>
      <c r="D1211" s="8" t="s">
        <v>9238</v>
      </c>
      <c r="E1211" s="8"/>
      <c r="F1211" s="8" t="s">
        <v>11780</v>
      </c>
    </row>
    <row r="1212" spans="1:6" ht="15.75" customHeight="1" x14ac:dyDescent="0.25">
      <c r="A1212" s="8"/>
      <c r="B1212" s="8" t="s">
        <v>11766</v>
      </c>
      <c r="C1212" s="8" t="s">
        <v>11767</v>
      </c>
      <c r="D1212" s="8" t="s">
        <v>9246</v>
      </c>
      <c r="E1212" s="8"/>
      <c r="F1212" s="8" t="s">
        <v>11778</v>
      </c>
    </row>
    <row r="1213" spans="1:6" ht="15.75" customHeight="1" x14ac:dyDescent="0.25">
      <c r="A1213" s="8"/>
      <c r="B1213" s="8" t="s">
        <v>11766</v>
      </c>
      <c r="C1213" s="8" t="s">
        <v>11767</v>
      </c>
      <c r="D1213" s="8" t="s">
        <v>9244</v>
      </c>
      <c r="E1213" s="8"/>
      <c r="F1213" s="8" t="s">
        <v>11894</v>
      </c>
    </row>
    <row r="1214" spans="1:6" ht="15.75" customHeight="1" x14ac:dyDescent="0.25">
      <c r="A1214" s="8"/>
      <c r="B1214" s="8" t="s">
        <v>11766</v>
      </c>
      <c r="C1214" s="8" t="s">
        <v>11767</v>
      </c>
      <c r="D1214" s="8" t="s">
        <v>9247</v>
      </c>
      <c r="E1214" s="8"/>
      <c r="F1214" s="8" t="s">
        <v>11779</v>
      </c>
    </row>
    <row r="1215" spans="1:6" ht="15.75" customHeight="1" x14ac:dyDescent="0.25">
      <c r="A1215" s="8"/>
      <c r="B1215" s="8" t="s">
        <v>11766</v>
      </c>
      <c r="C1215" s="8" t="s">
        <v>11767</v>
      </c>
      <c r="D1215" s="8" t="s">
        <v>9239</v>
      </c>
      <c r="E1215" s="8"/>
      <c r="F1215" s="8" t="s">
        <v>11777</v>
      </c>
    </row>
    <row r="1216" spans="1:6" ht="15.75" customHeight="1" x14ac:dyDescent="0.25">
      <c r="A1216" s="8"/>
      <c r="B1216" s="8" t="s">
        <v>11766</v>
      </c>
      <c r="C1216" s="8" t="s">
        <v>11767</v>
      </c>
      <c r="D1216" s="8" t="s">
        <v>9243</v>
      </c>
      <c r="E1216" s="8"/>
      <c r="F1216" s="8" t="s">
        <v>11776</v>
      </c>
    </row>
    <row r="1217" spans="1:6" ht="15.75" customHeight="1" x14ac:dyDescent="0.25">
      <c r="A1217" s="8"/>
      <c r="B1217" s="8" t="s">
        <v>11766</v>
      </c>
      <c r="C1217" s="8" t="s">
        <v>11767</v>
      </c>
      <c r="D1217" s="8" t="s">
        <v>9673</v>
      </c>
      <c r="E1217" s="8"/>
      <c r="F1217" s="8" t="s">
        <v>11945</v>
      </c>
    </row>
    <row r="1218" spans="1:6" ht="15.75" customHeight="1" x14ac:dyDescent="0.25">
      <c r="A1218" s="8"/>
      <c r="B1218" s="8" t="s">
        <v>11766</v>
      </c>
      <c r="C1218" s="8" t="s">
        <v>11767</v>
      </c>
      <c r="D1218" s="8" t="s">
        <v>9840</v>
      </c>
      <c r="E1218" s="8"/>
      <c r="F1218" s="8" t="s">
        <v>11801</v>
      </c>
    </row>
    <row r="1219" spans="1:6" ht="15.75" customHeight="1" x14ac:dyDescent="0.25">
      <c r="A1219" s="8"/>
      <c r="B1219" s="8" t="s">
        <v>11766</v>
      </c>
      <c r="C1219" s="8" t="s">
        <v>11767</v>
      </c>
      <c r="D1219" s="8" t="s">
        <v>9841</v>
      </c>
      <c r="E1219" s="8"/>
      <c r="F1219" s="8" t="s">
        <v>11797</v>
      </c>
    </row>
    <row r="1220" spans="1:6" ht="15.75" customHeight="1" x14ac:dyDescent="0.25">
      <c r="A1220" s="8"/>
      <c r="B1220" s="8" t="s">
        <v>11766</v>
      </c>
      <c r="C1220" s="8" t="s">
        <v>11767</v>
      </c>
      <c r="D1220" s="8" t="s">
        <v>9842</v>
      </c>
      <c r="E1220" s="8"/>
      <c r="F1220" s="8" t="s">
        <v>11805</v>
      </c>
    </row>
    <row r="1221" spans="1:6" ht="15.75" customHeight="1" x14ac:dyDescent="0.25">
      <c r="A1221" s="8"/>
      <c r="B1221" s="8" t="s">
        <v>11766</v>
      </c>
      <c r="C1221" s="8" t="s">
        <v>11767</v>
      </c>
      <c r="D1221" s="8" t="s">
        <v>9843</v>
      </c>
      <c r="E1221" s="8"/>
      <c r="F1221" s="8" t="s">
        <v>11804</v>
      </c>
    </row>
    <row r="1222" spans="1:6" ht="15.75" customHeight="1" x14ac:dyDescent="0.25">
      <c r="A1222" s="8"/>
      <c r="B1222" s="8" t="s">
        <v>11766</v>
      </c>
      <c r="C1222" s="8" t="s">
        <v>11767</v>
      </c>
      <c r="D1222" s="8" t="s">
        <v>9844</v>
      </c>
      <c r="E1222" s="8"/>
      <c r="F1222" s="8" t="s">
        <v>11806</v>
      </c>
    </row>
    <row r="1223" spans="1:6" ht="15.75" customHeight="1" x14ac:dyDescent="0.25">
      <c r="A1223" s="8"/>
      <c r="B1223" s="8" t="s">
        <v>11766</v>
      </c>
      <c r="C1223" s="8" t="s">
        <v>11767</v>
      </c>
      <c r="D1223" s="8" t="s">
        <v>9833</v>
      </c>
      <c r="E1223" s="8"/>
      <c r="F1223" s="8" t="s">
        <v>11796</v>
      </c>
    </row>
    <row r="1224" spans="1:6" ht="15.75" customHeight="1" x14ac:dyDescent="0.25">
      <c r="A1224" s="8"/>
      <c r="B1224" s="8" t="s">
        <v>11766</v>
      </c>
      <c r="C1224" s="8" t="s">
        <v>11767</v>
      </c>
      <c r="D1224" s="8" t="s">
        <v>9774</v>
      </c>
      <c r="E1224" s="8"/>
      <c r="F1224" s="8" t="s">
        <v>11856</v>
      </c>
    </row>
    <row r="1225" spans="1:6" ht="15.75" customHeight="1" x14ac:dyDescent="0.25">
      <c r="A1225" s="8"/>
      <c r="B1225" s="8" t="s">
        <v>11766</v>
      </c>
      <c r="C1225" s="8" t="s">
        <v>11767</v>
      </c>
      <c r="D1225" s="8" t="s">
        <v>9761</v>
      </c>
      <c r="E1225" s="8"/>
      <c r="F1225" s="8" t="s">
        <v>11857</v>
      </c>
    </row>
    <row r="1226" spans="1:6" ht="15.75" customHeight="1" x14ac:dyDescent="0.25">
      <c r="A1226" s="8"/>
      <c r="B1226" s="8" t="s">
        <v>11766</v>
      </c>
      <c r="C1226" s="8" t="s">
        <v>11767</v>
      </c>
      <c r="D1226" s="8" t="s">
        <v>9773</v>
      </c>
      <c r="E1226" s="8"/>
      <c r="F1226" s="8" t="s">
        <v>11860</v>
      </c>
    </row>
    <row r="1227" spans="1:6" ht="15.75" customHeight="1" x14ac:dyDescent="0.25">
      <c r="A1227" s="8"/>
      <c r="B1227" s="8" t="s">
        <v>11766</v>
      </c>
      <c r="C1227" s="8" t="s">
        <v>11767</v>
      </c>
      <c r="D1227" s="8" t="s">
        <v>9825</v>
      </c>
      <c r="E1227" s="8"/>
      <c r="F1227" s="8" t="s">
        <v>11798</v>
      </c>
    </row>
    <row r="1228" spans="1:6" ht="15.75" customHeight="1" x14ac:dyDescent="0.25">
      <c r="A1228" s="8"/>
      <c r="B1228" s="8" t="s">
        <v>11766</v>
      </c>
      <c r="C1228" s="8" t="s">
        <v>11767</v>
      </c>
      <c r="D1228" s="8" t="s">
        <v>9775</v>
      </c>
      <c r="E1228" s="8"/>
      <c r="F1228" s="8" t="s">
        <v>11864</v>
      </c>
    </row>
    <row r="1229" spans="1:6" ht="15.75" customHeight="1" x14ac:dyDescent="0.25">
      <c r="A1229" s="8"/>
      <c r="B1229" s="8" t="s">
        <v>11766</v>
      </c>
      <c r="C1229" s="8" t="s">
        <v>11767</v>
      </c>
      <c r="D1229" s="8" t="s">
        <v>9839</v>
      </c>
      <c r="E1229" s="8"/>
      <c r="F1229" s="8" t="s">
        <v>11802</v>
      </c>
    </row>
    <row r="1230" spans="1:6" ht="15.75" customHeight="1" x14ac:dyDescent="0.25">
      <c r="A1230" s="8"/>
      <c r="B1230" s="8" t="s">
        <v>11766</v>
      </c>
      <c r="C1230" s="8" t="s">
        <v>11767</v>
      </c>
      <c r="D1230" s="8" t="s">
        <v>9804</v>
      </c>
      <c r="E1230" s="8"/>
      <c r="F1230" s="8" t="s">
        <v>11794</v>
      </c>
    </row>
    <row r="1231" spans="1:6" ht="15.75" customHeight="1" x14ac:dyDescent="0.25">
      <c r="A1231" s="8"/>
      <c r="B1231" s="8" t="s">
        <v>11766</v>
      </c>
      <c r="C1231" s="8" t="s">
        <v>11767</v>
      </c>
      <c r="D1231" s="8" t="s">
        <v>9805</v>
      </c>
      <c r="E1231" s="8"/>
      <c r="F1231" s="8" t="s">
        <v>11790</v>
      </c>
    </row>
    <row r="1232" spans="1:6" ht="15.75" customHeight="1" x14ac:dyDescent="0.25">
      <c r="A1232" s="8"/>
      <c r="B1232" s="8" t="s">
        <v>11766</v>
      </c>
      <c r="C1232" s="8" t="s">
        <v>11767</v>
      </c>
      <c r="D1232" s="8" t="s">
        <v>9806</v>
      </c>
      <c r="E1232" s="8"/>
      <c r="F1232" s="8" t="s">
        <v>11795</v>
      </c>
    </row>
    <row r="1233" spans="1:6" ht="15.75" customHeight="1" x14ac:dyDescent="0.25">
      <c r="A1233" s="8"/>
      <c r="B1233" s="8" t="s">
        <v>11766</v>
      </c>
      <c r="C1233" s="8" t="s">
        <v>11767</v>
      </c>
      <c r="D1233" s="8" t="s">
        <v>9807</v>
      </c>
      <c r="E1233" s="8"/>
      <c r="F1233" s="8" t="s">
        <v>11791</v>
      </c>
    </row>
    <row r="1234" spans="1:6" ht="15.75" customHeight="1" x14ac:dyDescent="0.25">
      <c r="A1234" s="8"/>
      <c r="B1234" s="8" t="s">
        <v>11766</v>
      </c>
      <c r="C1234" s="8" t="s">
        <v>11767</v>
      </c>
      <c r="D1234" s="8" t="s">
        <v>9808</v>
      </c>
      <c r="E1234" s="8"/>
      <c r="F1234" s="8" t="s">
        <v>11793</v>
      </c>
    </row>
    <row r="1235" spans="1:6" ht="15.75" customHeight="1" x14ac:dyDescent="0.25">
      <c r="A1235" s="8"/>
      <c r="B1235" s="8" t="s">
        <v>11766</v>
      </c>
      <c r="C1235" s="8" t="s">
        <v>11767</v>
      </c>
      <c r="D1235" s="8" t="s">
        <v>9821</v>
      </c>
      <c r="E1235" s="8"/>
      <c r="F1235" s="8" t="s">
        <v>11786</v>
      </c>
    </row>
    <row r="1236" spans="1:6" ht="15.75" customHeight="1" x14ac:dyDescent="0.25">
      <c r="A1236" s="8"/>
      <c r="B1236" s="8" t="s">
        <v>11766</v>
      </c>
      <c r="C1236" s="8" t="s">
        <v>11767</v>
      </c>
      <c r="D1236" s="8" t="s">
        <v>9834</v>
      </c>
      <c r="E1236" s="8"/>
      <c r="F1236" s="8" t="s">
        <v>11788</v>
      </c>
    </row>
    <row r="1237" spans="1:6" ht="15.75" customHeight="1" x14ac:dyDescent="0.25">
      <c r="A1237" s="8"/>
      <c r="B1237" s="8" t="s">
        <v>11766</v>
      </c>
      <c r="C1237" s="8" t="s">
        <v>11767</v>
      </c>
      <c r="D1237" s="8" t="s">
        <v>9835</v>
      </c>
      <c r="E1237" s="8"/>
      <c r="F1237" s="8" t="s">
        <v>11803</v>
      </c>
    </row>
    <row r="1238" spans="1:6" ht="15.75" customHeight="1" x14ac:dyDescent="0.25">
      <c r="A1238" s="8"/>
      <c r="B1238" s="8" t="s">
        <v>11766</v>
      </c>
      <c r="C1238" s="8" t="s">
        <v>11767</v>
      </c>
      <c r="D1238" s="8" t="s">
        <v>9836</v>
      </c>
      <c r="E1238" s="8"/>
      <c r="F1238" s="8" t="s">
        <v>11789</v>
      </c>
    </row>
    <row r="1239" spans="1:6" ht="15.75" customHeight="1" x14ac:dyDescent="0.25">
      <c r="A1239" s="8"/>
      <c r="B1239" s="8" t="s">
        <v>11766</v>
      </c>
      <c r="C1239" s="8" t="s">
        <v>11767</v>
      </c>
      <c r="D1239" s="8" t="s">
        <v>9837</v>
      </c>
      <c r="E1239" s="8"/>
      <c r="F1239" s="8" t="s">
        <v>11785</v>
      </c>
    </row>
    <row r="1240" spans="1:6" ht="15.75" customHeight="1" x14ac:dyDescent="0.25">
      <c r="A1240" s="8"/>
      <c r="B1240" s="8" t="s">
        <v>11766</v>
      </c>
      <c r="C1240" s="8" t="s">
        <v>11767</v>
      </c>
      <c r="D1240" s="8" t="s">
        <v>9838</v>
      </c>
      <c r="E1240" s="8"/>
      <c r="F1240" s="8" t="s">
        <v>11787</v>
      </c>
    </row>
    <row r="1241" spans="1:6" ht="15.75" customHeight="1" x14ac:dyDescent="0.25">
      <c r="A1241" s="8"/>
      <c r="B1241" s="8" t="s">
        <v>11766</v>
      </c>
      <c r="C1241" s="8" t="s">
        <v>11767</v>
      </c>
      <c r="D1241" s="8" t="s">
        <v>9797</v>
      </c>
      <c r="E1241" s="8"/>
      <c r="F1241" s="8" t="s">
        <v>11844</v>
      </c>
    </row>
    <row r="1242" spans="1:6" ht="15.75" customHeight="1" x14ac:dyDescent="0.25">
      <c r="A1242" s="8"/>
      <c r="B1242" s="8" t="s">
        <v>11766</v>
      </c>
      <c r="C1242" s="8" t="s">
        <v>11767</v>
      </c>
      <c r="D1242" s="8" t="s">
        <v>9798</v>
      </c>
      <c r="E1242" s="8"/>
      <c r="F1242" s="8" t="s">
        <v>11843</v>
      </c>
    </row>
    <row r="1243" spans="1:6" ht="15.75" customHeight="1" x14ac:dyDescent="0.25">
      <c r="A1243" s="8"/>
      <c r="B1243" s="8" t="s">
        <v>11766</v>
      </c>
      <c r="C1243" s="8" t="s">
        <v>11767</v>
      </c>
      <c r="D1243" s="8" t="s">
        <v>9794</v>
      </c>
      <c r="E1243" s="8"/>
      <c r="F1243" s="8" t="s">
        <v>11842</v>
      </c>
    </row>
    <row r="1244" spans="1:6" ht="15.75" customHeight="1" x14ac:dyDescent="0.25">
      <c r="A1244" s="8"/>
      <c r="B1244" s="8" t="s">
        <v>11766</v>
      </c>
      <c r="C1244" s="8" t="s">
        <v>11767</v>
      </c>
      <c r="D1244" s="8" t="s">
        <v>9790</v>
      </c>
      <c r="E1244" s="8"/>
      <c r="F1244" s="8" t="s">
        <v>11841</v>
      </c>
    </row>
    <row r="1245" spans="1:6" ht="15.75" customHeight="1" x14ac:dyDescent="0.25">
      <c r="A1245" s="8"/>
      <c r="B1245" s="8" t="s">
        <v>11766</v>
      </c>
      <c r="C1245" s="8" t="s">
        <v>11767</v>
      </c>
      <c r="D1245" s="8" t="s">
        <v>9791</v>
      </c>
      <c r="E1245" s="8"/>
      <c r="F1245" s="8" t="s">
        <v>11840</v>
      </c>
    </row>
    <row r="1246" spans="1:6" ht="15.75" customHeight="1" x14ac:dyDescent="0.25">
      <c r="A1246" s="8"/>
      <c r="B1246" s="8" t="s">
        <v>11766</v>
      </c>
      <c r="C1246" s="8" t="s">
        <v>11767</v>
      </c>
      <c r="D1246" s="8" t="s">
        <v>9795</v>
      </c>
      <c r="E1246" s="8"/>
      <c r="F1246" s="8" t="s">
        <v>11837</v>
      </c>
    </row>
    <row r="1247" spans="1:6" ht="15.75" customHeight="1" x14ac:dyDescent="0.25">
      <c r="A1247" s="8"/>
      <c r="B1247" s="8" t="s">
        <v>11766</v>
      </c>
      <c r="C1247" s="8" t="s">
        <v>11767</v>
      </c>
      <c r="D1247" s="8" t="s">
        <v>18212</v>
      </c>
      <c r="E1247" s="8"/>
      <c r="F1247" s="8" t="s">
        <v>18225</v>
      </c>
    </row>
    <row r="1248" spans="1:6" ht="15.75" customHeight="1" x14ac:dyDescent="0.25">
      <c r="A1248" s="8"/>
      <c r="B1248" s="8" t="s">
        <v>11766</v>
      </c>
      <c r="C1248" s="8" t="s">
        <v>11767</v>
      </c>
      <c r="D1248" s="8" t="s">
        <v>9826</v>
      </c>
      <c r="E1248" s="8"/>
      <c r="F1248" s="8" t="s">
        <v>11800</v>
      </c>
    </row>
    <row r="1249" spans="1:6" ht="15.75" customHeight="1" x14ac:dyDescent="0.25">
      <c r="A1249" s="8"/>
      <c r="B1249" s="8" t="s">
        <v>11766</v>
      </c>
      <c r="C1249" s="8" t="s">
        <v>11767</v>
      </c>
      <c r="D1249" s="8" t="s">
        <v>9783</v>
      </c>
      <c r="E1249" s="8"/>
      <c r="F1249" s="8" t="s">
        <v>11838</v>
      </c>
    </row>
    <row r="1250" spans="1:6" ht="15.75" customHeight="1" x14ac:dyDescent="0.25">
      <c r="A1250" s="8"/>
      <c r="B1250" s="8" t="s">
        <v>11766</v>
      </c>
      <c r="C1250" s="8" t="s">
        <v>11767</v>
      </c>
      <c r="D1250" s="8" t="s">
        <v>9796</v>
      </c>
      <c r="E1250" s="8"/>
      <c r="F1250" s="8" t="s">
        <v>11836</v>
      </c>
    </row>
    <row r="1251" spans="1:6" ht="15.75" customHeight="1" x14ac:dyDescent="0.25">
      <c r="A1251" s="8"/>
      <c r="B1251" s="8" t="s">
        <v>11766</v>
      </c>
      <c r="C1251" s="8" t="s">
        <v>11767</v>
      </c>
      <c r="D1251" s="8" t="s">
        <v>9782</v>
      </c>
      <c r="E1251" s="8"/>
      <c r="F1251" s="8" t="s">
        <v>11839</v>
      </c>
    </row>
    <row r="1252" spans="1:6" ht="15.75" customHeight="1" x14ac:dyDescent="0.25">
      <c r="A1252" s="8"/>
      <c r="B1252" s="8" t="s">
        <v>11766</v>
      </c>
      <c r="C1252" s="8" t="s">
        <v>11767</v>
      </c>
      <c r="D1252" s="8" t="s">
        <v>9792</v>
      </c>
      <c r="E1252" s="8"/>
      <c r="F1252" s="8" t="s">
        <v>11829</v>
      </c>
    </row>
    <row r="1253" spans="1:6" ht="15.75" customHeight="1" x14ac:dyDescent="0.25">
      <c r="A1253" s="8"/>
      <c r="B1253" s="8" t="s">
        <v>11766</v>
      </c>
      <c r="C1253" s="8" t="s">
        <v>11767</v>
      </c>
      <c r="D1253" s="8" t="s">
        <v>9759</v>
      </c>
      <c r="E1253" s="8"/>
      <c r="F1253" s="8" t="s">
        <v>11833</v>
      </c>
    </row>
    <row r="1254" spans="1:6" ht="15.75" customHeight="1" x14ac:dyDescent="0.25">
      <c r="A1254" s="8"/>
      <c r="B1254" s="8" t="s">
        <v>11766</v>
      </c>
      <c r="C1254" s="8" t="s">
        <v>11767</v>
      </c>
      <c r="D1254" s="8" t="s">
        <v>9763</v>
      </c>
      <c r="E1254" s="8"/>
      <c r="F1254" s="8" t="s">
        <v>11832</v>
      </c>
    </row>
    <row r="1255" spans="1:6" ht="15.75" customHeight="1" x14ac:dyDescent="0.25">
      <c r="A1255" s="8"/>
      <c r="B1255" s="8" t="s">
        <v>11766</v>
      </c>
      <c r="C1255" s="8" t="s">
        <v>11767</v>
      </c>
      <c r="D1255" s="8" t="s">
        <v>9758</v>
      </c>
      <c r="E1255" s="8"/>
      <c r="F1255" s="8" t="s">
        <v>11845</v>
      </c>
    </row>
    <row r="1256" spans="1:6" ht="15.75" customHeight="1" x14ac:dyDescent="0.25">
      <c r="A1256" s="8"/>
      <c r="B1256" s="8" t="s">
        <v>11766</v>
      </c>
      <c r="C1256" s="8" t="s">
        <v>11767</v>
      </c>
      <c r="D1256" s="8" t="s">
        <v>9762</v>
      </c>
      <c r="E1256" s="8"/>
      <c r="F1256" s="8" t="s">
        <v>11859</v>
      </c>
    </row>
    <row r="1257" spans="1:6" ht="15.75" customHeight="1" x14ac:dyDescent="0.25">
      <c r="A1257" s="8"/>
      <c r="B1257" s="8" t="s">
        <v>11766</v>
      </c>
      <c r="C1257" s="8" t="s">
        <v>11767</v>
      </c>
      <c r="D1257" s="8" t="s">
        <v>9760</v>
      </c>
      <c r="E1257" s="8"/>
      <c r="F1257" s="8" t="s">
        <v>11858</v>
      </c>
    </row>
    <row r="1258" spans="1:6" ht="15.75" customHeight="1" x14ac:dyDescent="0.25">
      <c r="A1258" s="8"/>
      <c r="B1258" s="8" t="s">
        <v>11766</v>
      </c>
      <c r="C1258" s="8" t="s">
        <v>11767</v>
      </c>
      <c r="D1258" s="8" t="s">
        <v>9766</v>
      </c>
      <c r="E1258" s="8"/>
      <c r="F1258" s="8" t="s">
        <v>11834</v>
      </c>
    </row>
    <row r="1259" spans="1:6" ht="15.75" customHeight="1" x14ac:dyDescent="0.25">
      <c r="A1259" s="8"/>
      <c r="B1259" s="8" t="s">
        <v>11766</v>
      </c>
      <c r="C1259" s="8" t="s">
        <v>11767</v>
      </c>
      <c r="D1259" s="8" t="s">
        <v>9778</v>
      </c>
      <c r="E1259" s="8"/>
      <c r="F1259" s="8" t="s">
        <v>11827</v>
      </c>
    </row>
    <row r="1260" spans="1:6" ht="15.75" customHeight="1" x14ac:dyDescent="0.25">
      <c r="A1260" s="8"/>
      <c r="B1260" s="8" t="s">
        <v>11766</v>
      </c>
      <c r="C1260" s="8" t="s">
        <v>11767</v>
      </c>
      <c r="D1260" s="8" t="s">
        <v>9793</v>
      </c>
      <c r="E1260" s="8"/>
      <c r="F1260" s="8" t="s">
        <v>11830</v>
      </c>
    </row>
    <row r="1261" spans="1:6" ht="15.75" customHeight="1" x14ac:dyDescent="0.25">
      <c r="A1261" s="8"/>
      <c r="B1261" s="8" t="s">
        <v>11766</v>
      </c>
      <c r="C1261" s="8" t="s">
        <v>11767</v>
      </c>
      <c r="D1261" s="8" t="s">
        <v>9765</v>
      </c>
      <c r="E1261" s="8"/>
      <c r="F1261" s="8" t="s">
        <v>11828</v>
      </c>
    </row>
    <row r="1262" spans="1:6" ht="15.75" customHeight="1" x14ac:dyDescent="0.25">
      <c r="A1262" s="8"/>
      <c r="B1262" s="8" t="s">
        <v>11766</v>
      </c>
      <c r="C1262" s="8" t="s">
        <v>11767</v>
      </c>
      <c r="D1262" s="8" t="s">
        <v>9767</v>
      </c>
      <c r="E1262" s="8"/>
      <c r="F1262" s="8" t="s">
        <v>11835</v>
      </c>
    </row>
    <row r="1263" spans="1:6" ht="15.75" customHeight="1" x14ac:dyDescent="0.25">
      <c r="A1263" s="8"/>
      <c r="B1263" s="8" t="s">
        <v>11766</v>
      </c>
      <c r="C1263" s="8" t="s">
        <v>11767</v>
      </c>
      <c r="D1263" s="8" t="s">
        <v>9764</v>
      </c>
      <c r="E1263" s="8"/>
      <c r="F1263" s="8" t="s">
        <v>11831</v>
      </c>
    </row>
    <row r="1264" spans="1:6" ht="15.75" customHeight="1" x14ac:dyDescent="0.25">
      <c r="A1264" s="8"/>
      <c r="B1264" s="8" t="s">
        <v>11766</v>
      </c>
      <c r="C1264" s="8" t="s">
        <v>11767</v>
      </c>
      <c r="D1264" s="8" t="s">
        <v>9803</v>
      </c>
      <c r="E1264" s="8"/>
      <c r="F1264" s="8" t="s">
        <v>11792</v>
      </c>
    </row>
    <row r="1265" spans="1:6" ht="15.75" customHeight="1" x14ac:dyDescent="0.25">
      <c r="A1265" s="8"/>
      <c r="B1265" s="8" t="s">
        <v>11766</v>
      </c>
      <c r="C1265" s="8" t="s">
        <v>11767</v>
      </c>
      <c r="D1265" s="8" t="s">
        <v>9707</v>
      </c>
      <c r="E1265" s="8"/>
      <c r="F1265" s="8" t="s">
        <v>11928</v>
      </c>
    </row>
    <row r="1266" spans="1:6" ht="15.75" customHeight="1" x14ac:dyDescent="0.25">
      <c r="A1266" s="8"/>
      <c r="B1266" s="8" t="s">
        <v>11766</v>
      </c>
      <c r="C1266" s="8" t="s">
        <v>11767</v>
      </c>
      <c r="D1266" s="8" t="s">
        <v>9711</v>
      </c>
      <c r="E1266" s="8"/>
      <c r="F1266" s="8" t="s">
        <v>11927</v>
      </c>
    </row>
    <row r="1267" spans="1:6" ht="15.75" customHeight="1" x14ac:dyDescent="0.25">
      <c r="A1267" s="8"/>
      <c r="B1267" s="8" t="s">
        <v>11766</v>
      </c>
      <c r="C1267" s="8" t="s">
        <v>11767</v>
      </c>
      <c r="D1267" s="8" t="s">
        <v>9703</v>
      </c>
      <c r="E1267" s="8"/>
      <c r="F1267" s="8" t="s">
        <v>11920</v>
      </c>
    </row>
    <row r="1268" spans="1:6" ht="15.75" customHeight="1" x14ac:dyDescent="0.25">
      <c r="A1268" s="8"/>
      <c r="B1268" s="8" t="s">
        <v>11766</v>
      </c>
      <c r="C1268" s="8" t="s">
        <v>11767</v>
      </c>
      <c r="D1268" s="8" t="s">
        <v>9704</v>
      </c>
      <c r="E1268" s="8"/>
      <c r="F1268" s="8" t="s">
        <v>11913</v>
      </c>
    </row>
    <row r="1269" spans="1:6" ht="15.75" customHeight="1" x14ac:dyDescent="0.25">
      <c r="A1269" s="8"/>
      <c r="B1269" s="8" t="s">
        <v>11766</v>
      </c>
      <c r="C1269" s="8" t="s">
        <v>11767</v>
      </c>
      <c r="D1269" s="8" t="s">
        <v>9702</v>
      </c>
      <c r="E1269" s="8"/>
      <c r="F1269" s="8" t="s">
        <v>11912</v>
      </c>
    </row>
    <row r="1270" spans="1:6" ht="15.75" customHeight="1" x14ac:dyDescent="0.25">
      <c r="A1270" s="8"/>
      <c r="B1270" s="8" t="s">
        <v>11766</v>
      </c>
      <c r="C1270" s="8" t="s">
        <v>11767</v>
      </c>
      <c r="D1270" s="8" t="s">
        <v>9712</v>
      </c>
      <c r="E1270" s="8"/>
      <c r="F1270" s="8" t="s">
        <v>11929</v>
      </c>
    </row>
    <row r="1271" spans="1:6" ht="15.75" customHeight="1" x14ac:dyDescent="0.25">
      <c r="A1271" s="8"/>
      <c r="B1271" s="8" t="s">
        <v>11766</v>
      </c>
      <c r="C1271" s="8" t="s">
        <v>11767</v>
      </c>
      <c r="D1271" s="8" t="s">
        <v>9701</v>
      </c>
      <c r="E1271" s="8"/>
      <c r="F1271" s="8" t="s">
        <v>11922</v>
      </c>
    </row>
    <row r="1272" spans="1:6" ht="15.75" customHeight="1" x14ac:dyDescent="0.25">
      <c r="A1272" s="8"/>
      <c r="B1272" s="8" t="s">
        <v>11766</v>
      </c>
      <c r="C1272" s="8" t="s">
        <v>11767</v>
      </c>
      <c r="D1272" s="8" t="s">
        <v>9695</v>
      </c>
      <c r="E1272" s="8"/>
      <c r="F1272" s="8" t="s">
        <v>11921</v>
      </c>
    </row>
    <row r="1273" spans="1:6" ht="15.75" customHeight="1" x14ac:dyDescent="0.25">
      <c r="A1273" s="8"/>
      <c r="B1273" s="8" t="s">
        <v>11766</v>
      </c>
      <c r="C1273" s="8" t="s">
        <v>11767</v>
      </c>
      <c r="D1273" s="8" t="s">
        <v>9709</v>
      </c>
      <c r="E1273" s="8"/>
      <c r="F1273" s="8" t="s">
        <v>11926</v>
      </c>
    </row>
    <row r="1274" spans="1:6" ht="15.75" customHeight="1" x14ac:dyDescent="0.25">
      <c r="A1274" s="8"/>
      <c r="B1274" s="8" t="s">
        <v>11766</v>
      </c>
      <c r="C1274" s="8" t="s">
        <v>11767</v>
      </c>
      <c r="D1274" s="8" t="s">
        <v>9710</v>
      </c>
      <c r="E1274" s="8"/>
      <c r="F1274" s="8" t="s">
        <v>11931</v>
      </c>
    </row>
    <row r="1275" spans="1:6" ht="15.75" customHeight="1" x14ac:dyDescent="0.25">
      <c r="A1275" s="8"/>
      <c r="B1275" s="8" t="s">
        <v>11766</v>
      </c>
      <c r="C1275" s="8" t="s">
        <v>11767</v>
      </c>
      <c r="D1275" s="8" t="s">
        <v>9708</v>
      </c>
      <c r="E1275" s="8"/>
      <c r="F1275" s="8" t="s">
        <v>11930</v>
      </c>
    </row>
    <row r="1276" spans="1:6" ht="15.75" customHeight="1" x14ac:dyDescent="0.25">
      <c r="A1276" s="8"/>
      <c r="B1276" s="8" t="s">
        <v>11766</v>
      </c>
      <c r="C1276" s="8" t="s">
        <v>11767</v>
      </c>
      <c r="D1276" s="8" t="s">
        <v>9706</v>
      </c>
      <c r="E1276" s="8"/>
      <c r="F1276" s="8" t="s">
        <v>11911</v>
      </c>
    </row>
    <row r="1277" spans="1:6" ht="15.75" customHeight="1" x14ac:dyDescent="0.25">
      <c r="A1277" s="8"/>
      <c r="B1277" s="8" t="s">
        <v>11766</v>
      </c>
      <c r="C1277" s="8" t="s">
        <v>11767</v>
      </c>
      <c r="D1277" s="8" t="s">
        <v>9674</v>
      </c>
      <c r="E1277" s="8"/>
      <c r="F1277" s="8" t="s">
        <v>11916</v>
      </c>
    </row>
    <row r="1278" spans="1:6" ht="15.75" customHeight="1" x14ac:dyDescent="0.25">
      <c r="A1278" s="8"/>
      <c r="B1278" s="8" t="s">
        <v>11766</v>
      </c>
      <c r="C1278" s="8" t="s">
        <v>11767</v>
      </c>
      <c r="D1278" s="8" t="s">
        <v>9678</v>
      </c>
      <c r="E1278" s="8"/>
      <c r="F1278" s="8" t="s">
        <v>11915</v>
      </c>
    </row>
    <row r="1279" spans="1:6" ht="15.75" customHeight="1" x14ac:dyDescent="0.25">
      <c r="A1279" s="8"/>
      <c r="B1279" s="8" t="s">
        <v>11766</v>
      </c>
      <c r="C1279" s="8" t="s">
        <v>11767</v>
      </c>
      <c r="D1279" s="8" t="s">
        <v>9670</v>
      </c>
      <c r="E1279" s="8"/>
      <c r="F1279" s="8" t="s">
        <v>11947</v>
      </c>
    </row>
    <row r="1280" spans="1:6" ht="15.75" customHeight="1" x14ac:dyDescent="0.25">
      <c r="A1280" s="8"/>
      <c r="B1280" s="8" t="s">
        <v>11766</v>
      </c>
      <c r="C1280" s="8" t="s">
        <v>11767</v>
      </c>
      <c r="D1280" s="8" t="s">
        <v>9671</v>
      </c>
      <c r="E1280" s="8"/>
      <c r="F1280" s="8" t="s">
        <v>11944</v>
      </c>
    </row>
    <row r="1281" spans="1:6" ht="15.75" customHeight="1" x14ac:dyDescent="0.25">
      <c r="A1281" s="8"/>
      <c r="B1281" s="8" t="s">
        <v>11766</v>
      </c>
      <c r="C1281" s="8" t="s">
        <v>11767</v>
      </c>
      <c r="D1281" s="8" t="s">
        <v>9669</v>
      </c>
      <c r="E1281" s="8"/>
      <c r="F1281" s="8" t="s">
        <v>11948</v>
      </c>
    </row>
    <row r="1282" spans="1:6" ht="15.75" customHeight="1" x14ac:dyDescent="0.25">
      <c r="A1282" s="8"/>
      <c r="B1282" s="8" t="s">
        <v>11766</v>
      </c>
      <c r="C1282" s="8" t="s">
        <v>11767</v>
      </c>
      <c r="D1282" s="8" t="s">
        <v>9679</v>
      </c>
      <c r="E1282" s="8"/>
      <c r="F1282" s="8" t="s">
        <v>11917</v>
      </c>
    </row>
    <row r="1283" spans="1:6" ht="15.75" customHeight="1" x14ac:dyDescent="0.25">
      <c r="A1283" s="8"/>
      <c r="B1283" s="8" t="s">
        <v>11766</v>
      </c>
      <c r="C1283" s="8" t="s">
        <v>11767</v>
      </c>
      <c r="D1283" s="8" t="s">
        <v>9692</v>
      </c>
      <c r="E1283" s="8"/>
      <c r="F1283" s="8" t="s">
        <v>11910</v>
      </c>
    </row>
    <row r="1284" spans="1:6" ht="15.75" customHeight="1" x14ac:dyDescent="0.25">
      <c r="A1284" s="8"/>
      <c r="B1284" s="8" t="s">
        <v>11766</v>
      </c>
      <c r="C1284" s="8" t="s">
        <v>11767</v>
      </c>
      <c r="D1284" s="8" t="s">
        <v>9705</v>
      </c>
      <c r="E1284" s="8"/>
      <c r="F1284" s="8" t="s">
        <v>11909</v>
      </c>
    </row>
    <row r="1285" spans="1:6" ht="15.75" customHeight="1" x14ac:dyDescent="0.25">
      <c r="A1285" s="8"/>
      <c r="B1285" s="8" t="s">
        <v>11766</v>
      </c>
      <c r="C1285" s="8" t="s">
        <v>11767</v>
      </c>
      <c r="D1285" s="8" t="s">
        <v>9676</v>
      </c>
      <c r="E1285" s="8"/>
      <c r="F1285" s="8" t="s">
        <v>11914</v>
      </c>
    </row>
    <row r="1286" spans="1:6" ht="15.75" customHeight="1" x14ac:dyDescent="0.25">
      <c r="A1286" s="8"/>
      <c r="B1286" s="8" t="s">
        <v>11766</v>
      </c>
      <c r="C1286" s="8" t="s">
        <v>11767</v>
      </c>
      <c r="D1286" s="8" t="s">
        <v>9677</v>
      </c>
      <c r="E1286" s="8"/>
      <c r="F1286" s="8" t="s">
        <v>11919</v>
      </c>
    </row>
    <row r="1287" spans="1:6" ht="15.75" customHeight="1" x14ac:dyDescent="0.25">
      <c r="A1287" s="8"/>
      <c r="B1287" s="8" t="s">
        <v>11766</v>
      </c>
      <c r="C1287" s="8" t="s">
        <v>11767</v>
      </c>
      <c r="D1287" s="8" t="s">
        <v>9675</v>
      </c>
      <c r="E1287" s="8"/>
      <c r="F1287" s="8" t="s">
        <v>11918</v>
      </c>
    </row>
    <row r="1288" spans="1:6" ht="15.75" customHeight="1" x14ac:dyDescent="0.25">
      <c r="A1288" s="8"/>
      <c r="B1288" s="8" t="s">
        <v>11766</v>
      </c>
      <c r="C1288" s="8" t="s">
        <v>11767</v>
      </c>
      <c r="D1288" s="8" t="s">
        <v>9818</v>
      </c>
      <c r="E1288" s="8"/>
      <c r="F1288" s="8" t="s">
        <v>11826</v>
      </c>
    </row>
    <row r="1289" spans="1:6" ht="15.75" customHeight="1" x14ac:dyDescent="0.25">
      <c r="A1289" s="8"/>
      <c r="B1289" s="8" t="s">
        <v>11766</v>
      </c>
      <c r="C1289" s="8" t="s">
        <v>11767</v>
      </c>
      <c r="D1289" s="8" t="s">
        <v>9816</v>
      </c>
      <c r="E1289" s="8"/>
      <c r="F1289" s="8" t="s">
        <v>11825</v>
      </c>
    </row>
    <row r="1290" spans="1:6" ht="15.75" customHeight="1" x14ac:dyDescent="0.25">
      <c r="A1290" s="8"/>
      <c r="B1290" s="8" t="s">
        <v>11766</v>
      </c>
      <c r="C1290" s="8" t="s">
        <v>11767</v>
      </c>
      <c r="D1290" s="8" t="s">
        <v>9820</v>
      </c>
      <c r="E1290" s="8"/>
      <c r="F1290" s="8" t="s">
        <v>11824</v>
      </c>
    </row>
    <row r="1291" spans="1:6" ht="15.75" customHeight="1" x14ac:dyDescent="0.25">
      <c r="A1291" s="8"/>
      <c r="B1291" s="8" t="s">
        <v>11766</v>
      </c>
      <c r="C1291" s="8" t="s">
        <v>11767</v>
      </c>
      <c r="D1291" s="8" t="s">
        <v>9815</v>
      </c>
      <c r="E1291" s="8"/>
      <c r="F1291" s="8" t="s">
        <v>11823</v>
      </c>
    </row>
    <row r="1292" spans="1:6" ht="15.75" customHeight="1" x14ac:dyDescent="0.25">
      <c r="A1292" s="8"/>
      <c r="B1292" s="8" t="s">
        <v>11766</v>
      </c>
      <c r="C1292" s="8" t="s">
        <v>11767</v>
      </c>
      <c r="D1292" s="8" t="s">
        <v>9819</v>
      </c>
      <c r="E1292" s="8"/>
      <c r="F1292" s="8" t="s">
        <v>11822</v>
      </c>
    </row>
    <row r="1293" spans="1:6" ht="15.75" customHeight="1" x14ac:dyDescent="0.25">
      <c r="A1293" s="8"/>
      <c r="B1293" s="8" t="s">
        <v>11766</v>
      </c>
      <c r="C1293" s="8" t="s">
        <v>11767</v>
      </c>
      <c r="D1293" s="8" t="s">
        <v>9817</v>
      </c>
      <c r="E1293" s="8"/>
      <c r="F1293" s="8" t="s">
        <v>11821</v>
      </c>
    </row>
    <row r="1294" spans="1:6" ht="15.75" customHeight="1" x14ac:dyDescent="0.25">
      <c r="A1294" s="8"/>
      <c r="B1294" s="8" t="s">
        <v>11766</v>
      </c>
      <c r="C1294" s="8" t="s">
        <v>11767</v>
      </c>
      <c r="D1294" s="8" t="s">
        <v>9799</v>
      </c>
      <c r="E1294" s="8"/>
      <c r="F1294" s="8" t="s">
        <v>11819</v>
      </c>
    </row>
    <row r="1295" spans="1:6" ht="15.75" customHeight="1" x14ac:dyDescent="0.25">
      <c r="A1295" s="8"/>
      <c r="B1295" s="8" t="s">
        <v>11766</v>
      </c>
      <c r="C1295" s="8" t="s">
        <v>11767</v>
      </c>
      <c r="D1295" s="8" t="s">
        <v>9800</v>
      </c>
      <c r="E1295" s="8"/>
      <c r="F1295" s="8" t="s">
        <v>11807</v>
      </c>
    </row>
    <row r="1296" spans="1:6" ht="15.75" customHeight="1" x14ac:dyDescent="0.25">
      <c r="A1296" s="8"/>
      <c r="B1296" s="8" t="s">
        <v>11766</v>
      </c>
      <c r="C1296" s="8" t="s">
        <v>11767</v>
      </c>
      <c r="D1296" s="8" t="s">
        <v>9801</v>
      </c>
      <c r="E1296" s="8"/>
      <c r="F1296" s="8" t="s">
        <v>11820</v>
      </c>
    </row>
    <row r="1297" spans="1:6" ht="15.75" customHeight="1" x14ac:dyDescent="0.25">
      <c r="A1297" s="8"/>
      <c r="B1297" s="8" t="s">
        <v>11766</v>
      </c>
      <c r="C1297" s="8" t="s">
        <v>11767</v>
      </c>
      <c r="D1297" s="8" t="s">
        <v>9809</v>
      </c>
      <c r="E1297" s="8"/>
      <c r="F1297" s="8" t="s">
        <v>11817</v>
      </c>
    </row>
    <row r="1298" spans="1:6" ht="15.75" customHeight="1" x14ac:dyDescent="0.25">
      <c r="A1298" s="8"/>
      <c r="B1298" s="8" t="s">
        <v>11766</v>
      </c>
      <c r="C1298" s="8" t="s">
        <v>11767</v>
      </c>
      <c r="D1298" s="8" t="s">
        <v>9802</v>
      </c>
      <c r="E1298" s="8"/>
      <c r="F1298" s="8" t="s">
        <v>11818</v>
      </c>
    </row>
    <row r="1299" spans="1:6" ht="15.75" customHeight="1" x14ac:dyDescent="0.25">
      <c r="A1299" s="8"/>
      <c r="B1299" s="8" t="s">
        <v>11766</v>
      </c>
      <c r="C1299" s="8" t="s">
        <v>11767</v>
      </c>
      <c r="D1299" s="8" t="s">
        <v>9811</v>
      </c>
      <c r="E1299" s="8"/>
      <c r="F1299" s="8" t="s">
        <v>11811</v>
      </c>
    </row>
    <row r="1300" spans="1:6" ht="15.75" customHeight="1" x14ac:dyDescent="0.25">
      <c r="A1300" s="8"/>
      <c r="B1300" s="8" t="s">
        <v>11766</v>
      </c>
      <c r="C1300" s="8" t="s">
        <v>11767</v>
      </c>
      <c r="D1300" s="8" t="s">
        <v>9697</v>
      </c>
      <c r="E1300" s="8"/>
      <c r="F1300" s="8" t="s">
        <v>11813</v>
      </c>
    </row>
    <row r="1301" spans="1:6" ht="15.75" customHeight="1" x14ac:dyDescent="0.25">
      <c r="A1301" s="8"/>
      <c r="B1301" s="8" t="s">
        <v>11766</v>
      </c>
      <c r="C1301" s="8" t="s">
        <v>11767</v>
      </c>
      <c r="D1301" s="8" t="s">
        <v>9700</v>
      </c>
      <c r="E1301" s="8"/>
      <c r="F1301" s="8" t="s">
        <v>11814</v>
      </c>
    </row>
    <row r="1302" spans="1:6" ht="15.75" customHeight="1" x14ac:dyDescent="0.25">
      <c r="A1302" s="8"/>
      <c r="B1302" s="8" t="s">
        <v>11766</v>
      </c>
      <c r="C1302" s="8" t="s">
        <v>11767</v>
      </c>
      <c r="D1302" s="8" t="s">
        <v>9693</v>
      </c>
      <c r="E1302" s="8"/>
      <c r="F1302" s="8" t="s">
        <v>11924</v>
      </c>
    </row>
    <row r="1303" spans="1:6" ht="15.75" customHeight="1" x14ac:dyDescent="0.25">
      <c r="A1303" s="8"/>
      <c r="B1303" s="8" t="s">
        <v>11766</v>
      </c>
      <c r="C1303" s="8" t="s">
        <v>11767</v>
      </c>
      <c r="D1303" s="8" t="s">
        <v>9696</v>
      </c>
      <c r="E1303" s="8"/>
      <c r="F1303" s="8" t="s">
        <v>11923</v>
      </c>
    </row>
    <row r="1304" spans="1:6" ht="15.75" customHeight="1" x14ac:dyDescent="0.25">
      <c r="A1304" s="8"/>
      <c r="B1304" s="8" t="s">
        <v>11766</v>
      </c>
      <c r="C1304" s="8" t="s">
        <v>11767</v>
      </c>
      <c r="D1304" s="8" t="s">
        <v>9694</v>
      </c>
      <c r="E1304" s="8"/>
      <c r="F1304" s="8" t="s">
        <v>11925</v>
      </c>
    </row>
    <row r="1305" spans="1:6" ht="15.75" customHeight="1" x14ac:dyDescent="0.25">
      <c r="A1305" s="8"/>
      <c r="B1305" s="8" t="s">
        <v>11766</v>
      </c>
      <c r="C1305" s="8" t="s">
        <v>11767</v>
      </c>
      <c r="D1305" s="8" t="s">
        <v>9699</v>
      </c>
      <c r="E1305" s="8"/>
      <c r="F1305" s="8" t="s">
        <v>11816</v>
      </c>
    </row>
    <row r="1306" spans="1:6" ht="15.75" customHeight="1" x14ac:dyDescent="0.25">
      <c r="A1306" s="8"/>
      <c r="B1306" s="8" t="s">
        <v>11766</v>
      </c>
      <c r="C1306" s="8" t="s">
        <v>11767</v>
      </c>
      <c r="D1306" s="8" t="s">
        <v>9812</v>
      </c>
      <c r="E1306" s="8"/>
      <c r="F1306" s="8" t="s">
        <v>11810</v>
      </c>
    </row>
    <row r="1307" spans="1:6" ht="15.75" customHeight="1" x14ac:dyDescent="0.25">
      <c r="A1307" s="8"/>
      <c r="B1307" s="8" t="s">
        <v>11766</v>
      </c>
      <c r="C1307" s="8" t="s">
        <v>11767</v>
      </c>
      <c r="D1307" s="8" t="s">
        <v>9810</v>
      </c>
      <c r="E1307" s="8"/>
      <c r="F1307" s="8" t="s">
        <v>11812</v>
      </c>
    </row>
    <row r="1308" spans="1:6" ht="15.75" customHeight="1" x14ac:dyDescent="0.25">
      <c r="A1308" s="8"/>
      <c r="B1308" s="8" t="s">
        <v>11766</v>
      </c>
      <c r="C1308" s="8" t="s">
        <v>11767</v>
      </c>
      <c r="D1308" s="8" t="s">
        <v>9814</v>
      </c>
      <c r="E1308" s="8"/>
      <c r="F1308" s="8" t="s">
        <v>11808</v>
      </c>
    </row>
    <row r="1309" spans="1:6" ht="15.75" customHeight="1" x14ac:dyDescent="0.25">
      <c r="A1309" s="8"/>
      <c r="B1309" s="8" t="s">
        <v>11766</v>
      </c>
      <c r="C1309" s="8" t="s">
        <v>11767</v>
      </c>
      <c r="D1309" s="8" t="s">
        <v>9698</v>
      </c>
      <c r="E1309" s="8"/>
      <c r="F1309" s="8" t="s">
        <v>11815</v>
      </c>
    </row>
    <row r="1310" spans="1:6" ht="15.75" customHeight="1" x14ac:dyDescent="0.25">
      <c r="A1310" s="8"/>
      <c r="B1310" s="8" t="s">
        <v>11766</v>
      </c>
      <c r="C1310" s="8" t="s">
        <v>11767</v>
      </c>
      <c r="D1310" s="8" t="s">
        <v>9813</v>
      </c>
      <c r="E1310" s="8"/>
      <c r="F1310" s="8" t="s">
        <v>11809</v>
      </c>
    </row>
    <row r="1311" spans="1:6" ht="15.75" customHeight="1" x14ac:dyDescent="0.25">
      <c r="A1311" s="8"/>
      <c r="B1311" s="8" t="s">
        <v>11954</v>
      </c>
      <c r="C1311" s="8" t="s">
        <v>11955</v>
      </c>
      <c r="D1311" s="8" t="s">
        <v>9418</v>
      </c>
      <c r="E1311" s="8"/>
      <c r="F1311" s="8" t="s">
        <v>12017</v>
      </c>
    </row>
    <row r="1312" spans="1:6" ht="15.75" customHeight="1" x14ac:dyDescent="0.25">
      <c r="A1312" s="8"/>
      <c r="B1312" s="8" t="s">
        <v>11954</v>
      </c>
      <c r="C1312" s="8" t="s">
        <v>11955</v>
      </c>
      <c r="D1312" s="8" t="s">
        <v>9416</v>
      </c>
      <c r="E1312" s="8"/>
      <c r="F1312" s="8" t="s">
        <v>12022</v>
      </c>
    </row>
    <row r="1313" spans="1:6" ht="15.75" customHeight="1" x14ac:dyDescent="0.25">
      <c r="A1313" s="8"/>
      <c r="B1313" s="8" t="s">
        <v>11954</v>
      </c>
      <c r="C1313" s="8" t="s">
        <v>11955</v>
      </c>
      <c r="D1313" s="8" t="s">
        <v>9414</v>
      </c>
      <c r="E1313" s="8"/>
      <c r="F1313" s="8" t="s">
        <v>12021</v>
      </c>
    </row>
    <row r="1314" spans="1:6" ht="15.75" customHeight="1" x14ac:dyDescent="0.25">
      <c r="A1314" s="8"/>
      <c r="B1314" s="8" t="s">
        <v>11954</v>
      </c>
      <c r="C1314" s="8" t="s">
        <v>11955</v>
      </c>
      <c r="D1314" s="8" t="s">
        <v>9409</v>
      </c>
      <c r="E1314" s="8"/>
      <c r="F1314" s="8" t="s">
        <v>12012</v>
      </c>
    </row>
    <row r="1315" spans="1:6" ht="15.75" customHeight="1" x14ac:dyDescent="0.25">
      <c r="A1315" s="8"/>
      <c r="B1315" s="8" t="s">
        <v>11954</v>
      </c>
      <c r="C1315" s="8" t="s">
        <v>11955</v>
      </c>
      <c r="D1315" s="8" t="s">
        <v>9413</v>
      </c>
      <c r="E1315" s="8"/>
      <c r="F1315" s="8" t="s">
        <v>12019</v>
      </c>
    </row>
    <row r="1316" spans="1:6" ht="15.75" customHeight="1" x14ac:dyDescent="0.25">
      <c r="A1316" s="8"/>
      <c r="B1316" s="8" t="s">
        <v>11954</v>
      </c>
      <c r="C1316" s="8" t="s">
        <v>11955</v>
      </c>
      <c r="D1316" s="8" t="s">
        <v>9417</v>
      </c>
      <c r="E1316" s="8"/>
      <c r="F1316" s="8" t="s">
        <v>12018</v>
      </c>
    </row>
    <row r="1317" spans="1:6" ht="15.75" customHeight="1" x14ac:dyDescent="0.25">
      <c r="A1317" s="8"/>
      <c r="B1317" s="8" t="s">
        <v>11954</v>
      </c>
      <c r="C1317" s="8" t="s">
        <v>11955</v>
      </c>
      <c r="D1317" s="8" t="s">
        <v>9415</v>
      </c>
      <c r="E1317" s="8"/>
      <c r="F1317" s="8" t="s">
        <v>12020</v>
      </c>
    </row>
    <row r="1318" spans="1:6" ht="15.75" customHeight="1" x14ac:dyDescent="0.25">
      <c r="A1318" s="8"/>
      <c r="B1318" s="8" t="s">
        <v>11954</v>
      </c>
      <c r="C1318" s="8" t="s">
        <v>11955</v>
      </c>
      <c r="D1318" s="8" t="s">
        <v>9398</v>
      </c>
      <c r="E1318" s="8"/>
      <c r="F1318" s="8" t="s">
        <v>12015</v>
      </c>
    </row>
    <row r="1319" spans="1:6" ht="15.75" customHeight="1" x14ac:dyDescent="0.25">
      <c r="A1319" s="8"/>
      <c r="B1319" s="8" t="s">
        <v>11954</v>
      </c>
      <c r="C1319" s="8" t="s">
        <v>11955</v>
      </c>
      <c r="D1319" s="8" t="s">
        <v>18223</v>
      </c>
      <c r="E1319" s="8"/>
      <c r="F1319" s="8" t="s">
        <v>18226</v>
      </c>
    </row>
    <row r="1320" spans="1:6" ht="15.75" customHeight="1" x14ac:dyDescent="0.25">
      <c r="A1320" s="8"/>
      <c r="B1320" s="8" t="s">
        <v>11954</v>
      </c>
      <c r="C1320" s="8" t="s">
        <v>11955</v>
      </c>
      <c r="D1320" s="8" t="s">
        <v>9963</v>
      </c>
      <c r="E1320" s="8"/>
      <c r="F1320" s="8" t="s">
        <v>12079</v>
      </c>
    </row>
    <row r="1321" spans="1:6" ht="15.75" customHeight="1" x14ac:dyDescent="0.25">
      <c r="A1321" s="8"/>
      <c r="B1321" s="8" t="s">
        <v>11954</v>
      </c>
      <c r="C1321" s="8" t="s">
        <v>11955</v>
      </c>
      <c r="D1321" s="8" t="s">
        <v>9400</v>
      </c>
      <c r="E1321" s="8"/>
      <c r="F1321" s="8" t="s">
        <v>12014</v>
      </c>
    </row>
    <row r="1322" spans="1:6" ht="15.75" customHeight="1" x14ac:dyDescent="0.25">
      <c r="A1322" s="8"/>
      <c r="B1322" s="8" t="s">
        <v>11954</v>
      </c>
      <c r="C1322" s="8" t="s">
        <v>11955</v>
      </c>
      <c r="D1322" s="8" t="s">
        <v>9401</v>
      </c>
      <c r="E1322" s="8"/>
      <c r="F1322" s="8" t="s">
        <v>12013</v>
      </c>
    </row>
    <row r="1323" spans="1:6" ht="15.75" customHeight="1" x14ac:dyDescent="0.25">
      <c r="A1323" s="8"/>
      <c r="B1323" s="8" t="s">
        <v>11954</v>
      </c>
      <c r="C1323" s="8" t="s">
        <v>11955</v>
      </c>
      <c r="D1323" s="8" t="s">
        <v>9397</v>
      </c>
      <c r="E1323" s="8"/>
      <c r="F1323" s="8" t="s">
        <v>12016</v>
      </c>
    </row>
    <row r="1324" spans="1:6" ht="15.75" customHeight="1" x14ac:dyDescent="0.25">
      <c r="A1324" s="8"/>
      <c r="B1324" s="8" t="s">
        <v>11954</v>
      </c>
      <c r="C1324" s="8" t="s">
        <v>11955</v>
      </c>
      <c r="D1324" s="8" t="s">
        <v>9410</v>
      </c>
      <c r="E1324" s="8"/>
      <c r="F1324" s="8" t="s">
        <v>12004</v>
      </c>
    </row>
    <row r="1325" spans="1:6" ht="15.75" customHeight="1" x14ac:dyDescent="0.25">
      <c r="A1325" s="8"/>
      <c r="B1325" s="8" t="s">
        <v>11954</v>
      </c>
      <c r="C1325" s="8" t="s">
        <v>11955</v>
      </c>
      <c r="D1325" s="8" t="s">
        <v>9315</v>
      </c>
      <c r="E1325" s="8"/>
      <c r="F1325" s="8" t="s">
        <v>11980</v>
      </c>
    </row>
    <row r="1326" spans="1:6" ht="15.75" customHeight="1" x14ac:dyDescent="0.25">
      <c r="A1326" s="8"/>
      <c r="B1326" s="8" t="s">
        <v>11954</v>
      </c>
      <c r="C1326" s="8" t="s">
        <v>11955</v>
      </c>
      <c r="D1326" s="8" t="s">
        <v>9312</v>
      </c>
      <c r="E1326" s="8"/>
      <c r="F1326" s="8" t="s">
        <v>11981</v>
      </c>
    </row>
    <row r="1327" spans="1:6" ht="15.75" customHeight="1" x14ac:dyDescent="0.25">
      <c r="A1327" s="8"/>
      <c r="B1327" s="8" t="s">
        <v>11954</v>
      </c>
      <c r="C1327" s="8" t="s">
        <v>11955</v>
      </c>
      <c r="D1327" s="8" t="s">
        <v>9314</v>
      </c>
      <c r="E1327" s="8"/>
      <c r="F1327" s="8" t="s">
        <v>11983</v>
      </c>
    </row>
    <row r="1328" spans="1:6" ht="15.75" customHeight="1" x14ac:dyDescent="0.25">
      <c r="A1328" s="8"/>
      <c r="B1328" s="8" t="s">
        <v>11954</v>
      </c>
      <c r="C1328" s="8" t="s">
        <v>11955</v>
      </c>
      <c r="D1328" s="8" t="s">
        <v>9329</v>
      </c>
      <c r="E1328" s="8"/>
      <c r="F1328" s="8" t="s">
        <v>11990</v>
      </c>
    </row>
    <row r="1329" spans="1:6" ht="15.75" customHeight="1" x14ac:dyDescent="0.25">
      <c r="A1329" s="8"/>
      <c r="B1329" s="8" t="s">
        <v>11954</v>
      </c>
      <c r="C1329" s="8" t="s">
        <v>11955</v>
      </c>
      <c r="D1329" s="8" t="s">
        <v>9313</v>
      </c>
      <c r="E1329" s="8"/>
      <c r="F1329" s="8" t="s">
        <v>11982</v>
      </c>
    </row>
    <row r="1330" spans="1:6" ht="15.75" customHeight="1" x14ac:dyDescent="0.25">
      <c r="A1330" s="8"/>
      <c r="B1330" s="8" t="s">
        <v>11954</v>
      </c>
      <c r="C1330" s="8" t="s">
        <v>11955</v>
      </c>
      <c r="D1330" s="8" t="s">
        <v>9311</v>
      </c>
      <c r="E1330" s="8"/>
      <c r="F1330" s="8" t="s">
        <v>11984</v>
      </c>
    </row>
    <row r="1331" spans="1:6" ht="15.75" customHeight="1" x14ac:dyDescent="0.25">
      <c r="A1331" s="8"/>
      <c r="B1331" s="8" t="s">
        <v>11954</v>
      </c>
      <c r="C1331" s="8" t="s">
        <v>11955</v>
      </c>
      <c r="D1331" s="8" t="s">
        <v>9310</v>
      </c>
      <c r="E1331" s="8"/>
      <c r="F1331" s="8" t="s">
        <v>11985</v>
      </c>
    </row>
    <row r="1332" spans="1:6" ht="15.75" customHeight="1" x14ac:dyDescent="0.25">
      <c r="A1332" s="8"/>
      <c r="B1332" s="8" t="s">
        <v>11954</v>
      </c>
      <c r="C1332" s="8" t="s">
        <v>11955</v>
      </c>
      <c r="D1332" s="8" t="s">
        <v>9309</v>
      </c>
      <c r="E1332" s="8"/>
      <c r="F1332" s="8" t="s">
        <v>11989</v>
      </c>
    </row>
    <row r="1333" spans="1:6" ht="15.75" customHeight="1" x14ac:dyDescent="0.25">
      <c r="A1333" s="8"/>
      <c r="B1333" s="8" t="s">
        <v>11954</v>
      </c>
      <c r="C1333" s="8" t="s">
        <v>11955</v>
      </c>
      <c r="D1333" s="8" t="s">
        <v>9308</v>
      </c>
      <c r="E1333" s="8"/>
      <c r="F1333" s="8" t="s">
        <v>11987</v>
      </c>
    </row>
    <row r="1334" spans="1:6" ht="15.75" customHeight="1" x14ac:dyDescent="0.25">
      <c r="A1334" s="8"/>
      <c r="B1334" s="8" t="s">
        <v>11954</v>
      </c>
      <c r="C1334" s="8" t="s">
        <v>11955</v>
      </c>
      <c r="D1334" s="8" t="s">
        <v>9307</v>
      </c>
      <c r="E1334" s="8"/>
      <c r="F1334" s="8" t="s">
        <v>11988</v>
      </c>
    </row>
    <row r="1335" spans="1:6" ht="15.75" customHeight="1" x14ac:dyDescent="0.25">
      <c r="A1335" s="8"/>
      <c r="B1335" s="8" t="s">
        <v>11954</v>
      </c>
      <c r="C1335" s="8" t="s">
        <v>11955</v>
      </c>
      <c r="D1335" s="8" t="s">
        <v>9345</v>
      </c>
      <c r="E1335" s="8"/>
      <c r="F1335" s="8" t="s">
        <v>11998</v>
      </c>
    </row>
    <row r="1336" spans="1:6" ht="15.75" customHeight="1" x14ac:dyDescent="0.25">
      <c r="A1336" s="8"/>
      <c r="B1336" s="8" t="s">
        <v>11954</v>
      </c>
      <c r="C1336" s="8" t="s">
        <v>11955</v>
      </c>
      <c r="D1336" s="8" t="s">
        <v>9349</v>
      </c>
      <c r="E1336" s="8"/>
      <c r="F1336" s="8" t="s">
        <v>11991</v>
      </c>
    </row>
    <row r="1337" spans="1:6" ht="15.75" customHeight="1" x14ac:dyDescent="0.25">
      <c r="A1337" s="8"/>
      <c r="B1337" s="8" t="s">
        <v>11954</v>
      </c>
      <c r="C1337" s="8" t="s">
        <v>11955</v>
      </c>
      <c r="D1337" s="8" t="s">
        <v>9351</v>
      </c>
      <c r="E1337" s="8"/>
      <c r="F1337" s="8" t="s">
        <v>11992</v>
      </c>
    </row>
    <row r="1338" spans="1:6" ht="15.75" customHeight="1" x14ac:dyDescent="0.25">
      <c r="A1338" s="8"/>
      <c r="B1338" s="8" t="s">
        <v>11954</v>
      </c>
      <c r="C1338" s="8" t="s">
        <v>11955</v>
      </c>
      <c r="D1338" s="8" t="s">
        <v>9347</v>
      </c>
      <c r="E1338" s="8"/>
      <c r="F1338" s="8" t="s">
        <v>11996</v>
      </c>
    </row>
    <row r="1339" spans="1:6" ht="15.75" customHeight="1" x14ac:dyDescent="0.25">
      <c r="A1339" s="8"/>
      <c r="B1339" s="8" t="s">
        <v>11954</v>
      </c>
      <c r="C1339" s="8" t="s">
        <v>11955</v>
      </c>
      <c r="D1339" s="8" t="s">
        <v>9341</v>
      </c>
      <c r="E1339" s="8"/>
      <c r="F1339" s="8" t="s">
        <v>11994</v>
      </c>
    </row>
    <row r="1340" spans="1:6" ht="15.75" customHeight="1" x14ac:dyDescent="0.25">
      <c r="A1340" s="8"/>
      <c r="B1340" s="8" t="s">
        <v>11954</v>
      </c>
      <c r="C1340" s="8" t="s">
        <v>11955</v>
      </c>
      <c r="D1340" s="8" t="s">
        <v>9348</v>
      </c>
      <c r="E1340" s="8"/>
      <c r="F1340" s="8" t="s">
        <v>11995</v>
      </c>
    </row>
    <row r="1341" spans="1:6" ht="15.75" customHeight="1" x14ac:dyDescent="0.25">
      <c r="A1341" s="8"/>
      <c r="B1341" s="8" t="s">
        <v>11954</v>
      </c>
      <c r="C1341" s="8" t="s">
        <v>11955</v>
      </c>
      <c r="D1341" s="8" t="s">
        <v>9342</v>
      </c>
      <c r="E1341" s="8"/>
      <c r="F1341" s="8" t="s">
        <v>12001</v>
      </c>
    </row>
    <row r="1342" spans="1:6" ht="15.75" customHeight="1" x14ac:dyDescent="0.25">
      <c r="A1342" s="8"/>
      <c r="B1342" s="8" t="s">
        <v>11954</v>
      </c>
      <c r="C1342" s="8" t="s">
        <v>11955</v>
      </c>
      <c r="D1342" s="8" t="s">
        <v>9344</v>
      </c>
      <c r="E1342" s="8"/>
      <c r="F1342" s="8" t="s">
        <v>11997</v>
      </c>
    </row>
    <row r="1343" spans="1:6" ht="15.75" customHeight="1" x14ac:dyDescent="0.25">
      <c r="A1343" s="8"/>
      <c r="B1343" s="8" t="s">
        <v>11954</v>
      </c>
      <c r="C1343" s="8" t="s">
        <v>11955</v>
      </c>
      <c r="D1343" s="8" t="s">
        <v>9343</v>
      </c>
      <c r="E1343" s="8"/>
      <c r="F1343" s="8" t="s">
        <v>12000</v>
      </c>
    </row>
    <row r="1344" spans="1:6" ht="15.75" customHeight="1" x14ac:dyDescent="0.25">
      <c r="A1344" s="8"/>
      <c r="B1344" s="8" t="s">
        <v>11954</v>
      </c>
      <c r="C1344" s="8" t="s">
        <v>11955</v>
      </c>
      <c r="D1344" s="8" t="s">
        <v>9350</v>
      </c>
      <c r="E1344" s="8"/>
      <c r="F1344" s="8" t="s">
        <v>11993</v>
      </c>
    </row>
    <row r="1345" spans="1:6" ht="15.75" customHeight="1" x14ac:dyDescent="0.25">
      <c r="A1345" s="8"/>
      <c r="B1345" s="8" t="s">
        <v>11954</v>
      </c>
      <c r="C1345" s="8" t="s">
        <v>11955</v>
      </c>
      <c r="D1345" s="8" t="s">
        <v>9346</v>
      </c>
      <c r="E1345" s="8"/>
      <c r="F1345" s="8" t="s">
        <v>11999</v>
      </c>
    </row>
    <row r="1346" spans="1:6" ht="15.75" customHeight="1" x14ac:dyDescent="0.25">
      <c r="A1346" s="8"/>
      <c r="B1346" s="8" t="s">
        <v>11954</v>
      </c>
      <c r="C1346" s="8" t="s">
        <v>11955</v>
      </c>
      <c r="D1346" s="8" t="s">
        <v>9317</v>
      </c>
      <c r="E1346" s="8"/>
      <c r="F1346" s="8" t="s">
        <v>11986</v>
      </c>
    </row>
    <row r="1347" spans="1:6" ht="15.75" customHeight="1" x14ac:dyDescent="0.25">
      <c r="A1347" s="8"/>
      <c r="B1347" s="8" t="s">
        <v>11954</v>
      </c>
      <c r="C1347" s="8" t="s">
        <v>11955</v>
      </c>
      <c r="D1347" s="8" t="s">
        <v>9384</v>
      </c>
      <c r="E1347" s="8"/>
      <c r="F1347" s="8" t="s">
        <v>12100</v>
      </c>
    </row>
    <row r="1348" spans="1:6" ht="15.75" customHeight="1" x14ac:dyDescent="0.25">
      <c r="A1348" s="8"/>
      <c r="B1348" s="8" t="s">
        <v>11954</v>
      </c>
      <c r="C1348" s="8" t="s">
        <v>11955</v>
      </c>
      <c r="D1348" s="8" t="s">
        <v>9383</v>
      </c>
      <c r="E1348" s="8"/>
      <c r="F1348" s="8" t="s">
        <v>12095</v>
      </c>
    </row>
    <row r="1349" spans="1:6" ht="15.75" customHeight="1" x14ac:dyDescent="0.25">
      <c r="A1349" s="8"/>
      <c r="B1349" s="8" t="s">
        <v>11954</v>
      </c>
      <c r="C1349" s="8" t="s">
        <v>11955</v>
      </c>
      <c r="D1349" s="8" t="s">
        <v>9382</v>
      </c>
      <c r="E1349" s="8"/>
      <c r="F1349" s="8" t="s">
        <v>12099</v>
      </c>
    </row>
    <row r="1350" spans="1:6" ht="15.75" customHeight="1" x14ac:dyDescent="0.25">
      <c r="A1350" s="8"/>
      <c r="B1350" s="8" t="s">
        <v>11954</v>
      </c>
      <c r="C1350" s="8" t="s">
        <v>11955</v>
      </c>
      <c r="D1350" s="8" t="s">
        <v>9381</v>
      </c>
      <c r="E1350" s="8"/>
      <c r="F1350" s="8" t="s">
        <v>12115</v>
      </c>
    </row>
    <row r="1351" spans="1:6" ht="15.75" customHeight="1" x14ac:dyDescent="0.25">
      <c r="A1351" s="8"/>
      <c r="B1351" s="8" t="s">
        <v>11954</v>
      </c>
      <c r="C1351" s="8" t="s">
        <v>11955</v>
      </c>
      <c r="D1351" s="8" t="s">
        <v>9380</v>
      </c>
      <c r="E1351" s="8"/>
      <c r="F1351" s="8" t="s">
        <v>12098</v>
      </c>
    </row>
    <row r="1352" spans="1:6" ht="15.75" customHeight="1" x14ac:dyDescent="0.25">
      <c r="A1352" s="8"/>
      <c r="B1352" s="8" t="s">
        <v>11954</v>
      </c>
      <c r="C1352" s="8" t="s">
        <v>11955</v>
      </c>
      <c r="D1352" s="8" t="s">
        <v>9376</v>
      </c>
      <c r="E1352" s="8"/>
      <c r="F1352" s="8" t="s">
        <v>12105</v>
      </c>
    </row>
    <row r="1353" spans="1:6" ht="15.75" customHeight="1" x14ac:dyDescent="0.25">
      <c r="A1353" s="8"/>
      <c r="B1353" s="8" t="s">
        <v>11954</v>
      </c>
      <c r="C1353" s="8" t="s">
        <v>11955</v>
      </c>
      <c r="D1353" s="8" t="s">
        <v>9378</v>
      </c>
      <c r="E1353" s="8"/>
      <c r="F1353" s="8" t="s">
        <v>12106</v>
      </c>
    </row>
    <row r="1354" spans="1:6" ht="15.75" customHeight="1" x14ac:dyDescent="0.25">
      <c r="A1354" s="8"/>
      <c r="B1354" s="8" t="s">
        <v>11954</v>
      </c>
      <c r="C1354" s="8" t="s">
        <v>11955</v>
      </c>
      <c r="D1354" s="8" t="s">
        <v>9374</v>
      </c>
      <c r="E1354" s="8"/>
      <c r="F1354" s="8" t="s">
        <v>12104</v>
      </c>
    </row>
    <row r="1355" spans="1:6" ht="15.75" customHeight="1" x14ac:dyDescent="0.25">
      <c r="A1355" s="8"/>
      <c r="B1355" s="8" t="s">
        <v>11954</v>
      </c>
      <c r="C1355" s="8" t="s">
        <v>11955</v>
      </c>
      <c r="D1355" s="8" t="s">
        <v>9379</v>
      </c>
      <c r="E1355" s="8"/>
      <c r="F1355" s="8" t="s">
        <v>12096</v>
      </c>
    </row>
    <row r="1356" spans="1:6" ht="15.75" customHeight="1" x14ac:dyDescent="0.25">
      <c r="A1356" s="8"/>
      <c r="B1356" s="8" t="s">
        <v>11954</v>
      </c>
      <c r="C1356" s="8" t="s">
        <v>11955</v>
      </c>
      <c r="D1356" s="8" t="s">
        <v>9375</v>
      </c>
      <c r="E1356" s="8"/>
      <c r="F1356" s="8" t="s">
        <v>12097</v>
      </c>
    </row>
    <row r="1357" spans="1:6" ht="15.75" customHeight="1" x14ac:dyDescent="0.25">
      <c r="A1357" s="8"/>
      <c r="B1357" s="8" t="s">
        <v>11954</v>
      </c>
      <c r="C1357" s="8" t="s">
        <v>11955</v>
      </c>
      <c r="D1357" s="8" t="s">
        <v>9321</v>
      </c>
      <c r="E1357" s="8"/>
      <c r="F1357" s="8" t="s">
        <v>12114</v>
      </c>
    </row>
    <row r="1358" spans="1:6" ht="15.75" customHeight="1" x14ac:dyDescent="0.25">
      <c r="A1358" s="8"/>
      <c r="B1358" s="8" t="s">
        <v>11954</v>
      </c>
      <c r="C1358" s="8" t="s">
        <v>11955</v>
      </c>
      <c r="D1358" s="8" t="s">
        <v>9328</v>
      </c>
      <c r="E1358" s="8"/>
      <c r="F1358" s="8" t="s">
        <v>12107</v>
      </c>
    </row>
    <row r="1359" spans="1:6" ht="15.75" customHeight="1" x14ac:dyDescent="0.25">
      <c r="A1359" s="8"/>
      <c r="B1359" s="8" t="s">
        <v>11954</v>
      </c>
      <c r="C1359" s="8" t="s">
        <v>11955</v>
      </c>
      <c r="D1359" s="8" t="s">
        <v>9327</v>
      </c>
      <c r="E1359" s="8"/>
      <c r="F1359" s="8" t="s">
        <v>12108</v>
      </c>
    </row>
    <row r="1360" spans="1:6" ht="15.75" customHeight="1" x14ac:dyDescent="0.25">
      <c r="A1360" s="8"/>
      <c r="B1360" s="8" t="s">
        <v>11954</v>
      </c>
      <c r="C1360" s="8" t="s">
        <v>11955</v>
      </c>
      <c r="D1360" s="8" t="s">
        <v>9326</v>
      </c>
      <c r="E1360" s="8"/>
      <c r="F1360" s="8" t="s">
        <v>12112</v>
      </c>
    </row>
    <row r="1361" spans="1:6" ht="15.75" customHeight="1" x14ac:dyDescent="0.25">
      <c r="A1361" s="8"/>
      <c r="B1361" s="8" t="s">
        <v>11954</v>
      </c>
      <c r="C1361" s="8" t="s">
        <v>11955</v>
      </c>
      <c r="D1361" s="8" t="s">
        <v>9325</v>
      </c>
      <c r="E1361" s="8"/>
      <c r="F1361" s="8" t="s">
        <v>12110</v>
      </c>
    </row>
    <row r="1362" spans="1:6" ht="15.75" customHeight="1" x14ac:dyDescent="0.25">
      <c r="A1362" s="8"/>
      <c r="B1362" s="8" t="s">
        <v>11954</v>
      </c>
      <c r="C1362" s="8" t="s">
        <v>11955</v>
      </c>
      <c r="D1362" s="8" t="s">
        <v>9324</v>
      </c>
      <c r="E1362" s="8"/>
      <c r="F1362" s="8" t="s">
        <v>12111</v>
      </c>
    </row>
    <row r="1363" spans="1:6" ht="15.75" customHeight="1" x14ac:dyDescent="0.25">
      <c r="A1363" s="8"/>
      <c r="B1363" s="8" t="s">
        <v>11954</v>
      </c>
      <c r="C1363" s="8" t="s">
        <v>11955</v>
      </c>
      <c r="D1363" s="8" t="s">
        <v>9320</v>
      </c>
      <c r="E1363" s="8"/>
      <c r="F1363" s="8" t="s">
        <v>12118</v>
      </c>
    </row>
    <row r="1364" spans="1:6" ht="15.75" customHeight="1" x14ac:dyDescent="0.25">
      <c r="A1364" s="8"/>
      <c r="B1364" s="8" t="s">
        <v>11954</v>
      </c>
      <c r="C1364" s="8" t="s">
        <v>11955</v>
      </c>
      <c r="D1364" s="8" t="s">
        <v>9322</v>
      </c>
      <c r="E1364" s="8"/>
      <c r="F1364" s="8" t="s">
        <v>12113</v>
      </c>
    </row>
    <row r="1365" spans="1:6" ht="15.75" customHeight="1" x14ac:dyDescent="0.25">
      <c r="A1365" s="8"/>
      <c r="B1365" s="8" t="s">
        <v>11954</v>
      </c>
      <c r="C1365" s="8" t="s">
        <v>11955</v>
      </c>
      <c r="D1365" s="8" t="s">
        <v>9318</v>
      </c>
      <c r="E1365" s="8"/>
      <c r="F1365" s="8" t="s">
        <v>12117</v>
      </c>
    </row>
    <row r="1366" spans="1:6" ht="15.75" customHeight="1" x14ac:dyDescent="0.25">
      <c r="A1366" s="8"/>
      <c r="B1366" s="8" t="s">
        <v>11954</v>
      </c>
      <c r="C1366" s="8" t="s">
        <v>11955</v>
      </c>
      <c r="D1366" s="8" t="s">
        <v>9323</v>
      </c>
      <c r="E1366" s="8"/>
      <c r="F1366" s="8" t="s">
        <v>12109</v>
      </c>
    </row>
    <row r="1367" spans="1:6" ht="15.75" customHeight="1" x14ac:dyDescent="0.25">
      <c r="A1367" s="8"/>
      <c r="B1367" s="8" t="s">
        <v>11954</v>
      </c>
      <c r="C1367" s="8" t="s">
        <v>11955</v>
      </c>
      <c r="D1367" s="8" t="s">
        <v>9319</v>
      </c>
      <c r="E1367" s="8"/>
      <c r="F1367" s="8" t="s">
        <v>12116</v>
      </c>
    </row>
    <row r="1368" spans="1:6" ht="15.75" customHeight="1" x14ac:dyDescent="0.25">
      <c r="A1368" s="8"/>
      <c r="B1368" s="8" t="s">
        <v>11954</v>
      </c>
      <c r="C1368" s="8" t="s">
        <v>11955</v>
      </c>
      <c r="D1368" s="8" t="s">
        <v>9333</v>
      </c>
      <c r="E1368" s="8"/>
      <c r="F1368" s="8" t="s">
        <v>11963</v>
      </c>
    </row>
    <row r="1369" spans="1:6" ht="15.75" customHeight="1" x14ac:dyDescent="0.25">
      <c r="A1369" s="8"/>
      <c r="B1369" s="8" t="s">
        <v>11954</v>
      </c>
      <c r="C1369" s="8" t="s">
        <v>11955</v>
      </c>
      <c r="D1369" s="8" t="s">
        <v>9452</v>
      </c>
      <c r="E1369" s="8"/>
      <c r="F1369" s="8" t="s">
        <v>12032</v>
      </c>
    </row>
    <row r="1370" spans="1:6" ht="15.75" customHeight="1" x14ac:dyDescent="0.25">
      <c r="A1370" s="8"/>
      <c r="B1370" s="8" t="s">
        <v>11954</v>
      </c>
      <c r="C1370" s="8" t="s">
        <v>11955</v>
      </c>
      <c r="D1370" s="8" t="s">
        <v>9451</v>
      </c>
      <c r="E1370" s="8"/>
      <c r="F1370" s="8" t="s">
        <v>12033</v>
      </c>
    </row>
    <row r="1371" spans="1:6" ht="15.75" customHeight="1" x14ac:dyDescent="0.25">
      <c r="A1371" s="8"/>
      <c r="B1371" s="8" t="s">
        <v>11954</v>
      </c>
      <c r="C1371" s="8" t="s">
        <v>11955</v>
      </c>
      <c r="D1371" s="8" t="s">
        <v>9450</v>
      </c>
      <c r="E1371" s="8"/>
      <c r="F1371" s="8" t="s">
        <v>12025</v>
      </c>
    </row>
    <row r="1372" spans="1:6" ht="15.75" customHeight="1" x14ac:dyDescent="0.25">
      <c r="A1372" s="8"/>
      <c r="B1372" s="8" t="s">
        <v>11954</v>
      </c>
      <c r="C1372" s="8" t="s">
        <v>11955</v>
      </c>
      <c r="D1372" s="8" t="s">
        <v>9449</v>
      </c>
      <c r="E1372" s="8"/>
      <c r="F1372" s="8" t="s">
        <v>12023</v>
      </c>
    </row>
    <row r="1373" spans="1:6" ht="15.75" customHeight="1" x14ac:dyDescent="0.25">
      <c r="A1373" s="8"/>
      <c r="B1373" s="8" t="s">
        <v>11954</v>
      </c>
      <c r="C1373" s="8" t="s">
        <v>11955</v>
      </c>
      <c r="D1373" s="8" t="s">
        <v>9448</v>
      </c>
      <c r="E1373" s="8"/>
      <c r="F1373" s="8" t="s">
        <v>12024</v>
      </c>
    </row>
    <row r="1374" spans="1:6" ht="15.75" customHeight="1" x14ac:dyDescent="0.25">
      <c r="A1374" s="8"/>
      <c r="B1374" s="8" t="s">
        <v>11954</v>
      </c>
      <c r="C1374" s="8" t="s">
        <v>11955</v>
      </c>
      <c r="D1374" s="8" t="s">
        <v>9444</v>
      </c>
      <c r="E1374" s="8"/>
      <c r="F1374" s="8" t="s">
        <v>12031</v>
      </c>
    </row>
    <row r="1375" spans="1:6" ht="15.75" customHeight="1" x14ac:dyDescent="0.25">
      <c r="A1375" s="8"/>
      <c r="B1375" s="8" t="s">
        <v>11954</v>
      </c>
      <c r="C1375" s="8" t="s">
        <v>11955</v>
      </c>
      <c r="D1375" s="8" t="s">
        <v>9446</v>
      </c>
      <c r="E1375" s="8"/>
      <c r="F1375" s="8" t="s">
        <v>11971</v>
      </c>
    </row>
    <row r="1376" spans="1:6" ht="15.75" customHeight="1" x14ac:dyDescent="0.25">
      <c r="A1376" s="8"/>
      <c r="B1376" s="8" t="s">
        <v>11954</v>
      </c>
      <c r="C1376" s="8" t="s">
        <v>11955</v>
      </c>
      <c r="D1376" s="8" t="s">
        <v>9442</v>
      </c>
      <c r="E1376" s="8"/>
      <c r="F1376" s="8" t="s">
        <v>12030</v>
      </c>
    </row>
    <row r="1377" spans="1:6" ht="15.75" customHeight="1" x14ac:dyDescent="0.25">
      <c r="A1377" s="8"/>
      <c r="B1377" s="8" t="s">
        <v>11954</v>
      </c>
      <c r="C1377" s="8" t="s">
        <v>11955</v>
      </c>
      <c r="D1377" s="8" t="s">
        <v>9447</v>
      </c>
      <c r="E1377" s="8"/>
      <c r="F1377" s="8" t="s">
        <v>12034</v>
      </c>
    </row>
    <row r="1378" spans="1:6" ht="15.75" customHeight="1" x14ac:dyDescent="0.25">
      <c r="A1378" s="8"/>
      <c r="B1378" s="8" t="s">
        <v>11954</v>
      </c>
      <c r="C1378" s="8" t="s">
        <v>11955</v>
      </c>
      <c r="D1378" s="8" t="s">
        <v>9443</v>
      </c>
      <c r="E1378" s="8"/>
      <c r="F1378" s="8" t="s">
        <v>12029</v>
      </c>
    </row>
    <row r="1379" spans="1:6" ht="15.75" customHeight="1" x14ac:dyDescent="0.25">
      <c r="A1379" s="8"/>
      <c r="B1379" s="8" t="s">
        <v>11954</v>
      </c>
      <c r="C1379" s="8" t="s">
        <v>11955</v>
      </c>
      <c r="D1379" s="8" t="s">
        <v>9465</v>
      </c>
      <c r="E1379" s="8"/>
      <c r="F1379" s="8" t="s">
        <v>12028</v>
      </c>
    </row>
    <row r="1380" spans="1:6" ht="15.75" customHeight="1" x14ac:dyDescent="0.25">
      <c r="A1380" s="8"/>
      <c r="B1380" s="8" t="s">
        <v>11954</v>
      </c>
      <c r="C1380" s="8" t="s">
        <v>11955</v>
      </c>
      <c r="D1380" s="8" t="s">
        <v>9486</v>
      </c>
      <c r="E1380" s="8"/>
      <c r="F1380" s="8" t="s">
        <v>12044</v>
      </c>
    </row>
    <row r="1381" spans="1:6" ht="15.75" customHeight="1" x14ac:dyDescent="0.25">
      <c r="A1381" s="8"/>
      <c r="B1381" s="8" t="s">
        <v>11954</v>
      </c>
      <c r="C1381" s="8" t="s">
        <v>11955</v>
      </c>
      <c r="D1381" s="8" t="s">
        <v>9485</v>
      </c>
      <c r="E1381" s="8"/>
      <c r="F1381" s="8" t="s">
        <v>12045</v>
      </c>
    </row>
    <row r="1382" spans="1:6" ht="15.75" customHeight="1" x14ac:dyDescent="0.25">
      <c r="A1382" s="8"/>
      <c r="B1382" s="8" t="s">
        <v>11954</v>
      </c>
      <c r="C1382" s="8" t="s">
        <v>11955</v>
      </c>
      <c r="D1382" s="8" t="s">
        <v>9484</v>
      </c>
      <c r="E1382" s="8"/>
      <c r="F1382" s="8" t="s">
        <v>12043</v>
      </c>
    </row>
    <row r="1383" spans="1:6" ht="15.75" customHeight="1" x14ac:dyDescent="0.25">
      <c r="A1383" s="8"/>
      <c r="B1383" s="8" t="s">
        <v>11954</v>
      </c>
      <c r="C1383" s="8" t="s">
        <v>11955</v>
      </c>
      <c r="D1383" s="8" t="s">
        <v>9482</v>
      </c>
      <c r="E1383" s="8"/>
      <c r="F1383" s="8" t="s">
        <v>12037</v>
      </c>
    </row>
    <row r="1384" spans="1:6" ht="15.75" customHeight="1" x14ac:dyDescent="0.25">
      <c r="A1384" s="8"/>
      <c r="B1384" s="8" t="s">
        <v>11954</v>
      </c>
      <c r="C1384" s="8" t="s">
        <v>11955</v>
      </c>
      <c r="D1384" s="8" t="s">
        <v>9483</v>
      </c>
      <c r="E1384" s="8"/>
      <c r="F1384" s="8" t="s">
        <v>12036</v>
      </c>
    </row>
    <row r="1385" spans="1:6" ht="15.75" customHeight="1" x14ac:dyDescent="0.25">
      <c r="A1385" s="8"/>
      <c r="B1385" s="8" t="s">
        <v>11954</v>
      </c>
      <c r="C1385" s="8" t="s">
        <v>11955</v>
      </c>
      <c r="D1385" s="8" t="s">
        <v>9480</v>
      </c>
      <c r="E1385" s="8"/>
      <c r="F1385" s="8" t="s">
        <v>12026</v>
      </c>
    </row>
    <row r="1386" spans="1:6" ht="15.75" customHeight="1" x14ac:dyDescent="0.25">
      <c r="A1386" s="8"/>
      <c r="B1386" s="8" t="s">
        <v>11954</v>
      </c>
      <c r="C1386" s="8" t="s">
        <v>11955</v>
      </c>
      <c r="D1386" s="8" t="s">
        <v>9479</v>
      </c>
      <c r="E1386" s="8"/>
      <c r="F1386" s="8" t="s">
        <v>12027</v>
      </c>
    </row>
    <row r="1387" spans="1:6" ht="15.75" customHeight="1" x14ac:dyDescent="0.25">
      <c r="A1387" s="8"/>
      <c r="B1387" s="8" t="s">
        <v>11954</v>
      </c>
      <c r="C1387" s="8" t="s">
        <v>11955</v>
      </c>
      <c r="D1387" s="8" t="s">
        <v>9476</v>
      </c>
      <c r="E1387" s="8"/>
      <c r="F1387" s="8" t="s">
        <v>12042</v>
      </c>
    </row>
    <row r="1388" spans="1:6" ht="15.75" customHeight="1" x14ac:dyDescent="0.25">
      <c r="A1388" s="8"/>
      <c r="B1388" s="8" t="s">
        <v>11954</v>
      </c>
      <c r="C1388" s="8" t="s">
        <v>11955</v>
      </c>
      <c r="D1388" s="8" t="s">
        <v>9481</v>
      </c>
      <c r="E1388" s="8"/>
      <c r="F1388" s="8" t="s">
        <v>12040</v>
      </c>
    </row>
    <row r="1389" spans="1:6" ht="15.75" customHeight="1" x14ac:dyDescent="0.25">
      <c r="A1389" s="8"/>
      <c r="B1389" s="8" t="s">
        <v>11954</v>
      </c>
      <c r="C1389" s="8" t="s">
        <v>11955</v>
      </c>
      <c r="D1389" s="8" t="s">
        <v>9477</v>
      </c>
      <c r="E1389" s="8"/>
      <c r="F1389" s="8" t="s">
        <v>12041</v>
      </c>
    </row>
    <row r="1390" spans="1:6" ht="15.75" customHeight="1" x14ac:dyDescent="0.25">
      <c r="A1390" s="8"/>
      <c r="B1390" s="8" t="s">
        <v>11954</v>
      </c>
      <c r="C1390" s="8" t="s">
        <v>11955</v>
      </c>
      <c r="D1390" s="8" t="s">
        <v>9445</v>
      </c>
      <c r="E1390" s="8"/>
      <c r="F1390" s="8" t="s">
        <v>11972</v>
      </c>
    </row>
    <row r="1391" spans="1:6" ht="15.75" customHeight="1" x14ac:dyDescent="0.25">
      <c r="A1391" s="8"/>
      <c r="B1391" s="8" t="s">
        <v>11954</v>
      </c>
      <c r="C1391" s="8" t="s">
        <v>11955</v>
      </c>
      <c r="D1391" s="8" t="s">
        <v>9338</v>
      </c>
      <c r="E1391" s="8"/>
      <c r="F1391" s="8" t="s">
        <v>11956</v>
      </c>
    </row>
    <row r="1392" spans="1:6" ht="15.75" customHeight="1" x14ac:dyDescent="0.25">
      <c r="A1392" s="8"/>
      <c r="B1392" s="8" t="s">
        <v>11954</v>
      </c>
      <c r="C1392" s="8" t="s">
        <v>11955</v>
      </c>
      <c r="D1392" s="8" t="s">
        <v>9340</v>
      </c>
      <c r="E1392" s="8"/>
      <c r="F1392" s="8" t="s">
        <v>11957</v>
      </c>
    </row>
    <row r="1393" spans="1:6" ht="15.75" customHeight="1" x14ac:dyDescent="0.25">
      <c r="A1393" s="8"/>
      <c r="B1393" s="8" t="s">
        <v>11954</v>
      </c>
      <c r="C1393" s="8" t="s">
        <v>11955</v>
      </c>
      <c r="D1393" s="8" t="s">
        <v>9336</v>
      </c>
      <c r="E1393" s="8"/>
      <c r="F1393" s="8" t="s">
        <v>11961</v>
      </c>
    </row>
    <row r="1394" spans="1:6" ht="15.75" customHeight="1" x14ac:dyDescent="0.25">
      <c r="A1394" s="8"/>
      <c r="B1394" s="8" t="s">
        <v>11954</v>
      </c>
      <c r="C1394" s="8" t="s">
        <v>11955</v>
      </c>
      <c r="D1394" s="8" t="s">
        <v>9457</v>
      </c>
      <c r="E1394" s="8"/>
      <c r="F1394" s="8" t="s">
        <v>11959</v>
      </c>
    </row>
    <row r="1395" spans="1:6" ht="15.75" customHeight="1" x14ac:dyDescent="0.25">
      <c r="A1395" s="8"/>
      <c r="B1395" s="8" t="s">
        <v>11954</v>
      </c>
      <c r="C1395" s="8" t="s">
        <v>11955</v>
      </c>
      <c r="D1395" s="8" t="s">
        <v>9337</v>
      </c>
      <c r="E1395" s="8"/>
      <c r="F1395" s="8" t="s">
        <v>11960</v>
      </c>
    </row>
    <row r="1396" spans="1:6" ht="15.75" customHeight="1" x14ac:dyDescent="0.25">
      <c r="A1396" s="8"/>
      <c r="B1396" s="8" t="s">
        <v>11954</v>
      </c>
      <c r="C1396" s="8" t="s">
        <v>11955</v>
      </c>
      <c r="D1396" s="8" t="s">
        <v>9330</v>
      </c>
      <c r="E1396" s="8"/>
      <c r="F1396" s="8" t="s">
        <v>11966</v>
      </c>
    </row>
    <row r="1397" spans="1:6" ht="15.75" customHeight="1" x14ac:dyDescent="0.25">
      <c r="A1397" s="8"/>
      <c r="B1397" s="8" t="s">
        <v>11954</v>
      </c>
      <c r="C1397" s="8" t="s">
        <v>11955</v>
      </c>
      <c r="D1397" s="8" t="s">
        <v>9334</v>
      </c>
      <c r="E1397" s="8"/>
      <c r="F1397" s="8" t="s">
        <v>11962</v>
      </c>
    </row>
    <row r="1398" spans="1:6" ht="15.75" customHeight="1" x14ac:dyDescent="0.25">
      <c r="A1398" s="8"/>
      <c r="B1398" s="8" t="s">
        <v>11954</v>
      </c>
      <c r="C1398" s="8" t="s">
        <v>11955</v>
      </c>
      <c r="D1398" s="8" t="s">
        <v>9331</v>
      </c>
      <c r="E1398" s="8"/>
      <c r="F1398" s="8" t="s">
        <v>11965</v>
      </c>
    </row>
    <row r="1399" spans="1:6" ht="15.75" customHeight="1" x14ac:dyDescent="0.25">
      <c r="A1399" s="8"/>
      <c r="B1399" s="8" t="s">
        <v>11954</v>
      </c>
      <c r="C1399" s="8" t="s">
        <v>11955</v>
      </c>
      <c r="D1399" s="8" t="s">
        <v>9339</v>
      </c>
      <c r="E1399" s="8"/>
      <c r="F1399" s="8" t="s">
        <v>11958</v>
      </c>
    </row>
    <row r="1400" spans="1:6" ht="15.75" customHeight="1" x14ac:dyDescent="0.25">
      <c r="A1400" s="8"/>
      <c r="B1400" s="8" t="s">
        <v>11954</v>
      </c>
      <c r="C1400" s="8" t="s">
        <v>11955</v>
      </c>
      <c r="D1400" s="8" t="s">
        <v>9335</v>
      </c>
      <c r="E1400" s="8"/>
      <c r="F1400" s="8" t="s">
        <v>11964</v>
      </c>
    </row>
    <row r="1401" spans="1:6" ht="15.75" customHeight="1" x14ac:dyDescent="0.25">
      <c r="A1401" s="8"/>
      <c r="B1401" s="8" t="s">
        <v>11954</v>
      </c>
      <c r="C1401" s="8" t="s">
        <v>11955</v>
      </c>
      <c r="D1401" s="8" t="s">
        <v>9458</v>
      </c>
      <c r="E1401" s="8"/>
      <c r="F1401" s="8" t="s">
        <v>11967</v>
      </c>
    </row>
    <row r="1402" spans="1:6" ht="15.75" customHeight="1" x14ac:dyDescent="0.25">
      <c r="A1402" s="8"/>
      <c r="B1402" s="8" t="s">
        <v>11954</v>
      </c>
      <c r="C1402" s="8" t="s">
        <v>11955</v>
      </c>
      <c r="D1402" s="8" t="s">
        <v>9462</v>
      </c>
      <c r="E1402" s="8"/>
      <c r="F1402" s="8" t="s">
        <v>11970</v>
      </c>
    </row>
    <row r="1403" spans="1:6" ht="15.75" customHeight="1" x14ac:dyDescent="0.25">
      <c r="A1403" s="8"/>
      <c r="B1403" s="8" t="s">
        <v>11954</v>
      </c>
      <c r="C1403" s="8" t="s">
        <v>11955</v>
      </c>
      <c r="D1403" s="8" t="s">
        <v>9464</v>
      </c>
      <c r="E1403" s="8"/>
      <c r="F1403" s="8" t="s">
        <v>11977</v>
      </c>
    </row>
    <row r="1404" spans="1:6" ht="15.75" customHeight="1" x14ac:dyDescent="0.25">
      <c r="A1404" s="8"/>
      <c r="B1404" s="8" t="s">
        <v>11954</v>
      </c>
      <c r="C1404" s="8" t="s">
        <v>11955</v>
      </c>
      <c r="D1404" s="8" t="s">
        <v>9460</v>
      </c>
      <c r="E1404" s="8"/>
      <c r="F1404" s="8" t="s">
        <v>11969</v>
      </c>
    </row>
    <row r="1405" spans="1:6" ht="15.75" customHeight="1" x14ac:dyDescent="0.25">
      <c r="A1405" s="8"/>
      <c r="B1405" s="8" t="s">
        <v>11954</v>
      </c>
      <c r="C1405" s="8" t="s">
        <v>11955</v>
      </c>
      <c r="D1405" s="8" t="s">
        <v>9453</v>
      </c>
      <c r="E1405" s="8"/>
      <c r="F1405" s="8" t="s">
        <v>11973</v>
      </c>
    </row>
    <row r="1406" spans="1:6" ht="15.75" customHeight="1" x14ac:dyDescent="0.25">
      <c r="A1406" s="8"/>
      <c r="B1406" s="8" t="s">
        <v>11954</v>
      </c>
      <c r="C1406" s="8" t="s">
        <v>11955</v>
      </c>
      <c r="D1406" s="8" t="s">
        <v>9461</v>
      </c>
      <c r="E1406" s="8"/>
      <c r="F1406" s="8" t="s">
        <v>11968</v>
      </c>
    </row>
    <row r="1407" spans="1:6" ht="15.75" customHeight="1" x14ac:dyDescent="0.25">
      <c r="A1407" s="8"/>
      <c r="B1407" s="8" t="s">
        <v>11954</v>
      </c>
      <c r="C1407" s="8" t="s">
        <v>11955</v>
      </c>
      <c r="D1407" s="8" t="s">
        <v>9454</v>
      </c>
      <c r="E1407" s="8"/>
      <c r="F1407" s="8" t="s">
        <v>11975</v>
      </c>
    </row>
    <row r="1408" spans="1:6" ht="15.75" customHeight="1" x14ac:dyDescent="0.25">
      <c r="A1408" s="8"/>
      <c r="B1408" s="8" t="s">
        <v>11954</v>
      </c>
      <c r="C1408" s="8" t="s">
        <v>11955</v>
      </c>
      <c r="D1408" s="8" t="s">
        <v>9456</v>
      </c>
      <c r="E1408" s="8"/>
      <c r="F1408" s="8" t="s">
        <v>11976</v>
      </c>
    </row>
    <row r="1409" spans="1:6" ht="15.75" customHeight="1" x14ac:dyDescent="0.25">
      <c r="A1409" s="8"/>
      <c r="B1409" s="8" t="s">
        <v>11954</v>
      </c>
      <c r="C1409" s="8" t="s">
        <v>11955</v>
      </c>
      <c r="D1409" s="8" t="s">
        <v>9455</v>
      </c>
      <c r="E1409" s="8"/>
      <c r="F1409" s="8" t="s">
        <v>11974</v>
      </c>
    </row>
    <row r="1410" spans="1:6" ht="15.75" customHeight="1" x14ac:dyDescent="0.25">
      <c r="A1410" s="8"/>
      <c r="B1410" s="8" t="s">
        <v>11954</v>
      </c>
      <c r="C1410" s="8" t="s">
        <v>11955</v>
      </c>
      <c r="D1410" s="8" t="s">
        <v>9463</v>
      </c>
      <c r="E1410" s="8"/>
      <c r="F1410" s="8" t="s">
        <v>11978</v>
      </c>
    </row>
    <row r="1411" spans="1:6" ht="15.75" customHeight="1" x14ac:dyDescent="0.25">
      <c r="A1411" s="8"/>
      <c r="B1411" s="8" t="s">
        <v>11954</v>
      </c>
      <c r="C1411" s="8" t="s">
        <v>11955</v>
      </c>
      <c r="D1411" s="8" t="s">
        <v>9459</v>
      </c>
      <c r="E1411" s="8"/>
      <c r="F1411" s="8" t="s">
        <v>11979</v>
      </c>
    </row>
    <row r="1412" spans="1:6" ht="15.75" customHeight="1" x14ac:dyDescent="0.25">
      <c r="A1412" s="8"/>
      <c r="B1412" s="8" t="s">
        <v>11954</v>
      </c>
      <c r="C1412" s="8" t="s">
        <v>11955</v>
      </c>
      <c r="D1412" s="8" t="s">
        <v>10015</v>
      </c>
      <c r="E1412" s="8"/>
      <c r="F1412" s="8" t="s">
        <v>12085</v>
      </c>
    </row>
    <row r="1413" spans="1:6" ht="15.75" customHeight="1" x14ac:dyDescent="0.25">
      <c r="A1413" s="8"/>
      <c r="B1413" s="8" t="s">
        <v>11954</v>
      </c>
      <c r="C1413" s="8" t="s">
        <v>11955</v>
      </c>
      <c r="D1413" s="8" t="s">
        <v>10010</v>
      </c>
      <c r="E1413" s="8"/>
      <c r="F1413" s="8" t="s">
        <v>12092</v>
      </c>
    </row>
    <row r="1414" spans="1:6" ht="15.75" customHeight="1" x14ac:dyDescent="0.25">
      <c r="A1414" s="8"/>
      <c r="B1414" s="8" t="s">
        <v>11954</v>
      </c>
      <c r="C1414" s="8" t="s">
        <v>11955</v>
      </c>
      <c r="D1414" s="8" t="s">
        <v>10016</v>
      </c>
      <c r="E1414" s="8"/>
      <c r="F1414" s="8" t="s">
        <v>12084</v>
      </c>
    </row>
    <row r="1415" spans="1:6" ht="15.75" customHeight="1" x14ac:dyDescent="0.25">
      <c r="A1415" s="8"/>
      <c r="B1415" s="8" t="s">
        <v>11954</v>
      </c>
      <c r="C1415" s="8" t="s">
        <v>11955</v>
      </c>
      <c r="D1415" s="8" t="s">
        <v>10014</v>
      </c>
      <c r="E1415" s="8"/>
      <c r="F1415" s="8" t="s">
        <v>12088</v>
      </c>
    </row>
    <row r="1416" spans="1:6" ht="15.75" customHeight="1" x14ac:dyDescent="0.25">
      <c r="A1416" s="8"/>
      <c r="B1416" s="8" t="s">
        <v>11954</v>
      </c>
      <c r="C1416" s="8" t="s">
        <v>11955</v>
      </c>
      <c r="D1416" s="8" t="s">
        <v>10017</v>
      </c>
      <c r="E1416" s="8"/>
      <c r="F1416" s="8" t="s">
        <v>12083</v>
      </c>
    </row>
    <row r="1417" spans="1:6" ht="15.75" customHeight="1" x14ac:dyDescent="0.25">
      <c r="A1417" s="8"/>
      <c r="B1417" s="8" t="s">
        <v>11954</v>
      </c>
      <c r="C1417" s="8" t="s">
        <v>11955</v>
      </c>
      <c r="D1417" s="8" t="s">
        <v>10009</v>
      </c>
      <c r="E1417" s="8"/>
      <c r="F1417" s="8" t="s">
        <v>12091</v>
      </c>
    </row>
    <row r="1418" spans="1:6" ht="15.75" customHeight="1" x14ac:dyDescent="0.25">
      <c r="A1418" s="8"/>
      <c r="B1418" s="8" t="s">
        <v>11954</v>
      </c>
      <c r="C1418" s="8" t="s">
        <v>11955</v>
      </c>
      <c r="D1418" s="8" t="s">
        <v>10008</v>
      </c>
      <c r="E1418" s="8"/>
      <c r="F1418" s="8" t="s">
        <v>12074</v>
      </c>
    </row>
    <row r="1419" spans="1:6" ht="15.75" customHeight="1" x14ac:dyDescent="0.25">
      <c r="A1419" s="8"/>
      <c r="B1419" s="8" t="s">
        <v>11954</v>
      </c>
      <c r="C1419" s="8" t="s">
        <v>11955</v>
      </c>
      <c r="D1419" s="8" t="s">
        <v>10006</v>
      </c>
      <c r="E1419" s="8"/>
      <c r="F1419" s="8" t="s">
        <v>12090</v>
      </c>
    </row>
    <row r="1420" spans="1:6" ht="15.75" customHeight="1" x14ac:dyDescent="0.25">
      <c r="A1420" s="8"/>
      <c r="B1420" s="8" t="s">
        <v>11954</v>
      </c>
      <c r="C1420" s="8" t="s">
        <v>11955</v>
      </c>
      <c r="D1420" s="8" t="s">
        <v>10005</v>
      </c>
      <c r="E1420" s="8"/>
      <c r="F1420" s="8" t="s">
        <v>12093</v>
      </c>
    </row>
    <row r="1421" spans="1:6" ht="15.75" customHeight="1" x14ac:dyDescent="0.25">
      <c r="A1421" s="8"/>
      <c r="B1421" s="8" t="s">
        <v>11954</v>
      </c>
      <c r="C1421" s="8" t="s">
        <v>11955</v>
      </c>
      <c r="D1421" s="8" t="s">
        <v>10004</v>
      </c>
      <c r="E1421" s="8"/>
      <c r="F1421" s="8" t="s">
        <v>12089</v>
      </c>
    </row>
    <row r="1422" spans="1:6" ht="15.75" customHeight="1" x14ac:dyDescent="0.25">
      <c r="A1422" s="8"/>
      <c r="B1422" s="8" t="s">
        <v>11954</v>
      </c>
      <c r="C1422" s="8" t="s">
        <v>11955</v>
      </c>
      <c r="D1422" s="8" t="s">
        <v>10011</v>
      </c>
      <c r="E1422" s="8"/>
      <c r="F1422" s="8" t="s">
        <v>12087</v>
      </c>
    </row>
    <row r="1423" spans="1:6" ht="15.75" customHeight="1" x14ac:dyDescent="0.25">
      <c r="A1423" s="8"/>
      <c r="B1423" s="8" t="s">
        <v>11954</v>
      </c>
      <c r="C1423" s="8" t="s">
        <v>11955</v>
      </c>
      <c r="D1423" s="8" t="s">
        <v>9989</v>
      </c>
      <c r="E1423" s="8"/>
      <c r="F1423" s="8" t="s">
        <v>12056</v>
      </c>
    </row>
    <row r="1424" spans="1:6" ht="15.75" customHeight="1" x14ac:dyDescent="0.25">
      <c r="A1424" s="8"/>
      <c r="B1424" s="8" t="s">
        <v>11954</v>
      </c>
      <c r="C1424" s="8" t="s">
        <v>11955</v>
      </c>
      <c r="D1424" s="8" t="s">
        <v>9992</v>
      </c>
      <c r="E1424" s="8"/>
      <c r="F1424" s="8" t="s">
        <v>12057</v>
      </c>
    </row>
    <row r="1425" spans="1:6" ht="15.75" customHeight="1" x14ac:dyDescent="0.25">
      <c r="A1425" s="8"/>
      <c r="B1425" s="8" t="s">
        <v>11954</v>
      </c>
      <c r="C1425" s="8" t="s">
        <v>11955</v>
      </c>
      <c r="D1425" s="8" t="s">
        <v>9990</v>
      </c>
      <c r="E1425" s="8"/>
      <c r="F1425" s="8" t="s">
        <v>12055</v>
      </c>
    </row>
    <row r="1426" spans="1:6" ht="15.75" customHeight="1" x14ac:dyDescent="0.25">
      <c r="A1426" s="8"/>
      <c r="B1426" s="8" t="s">
        <v>11954</v>
      </c>
      <c r="C1426" s="8" t="s">
        <v>11955</v>
      </c>
      <c r="D1426" s="8" t="s">
        <v>9996</v>
      </c>
      <c r="E1426" s="8"/>
      <c r="F1426" s="8" t="s">
        <v>12047</v>
      </c>
    </row>
    <row r="1427" spans="1:6" ht="15.75" customHeight="1" x14ac:dyDescent="0.25">
      <c r="A1427" s="8"/>
      <c r="B1427" s="8" t="s">
        <v>11954</v>
      </c>
      <c r="C1427" s="8" t="s">
        <v>11955</v>
      </c>
      <c r="D1427" s="8" t="s">
        <v>9991</v>
      </c>
      <c r="E1427" s="8"/>
      <c r="F1427" s="8" t="s">
        <v>12048</v>
      </c>
    </row>
    <row r="1428" spans="1:6" ht="15.75" customHeight="1" x14ac:dyDescent="0.25">
      <c r="A1428" s="8"/>
      <c r="B1428" s="8" t="s">
        <v>11954</v>
      </c>
      <c r="C1428" s="8" t="s">
        <v>11955</v>
      </c>
      <c r="D1428" s="8" t="s">
        <v>10013</v>
      </c>
      <c r="E1428" s="8"/>
      <c r="F1428" s="8" t="s">
        <v>12070</v>
      </c>
    </row>
    <row r="1429" spans="1:6" ht="15.75" customHeight="1" x14ac:dyDescent="0.25">
      <c r="A1429" s="8"/>
      <c r="B1429" s="8" t="s">
        <v>11954</v>
      </c>
      <c r="C1429" s="8" t="s">
        <v>11955</v>
      </c>
      <c r="D1429" s="8" t="s">
        <v>10012</v>
      </c>
      <c r="E1429" s="8"/>
      <c r="F1429" s="8" t="s">
        <v>12086</v>
      </c>
    </row>
    <row r="1430" spans="1:6" ht="15.75" customHeight="1" x14ac:dyDescent="0.25">
      <c r="A1430" s="8"/>
      <c r="B1430" s="8" t="s">
        <v>11954</v>
      </c>
      <c r="C1430" s="8" t="s">
        <v>11955</v>
      </c>
      <c r="D1430" s="8" t="s">
        <v>9993</v>
      </c>
      <c r="E1430" s="8"/>
      <c r="F1430" s="8" t="s">
        <v>12054</v>
      </c>
    </row>
    <row r="1431" spans="1:6" ht="15.75" customHeight="1" x14ac:dyDescent="0.25">
      <c r="A1431" s="8"/>
      <c r="B1431" s="8" t="s">
        <v>11954</v>
      </c>
      <c r="C1431" s="8" t="s">
        <v>11955</v>
      </c>
      <c r="D1431" s="8" t="s">
        <v>9995</v>
      </c>
      <c r="E1431" s="8"/>
      <c r="F1431" s="8" t="s">
        <v>12052</v>
      </c>
    </row>
    <row r="1432" spans="1:6" ht="15.75" customHeight="1" x14ac:dyDescent="0.25">
      <c r="A1432" s="8"/>
      <c r="B1432" s="8" t="s">
        <v>11954</v>
      </c>
      <c r="C1432" s="8" t="s">
        <v>11955</v>
      </c>
      <c r="D1432" s="8" t="s">
        <v>9994</v>
      </c>
      <c r="E1432" s="8"/>
      <c r="F1432" s="8" t="s">
        <v>12053</v>
      </c>
    </row>
    <row r="1433" spans="1:6" ht="15.75" customHeight="1" x14ac:dyDescent="0.25">
      <c r="A1433" s="8"/>
      <c r="B1433" s="8" t="s">
        <v>11954</v>
      </c>
      <c r="C1433" s="8" t="s">
        <v>11955</v>
      </c>
      <c r="D1433" s="8" t="s">
        <v>10007</v>
      </c>
      <c r="E1433" s="8"/>
      <c r="F1433" s="8" t="s">
        <v>12075</v>
      </c>
    </row>
    <row r="1434" spans="1:6" ht="15.75" customHeight="1" x14ac:dyDescent="0.25">
      <c r="A1434" s="8"/>
      <c r="B1434" s="8" t="s">
        <v>11954</v>
      </c>
      <c r="C1434" s="8" t="s">
        <v>11955</v>
      </c>
      <c r="D1434" s="8" t="s">
        <v>9470</v>
      </c>
      <c r="E1434" s="8"/>
      <c r="F1434" s="8" t="s">
        <v>12006</v>
      </c>
    </row>
    <row r="1435" spans="1:6" ht="15.75" customHeight="1" x14ac:dyDescent="0.25">
      <c r="A1435" s="8"/>
      <c r="B1435" s="8" t="s">
        <v>11954</v>
      </c>
      <c r="C1435" s="8" t="s">
        <v>11955</v>
      </c>
      <c r="D1435" s="8" t="s">
        <v>9473</v>
      </c>
      <c r="E1435" s="8"/>
      <c r="F1435" s="8" t="s">
        <v>12011</v>
      </c>
    </row>
    <row r="1436" spans="1:6" ht="15.75" customHeight="1" x14ac:dyDescent="0.25">
      <c r="A1436" s="8"/>
      <c r="B1436" s="8" t="s">
        <v>11954</v>
      </c>
      <c r="C1436" s="8" t="s">
        <v>11955</v>
      </c>
      <c r="D1436" s="8" t="s">
        <v>9467</v>
      </c>
      <c r="E1436" s="8"/>
      <c r="F1436" s="8" t="s">
        <v>12007</v>
      </c>
    </row>
    <row r="1437" spans="1:6" ht="15.75" customHeight="1" x14ac:dyDescent="0.25">
      <c r="A1437" s="8"/>
      <c r="B1437" s="8" t="s">
        <v>11954</v>
      </c>
      <c r="C1437" s="8" t="s">
        <v>11955</v>
      </c>
      <c r="D1437" s="8" t="s">
        <v>9468</v>
      </c>
      <c r="E1437" s="8"/>
      <c r="F1437" s="8" t="s">
        <v>12038</v>
      </c>
    </row>
    <row r="1438" spans="1:6" ht="15.75" customHeight="1" x14ac:dyDescent="0.25">
      <c r="A1438" s="8"/>
      <c r="B1438" s="8" t="s">
        <v>11954</v>
      </c>
      <c r="C1438" s="8" t="s">
        <v>11955</v>
      </c>
      <c r="D1438" s="8" t="s">
        <v>9466</v>
      </c>
      <c r="E1438" s="8"/>
      <c r="F1438" s="8" t="s">
        <v>12008</v>
      </c>
    </row>
    <row r="1439" spans="1:6" ht="15.75" customHeight="1" x14ac:dyDescent="0.25">
      <c r="A1439" s="8"/>
      <c r="B1439" s="8" t="s">
        <v>11954</v>
      </c>
      <c r="C1439" s="8" t="s">
        <v>11955</v>
      </c>
      <c r="D1439" s="8" t="s">
        <v>9412</v>
      </c>
      <c r="E1439" s="8"/>
      <c r="F1439" s="8" t="s">
        <v>12005</v>
      </c>
    </row>
    <row r="1440" spans="1:6" ht="15.75" customHeight="1" x14ac:dyDescent="0.25">
      <c r="A1440" s="8"/>
      <c r="B1440" s="8" t="s">
        <v>11954</v>
      </c>
      <c r="C1440" s="8" t="s">
        <v>11955</v>
      </c>
      <c r="D1440" s="8" t="s">
        <v>9411</v>
      </c>
      <c r="E1440" s="8"/>
      <c r="F1440" s="8" t="s">
        <v>12002</v>
      </c>
    </row>
    <row r="1441" spans="1:6" ht="15.75" customHeight="1" x14ac:dyDescent="0.25">
      <c r="A1441" s="8"/>
      <c r="B1441" s="8" t="s">
        <v>11954</v>
      </c>
      <c r="C1441" s="8" t="s">
        <v>11955</v>
      </c>
      <c r="D1441" s="8" t="s">
        <v>9471</v>
      </c>
      <c r="E1441" s="8"/>
      <c r="F1441" s="8" t="s">
        <v>12003</v>
      </c>
    </row>
    <row r="1442" spans="1:6" ht="15.75" customHeight="1" x14ac:dyDescent="0.25">
      <c r="A1442" s="8"/>
      <c r="B1442" s="8" t="s">
        <v>11954</v>
      </c>
      <c r="C1442" s="8" t="s">
        <v>11955</v>
      </c>
      <c r="D1442" s="8" t="s">
        <v>9474</v>
      </c>
      <c r="E1442" s="8"/>
      <c r="F1442" s="8" t="s">
        <v>12010</v>
      </c>
    </row>
    <row r="1443" spans="1:6" ht="15.75" customHeight="1" x14ac:dyDescent="0.25">
      <c r="A1443" s="8"/>
      <c r="B1443" s="8" t="s">
        <v>11954</v>
      </c>
      <c r="C1443" s="8" t="s">
        <v>11955</v>
      </c>
      <c r="D1443" s="8" t="s">
        <v>9472</v>
      </c>
      <c r="E1443" s="8"/>
      <c r="F1443" s="8" t="s">
        <v>12009</v>
      </c>
    </row>
    <row r="1444" spans="1:6" ht="15.75" customHeight="1" x14ac:dyDescent="0.25">
      <c r="A1444" s="8"/>
      <c r="B1444" s="8" t="s">
        <v>11954</v>
      </c>
      <c r="C1444" s="8" t="s">
        <v>11955</v>
      </c>
      <c r="D1444" s="8" t="s">
        <v>9469</v>
      </c>
      <c r="E1444" s="8"/>
      <c r="F1444" s="8" t="s">
        <v>12039</v>
      </c>
    </row>
    <row r="1445" spans="1:6" ht="15.75" customHeight="1" x14ac:dyDescent="0.25">
      <c r="A1445" s="8"/>
      <c r="B1445" s="8" t="s">
        <v>11954</v>
      </c>
      <c r="C1445" s="8" t="s">
        <v>11955</v>
      </c>
      <c r="D1445" s="8" t="s">
        <v>9973</v>
      </c>
      <c r="E1445" s="8"/>
      <c r="F1445" s="8" t="s">
        <v>12073</v>
      </c>
    </row>
    <row r="1446" spans="1:6" ht="15.75" customHeight="1" x14ac:dyDescent="0.25">
      <c r="A1446" s="8"/>
      <c r="B1446" s="8" t="s">
        <v>11954</v>
      </c>
      <c r="C1446" s="8" t="s">
        <v>11955</v>
      </c>
      <c r="D1446" s="8" t="s">
        <v>9976</v>
      </c>
      <c r="E1446" s="8"/>
      <c r="F1446" s="8" t="s">
        <v>12080</v>
      </c>
    </row>
    <row r="1447" spans="1:6" ht="15.75" customHeight="1" x14ac:dyDescent="0.25">
      <c r="A1447" s="8"/>
      <c r="B1447" s="8" t="s">
        <v>11954</v>
      </c>
      <c r="C1447" s="8" t="s">
        <v>11955</v>
      </c>
      <c r="D1447" s="8" t="s">
        <v>9970</v>
      </c>
      <c r="E1447" s="8"/>
      <c r="F1447" s="8" t="s">
        <v>12072</v>
      </c>
    </row>
    <row r="1448" spans="1:6" ht="15.75" customHeight="1" x14ac:dyDescent="0.25">
      <c r="A1448" s="8"/>
      <c r="B1448" s="8" t="s">
        <v>11954</v>
      </c>
      <c r="C1448" s="8" t="s">
        <v>11955</v>
      </c>
      <c r="D1448" s="8" t="s">
        <v>9972</v>
      </c>
      <c r="E1448" s="8"/>
      <c r="F1448" s="8" t="s">
        <v>12076</v>
      </c>
    </row>
    <row r="1449" spans="1:6" ht="15.75" customHeight="1" x14ac:dyDescent="0.25">
      <c r="A1449" s="8"/>
      <c r="B1449" s="8" t="s">
        <v>11954</v>
      </c>
      <c r="C1449" s="8" t="s">
        <v>11955</v>
      </c>
      <c r="D1449" s="8" t="s">
        <v>9971</v>
      </c>
      <c r="E1449" s="8"/>
      <c r="F1449" s="8" t="s">
        <v>12071</v>
      </c>
    </row>
    <row r="1450" spans="1:6" ht="15.75" customHeight="1" x14ac:dyDescent="0.25">
      <c r="A1450" s="8"/>
      <c r="B1450" s="8" t="s">
        <v>11954</v>
      </c>
      <c r="C1450" s="8" t="s">
        <v>11955</v>
      </c>
      <c r="D1450" s="8" t="s">
        <v>9964</v>
      </c>
      <c r="E1450" s="8"/>
      <c r="F1450" s="8" t="s">
        <v>12078</v>
      </c>
    </row>
    <row r="1451" spans="1:6" ht="15.75" customHeight="1" x14ac:dyDescent="0.25">
      <c r="A1451" s="8"/>
      <c r="B1451" s="8" t="s">
        <v>11954</v>
      </c>
      <c r="C1451" s="8" t="s">
        <v>11955</v>
      </c>
      <c r="D1451" s="8" t="s">
        <v>9475</v>
      </c>
      <c r="E1451" s="8"/>
      <c r="F1451" s="8" t="s">
        <v>12035</v>
      </c>
    </row>
    <row r="1452" spans="1:6" ht="15.75" customHeight="1" x14ac:dyDescent="0.25">
      <c r="A1452" s="8"/>
      <c r="B1452" s="8" t="s">
        <v>11954</v>
      </c>
      <c r="C1452" s="8" t="s">
        <v>11955</v>
      </c>
      <c r="D1452" s="8" t="s">
        <v>9969</v>
      </c>
      <c r="E1452" s="8"/>
      <c r="F1452" s="8" t="s">
        <v>12077</v>
      </c>
    </row>
    <row r="1453" spans="1:6" ht="15.75" customHeight="1" x14ac:dyDescent="0.25">
      <c r="A1453" s="8"/>
      <c r="B1453" s="8" t="s">
        <v>11954</v>
      </c>
      <c r="C1453" s="8" t="s">
        <v>11955</v>
      </c>
      <c r="D1453" s="8" t="s">
        <v>9975</v>
      </c>
      <c r="E1453" s="8"/>
      <c r="F1453" s="8" t="s">
        <v>12081</v>
      </c>
    </row>
    <row r="1454" spans="1:6" ht="15.75" customHeight="1" x14ac:dyDescent="0.25">
      <c r="A1454" s="8"/>
      <c r="B1454" s="8" t="s">
        <v>11954</v>
      </c>
      <c r="C1454" s="8" t="s">
        <v>11955</v>
      </c>
      <c r="D1454" s="8" t="s">
        <v>9974</v>
      </c>
      <c r="E1454" s="8"/>
      <c r="F1454" s="8" t="s">
        <v>12082</v>
      </c>
    </row>
    <row r="1455" spans="1:6" ht="15.75" customHeight="1" x14ac:dyDescent="0.25">
      <c r="A1455" s="8"/>
      <c r="B1455" s="8" t="s">
        <v>11954</v>
      </c>
      <c r="C1455" s="8" t="s">
        <v>11955</v>
      </c>
      <c r="D1455" s="8" t="s">
        <v>9358</v>
      </c>
      <c r="E1455" s="8"/>
      <c r="F1455" s="8" t="s">
        <v>12138</v>
      </c>
    </row>
    <row r="1456" spans="1:6" ht="15.75" customHeight="1" x14ac:dyDescent="0.25">
      <c r="A1456" s="8"/>
      <c r="B1456" s="8" t="s">
        <v>11954</v>
      </c>
      <c r="C1456" s="8" t="s">
        <v>11955</v>
      </c>
      <c r="D1456" s="8" t="s">
        <v>9360</v>
      </c>
      <c r="E1456" s="8"/>
      <c r="F1456" s="8" t="s">
        <v>12123</v>
      </c>
    </row>
    <row r="1457" spans="1:6" ht="15.75" customHeight="1" x14ac:dyDescent="0.25">
      <c r="A1457" s="8"/>
      <c r="B1457" s="8" t="s">
        <v>11954</v>
      </c>
      <c r="C1457" s="8" t="s">
        <v>11955</v>
      </c>
      <c r="D1457" s="8" t="s">
        <v>9373</v>
      </c>
      <c r="E1457" s="8"/>
      <c r="F1457" s="8" t="s">
        <v>12137</v>
      </c>
    </row>
    <row r="1458" spans="1:6" ht="15.75" customHeight="1" x14ac:dyDescent="0.25">
      <c r="A1458" s="8"/>
      <c r="B1458" s="8" t="s">
        <v>11954</v>
      </c>
      <c r="C1458" s="8" t="s">
        <v>11955</v>
      </c>
      <c r="D1458" s="8" t="s">
        <v>9390</v>
      </c>
      <c r="E1458" s="8"/>
      <c r="F1458" s="8" t="s">
        <v>12140</v>
      </c>
    </row>
    <row r="1459" spans="1:6" ht="15.75" customHeight="1" x14ac:dyDescent="0.25">
      <c r="A1459" s="8"/>
      <c r="B1459" s="8" t="s">
        <v>11954</v>
      </c>
      <c r="C1459" s="8" t="s">
        <v>11955</v>
      </c>
      <c r="D1459" s="8" t="s">
        <v>9389</v>
      </c>
      <c r="E1459" s="8"/>
      <c r="F1459" s="8" t="s">
        <v>12141</v>
      </c>
    </row>
    <row r="1460" spans="1:6" ht="15.75" customHeight="1" x14ac:dyDescent="0.25">
      <c r="A1460" s="8"/>
      <c r="B1460" s="8" t="s">
        <v>11954</v>
      </c>
      <c r="C1460" s="8" t="s">
        <v>11955</v>
      </c>
      <c r="D1460" s="8" t="s">
        <v>9352</v>
      </c>
      <c r="E1460" s="8"/>
      <c r="F1460" s="8" t="s">
        <v>12122</v>
      </c>
    </row>
    <row r="1461" spans="1:6" ht="15.75" customHeight="1" x14ac:dyDescent="0.25">
      <c r="A1461" s="8"/>
      <c r="B1461" s="8" t="s">
        <v>11954</v>
      </c>
      <c r="C1461" s="8" t="s">
        <v>11955</v>
      </c>
      <c r="D1461" s="8" t="s">
        <v>9354</v>
      </c>
      <c r="E1461" s="8"/>
      <c r="F1461" s="8" t="s">
        <v>12128</v>
      </c>
    </row>
    <row r="1462" spans="1:6" ht="15.75" customHeight="1" x14ac:dyDescent="0.25">
      <c r="A1462" s="8"/>
      <c r="B1462" s="8" t="s">
        <v>11954</v>
      </c>
      <c r="C1462" s="8" t="s">
        <v>11955</v>
      </c>
      <c r="D1462" s="8" t="s">
        <v>9353</v>
      </c>
      <c r="E1462" s="8"/>
      <c r="F1462" s="8" t="s">
        <v>12121</v>
      </c>
    </row>
    <row r="1463" spans="1:6" ht="15.75" customHeight="1" x14ac:dyDescent="0.25">
      <c r="A1463" s="8"/>
      <c r="B1463" s="8" t="s">
        <v>11954</v>
      </c>
      <c r="C1463" s="8" t="s">
        <v>11955</v>
      </c>
      <c r="D1463" s="8" t="s">
        <v>9359</v>
      </c>
      <c r="E1463" s="8"/>
      <c r="F1463" s="8" t="s">
        <v>12124</v>
      </c>
    </row>
    <row r="1464" spans="1:6" ht="15.75" customHeight="1" x14ac:dyDescent="0.25">
      <c r="A1464" s="8"/>
      <c r="B1464" s="8" t="s">
        <v>11954</v>
      </c>
      <c r="C1464" s="8" t="s">
        <v>11955</v>
      </c>
      <c r="D1464" s="8" t="s">
        <v>9357</v>
      </c>
      <c r="E1464" s="8"/>
      <c r="F1464" s="8" t="s">
        <v>12120</v>
      </c>
    </row>
    <row r="1465" spans="1:6" ht="15.75" customHeight="1" x14ac:dyDescent="0.25">
      <c r="A1465" s="8"/>
      <c r="B1465" s="8" t="s">
        <v>11954</v>
      </c>
      <c r="C1465" s="8" t="s">
        <v>11955</v>
      </c>
      <c r="D1465" s="8" t="s">
        <v>9388</v>
      </c>
      <c r="E1465" s="8"/>
      <c r="F1465" s="8" t="s">
        <v>12139</v>
      </c>
    </row>
    <row r="1466" spans="1:6" ht="15.75" customHeight="1" x14ac:dyDescent="0.25">
      <c r="A1466" s="8"/>
      <c r="B1466" s="8" t="s">
        <v>11954</v>
      </c>
      <c r="C1466" s="8" t="s">
        <v>11955</v>
      </c>
      <c r="D1466" s="8" t="s">
        <v>9392</v>
      </c>
      <c r="E1466" s="8"/>
      <c r="F1466" s="8" t="s">
        <v>12119</v>
      </c>
    </row>
    <row r="1467" spans="1:6" ht="15.75" customHeight="1" x14ac:dyDescent="0.25">
      <c r="A1467" s="8"/>
      <c r="B1467" s="8" t="s">
        <v>11954</v>
      </c>
      <c r="C1467" s="8" t="s">
        <v>11955</v>
      </c>
      <c r="D1467" s="8" t="s">
        <v>9394</v>
      </c>
      <c r="E1467" s="8"/>
      <c r="F1467" s="8" t="s">
        <v>12134</v>
      </c>
    </row>
    <row r="1468" spans="1:6" ht="15.75" customHeight="1" x14ac:dyDescent="0.25">
      <c r="A1468" s="8"/>
      <c r="B1468" s="8" t="s">
        <v>11954</v>
      </c>
      <c r="C1468" s="8" t="s">
        <v>11955</v>
      </c>
      <c r="D1468" s="8" t="s">
        <v>9393</v>
      </c>
      <c r="E1468" s="8"/>
      <c r="F1468" s="8" t="s">
        <v>12103</v>
      </c>
    </row>
    <row r="1469" spans="1:6" ht="15.75" customHeight="1" x14ac:dyDescent="0.25">
      <c r="A1469" s="8"/>
      <c r="B1469" s="8" t="s">
        <v>11954</v>
      </c>
      <c r="C1469" s="8" t="s">
        <v>11955</v>
      </c>
      <c r="D1469" s="8" t="s">
        <v>9377</v>
      </c>
      <c r="E1469" s="8"/>
      <c r="F1469" s="8" t="s">
        <v>12101</v>
      </c>
    </row>
    <row r="1470" spans="1:6" ht="15.75" customHeight="1" x14ac:dyDescent="0.25">
      <c r="A1470" s="8"/>
      <c r="B1470" s="8" t="s">
        <v>11954</v>
      </c>
      <c r="C1470" s="8" t="s">
        <v>11955</v>
      </c>
      <c r="D1470" s="8" t="s">
        <v>9385</v>
      </c>
      <c r="E1470" s="8"/>
      <c r="F1470" s="8" t="s">
        <v>12102</v>
      </c>
    </row>
    <row r="1471" spans="1:6" ht="15.75" customHeight="1" x14ac:dyDescent="0.25">
      <c r="A1471" s="8"/>
      <c r="B1471" s="8" t="s">
        <v>11954</v>
      </c>
      <c r="C1471" s="8" t="s">
        <v>11955</v>
      </c>
      <c r="D1471" s="8" t="s">
        <v>9387</v>
      </c>
      <c r="E1471" s="8"/>
      <c r="F1471" s="8" t="s">
        <v>12132</v>
      </c>
    </row>
    <row r="1472" spans="1:6" ht="15.75" customHeight="1" x14ac:dyDescent="0.25">
      <c r="A1472" s="8"/>
      <c r="B1472" s="8" t="s">
        <v>11954</v>
      </c>
      <c r="C1472" s="8" t="s">
        <v>11955</v>
      </c>
      <c r="D1472" s="8" t="s">
        <v>9386</v>
      </c>
      <c r="E1472" s="8"/>
      <c r="F1472" s="8" t="s">
        <v>12133</v>
      </c>
    </row>
    <row r="1473" spans="1:6" ht="15.75" customHeight="1" x14ac:dyDescent="0.25">
      <c r="A1473" s="8"/>
      <c r="B1473" s="8" t="s">
        <v>11954</v>
      </c>
      <c r="C1473" s="8" t="s">
        <v>11955</v>
      </c>
      <c r="D1473" s="8" t="s">
        <v>9391</v>
      </c>
      <c r="E1473" s="8"/>
      <c r="F1473" s="8" t="s">
        <v>12131</v>
      </c>
    </row>
    <row r="1474" spans="1:6" ht="15.75" customHeight="1" x14ac:dyDescent="0.25">
      <c r="A1474" s="8"/>
      <c r="B1474" s="8" t="s">
        <v>11954</v>
      </c>
      <c r="C1474" s="8" t="s">
        <v>11955</v>
      </c>
      <c r="D1474" s="8" t="s">
        <v>9396</v>
      </c>
      <c r="E1474" s="8"/>
      <c r="F1474" s="8" t="s">
        <v>12135</v>
      </c>
    </row>
    <row r="1475" spans="1:6" ht="15.75" customHeight="1" x14ac:dyDescent="0.25">
      <c r="A1475" s="8"/>
      <c r="B1475" s="8" t="s">
        <v>11954</v>
      </c>
      <c r="C1475" s="8" t="s">
        <v>11955</v>
      </c>
      <c r="D1475" s="8" t="s">
        <v>9395</v>
      </c>
      <c r="E1475" s="8"/>
      <c r="F1475" s="8" t="s">
        <v>12136</v>
      </c>
    </row>
    <row r="1476" spans="1:6" ht="15.75" customHeight="1" x14ac:dyDescent="0.25">
      <c r="A1476" s="8"/>
      <c r="B1476" s="8" t="s">
        <v>11954</v>
      </c>
      <c r="C1476" s="8" t="s">
        <v>11955</v>
      </c>
      <c r="D1476" s="8" t="s">
        <v>9356</v>
      </c>
      <c r="E1476" s="8"/>
      <c r="F1476" s="8" t="s">
        <v>12129</v>
      </c>
    </row>
    <row r="1477" spans="1:6" ht="15.75" customHeight="1" x14ac:dyDescent="0.25">
      <c r="A1477" s="8"/>
      <c r="B1477" s="8" t="s">
        <v>11954</v>
      </c>
      <c r="C1477" s="8" t="s">
        <v>11955</v>
      </c>
      <c r="D1477" s="8" t="s">
        <v>9845</v>
      </c>
      <c r="E1477" s="8"/>
      <c r="F1477" s="8" t="s">
        <v>12069</v>
      </c>
    </row>
    <row r="1478" spans="1:6" ht="15.75" customHeight="1" x14ac:dyDescent="0.25">
      <c r="A1478" s="8"/>
      <c r="B1478" s="8" t="s">
        <v>11954</v>
      </c>
      <c r="C1478" s="8" t="s">
        <v>11955</v>
      </c>
      <c r="D1478" s="8" t="s">
        <v>9999</v>
      </c>
      <c r="E1478" s="8"/>
      <c r="F1478" s="8" t="s">
        <v>12064</v>
      </c>
    </row>
    <row r="1479" spans="1:6" ht="15.75" customHeight="1" x14ac:dyDescent="0.25">
      <c r="A1479" s="8"/>
      <c r="B1479" s="8" t="s">
        <v>11954</v>
      </c>
      <c r="C1479" s="8" t="s">
        <v>11955</v>
      </c>
      <c r="D1479" s="8" t="s">
        <v>9365</v>
      </c>
      <c r="E1479" s="8"/>
      <c r="F1479" s="8" t="s">
        <v>12068</v>
      </c>
    </row>
    <row r="1480" spans="1:6" ht="15.75" customHeight="1" x14ac:dyDescent="0.25">
      <c r="A1480" s="8"/>
      <c r="B1480" s="8" t="s">
        <v>11954</v>
      </c>
      <c r="C1480" s="8" t="s">
        <v>11955</v>
      </c>
      <c r="D1480" s="8" t="s">
        <v>9364</v>
      </c>
      <c r="E1480" s="8"/>
      <c r="F1480" s="8" t="s">
        <v>12060</v>
      </c>
    </row>
    <row r="1481" spans="1:6" ht="15.75" customHeight="1" x14ac:dyDescent="0.25">
      <c r="A1481" s="8"/>
      <c r="B1481" s="8" t="s">
        <v>11954</v>
      </c>
      <c r="C1481" s="8" t="s">
        <v>11955</v>
      </c>
      <c r="D1481" s="8" t="s">
        <v>9366</v>
      </c>
      <c r="E1481" s="8"/>
      <c r="F1481" s="8" t="s">
        <v>12067</v>
      </c>
    </row>
    <row r="1482" spans="1:6" ht="15.75" customHeight="1" x14ac:dyDescent="0.25">
      <c r="A1482" s="8"/>
      <c r="B1482" s="8" t="s">
        <v>11954</v>
      </c>
      <c r="C1482" s="8" t="s">
        <v>11955</v>
      </c>
      <c r="D1482" s="8" t="s">
        <v>9998</v>
      </c>
      <c r="E1482" s="8"/>
      <c r="F1482" s="8" t="s">
        <v>12065</v>
      </c>
    </row>
    <row r="1483" spans="1:6" ht="15.75" customHeight="1" x14ac:dyDescent="0.25">
      <c r="A1483" s="8"/>
      <c r="B1483" s="8" t="s">
        <v>11954</v>
      </c>
      <c r="C1483" s="8" t="s">
        <v>11955</v>
      </c>
      <c r="D1483" s="8" t="s">
        <v>10001</v>
      </c>
      <c r="E1483" s="8"/>
      <c r="F1483" s="8" t="s">
        <v>12046</v>
      </c>
    </row>
    <row r="1484" spans="1:6" ht="15.75" customHeight="1" x14ac:dyDescent="0.25">
      <c r="A1484" s="8"/>
      <c r="B1484" s="8" t="s">
        <v>11954</v>
      </c>
      <c r="C1484" s="8" t="s">
        <v>11955</v>
      </c>
      <c r="D1484" s="8" t="s">
        <v>10002</v>
      </c>
      <c r="E1484" s="8"/>
      <c r="F1484" s="8" t="s">
        <v>12051</v>
      </c>
    </row>
    <row r="1485" spans="1:6" ht="15.75" customHeight="1" x14ac:dyDescent="0.25">
      <c r="A1485" s="8"/>
      <c r="B1485" s="8" t="s">
        <v>11954</v>
      </c>
      <c r="C1485" s="8" t="s">
        <v>11955</v>
      </c>
      <c r="D1485" s="8" t="s">
        <v>10003</v>
      </c>
      <c r="E1485" s="8"/>
      <c r="F1485" s="8" t="s">
        <v>12050</v>
      </c>
    </row>
    <row r="1486" spans="1:6" ht="15.75" customHeight="1" x14ac:dyDescent="0.25">
      <c r="A1486" s="8"/>
      <c r="B1486" s="8" t="s">
        <v>11954</v>
      </c>
      <c r="C1486" s="8" t="s">
        <v>11955</v>
      </c>
      <c r="D1486" s="8" t="s">
        <v>9997</v>
      </c>
      <c r="E1486" s="8"/>
      <c r="F1486" s="8" t="s">
        <v>12066</v>
      </c>
    </row>
    <row r="1487" spans="1:6" ht="15.75" customHeight="1" x14ac:dyDescent="0.25">
      <c r="A1487" s="8"/>
      <c r="B1487" s="8" t="s">
        <v>11954</v>
      </c>
      <c r="C1487" s="8" t="s">
        <v>11955</v>
      </c>
      <c r="D1487" s="8" t="s">
        <v>10000</v>
      </c>
      <c r="E1487" s="8"/>
      <c r="F1487" s="8" t="s">
        <v>12049</v>
      </c>
    </row>
    <row r="1488" spans="1:6" ht="15.75" customHeight="1" x14ac:dyDescent="0.25">
      <c r="A1488" s="8"/>
      <c r="B1488" s="8" t="s">
        <v>11954</v>
      </c>
      <c r="C1488" s="8" t="s">
        <v>11955</v>
      </c>
      <c r="D1488" s="8" t="s">
        <v>9368</v>
      </c>
      <c r="E1488" s="8"/>
      <c r="F1488" s="8" t="s">
        <v>12127</v>
      </c>
    </row>
    <row r="1489" spans="1:6" ht="15.75" customHeight="1" x14ac:dyDescent="0.25">
      <c r="A1489" s="8"/>
      <c r="B1489" s="8" t="s">
        <v>11954</v>
      </c>
      <c r="C1489" s="8" t="s">
        <v>11955</v>
      </c>
      <c r="D1489" s="8" t="s">
        <v>9370</v>
      </c>
      <c r="E1489" s="8"/>
      <c r="F1489" s="8" t="s">
        <v>12094</v>
      </c>
    </row>
    <row r="1490" spans="1:6" ht="15.75" customHeight="1" x14ac:dyDescent="0.25">
      <c r="A1490" s="8"/>
      <c r="B1490" s="8" t="s">
        <v>11954</v>
      </c>
      <c r="C1490" s="8" t="s">
        <v>11955</v>
      </c>
      <c r="D1490" s="8" t="s">
        <v>9369</v>
      </c>
      <c r="E1490" s="8"/>
      <c r="F1490" s="8" t="s">
        <v>12126</v>
      </c>
    </row>
    <row r="1491" spans="1:6" ht="15.75" customHeight="1" x14ac:dyDescent="0.25">
      <c r="A1491" s="8"/>
      <c r="B1491" s="8" t="s">
        <v>11954</v>
      </c>
      <c r="C1491" s="8" t="s">
        <v>11955</v>
      </c>
      <c r="D1491" s="8" t="s">
        <v>9361</v>
      </c>
      <c r="E1491" s="8"/>
      <c r="F1491" s="8" t="s">
        <v>12125</v>
      </c>
    </row>
    <row r="1492" spans="1:6" ht="15.75" customHeight="1" x14ac:dyDescent="0.25">
      <c r="A1492" s="8"/>
      <c r="B1492" s="8" t="s">
        <v>11954</v>
      </c>
      <c r="C1492" s="8" t="s">
        <v>11955</v>
      </c>
      <c r="D1492" s="8" t="s">
        <v>9355</v>
      </c>
      <c r="E1492" s="8"/>
      <c r="F1492" s="8" t="s">
        <v>12130</v>
      </c>
    </row>
    <row r="1493" spans="1:6" ht="15.75" customHeight="1" x14ac:dyDescent="0.25">
      <c r="A1493" s="8"/>
      <c r="B1493" s="8" t="s">
        <v>11954</v>
      </c>
      <c r="C1493" s="8" t="s">
        <v>11955</v>
      </c>
      <c r="D1493" s="8" t="s">
        <v>9372</v>
      </c>
      <c r="E1493" s="8"/>
      <c r="F1493" s="8" t="s">
        <v>12061</v>
      </c>
    </row>
    <row r="1494" spans="1:6" ht="15.75" customHeight="1" x14ac:dyDescent="0.25">
      <c r="A1494" s="8"/>
      <c r="B1494" s="8" t="s">
        <v>11954</v>
      </c>
      <c r="C1494" s="8" t="s">
        <v>11955</v>
      </c>
      <c r="D1494" s="8" t="s">
        <v>9363</v>
      </c>
      <c r="E1494" s="8"/>
      <c r="F1494" s="8" t="s">
        <v>12058</v>
      </c>
    </row>
    <row r="1495" spans="1:6" ht="15.75" customHeight="1" x14ac:dyDescent="0.25">
      <c r="A1495" s="8"/>
      <c r="B1495" s="8" t="s">
        <v>11954</v>
      </c>
      <c r="C1495" s="8" t="s">
        <v>11955</v>
      </c>
      <c r="D1495" s="8" t="s">
        <v>9362</v>
      </c>
      <c r="E1495" s="8"/>
      <c r="F1495" s="8" t="s">
        <v>12059</v>
      </c>
    </row>
    <row r="1496" spans="1:6" ht="15.75" customHeight="1" x14ac:dyDescent="0.25">
      <c r="A1496" s="8"/>
      <c r="B1496" s="8" t="s">
        <v>11954</v>
      </c>
      <c r="C1496" s="8" t="s">
        <v>11955</v>
      </c>
      <c r="D1496" s="8" t="s">
        <v>9371</v>
      </c>
      <c r="E1496" s="8"/>
      <c r="F1496" s="8" t="s">
        <v>12062</v>
      </c>
    </row>
    <row r="1497" spans="1:6" ht="15.75" customHeight="1" x14ac:dyDescent="0.25">
      <c r="A1497" s="8"/>
      <c r="B1497" s="8" t="s">
        <v>11954</v>
      </c>
      <c r="C1497" s="8" t="s">
        <v>11955</v>
      </c>
      <c r="D1497" s="8" t="s">
        <v>9367</v>
      </c>
      <c r="E1497" s="8"/>
      <c r="F1497" s="8" t="s">
        <v>12063</v>
      </c>
    </row>
    <row r="1498" spans="1:6" ht="15.75" customHeight="1" x14ac:dyDescent="0.25">
      <c r="A1498" s="8"/>
      <c r="B1498" s="8" t="s">
        <v>12155</v>
      </c>
      <c r="C1498" s="8" t="s">
        <v>12156</v>
      </c>
      <c r="D1498" s="8" t="s">
        <v>10656</v>
      </c>
      <c r="E1498" s="8"/>
      <c r="F1498" s="8" t="s">
        <v>12658</v>
      </c>
    </row>
    <row r="1499" spans="1:6" ht="15.75" customHeight="1" x14ac:dyDescent="0.25">
      <c r="A1499" s="8"/>
      <c r="B1499" s="8" t="s">
        <v>12155</v>
      </c>
      <c r="C1499" s="8" t="s">
        <v>12156</v>
      </c>
      <c r="D1499" s="8" t="s">
        <v>10644</v>
      </c>
      <c r="E1499" s="8"/>
      <c r="F1499" s="8" t="s">
        <v>12656</v>
      </c>
    </row>
    <row r="1500" spans="1:6" ht="15.75" customHeight="1" x14ac:dyDescent="0.25">
      <c r="A1500" s="8"/>
      <c r="B1500" s="8" t="s">
        <v>12155</v>
      </c>
      <c r="C1500" s="8" t="s">
        <v>12156</v>
      </c>
      <c r="D1500" s="8" t="s">
        <v>10648</v>
      </c>
      <c r="E1500" s="8"/>
      <c r="F1500" s="8" t="s">
        <v>12662</v>
      </c>
    </row>
    <row r="1501" spans="1:6" ht="15.75" customHeight="1" x14ac:dyDescent="0.25">
      <c r="A1501" s="8"/>
      <c r="B1501" s="8" t="s">
        <v>12155</v>
      </c>
      <c r="C1501" s="8" t="s">
        <v>12156</v>
      </c>
      <c r="D1501" s="8" t="s">
        <v>10654</v>
      </c>
      <c r="E1501" s="8"/>
      <c r="F1501" s="8" t="s">
        <v>12657</v>
      </c>
    </row>
    <row r="1502" spans="1:6" ht="15.75" customHeight="1" x14ac:dyDescent="0.25">
      <c r="A1502" s="8"/>
      <c r="B1502" s="8" t="s">
        <v>12155</v>
      </c>
      <c r="C1502" s="8" t="s">
        <v>12156</v>
      </c>
      <c r="D1502" s="8" t="s">
        <v>10642</v>
      </c>
      <c r="E1502" s="8"/>
      <c r="F1502" s="8" t="s">
        <v>12659</v>
      </c>
    </row>
    <row r="1503" spans="1:6" ht="15.75" customHeight="1" x14ac:dyDescent="0.25">
      <c r="A1503" s="8"/>
      <c r="B1503" s="8" t="s">
        <v>12155</v>
      </c>
      <c r="C1503" s="8" t="s">
        <v>12156</v>
      </c>
      <c r="D1503" s="8" t="s">
        <v>10670</v>
      </c>
      <c r="E1503" s="8"/>
      <c r="F1503" s="8" t="s">
        <v>12680</v>
      </c>
    </row>
    <row r="1504" spans="1:6" ht="15.75" customHeight="1" x14ac:dyDescent="0.25">
      <c r="A1504" s="8"/>
      <c r="B1504" s="8" t="s">
        <v>12155</v>
      </c>
      <c r="C1504" s="8" t="s">
        <v>12156</v>
      </c>
      <c r="D1504" s="8" t="s">
        <v>10658</v>
      </c>
      <c r="E1504" s="8"/>
      <c r="F1504" s="8" t="s">
        <v>12681</v>
      </c>
    </row>
    <row r="1505" spans="1:6" ht="15.75" customHeight="1" x14ac:dyDescent="0.25">
      <c r="A1505" s="8"/>
      <c r="B1505" s="8" t="s">
        <v>12155</v>
      </c>
      <c r="C1505" s="8" t="s">
        <v>12156</v>
      </c>
      <c r="D1505" s="8" t="s">
        <v>10663</v>
      </c>
      <c r="E1505" s="8"/>
      <c r="F1505" s="8" t="s">
        <v>12684</v>
      </c>
    </row>
    <row r="1506" spans="1:6" ht="15.75" customHeight="1" x14ac:dyDescent="0.25">
      <c r="A1506" s="8"/>
      <c r="B1506" s="8" t="s">
        <v>12155</v>
      </c>
      <c r="C1506" s="8" t="s">
        <v>12156</v>
      </c>
      <c r="D1506" s="8" t="s">
        <v>10646</v>
      </c>
      <c r="E1506" s="8"/>
      <c r="F1506" s="8" t="s">
        <v>12661</v>
      </c>
    </row>
    <row r="1507" spans="1:6" ht="15.75" customHeight="1" x14ac:dyDescent="0.25">
      <c r="A1507" s="8"/>
      <c r="B1507" s="8" t="s">
        <v>12155</v>
      </c>
      <c r="C1507" s="8" t="s">
        <v>12156</v>
      </c>
      <c r="D1507" s="8" t="s">
        <v>10667</v>
      </c>
      <c r="E1507" s="8"/>
      <c r="F1507" s="8" t="s">
        <v>12660</v>
      </c>
    </row>
    <row r="1508" spans="1:6" ht="15.75" customHeight="1" x14ac:dyDescent="0.25">
      <c r="A1508" s="8"/>
      <c r="B1508" s="8" t="s">
        <v>12155</v>
      </c>
      <c r="C1508" s="8" t="s">
        <v>12156</v>
      </c>
      <c r="D1508" s="8" t="s">
        <v>10665</v>
      </c>
      <c r="E1508" s="8"/>
      <c r="F1508" s="8" t="s">
        <v>12671</v>
      </c>
    </row>
    <row r="1509" spans="1:6" ht="15.75" customHeight="1" x14ac:dyDescent="0.25">
      <c r="A1509" s="8"/>
      <c r="B1509" s="8" t="s">
        <v>12155</v>
      </c>
      <c r="C1509" s="8" t="s">
        <v>12156</v>
      </c>
      <c r="D1509" s="8" t="s">
        <v>10650</v>
      </c>
      <c r="E1509" s="8"/>
      <c r="F1509" s="8" t="s">
        <v>12663</v>
      </c>
    </row>
    <row r="1510" spans="1:6" ht="15.75" customHeight="1" x14ac:dyDescent="0.25">
      <c r="A1510" s="8"/>
      <c r="B1510" s="8" t="s">
        <v>12155</v>
      </c>
      <c r="C1510" s="8" t="s">
        <v>12156</v>
      </c>
      <c r="D1510" s="8" t="s">
        <v>10698</v>
      </c>
      <c r="E1510" s="8"/>
      <c r="F1510" s="8" t="s">
        <v>12705</v>
      </c>
    </row>
    <row r="1511" spans="1:6" ht="15.75" customHeight="1" x14ac:dyDescent="0.25">
      <c r="A1511" s="8"/>
      <c r="B1511" s="8" t="s">
        <v>12155</v>
      </c>
      <c r="C1511" s="8" t="s">
        <v>12156</v>
      </c>
      <c r="D1511" s="8" t="s">
        <v>10696</v>
      </c>
      <c r="E1511" s="8"/>
      <c r="F1511" s="8" t="s">
        <v>12704</v>
      </c>
    </row>
    <row r="1512" spans="1:6" ht="15.75" customHeight="1" x14ac:dyDescent="0.25">
      <c r="A1512" s="8"/>
      <c r="B1512" s="8" t="s">
        <v>12155</v>
      </c>
      <c r="C1512" s="8" t="s">
        <v>12156</v>
      </c>
      <c r="D1512" s="8" t="s">
        <v>10702</v>
      </c>
      <c r="E1512" s="8"/>
      <c r="F1512" s="8" t="s">
        <v>12666</v>
      </c>
    </row>
    <row r="1513" spans="1:6" ht="15.75" customHeight="1" x14ac:dyDescent="0.25">
      <c r="A1513" s="8"/>
      <c r="B1513" s="8" t="s">
        <v>12155</v>
      </c>
      <c r="C1513" s="8" t="s">
        <v>12156</v>
      </c>
      <c r="D1513" s="8" t="s">
        <v>10672</v>
      </c>
      <c r="E1513" s="8"/>
      <c r="F1513" s="8" t="s">
        <v>12700</v>
      </c>
    </row>
    <row r="1514" spans="1:6" ht="15.75" customHeight="1" x14ac:dyDescent="0.25">
      <c r="A1514" s="8"/>
      <c r="B1514" s="8" t="s">
        <v>12155</v>
      </c>
      <c r="C1514" s="8" t="s">
        <v>12156</v>
      </c>
      <c r="D1514" s="8" t="s">
        <v>10678</v>
      </c>
      <c r="E1514" s="8"/>
      <c r="F1514" s="8" t="s">
        <v>12703</v>
      </c>
    </row>
    <row r="1515" spans="1:6" ht="15.75" customHeight="1" x14ac:dyDescent="0.25">
      <c r="A1515" s="8"/>
      <c r="B1515" s="8" t="s">
        <v>12155</v>
      </c>
      <c r="C1515" s="8" t="s">
        <v>12156</v>
      </c>
      <c r="D1515" s="8" t="s">
        <v>10676</v>
      </c>
      <c r="E1515" s="8"/>
      <c r="F1515" s="8" t="s">
        <v>12706</v>
      </c>
    </row>
    <row r="1516" spans="1:6" ht="15.75" customHeight="1" x14ac:dyDescent="0.25">
      <c r="A1516" s="8"/>
      <c r="B1516" s="8" t="s">
        <v>12155</v>
      </c>
      <c r="C1516" s="8" t="s">
        <v>12156</v>
      </c>
      <c r="D1516" s="8" t="s">
        <v>10694</v>
      </c>
      <c r="E1516" s="8"/>
      <c r="F1516" s="8" t="s">
        <v>12670</v>
      </c>
    </row>
    <row r="1517" spans="1:6" ht="15.75" customHeight="1" x14ac:dyDescent="0.25">
      <c r="A1517" s="8"/>
      <c r="B1517" s="8" t="s">
        <v>12155</v>
      </c>
      <c r="C1517" s="8" t="s">
        <v>12156</v>
      </c>
      <c r="D1517" s="8" t="s">
        <v>10692</v>
      </c>
      <c r="E1517" s="8"/>
      <c r="F1517" s="8" t="s">
        <v>12669</v>
      </c>
    </row>
    <row r="1518" spans="1:6" ht="15.75" customHeight="1" x14ac:dyDescent="0.25">
      <c r="A1518" s="8"/>
      <c r="B1518" s="8" t="s">
        <v>12155</v>
      </c>
      <c r="C1518" s="8" t="s">
        <v>12156</v>
      </c>
      <c r="D1518" s="8" t="s">
        <v>10652</v>
      </c>
      <c r="E1518" s="8"/>
      <c r="F1518" s="8" t="s">
        <v>12668</v>
      </c>
    </row>
    <row r="1519" spans="1:6" ht="15.75" customHeight="1" x14ac:dyDescent="0.25">
      <c r="A1519" s="8"/>
      <c r="B1519" s="8" t="s">
        <v>12155</v>
      </c>
      <c r="C1519" s="8" t="s">
        <v>12156</v>
      </c>
      <c r="D1519" s="8" t="s">
        <v>10700</v>
      </c>
      <c r="E1519" s="8"/>
      <c r="F1519" s="8" t="s">
        <v>12665</v>
      </c>
    </row>
    <row r="1520" spans="1:6" ht="15.75" customHeight="1" x14ac:dyDescent="0.25">
      <c r="A1520" s="8"/>
      <c r="B1520" s="8" t="s">
        <v>12155</v>
      </c>
      <c r="C1520" s="8" t="s">
        <v>12156</v>
      </c>
      <c r="D1520" s="8" t="s">
        <v>10690</v>
      </c>
      <c r="E1520" s="8"/>
      <c r="F1520" s="8" t="s">
        <v>12664</v>
      </c>
    </row>
    <row r="1521" spans="1:6" ht="15.75" customHeight="1" x14ac:dyDescent="0.25">
      <c r="A1521" s="8"/>
      <c r="B1521" s="8" t="s">
        <v>12155</v>
      </c>
      <c r="C1521" s="8" t="s">
        <v>12156</v>
      </c>
      <c r="D1521" s="8" t="s">
        <v>10688</v>
      </c>
      <c r="E1521" s="8"/>
      <c r="F1521" s="8" t="s">
        <v>12667</v>
      </c>
    </row>
    <row r="1522" spans="1:6" ht="15.75" customHeight="1" x14ac:dyDescent="0.25">
      <c r="A1522" s="8"/>
      <c r="B1522" s="8" t="s">
        <v>12155</v>
      </c>
      <c r="C1522" s="8" t="s">
        <v>12156</v>
      </c>
      <c r="D1522" s="8" t="s">
        <v>10508</v>
      </c>
      <c r="E1522" s="8"/>
      <c r="F1522" s="8" t="s">
        <v>12525</v>
      </c>
    </row>
    <row r="1523" spans="1:6" ht="15.75" customHeight="1" x14ac:dyDescent="0.25">
      <c r="A1523" s="8"/>
      <c r="B1523" s="8" t="s">
        <v>12155</v>
      </c>
      <c r="C1523" s="8" t="s">
        <v>12156</v>
      </c>
      <c r="D1523" s="8" t="s">
        <v>10466</v>
      </c>
      <c r="E1523" s="8"/>
      <c r="F1523" s="8" t="s">
        <v>12520</v>
      </c>
    </row>
    <row r="1524" spans="1:6" ht="15.75" customHeight="1" x14ac:dyDescent="0.25">
      <c r="A1524" s="8"/>
      <c r="B1524" s="8" t="s">
        <v>12155</v>
      </c>
      <c r="C1524" s="8" t="s">
        <v>12156</v>
      </c>
      <c r="D1524" s="8" t="s">
        <v>10464</v>
      </c>
      <c r="E1524" s="8"/>
      <c r="F1524" s="8" t="s">
        <v>12515</v>
      </c>
    </row>
    <row r="1525" spans="1:6" ht="15.75" customHeight="1" x14ac:dyDescent="0.25">
      <c r="A1525" s="8"/>
      <c r="B1525" s="8" t="s">
        <v>12155</v>
      </c>
      <c r="C1525" s="8" t="s">
        <v>12156</v>
      </c>
      <c r="D1525" s="8" t="s">
        <v>10506</v>
      </c>
      <c r="E1525" s="8"/>
      <c r="F1525" s="8" t="s">
        <v>12524</v>
      </c>
    </row>
    <row r="1526" spans="1:6" ht="15.75" customHeight="1" x14ac:dyDescent="0.25">
      <c r="A1526" s="8"/>
      <c r="B1526" s="8" t="s">
        <v>12155</v>
      </c>
      <c r="C1526" s="8" t="s">
        <v>12156</v>
      </c>
      <c r="D1526" s="8" t="s">
        <v>10504</v>
      </c>
      <c r="E1526" s="8"/>
      <c r="F1526" s="8" t="s">
        <v>12527</v>
      </c>
    </row>
    <row r="1527" spans="1:6" ht="15.75" customHeight="1" x14ac:dyDescent="0.25">
      <c r="A1527" s="8"/>
      <c r="B1527" s="8" t="s">
        <v>12155</v>
      </c>
      <c r="C1527" s="8" t="s">
        <v>12156</v>
      </c>
      <c r="D1527" s="8" t="s">
        <v>10510</v>
      </c>
      <c r="E1527" s="8"/>
      <c r="F1527" s="8" t="s">
        <v>12526</v>
      </c>
    </row>
    <row r="1528" spans="1:6" ht="15.75" customHeight="1" x14ac:dyDescent="0.25">
      <c r="A1528" s="8"/>
      <c r="B1528" s="8" t="s">
        <v>12155</v>
      </c>
      <c r="C1528" s="8" t="s">
        <v>12156</v>
      </c>
      <c r="D1528" s="8" t="s">
        <v>10456</v>
      </c>
      <c r="E1528" s="8"/>
      <c r="F1528" s="8" t="s">
        <v>12519</v>
      </c>
    </row>
    <row r="1529" spans="1:6" ht="15.75" customHeight="1" x14ac:dyDescent="0.25">
      <c r="A1529" s="8"/>
      <c r="B1529" s="8" t="s">
        <v>12155</v>
      </c>
      <c r="C1529" s="8" t="s">
        <v>12156</v>
      </c>
      <c r="D1529" s="8" t="s">
        <v>10462</v>
      </c>
      <c r="E1529" s="8"/>
      <c r="F1529" s="8" t="s">
        <v>12518</v>
      </c>
    </row>
    <row r="1530" spans="1:6" ht="15.75" customHeight="1" x14ac:dyDescent="0.25">
      <c r="A1530" s="8"/>
      <c r="B1530" s="8" t="s">
        <v>12155</v>
      </c>
      <c r="C1530" s="8" t="s">
        <v>12156</v>
      </c>
      <c r="D1530" s="8" t="s">
        <v>10460</v>
      </c>
      <c r="E1530" s="8"/>
      <c r="F1530" s="8" t="s">
        <v>12517</v>
      </c>
    </row>
    <row r="1531" spans="1:6" ht="15.75" customHeight="1" x14ac:dyDescent="0.25">
      <c r="A1531" s="8"/>
      <c r="B1531" s="8" t="s">
        <v>12155</v>
      </c>
      <c r="C1531" s="8" t="s">
        <v>12156</v>
      </c>
      <c r="D1531" s="8" t="s">
        <v>10470</v>
      </c>
      <c r="E1531" s="8"/>
      <c r="F1531" s="8" t="s">
        <v>12514</v>
      </c>
    </row>
    <row r="1532" spans="1:6" ht="15.75" customHeight="1" x14ac:dyDescent="0.25">
      <c r="A1532" s="8"/>
      <c r="B1532" s="8" t="s">
        <v>12155</v>
      </c>
      <c r="C1532" s="8" t="s">
        <v>12156</v>
      </c>
      <c r="D1532" s="8" t="s">
        <v>10468</v>
      </c>
      <c r="E1532" s="8"/>
      <c r="F1532" s="8" t="s">
        <v>12513</v>
      </c>
    </row>
    <row r="1533" spans="1:6" ht="15.75" customHeight="1" x14ac:dyDescent="0.25">
      <c r="A1533" s="8"/>
      <c r="B1533" s="8" t="s">
        <v>12155</v>
      </c>
      <c r="C1533" s="8" t="s">
        <v>12156</v>
      </c>
      <c r="D1533" s="8" t="s">
        <v>10458</v>
      </c>
      <c r="E1533" s="8"/>
      <c r="F1533" s="8" t="s">
        <v>12516</v>
      </c>
    </row>
    <row r="1534" spans="1:6" ht="15.75" customHeight="1" x14ac:dyDescent="0.25">
      <c r="A1534" s="8"/>
      <c r="B1534" s="8" t="s">
        <v>12155</v>
      </c>
      <c r="C1534" s="8" t="s">
        <v>12156</v>
      </c>
      <c r="D1534" s="8" t="s">
        <v>10516</v>
      </c>
      <c r="E1534" s="8"/>
      <c r="F1534" s="8" t="s">
        <v>12521</v>
      </c>
    </row>
    <row r="1535" spans="1:6" ht="15.75" customHeight="1" x14ac:dyDescent="0.25">
      <c r="A1535" s="8"/>
      <c r="B1535" s="8" t="s">
        <v>12155</v>
      </c>
      <c r="C1535" s="8" t="s">
        <v>12156</v>
      </c>
      <c r="D1535" s="8" t="s">
        <v>10502</v>
      </c>
      <c r="E1535" s="8"/>
      <c r="F1535" s="8" t="s">
        <v>12674</v>
      </c>
    </row>
    <row r="1536" spans="1:6" ht="15.75" customHeight="1" x14ac:dyDescent="0.25">
      <c r="A1536" s="8"/>
      <c r="B1536" s="8" t="s">
        <v>12155</v>
      </c>
      <c r="C1536" s="8" t="s">
        <v>12156</v>
      </c>
      <c r="D1536" s="8" t="s">
        <v>10500</v>
      </c>
      <c r="E1536" s="8"/>
      <c r="F1536" s="8" t="s">
        <v>12673</v>
      </c>
    </row>
    <row r="1537" spans="1:6" ht="15.75" customHeight="1" x14ac:dyDescent="0.25">
      <c r="A1537" s="8"/>
      <c r="B1537" s="8" t="s">
        <v>12155</v>
      </c>
      <c r="C1537" s="8" t="s">
        <v>12156</v>
      </c>
      <c r="D1537" s="8" t="s">
        <v>10490</v>
      </c>
      <c r="E1537" s="8"/>
      <c r="F1537" s="8" t="s">
        <v>12672</v>
      </c>
    </row>
    <row r="1538" spans="1:6" ht="15.75" customHeight="1" x14ac:dyDescent="0.25">
      <c r="A1538" s="8"/>
      <c r="B1538" s="8" t="s">
        <v>12155</v>
      </c>
      <c r="C1538" s="8" t="s">
        <v>12156</v>
      </c>
      <c r="D1538" s="8" t="s">
        <v>10661</v>
      </c>
      <c r="E1538" s="8"/>
      <c r="F1538" s="8" t="s">
        <v>12683</v>
      </c>
    </row>
    <row r="1539" spans="1:6" ht="15.75" customHeight="1" x14ac:dyDescent="0.25">
      <c r="A1539" s="8"/>
      <c r="B1539" s="8" t="s">
        <v>12155</v>
      </c>
      <c r="C1539" s="8" t="s">
        <v>12156</v>
      </c>
      <c r="D1539" s="8" t="s">
        <v>10498</v>
      </c>
      <c r="E1539" s="8"/>
      <c r="F1539" s="8" t="s">
        <v>12682</v>
      </c>
    </row>
    <row r="1540" spans="1:6" ht="15.75" customHeight="1" x14ac:dyDescent="0.25">
      <c r="A1540" s="8"/>
      <c r="B1540" s="8" t="s">
        <v>12155</v>
      </c>
      <c r="C1540" s="8" t="s">
        <v>12156</v>
      </c>
      <c r="D1540" s="8" t="s">
        <v>10496</v>
      </c>
      <c r="E1540" s="8"/>
      <c r="F1540" s="8" t="s">
        <v>12679</v>
      </c>
    </row>
    <row r="1541" spans="1:6" ht="15.75" customHeight="1" x14ac:dyDescent="0.25">
      <c r="A1541" s="8"/>
      <c r="B1541" s="8" t="s">
        <v>12155</v>
      </c>
      <c r="C1541" s="8" t="s">
        <v>12156</v>
      </c>
      <c r="D1541" s="8" t="s">
        <v>10514</v>
      </c>
      <c r="E1541" s="8"/>
      <c r="F1541" s="8" t="s">
        <v>12676</v>
      </c>
    </row>
    <row r="1542" spans="1:6" ht="15.75" customHeight="1" x14ac:dyDescent="0.25">
      <c r="A1542" s="8"/>
      <c r="B1542" s="8" t="s">
        <v>12155</v>
      </c>
      <c r="C1542" s="8" t="s">
        <v>12156</v>
      </c>
      <c r="D1542" s="8" t="s">
        <v>10512</v>
      </c>
      <c r="E1542" s="8"/>
      <c r="F1542" s="8" t="s">
        <v>12523</v>
      </c>
    </row>
    <row r="1543" spans="1:6" ht="15.75" customHeight="1" x14ac:dyDescent="0.25">
      <c r="A1543" s="8"/>
      <c r="B1543" s="8" t="s">
        <v>12155</v>
      </c>
      <c r="C1543" s="8" t="s">
        <v>12156</v>
      </c>
      <c r="D1543" s="8" t="s">
        <v>10518</v>
      </c>
      <c r="E1543" s="8"/>
      <c r="F1543" s="8" t="s">
        <v>12522</v>
      </c>
    </row>
    <row r="1544" spans="1:6" ht="15.75" customHeight="1" x14ac:dyDescent="0.25">
      <c r="A1544" s="8"/>
      <c r="B1544" s="8" t="s">
        <v>12155</v>
      </c>
      <c r="C1544" s="8" t="s">
        <v>12156</v>
      </c>
      <c r="D1544" s="8" t="s">
        <v>10488</v>
      </c>
      <c r="E1544" s="8"/>
      <c r="F1544" s="8" t="s">
        <v>12675</v>
      </c>
    </row>
    <row r="1545" spans="1:6" ht="15.75" customHeight="1" x14ac:dyDescent="0.25">
      <c r="A1545" s="8"/>
      <c r="B1545" s="8" t="s">
        <v>12155</v>
      </c>
      <c r="C1545" s="8" t="s">
        <v>12156</v>
      </c>
      <c r="D1545" s="8" t="s">
        <v>10494</v>
      </c>
      <c r="E1545" s="8"/>
      <c r="F1545" s="8" t="s">
        <v>12678</v>
      </c>
    </row>
    <row r="1546" spans="1:6" ht="15.75" customHeight="1" x14ac:dyDescent="0.25">
      <c r="A1546" s="8"/>
      <c r="B1546" s="8" t="s">
        <v>12155</v>
      </c>
      <c r="C1546" s="8" t="s">
        <v>12156</v>
      </c>
      <c r="D1546" s="8" t="s">
        <v>10492</v>
      </c>
      <c r="E1546" s="8"/>
      <c r="F1546" s="8" t="s">
        <v>12677</v>
      </c>
    </row>
    <row r="1547" spans="1:6" ht="15.75" customHeight="1" x14ac:dyDescent="0.25">
      <c r="A1547" s="8"/>
      <c r="B1547" s="8" t="s">
        <v>12155</v>
      </c>
      <c r="C1547" s="8" t="s">
        <v>12156</v>
      </c>
      <c r="D1547" s="8" t="s">
        <v>10622</v>
      </c>
      <c r="E1547" s="8"/>
      <c r="F1547" s="8" t="s">
        <v>12625</v>
      </c>
    </row>
    <row r="1548" spans="1:6" ht="15.75" customHeight="1" x14ac:dyDescent="0.25">
      <c r="A1548" s="8"/>
      <c r="B1548" s="8" t="s">
        <v>12155</v>
      </c>
      <c r="C1548" s="8" t="s">
        <v>12156</v>
      </c>
      <c r="D1548" s="8" t="s">
        <v>10612</v>
      </c>
      <c r="E1548" s="8"/>
      <c r="F1548" s="8" t="s">
        <v>12624</v>
      </c>
    </row>
    <row r="1549" spans="1:6" ht="15.75" customHeight="1" x14ac:dyDescent="0.25">
      <c r="A1549" s="8"/>
      <c r="B1549" s="8" t="s">
        <v>12155</v>
      </c>
      <c r="C1549" s="8" t="s">
        <v>12156</v>
      </c>
      <c r="D1549" s="8" t="s">
        <v>10610</v>
      </c>
      <c r="E1549" s="8"/>
      <c r="F1549" s="8" t="s">
        <v>12619</v>
      </c>
    </row>
    <row r="1550" spans="1:6" ht="15.75" customHeight="1" x14ac:dyDescent="0.25">
      <c r="A1550" s="8"/>
      <c r="B1550" s="8" t="s">
        <v>12155</v>
      </c>
      <c r="C1550" s="8" t="s">
        <v>12156</v>
      </c>
      <c r="D1550" s="8" t="s">
        <v>10620</v>
      </c>
      <c r="E1550" s="8"/>
      <c r="F1550" s="8" t="s">
        <v>12620</v>
      </c>
    </row>
    <row r="1551" spans="1:6" ht="15.75" customHeight="1" x14ac:dyDescent="0.25">
      <c r="A1551" s="8"/>
      <c r="B1551" s="8" t="s">
        <v>12155</v>
      </c>
      <c r="C1551" s="8" t="s">
        <v>12156</v>
      </c>
      <c r="D1551" s="8" t="s">
        <v>10618</v>
      </c>
      <c r="E1551" s="8"/>
      <c r="F1551" s="8" t="s">
        <v>12623</v>
      </c>
    </row>
    <row r="1552" spans="1:6" ht="15.75" customHeight="1" x14ac:dyDescent="0.25">
      <c r="A1552" s="8"/>
      <c r="B1552" s="8" t="s">
        <v>12155</v>
      </c>
      <c r="C1552" s="8" t="s">
        <v>12156</v>
      </c>
      <c r="D1552" s="8" t="s">
        <v>10624</v>
      </c>
      <c r="E1552" s="8"/>
      <c r="F1552" s="8" t="s">
        <v>12626</v>
      </c>
    </row>
    <row r="1553" spans="1:6" ht="15.75" customHeight="1" x14ac:dyDescent="0.25">
      <c r="A1553" s="8"/>
      <c r="B1553" s="8" t="s">
        <v>12155</v>
      </c>
      <c r="C1553" s="8" t="s">
        <v>12156</v>
      </c>
      <c r="D1553" s="8" t="s">
        <v>10632</v>
      </c>
      <c r="E1553" s="8"/>
      <c r="F1553" s="8" t="s">
        <v>12615</v>
      </c>
    </row>
    <row r="1554" spans="1:6" ht="15.75" customHeight="1" x14ac:dyDescent="0.25">
      <c r="A1554" s="8"/>
      <c r="B1554" s="8" t="s">
        <v>12155</v>
      </c>
      <c r="C1554" s="8" t="s">
        <v>12156</v>
      </c>
      <c r="D1554" s="8" t="s">
        <v>10638</v>
      </c>
      <c r="E1554" s="8"/>
      <c r="F1554" s="8" t="s">
        <v>12618</v>
      </c>
    </row>
    <row r="1555" spans="1:6" ht="15.75" customHeight="1" x14ac:dyDescent="0.25">
      <c r="A1555" s="8"/>
      <c r="B1555" s="8" t="s">
        <v>12155</v>
      </c>
      <c r="C1555" s="8" t="s">
        <v>12156</v>
      </c>
      <c r="D1555" s="8" t="s">
        <v>10636</v>
      </c>
      <c r="E1555" s="8"/>
      <c r="F1555" s="8" t="s">
        <v>12617</v>
      </c>
    </row>
    <row r="1556" spans="1:6" ht="15.75" customHeight="1" x14ac:dyDescent="0.25">
      <c r="A1556" s="8"/>
      <c r="B1556" s="8" t="s">
        <v>12155</v>
      </c>
      <c r="C1556" s="8" t="s">
        <v>12156</v>
      </c>
      <c r="D1556" s="8" t="s">
        <v>10616</v>
      </c>
      <c r="E1556" s="8"/>
      <c r="F1556" s="8" t="s">
        <v>12614</v>
      </c>
    </row>
    <row r="1557" spans="1:6" ht="15.75" customHeight="1" x14ac:dyDescent="0.25">
      <c r="A1557" s="8"/>
      <c r="B1557" s="8" t="s">
        <v>12155</v>
      </c>
      <c r="C1557" s="8" t="s">
        <v>12156</v>
      </c>
      <c r="D1557" s="8" t="s">
        <v>10614</v>
      </c>
      <c r="E1557" s="8"/>
      <c r="F1557" s="8" t="s">
        <v>12613</v>
      </c>
    </row>
    <row r="1558" spans="1:6" ht="15.75" customHeight="1" x14ac:dyDescent="0.25">
      <c r="A1558" s="8"/>
      <c r="B1558" s="8" t="s">
        <v>12155</v>
      </c>
      <c r="C1558" s="8" t="s">
        <v>12156</v>
      </c>
      <c r="D1558" s="8" t="s">
        <v>10634</v>
      </c>
      <c r="E1558" s="8"/>
      <c r="F1558" s="8" t="s">
        <v>12612</v>
      </c>
    </row>
    <row r="1559" spans="1:6" ht="15.75" customHeight="1" x14ac:dyDescent="0.25">
      <c r="A1559" s="8"/>
      <c r="B1559" s="8" t="s">
        <v>12155</v>
      </c>
      <c r="C1559" s="8" t="s">
        <v>12156</v>
      </c>
      <c r="D1559" s="8" t="s">
        <v>18221</v>
      </c>
      <c r="E1559" s="8"/>
      <c r="F1559" s="8" t="s">
        <v>18227</v>
      </c>
    </row>
    <row r="1560" spans="1:6" ht="15.75" customHeight="1" x14ac:dyDescent="0.25">
      <c r="A1560" s="8"/>
      <c r="B1560" s="8" t="s">
        <v>12155</v>
      </c>
      <c r="C1560" s="8" t="s">
        <v>12156</v>
      </c>
      <c r="D1560" s="8" t="s">
        <v>11510</v>
      </c>
      <c r="E1560" s="8"/>
      <c r="F1560" s="8" t="s">
        <v>12606</v>
      </c>
    </row>
    <row r="1561" spans="1:6" ht="15.75" customHeight="1" x14ac:dyDescent="0.25">
      <c r="A1561" s="8"/>
      <c r="B1561" s="8" t="s">
        <v>12155</v>
      </c>
      <c r="C1561" s="8" t="s">
        <v>12156</v>
      </c>
      <c r="D1561" s="8" t="s">
        <v>11516</v>
      </c>
      <c r="E1561" s="8"/>
      <c r="F1561" s="8" t="s">
        <v>12602</v>
      </c>
    </row>
    <row r="1562" spans="1:6" ht="15.75" customHeight="1" x14ac:dyDescent="0.25">
      <c r="A1562" s="8"/>
      <c r="B1562" s="8" t="s">
        <v>12155</v>
      </c>
      <c r="C1562" s="8" t="s">
        <v>12156</v>
      </c>
      <c r="D1562" s="8" t="s">
        <v>11514</v>
      </c>
      <c r="E1562" s="8"/>
      <c r="F1562" s="8" t="s">
        <v>12601</v>
      </c>
    </row>
    <row r="1563" spans="1:6" ht="15.75" customHeight="1" x14ac:dyDescent="0.25">
      <c r="A1563" s="8"/>
      <c r="B1563" s="8" t="s">
        <v>12155</v>
      </c>
      <c r="C1563" s="8" t="s">
        <v>12156</v>
      </c>
      <c r="D1563" s="8" t="s">
        <v>11475</v>
      </c>
      <c r="E1563" s="8"/>
      <c r="F1563" s="8" t="s">
        <v>12609</v>
      </c>
    </row>
    <row r="1564" spans="1:6" ht="15.75" customHeight="1" x14ac:dyDescent="0.25">
      <c r="A1564" s="8"/>
      <c r="B1564" s="8" t="s">
        <v>12155</v>
      </c>
      <c r="C1564" s="8" t="s">
        <v>12156</v>
      </c>
      <c r="D1564" s="8" t="s">
        <v>11508</v>
      </c>
      <c r="E1564" s="8"/>
      <c r="F1564" s="8" t="s">
        <v>12611</v>
      </c>
    </row>
    <row r="1565" spans="1:6" ht="15.75" customHeight="1" x14ac:dyDescent="0.25">
      <c r="A1565" s="8"/>
      <c r="B1565" s="8" t="s">
        <v>12155</v>
      </c>
      <c r="C1565" s="8" t="s">
        <v>12156</v>
      </c>
      <c r="D1565" s="8" t="s">
        <v>11506</v>
      </c>
      <c r="E1565" s="8"/>
      <c r="F1565" s="8" t="s">
        <v>12610</v>
      </c>
    </row>
    <row r="1566" spans="1:6" ht="15.75" customHeight="1" x14ac:dyDescent="0.25">
      <c r="A1566" s="8"/>
      <c r="B1566" s="8" t="s">
        <v>12155</v>
      </c>
      <c r="C1566" s="8" t="s">
        <v>12156</v>
      </c>
      <c r="D1566" s="8" t="s">
        <v>11495</v>
      </c>
      <c r="E1566" s="8"/>
      <c r="F1566" s="8" t="s">
        <v>12604</v>
      </c>
    </row>
    <row r="1567" spans="1:6" ht="15.75" customHeight="1" x14ac:dyDescent="0.25">
      <c r="A1567" s="8"/>
      <c r="B1567" s="8" t="s">
        <v>12155</v>
      </c>
      <c r="C1567" s="8" t="s">
        <v>12156</v>
      </c>
      <c r="D1567" s="8" t="s">
        <v>11502</v>
      </c>
      <c r="E1567" s="8"/>
      <c r="F1567" s="8" t="s">
        <v>12622</v>
      </c>
    </row>
    <row r="1568" spans="1:6" ht="15.75" customHeight="1" x14ac:dyDescent="0.25">
      <c r="A1568" s="8"/>
      <c r="B1568" s="8" t="s">
        <v>12155</v>
      </c>
      <c r="C1568" s="8" t="s">
        <v>12156</v>
      </c>
      <c r="D1568" s="8" t="s">
        <v>11500</v>
      </c>
      <c r="E1568" s="8"/>
      <c r="F1568" s="8" t="s">
        <v>12621</v>
      </c>
    </row>
    <row r="1569" spans="1:6" ht="15.75" customHeight="1" x14ac:dyDescent="0.25">
      <c r="A1569" s="8"/>
      <c r="B1569" s="8" t="s">
        <v>12155</v>
      </c>
      <c r="C1569" s="8" t="s">
        <v>12156</v>
      </c>
      <c r="D1569" s="8" t="s">
        <v>11512</v>
      </c>
      <c r="E1569" s="8"/>
      <c r="F1569" s="8" t="s">
        <v>12600</v>
      </c>
    </row>
    <row r="1570" spans="1:6" ht="15.75" customHeight="1" x14ac:dyDescent="0.25">
      <c r="A1570" s="8"/>
      <c r="B1570" s="8" t="s">
        <v>12155</v>
      </c>
      <c r="C1570" s="8" t="s">
        <v>12156</v>
      </c>
      <c r="D1570" s="8" t="s">
        <v>11504</v>
      </c>
      <c r="E1570" s="8"/>
      <c r="F1570" s="8" t="s">
        <v>12603</v>
      </c>
    </row>
    <row r="1571" spans="1:6" ht="15.75" customHeight="1" x14ac:dyDescent="0.25">
      <c r="A1571" s="8"/>
      <c r="B1571" s="8" t="s">
        <v>12155</v>
      </c>
      <c r="C1571" s="8" t="s">
        <v>12156</v>
      </c>
      <c r="D1571" s="8" t="s">
        <v>11497</v>
      </c>
      <c r="E1571" s="8"/>
      <c r="F1571" s="8" t="s">
        <v>12605</v>
      </c>
    </row>
    <row r="1572" spans="1:6" ht="15.75" customHeight="1" x14ac:dyDescent="0.25">
      <c r="A1572" s="8"/>
      <c r="B1572" s="8" t="s">
        <v>12155</v>
      </c>
      <c r="C1572" s="8" t="s">
        <v>12156</v>
      </c>
      <c r="D1572" s="8" t="s">
        <v>10628</v>
      </c>
      <c r="E1572" s="8"/>
      <c r="F1572" s="8" t="s">
        <v>12616</v>
      </c>
    </row>
    <row r="1573" spans="1:6" ht="15.75" customHeight="1" x14ac:dyDescent="0.25">
      <c r="A1573" s="8"/>
      <c r="B1573" s="8" t="s">
        <v>12155</v>
      </c>
      <c r="C1573" s="8" t="s">
        <v>12156</v>
      </c>
      <c r="D1573" s="8" t="s">
        <v>10594</v>
      </c>
      <c r="E1573" s="8"/>
      <c r="F1573" s="8" t="s">
        <v>12709</v>
      </c>
    </row>
    <row r="1574" spans="1:6" ht="15.75" customHeight="1" x14ac:dyDescent="0.25">
      <c r="A1574" s="8"/>
      <c r="B1574" s="8" t="s">
        <v>12155</v>
      </c>
      <c r="C1574" s="8" t="s">
        <v>12156</v>
      </c>
      <c r="D1574" s="8" t="s">
        <v>10600</v>
      </c>
      <c r="E1574" s="8"/>
      <c r="F1574" s="8" t="s">
        <v>12708</v>
      </c>
    </row>
    <row r="1575" spans="1:6" ht="15.75" customHeight="1" x14ac:dyDescent="0.25">
      <c r="A1575" s="8"/>
      <c r="B1575" s="8" t="s">
        <v>12155</v>
      </c>
      <c r="C1575" s="8" t="s">
        <v>12156</v>
      </c>
      <c r="D1575" s="8" t="s">
        <v>10598</v>
      </c>
      <c r="E1575" s="8"/>
      <c r="F1575" s="8" t="s">
        <v>12711</v>
      </c>
    </row>
    <row r="1576" spans="1:6" ht="15.75" customHeight="1" x14ac:dyDescent="0.25">
      <c r="A1576" s="8"/>
      <c r="B1576" s="8" t="s">
        <v>12155</v>
      </c>
      <c r="C1576" s="8" t="s">
        <v>12156</v>
      </c>
      <c r="D1576" s="8" t="s">
        <v>10608</v>
      </c>
      <c r="E1576" s="8"/>
      <c r="F1576" s="8" t="s">
        <v>12689</v>
      </c>
    </row>
    <row r="1577" spans="1:6" ht="15.75" customHeight="1" x14ac:dyDescent="0.25">
      <c r="A1577" s="8"/>
      <c r="B1577" s="8" t="s">
        <v>12155</v>
      </c>
      <c r="C1577" s="8" t="s">
        <v>12156</v>
      </c>
      <c r="D1577" s="8" t="s">
        <v>10606</v>
      </c>
      <c r="E1577" s="8"/>
      <c r="F1577" s="8" t="s">
        <v>12699</v>
      </c>
    </row>
    <row r="1578" spans="1:6" ht="15.75" customHeight="1" x14ac:dyDescent="0.25">
      <c r="A1578" s="8"/>
      <c r="B1578" s="8" t="s">
        <v>12155</v>
      </c>
      <c r="C1578" s="8" t="s">
        <v>12156</v>
      </c>
      <c r="D1578" s="8" t="s">
        <v>10596</v>
      </c>
      <c r="E1578" s="8"/>
      <c r="F1578" s="8" t="s">
        <v>12710</v>
      </c>
    </row>
    <row r="1579" spans="1:6" ht="15.75" customHeight="1" x14ac:dyDescent="0.25">
      <c r="A1579" s="8"/>
      <c r="B1579" s="8" t="s">
        <v>12155</v>
      </c>
      <c r="C1579" s="8" t="s">
        <v>12156</v>
      </c>
      <c r="D1579" s="8" t="s">
        <v>10686</v>
      </c>
      <c r="E1579" s="8"/>
      <c r="F1579" s="8" t="s">
        <v>12707</v>
      </c>
    </row>
    <row r="1580" spans="1:6" ht="15.75" customHeight="1" x14ac:dyDescent="0.25">
      <c r="A1580" s="8"/>
      <c r="B1580" s="8" t="s">
        <v>12155</v>
      </c>
      <c r="C1580" s="8" t="s">
        <v>12156</v>
      </c>
      <c r="D1580" s="8" t="s">
        <v>10684</v>
      </c>
      <c r="E1580" s="8"/>
      <c r="F1580" s="8" t="s">
        <v>12702</v>
      </c>
    </row>
    <row r="1581" spans="1:6" ht="15.75" customHeight="1" x14ac:dyDescent="0.25">
      <c r="A1581" s="8"/>
      <c r="B1581" s="8" t="s">
        <v>12155</v>
      </c>
      <c r="C1581" s="8" t="s">
        <v>12156</v>
      </c>
      <c r="D1581" s="8" t="s">
        <v>10674</v>
      </c>
      <c r="E1581" s="8"/>
      <c r="F1581" s="8" t="s">
        <v>12701</v>
      </c>
    </row>
    <row r="1582" spans="1:6" ht="15.75" customHeight="1" x14ac:dyDescent="0.25">
      <c r="A1582" s="8"/>
      <c r="B1582" s="8" t="s">
        <v>12155</v>
      </c>
      <c r="C1582" s="8" t="s">
        <v>12156</v>
      </c>
      <c r="D1582" s="8" t="s">
        <v>10640</v>
      </c>
      <c r="E1582" s="8"/>
      <c r="F1582" s="8" t="s">
        <v>12714</v>
      </c>
    </row>
    <row r="1583" spans="1:6" ht="15.75" customHeight="1" x14ac:dyDescent="0.25">
      <c r="A1583" s="8"/>
      <c r="B1583" s="8" t="s">
        <v>12155</v>
      </c>
      <c r="C1583" s="8" t="s">
        <v>12156</v>
      </c>
      <c r="D1583" s="8" t="s">
        <v>10682</v>
      </c>
      <c r="E1583" s="8"/>
      <c r="F1583" s="8" t="s">
        <v>12713</v>
      </c>
    </row>
    <row r="1584" spans="1:6" ht="15.75" customHeight="1" x14ac:dyDescent="0.25">
      <c r="A1584" s="8"/>
      <c r="B1584" s="8" t="s">
        <v>12155</v>
      </c>
      <c r="C1584" s="8" t="s">
        <v>12156</v>
      </c>
      <c r="D1584" s="8" t="s">
        <v>10680</v>
      </c>
      <c r="E1584" s="8"/>
      <c r="F1584" s="8" t="s">
        <v>12712</v>
      </c>
    </row>
    <row r="1585" spans="1:6" ht="15.75" customHeight="1" x14ac:dyDescent="0.25">
      <c r="A1585" s="8"/>
      <c r="B1585" s="8" t="s">
        <v>12155</v>
      </c>
      <c r="C1585" s="8" t="s">
        <v>12156</v>
      </c>
      <c r="D1585" s="8" t="s">
        <v>10602</v>
      </c>
      <c r="E1585" s="8"/>
      <c r="F1585" s="8" t="s">
        <v>12690</v>
      </c>
    </row>
    <row r="1586" spans="1:6" ht="15.75" customHeight="1" x14ac:dyDescent="0.25">
      <c r="A1586" s="8"/>
      <c r="B1586" s="8" t="s">
        <v>12155</v>
      </c>
      <c r="C1586" s="8" t="s">
        <v>12156</v>
      </c>
      <c r="D1586" s="8" t="s">
        <v>10588</v>
      </c>
      <c r="E1586" s="8"/>
      <c r="F1586" s="8" t="s">
        <v>12698</v>
      </c>
    </row>
    <row r="1587" spans="1:6" ht="15.75" customHeight="1" x14ac:dyDescent="0.25">
      <c r="A1587" s="8"/>
      <c r="B1587" s="8" t="s">
        <v>12155</v>
      </c>
      <c r="C1587" s="8" t="s">
        <v>12156</v>
      </c>
      <c r="D1587" s="8" t="s">
        <v>10586</v>
      </c>
      <c r="E1587" s="8"/>
      <c r="F1587" s="8" t="s">
        <v>12697</v>
      </c>
    </row>
    <row r="1588" spans="1:6" ht="15.75" customHeight="1" x14ac:dyDescent="0.25">
      <c r="A1588" s="8"/>
      <c r="B1588" s="8" t="s">
        <v>12155</v>
      </c>
      <c r="C1588" s="8" t="s">
        <v>12156</v>
      </c>
      <c r="D1588" s="8" t="s">
        <v>10592</v>
      </c>
      <c r="E1588" s="8"/>
      <c r="F1588" s="8" t="s">
        <v>12696</v>
      </c>
    </row>
    <row r="1589" spans="1:6" ht="15.75" customHeight="1" x14ac:dyDescent="0.25">
      <c r="A1589" s="8"/>
      <c r="B1589" s="8" t="s">
        <v>12155</v>
      </c>
      <c r="C1589" s="8" t="s">
        <v>12156</v>
      </c>
      <c r="D1589" s="8" t="s">
        <v>10746</v>
      </c>
      <c r="E1589" s="8"/>
      <c r="F1589" s="8" t="s">
        <v>12694</v>
      </c>
    </row>
    <row r="1590" spans="1:6" ht="15.75" customHeight="1" x14ac:dyDescent="0.25">
      <c r="A1590" s="8"/>
      <c r="B1590" s="8" t="s">
        <v>12155</v>
      </c>
      <c r="C1590" s="8" t="s">
        <v>12156</v>
      </c>
      <c r="D1590" s="8" t="s">
        <v>10626</v>
      </c>
      <c r="E1590" s="8"/>
      <c r="F1590" s="8" t="s">
        <v>12693</v>
      </c>
    </row>
    <row r="1591" spans="1:6" ht="15.75" customHeight="1" x14ac:dyDescent="0.25">
      <c r="A1591" s="8"/>
      <c r="B1591" s="8" t="s">
        <v>12155</v>
      </c>
      <c r="C1591" s="8" t="s">
        <v>12156</v>
      </c>
      <c r="D1591" s="8" t="s">
        <v>10630</v>
      </c>
      <c r="E1591" s="8"/>
      <c r="F1591" s="8" t="s">
        <v>12695</v>
      </c>
    </row>
    <row r="1592" spans="1:6" ht="15.75" customHeight="1" x14ac:dyDescent="0.25">
      <c r="A1592" s="8"/>
      <c r="B1592" s="8" t="s">
        <v>12155</v>
      </c>
      <c r="C1592" s="8" t="s">
        <v>12156</v>
      </c>
      <c r="D1592" s="8" t="s">
        <v>10584</v>
      </c>
      <c r="E1592" s="8"/>
      <c r="F1592" s="8" t="s">
        <v>12685</v>
      </c>
    </row>
    <row r="1593" spans="1:6" ht="15.75" customHeight="1" x14ac:dyDescent="0.25">
      <c r="A1593" s="8"/>
      <c r="B1593" s="8" t="s">
        <v>12155</v>
      </c>
      <c r="C1593" s="8" t="s">
        <v>12156</v>
      </c>
      <c r="D1593" s="8" t="s">
        <v>10582</v>
      </c>
      <c r="E1593" s="8"/>
      <c r="F1593" s="8" t="s">
        <v>12688</v>
      </c>
    </row>
    <row r="1594" spans="1:6" ht="15.75" customHeight="1" x14ac:dyDescent="0.25">
      <c r="A1594" s="8"/>
      <c r="B1594" s="8" t="s">
        <v>12155</v>
      </c>
      <c r="C1594" s="8" t="s">
        <v>12156</v>
      </c>
      <c r="D1594" s="8" t="s">
        <v>10604</v>
      </c>
      <c r="E1594" s="8"/>
      <c r="F1594" s="8" t="s">
        <v>12691</v>
      </c>
    </row>
    <row r="1595" spans="1:6" ht="15.75" customHeight="1" x14ac:dyDescent="0.25">
      <c r="A1595" s="8"/>
      <c r="B1595" s="8" t="s">
        <v>12155</v>
      </c>
      <c r="C1595" s="8" t="s">
        <v>12156</v>
      </c>
      <c r="D1595" s="8" t="s">
        <v>10590</v>
      </c>
      <c r="E1595" s="8"/>
      <c r="F1595" s="8" t="s">
        <v>12692</v>
      </c>
    </row>
    <row r="1596" spans="1:6" ht="15.75" customHeight="1" x14ac:dyDescent="0.25">
      <c r="A1596" s="8"/>
      <c r="B1596" s="8" t="s">
        <v>12155</v>
      </c>
      <c r="C1596" s="8" t="s">
        <v>12156</v>
      </c>
      <c r="D1596" s="8" t="s">
        <v>10580</v>
      </c>
      <c r="E1596" s="8"/>
      <c r="F1596" s="8" t="s">
        <v>12687</v>
      </c>
    </row>
    <row r="1597" spans="1:6" ht="15.75" customHeight="1" x14ac:dyDescent="0.25">
      <c r="A1597" s="8"/>
      <c r="B1597" s="8" t="s">
        <v>12155</v>
      </c>
      <c r="C1597" s="8" t="s">
        <v>12156</v>
      </c>
      <c r="D1597" s="8" t="s">
        <v>10578</v>
      </c>
      <c r="E1597" s="8"/>
      <c r="F1597" s="8" t="s">
        <v>12686</v>
      </c>
    </row>
    <row r="1598" spans="1:6" ht="15.75" customHeight="1" x14ac:dyDescent="0.25">
      <c r="A1598" s="8"/>
      <c r="B1598" s="8" t="s">
        <v>12155</v>
      </c>
      <c r="C1598" s="8" t="s">
        <v>12156</v>
      </c>
      <c r="D1598" s="8" t="s">
        <v>10801</v>
      </c>
      <c r="E1598" s="8"/>
      <c r="F1598" s="8" t="s">
        <v>12592</v>
      </c>
    </row>
    <row r="1599" spans="1:6" ht="15.75" customHeight="1" x14ac:dyDescent="0.25">
      <c r="A1599" s="8"/>
      <c r="B1599" s="8" t="s">
        <v>12155</v>
      </c>
      <c r="C1599" s="8" t="s">
        <v>12156</v>
      </c>
      <c r="D1599" s="8" t="s">
        <v>10811</v>
      </c>
      <c r="E1599" s="8"/>
      <c r="F1599" s="8" t="s">
        <v>12587</v>
      </c>
    </row>
    <row r="1600" spans="1:6" ht="15.75" customHeight="1" x14ac:dyDescent="0.25">
      <c r="A1600" s="8"/>
      <c r="B1600" s="8" t="s">
        <v>12155</v>
      </c>
      <c r="C1600" s="8" t="s">
        <v>12156</v>
      </c>
      <c r="D1600" s="8" t="s">
        <v>10813</v>
      </c>
      <c r="E1600" s="8"/>
      <c r="F1600" s="8" t="s">
        <v>12586</v>
      </c>
    </row>
    <row r="1601" spans="1:6" ht="15.75" customHeight="1" x14ac:dyDescent="0.25">
      <c r="A1601" s="8"/>
      <c r="B1601" s="8" t="s">
        <v>12155</v>
      </c>
      <c r="C1601" s="8" t="s">
        <v>12156</v>
      </c>
      <c r="D1601" s="8" t="s">
        <v>10815</v>
      </c>
      <c r="E1601" s="8"/>
      <c r="F1601" s="8" t="s">
        <v>12599</v>
      </c>
    </row>
    <row r="1602" spans="1:6" ht="15.75" customHeight="1" x14ac:dyDescent="0.25">
      <c r="A1602" s="8"/>
      <c r="B1602" s="8" t="s">
        <v>12155</v>
      </c>
      <c r="C1602" s="8" t="s">
        <v>12156</v>
      </c>
      <c r="D1602" s="8" t="s">
        <v>10803</v>
      </c>
      <c r="E1602" s="8"/>
      <c r="F1602" s="8" t="s">
        <v>12598</v>
      </c>
    </row>
    <row r="1603" spans="1:6" ht="15.75" customHeight="1" x14ac:dyDescent="0.25">
      <c r="A1603" s="8"/>
      <c r="B1603" s="8" t="s">
        <v>12155</v>
      </c>
      <c r="C1603" s="8" t="s">
        <v>12156</v>
      </c>
      <c r="D1603" s="8" t="s">
        <v>10805</v>
      </c>
      <c r="E1603" s="8"/>
      <c r="F1603" s="8" t="s">
        <v>12597</v>
      </c>
    </row>
    <row r="1604" spans="1:6" ht="15.75" customHeight="1" x14ac:dyDescent="0.25">
      <c r="A1604" s="8"/>
      <c r="B1604" s="8" t="s">
        <v>12155</v>
      </c>
      <c r="C1604" s="8" t="s">
        <v>12156</v>
      </c>
      <c r="D1604" s="8" t="s">
        <v>10729</v>
      </c>
      <c r="E1604" s="8"/>
      <c r="F1604" s="8" t="s">
        <v>12589</v>
      </c>
    </row>
    <row r="1605" spans="1:6" ht="15.75" customHeight="1" x14ac:dyDescent="0.25">
      <c r="A1605" s="8"/>
      <c r="B1605" s="8" t="s">
        <v>12155</v>
      </c>
      <c r="C1605" s="8" t="s">
        <v>12156</v>
      </c>
      <c r="D1605" s="8" t="s">
        <v>10723</v>
      </c>
      <c r="E1605" s="8"/>
      <c r="F1605" s="8" t="s">
        <v>12553</v>
      </c>
    </row>
    <row r="1606" spans="1:6" ht="15.75" customHeight="1" x14ac:dyDescent="0.25">
      <c r="A1606" s="8"/>
      <c r="B1606" s="8" t="s">
        <v>12155</v>
      </c>
      <c r="C1606" s="8" t="s">
        <v>12156</v>
      </c>
      <c r="D1606" s="8" t="s">
        <v>10725</v>
      </c>
      <c r="E1606" s="8"/>
      <c r="F1606" s="8" t="s">
        <v>12552</v>
      </c>
    </row>
    <row r="1607" spans="1:6" ht="15.75" customHeight="1" x14ac:dyDescent="0.25">
      <c r="A1607" s="8"/>
      <c r="B1607" s="8" t="s">
        <v>12155</v>
      </c>
      <c r="C1607" s="8" t="s">
        <v>12156</v>
      </c>
      <c r="D1607" s="8" t="s">
        <v>10807</v>
      </c>
      <c r="E1607" s="8"/>
      <c r="F1607" s="8" t="s">
        <v>12588</v>
      </c>
    </row>
    <row r="1608" spans="1:6" ht="15.75" customHeight="1" x14ac:dyDescent="0.25">
      <c r="A1608" s="8"/>
      <c r="B1608" s="8" t="s">
        <v>12155</v>
      </c>
      <c r="C1608" s="8" t="s">
        <v>12156</v>
      </c>
      <c r="D1608" s="8" t="s">
        <v>10809</v>
      </c>
      <c r="E1608" s="8"/>
      <c r="F1608" s="8" t="s">
        <v>12591</v>
      </c>
    </row>
    <row r="1609" spans="1:6" ht="15.75" customHeight="1" x14ac:dyDescent="0.25">
      <c r="A1609" s="8"/>
      <c r="B1609" s="8" t="s">
        <v>12155</v>
      </c>
      <c r="C1609" s="8" t="s">
        <v>12156</v>
      </c>
      <c r="D1609" s="8" t="s">
        <v>10727</v>
      </c>
      <c r="E1609" s="8"/>
      <c r="F1609" s="8" t="s">
        <v>12590</v>
      </c>
    </row>
    <row r="1610" spans="1:6" ht="15.75" customHeight="1" x14ac:dyDescent="0.25">
      <c r="A1610" s="8"/>
      <c r="B1610" s="8" t="s">
        <v>12155</v>
      </c>
      <c r="C1610" s="8" t="s">
        <v>12156</v>
      </c>
      <c r="D1610" s="8" t="s">
        <v>10827</v>
      </c>
      <c r="E1610" s="8"/>
      <c r="F1610" s="8" t="s">
        <v>12596</v>
      </c>
    </row>
    <row r="1611" spans="1:6" ht="15.75" customHeight="1" x14ac:dyDescent="0.25">
      <c r="A1611" s="8"/>
      <c r="B1611" s="8" t="s">
        <v>12155</v>
      </c>
      <c r="C1611" s="8" t="s">
        <v>12156</v>
      </c>
      <c r="D1611" s="8" t="s">
        <v>10775</v>
      </c>
      <c r="E1611" s="8"/>
      <c r="F1611" s="8" t="s">
        <v>12570</v>
      </c>
    </row>
    <row r="1612" spans="1:6" ht="15.75" customHeight="1" x14ac:dyDescent="0.25">
      <c r="A1612" s="8"/>
      <c r="B1612" s="8" t="s">
        <v>12155</v>
      </c>
      <c r="C1612" s="8" t="s">
        <v>12156</v>
      </c>
      <c r="D1612" s="8" t="s">
        <v>10777</v>
      </c>
      <c r="E1612" s="8"/>
      <c r="F1612" s="8" t="s">
        <v>12573</v>
      </c>
    </row>
    <row r="1613" spans="1:6" ht="15.75" customHeight="1" x14ac:dyDescent="0.25">
      <c r="A1613" s="8"/>
      <c r="B1613" s="8" t="s">
        <v>12155</v>
      </c>
      <c r="C1613" s="8" t="s">
        <v>12156</v>
      </c>
      <c r="D1613" s="8" t="s">
        <v>10821</v>
      </c>
      <c r="E1613" s="8"/>
      <c r="F1613" s="8" t="s">
        <v>12576</v>
      </c>
    </row>
    <row r="1614" spans="1:6" ht="15.75" customHeight="1" x14ac:dyDescent="0.25">
      <c r="A1614" s="8"/>
      <c r="B1614" s="8" t="s">
        <v>12155</v>
      </c>
      <c r="C1614" s="8" t="s">
        <v>12156</v>
      </c>
      <c r="D1614" s="8" t="s">
        <v>10769</v>
      </c>
      <c r="E1614" s="8"/>
      <c r="F1614" s="8" t="s">
        <v>12577</v>
      </c>
    </row>
    <row r="1615" spans="1:6" ht="15.75" customHeight="1" x14ac:dyDescent="0.25">
      <c r="A1615" s="8"/>
      <c r="B1615" s="8" t="s">
        <v>12155</v>
      </c>
      <c r="C1615" s="8" t="s">
        <v>12156</v>
      </c>
      <c r="D1615" s="8" t="s">
        <v>10779</v>
      </c>
      <c r="E1615" s="8"/>
      <c r="F1615" s="8" t="s">
        <v>12572</v>
      </c>
    </row>
    <row r="1616" spans="1:6" ht="15.75" customHeight="1" x14ac:dyDescent="0.25">
      <c r="A1616" s="8"/>
      <c r="B1616" s="8" t="s">
        <v>12155</v>
      </c>
      <c r="C1616" s="8" t="s">
        <v>12156</v>
      </c>
      <c r="D1616" s="8" t="s">
        <v>10781</v>
      </c>
      <c r="E1616" s="8"/>
      <c r="F1616" s="8" t="s">
        <v>12571</v>
      </c>
    </row>
    <row r="1617" spans="1:6" ht="15.75" customHeight="1" x14ac:dyDescent="0.25">
      <c r="A1617" s="8"/>
      <c r="B1617" s="8" t="s">
        <v>12155</v>
      </c>
      <c r="C1617" s="8" t="s">
        <v>12156</v>
      </c>
      <c r="D1617" s="8" t="s">
        <v>10829</v>
      </c>
      <c r="E1617" s="8"/>
      <c r="F1617" s="8" t="s">
        <v>12595</v>
      </c>
    </row>
    <row r="1618" spans="1:6" ht="15.75" customHeight="1" x14ac:dyDescent="0.25">
      <c r="A1618" s="8"/>
      <c r="B1618" s="8" t="s">
        <v>12155</v>
      </c>
      <c r="C1618" s="8" t="s">
        <v>12156</v>
      </c>
      <c r="D1618" s="8" t="s">
        <v>10831</v>
      </c>
      <c r="E1618" s="8"/>
      <c r="F1618" s="8" t="s">
        <v>12594</v>
      </c>
    </row>
    <row r="1619" spans="1:6" ht="15.75" customHeight="1" x14ac:dyDescent="0.25">
      <c r="A1619" s="8"/>
      <c r="B1619" s="8" t="s">
        <v>12155</v>
      </c>
      <c r="C1619" s="8" t="s">
        <v>12156</v>
      </c>
      <c r="D1619" s="8" t="s">
        <v>10825</v>
      </c>
      <c r="E1619" s="8"/>
      <c r="F1619" s="8" t="s">
        <v>12593</v>
      </c>
    </row>
    <row r="1620" spans="1:6" ht="15.75" customHeight="1" x14ac:dyDescent="0.25">
      <c r="A1620" s="8"/>
      <c r="B1620" s="8" t="s">
        <v>12155</v>
      </c>
      <c r="C1620" s="8" t="s">
        <v>12156</v>
      </c>
      <c r="D1620" s="8" t="s">
        <v>10823</v>
      </c>
      <c r="E1620" s="8"/>
      <c r="F1620" s="8" t="s">
        <v>12575</v>
      </c>
    </row>
    <row r="1621" spans="1:6" ht="15.75" customHeight="1" x14ac:dyDescent="0.25">
      <c r="A1621" s="8"/>
      <c r="B1621" s="8" t="s">
        <v>12155</v>
      </c>
      <c r="C1621" s="8" t="s">
        <v>12156</v>
      </c>
      <c r="D1621" s="8" t="s">
        <v>10817</v>
      </c>
      <c r="E1621" s="8"/>
      <c r="F1621" s="8" t="s">
        <v>12574</v>
      </c>
    </row>
    <row r="1622" spans="1:6" ht="15.75" customHeight="1" x14ac:dyDescent="0.25">
      <c r="A1622" s="8"/>
      <c r="B1622" s="8" t="s">
        <v>12155</v>
      </c>
      <c r="C1622" s="8" t="s">
        <v>12156</v>
      </c>
      <c r="D1622" s="8" t="s">
        <v>10819</v>
      </c>
      <c r="E1622" s="8"/>
      <c r="F1622" s="8" t="s">
        <v>12585</v>
      </c>
    </row>
    <row r="1623" spans="1:6" ht="15.75" customHeight="1" x14ac:dyDescent="0.25">
      <c r="A1623" s="8"/>
      <c r="B1623" s="8" t="s">
        <v>12155</v>
      </c>
      <c r="C1623" s="8" t="s">
        <v>12156</v>
      </c>
      <c r="D1623" s="8" t="s">
        <v>10759</v>
      </c>
      <c r="E1623" s="8"/>
      <c r="F1623" s="8" t="s">
        <v>12568</v>
      </c>
    </row>
    <row r="1624" spans="1:6" ht="15.75" customHeight="1" x14ac:dyDescent="0.25">
      <c r="A1624" s="8"/>
      <c r="B1624" s="8" t="s">
        <v>12155</v>
      </c>
      <c r="C1624" s="8" t="s">
        <v>12156</v>
      </c>
      <c r="D1624" s="8" t="s">
        <v>10761</v>
      </c>
      <c r="E1624" s="8"/>
      <c r="F1624" s="8" t="s">
        <v>12567</v>
      </c>
    </row>
    <row r="1625" spans="1:6" ht="15.75" customHeight="1" x14ac:dyDescent="0.25">
      <c r="A1625" s="8"/>
      <c r="B1625" s="8" t="s">
        <v>12155</v>
      </c>
      <c r="C1625" s="8" t="s">
        <v>12156</v>
      </c>
      <c r="D1625" s="8" t="s">
        <v>10750</v>
      </c>
      <c r="E1625" s="8"/>
      <c r="F1625" s="8" t="s">
        <v>12563</v>
      </c>
    </row>
    <row r="1626" spans="1:6" ht="15.75" customHeight="1" x14ac:dyDescent="0.25">
      <c r="A1626" s="8"/>
      <c r="B1626" s="8" t="s">
        <v>12155</v>
      </c>
      <c r="C1626" s="8" t="s">
        <v>12156</v>
      </c>
      <c r="D1626" s="8" t="s">
        <v>10753</v>
      </c>
      <c r="E1626" s="8"/>
      <c r="F1626" s="8" t="s">
        <v>12564</v>
      </c>
    </row>
    <row r="1627" spans="1:6" ht="15.75" customHeight="1" x14ac:dyDescent="0.25">
      <c r="A1627" s="8"/>
      <c r="B1627" s="8" t="s">
        <v>12155</v>
      </c>
      <c r="C1627" s="8" t="s">
        <v>12156</v>
      </c>
      <c r="D1627" s="8" t="s">
        <v>10763</v>
      </c>
      <c r="E1627" s="8"/>
      <c r="F1627" s="8" t="s">
        <v>12566</v>
      </c>
    </row>
    <row r="1628" spans="1:6" ht="15.75" customHeight="1" x14ac:dyDescent="0.25">
      <c r="A1628" s="8"/>
      <c r="B1628" s="8" t="s">
        <v>12155</v>
      </c>
      <c r="C1628" s="8" t="s">
        <v>12156</v>
      </c>
      <c r="D1628" s="8" t="s">
        <v>10765</v>
      </c>
      <c r="E1628" s="8"/>
      <c r="F1628" s="8" t="s">
        <v>12569</v>
      </c>
    </row>
    <row r="1629" spans="1:6" ht="15.75" customHeight="1" x14ac:dyDescent="0.25">
      <c r="A1629" s="8"/>
      <c r="B1629" s="8" t="s">
        <v>12155</v>
      </c>
      <c r="C1629" s="8" t="s">
        <v>12156</v>
      </c>
      <c r="D1629" s="8" t="s">
        <v>10744</v>
      </c>
      <c r="E1629" s="8"/>
      <c r="F1629" s="8" t="s">
        <v>12561</v>
      </c>
    </row>
    <row r="1630" spans="1:6" ht="15.75" customHeight="1" x14ac:dyDescent="0.25">
      <c r="A1630" s="8"/>
      <c r="B1630" s="8" t="s">
        <v>12155</v>
      </c>
      <c r="C1630" s="8" t="s">
        <v>12156</v>
      </c>
      <c r="D1630" s="8" t="s">
        <v>18215</v>
      </c>
      <c r="E1630" s="8"/>
      <c r="F1630" s="8" t="s">
        <v>18229</v>
      </c>
    </row>
    <row r="1631" spans="1:6" ht="15.75" customHeight="1" x14ac:dyDescent="0.25">
      <c r="A1631" s="8"/>
      <c r="B1631" s="8" t="s">
        <v>12155</v>
      </c>
      <c r="C1631" s="8" t="s">
        <v>12156</v>
      </c>
      <c r="D1631" s="8" t="s">
        <v>11692</v>
      </c>
      <c r="E1631" s="8"/>
      <c r="F1631" s="8" t="s">
        <v>12297</v>
      </c>
    </row>
    <row r="1632" spans="1:6" ht="15.75" customHeight="1" x14ac:dyDescent="0.25">
      <c r="A1632" s="8"/>
      <c r="B1632" s="8" t="s">
        <v>12155</v>
      </c>
      <c r="C1632" s="8" t="s">
        <v>12156</v>
      </c>
      <c r="D1632" s="8" t="s">
        <v>10742</v>
      </c>
      <c r="E1632" s="8"/>
      <c r="F1632" s="8" t="s">
        <v>12559</v>
      </c>
    </row>
    <row r="1633" spans="1:6" ht="15.75" customHeight="1" x14ac:dyDescent="0.25">
      <c r="A1633" s="8"/>
      <c r="B1633" s="8" t="s">
        <v>12155</v>
      </c>
      <c r="C1633" s="8" t="s">
        <v>12156</v>
      </c>
      <c r="D1633" s="8" t="s">
        <v>10738</v>
      </c>
      <c r="E1633" s="8"/>
      <c r="F1633" s="8" t="s">
        <v>12558</v>
      </c>
    </row>
    <row r="1634" spans="1:6" ht="15.75" customHeight="1" x14ac:dyDescent="0.25">
      <c r="A1634" s="8"/>
      <c r="B1634" s="8" t="s">
        <v>12155</v>
      </c>
      <c r="C1634" s="8" t="s">
        <v>12156</v>
      </c>
      <c r="D1634" s="8" t="s">
        <v>10740</v>
      </c>
      <c r="E1634" s="8"/>
      <c r="F1634" s="8" t="s">
        <v>12560</v>
      </c>
    </row>
    <row r="1635" spans="1:6" ht="15.75" customHeight="1" x14ac:dyDescent="0.25">
      <c r="A1635" s="8"/>
      <c r="B1635" s="8" t="s">
        <v>12155</v>
      </c>
      <c r="C1635" s="8" t="s">
        <v>12156</v>
      </c>
      <c r="D1635" s="8" t="s">
        <v>10757</v>
      </c>
      <c r="E1635" s="8"/>
      <c r="F1635" s="8" t="s">
        <v>12565</v>
      </c>
    </row>
    <row r="1636" spans="1:6" ht="15.75" customHeight="1" x14ac:dyDescent="0.25">
      <c r="A1636" s="8"/>
      <c r="B1636" s="8" t="s">
        <v>12155</v>
      </c>
      <c r="C1636" s="8" t="s">
        <v>12156</v>
      </c>
      <c r="D1636" s="8" t="s">
        <v>10721</v>
      </c>
      <c r="E1636" s="8"/>
      <c r="F1636" s="8" t="s">
        <v>12555</v>
      </c>
    </row>
    <row r="1637" spans="1:6" ht="15.75" customHeight="1" x14ac:dyDescent="0.25">
      <c r="A1637" s="8"/>
      <c r="B1637" s="8" t="s">
        <v>12155</v>
      </c>
      <c r="C1637" s="8" t="s">
        <v>12156</v>
      </c>
      <c r="D1637" s="8" t="s">
        <v>10710</v>
      </c>
      <c r="E1637" s="8"/>
      <c r="F1637" s="8" t="s">
        <v>12550</v>
      </c>
    </row>
    <row r="1638" spans="1:6" ht="15.75" customHeight="1" x14ac:dyDescent="0.25">
      <c r="A1638" s="8"/>
      <c r="B1638" s="8" t="s">
        <v>12155</v>
      </c>
      <c r="C1638" s="8" t="s">
        <v>12156</v>
      </c>
      <c r="D1638" s="8" t="s">
        <v>10712</v>
      </c>
      <c r="E1638" s="8"/>
      <c r="F1638" s="8" t="s">
        <v>12546</v>
      </c>
    </row>
    <row r="1639" spans="1:6" ht="15.75" customHeight="1" x14ac:dyDescent="0.25">
      <c r="A1639" s="8"/>
      <c r="B1639" s="8" t="s">
        <v>12155</v>
      </c>
      <c r="C1639" s="8" t="s">
        <v>12156</v>
      </c>
      <c r="D1639" s="8" t="s">
        <v>10734</v>
      </c>
      <c r="E1639" s="8"/>
      <c r="F1639" s="8" t="s">
        <v>12551</v>
      </c>
    </row>
    <row r="1640" spans="1:6" ht="15.75" customHeight="1" x14ac:dyDescent="0.25">
      <c r="A1640" s="8"/>
      <c r="B1640" s="8" t="s">
        <v>12155</v>
      </c>
      <c r="C1640" s="8" t="s">
        <v>12156</v>
      </c>
      <c r="D1640" s="8" t="s">
        <v>10736</v>
      </c>
      <c r="E1640" s="8"/>
      <c r="F1640" s="8" t="s">
        <v>12554</v>
      </c>
    </row>
    <row r="1641" spans="1:6" ht="15.75" customHeight="1" x14ac:dyDescent="0.25">
      <c r="A1641" s="8"/>
      <c r="B1641" s="8" t="s">
        <v>12155</v>
      </c>
      <c r="C1641" s="8" t="s">
        <v>12156</v>
      </c>
      <c r="D1641" s="8" t="s">
        <v>10732</v>
      </c>
      <c r="E1641" s="8"/>
      <c r="F1641" s="8" t="s">
        <v>12556</v>
      </c>
    </row>
    <row r="1642" spans="1:6" ht="15.75" customHeight="1" x14ac:dyDescent="0.25">
      <c r="A1642" s="8"/>
      <c r="B1642" s="8" t="s">
        <v>12155</v>
      </c>
      <c r="C1642" s="8" t="s">
        <v>12156</v>
      </c>
      <c r="D1642" s="8" t="s">
        <v>10719</v>
      </c>
      <c r="E1642" s="8"/>
      <c r="F1642" s="8" t="s">
        <v>12549</v>
      </c>
    </row>
    <row r="1643" spans="1:6" ht="15.75" customHeight="1" x14ac:dyDescent="0.25">
      <c r="A1643" s="8"/>
      <c r="B1643" s="8" t="s">
        <v>12155</v>
      </c>
      <c r="C1643" s="8" t="s">
        <v>12156</v>
      </c>
      <c r="D1643" s="8" t="s">
        <v>10715</v>
      </c>
      <c r="E1643" s="8"/>
      <c r="F1643" s="8" t="s">
        <v>12548</v>
      </c>
    </row>
    <row r="1644" spans="1:6" ht="15.75" customHeight="1" x14ac:dyDescent="0.25">
      <c r="A1644" s="8"/>
      <c r="B1644" s="8" t="s">
        <v>12155</v>
      </c>
      <c r="C1644" s="8" t="s">
        <v>12156</v>
      </c>
      <c r="D1644" s="8" t="s">
        <v>10755</v>
      </c>
      <c r="E1644" s="8"/>
      <c r="F1644" s="8" t="s">
        <v>12557</v>
      </c>
    </row>
    <row r="1645" spans="1:6" ht="15.75" customHeight="1" x14ac:dyDescent="0.25">
      <c r="A1645" s="8"/>
      <c r="B1645" s="8" t="s">
        <v>12155</v>
      </c>
      <c r="C1645" s="8" t="s">
        <v>12156</v>
      </c>
      <c r="D1645" s="8" t="s">
        <v>10706</v>
      </c>
      <c r="E1645" s="8"/>
      <c r="F1645" s="8" t="s">
        <v>12545</v>
      </c>
    </row>
    <row r="1646" spans="1:6" ht="15.75" customHeight="1" x14ac:dyDescent="0.25">
      <c r="A1646" s="8"/>
      <c r="B1646" s="8" t="s">
        <v>12155</v>
      </c>
      <c r="C1646" s="8" t="s">
        <v>12156</v>
      </c>
      <c r="D1646" s="8" t="s">
        <v>10708</v>
      </c>
      <c r="E1646" s="8"/>
      <c r="F1646" s="8" t="s">
        <v>12544</v>
      </c>
    </row>
    <row r="1647" spans="1:6" ht="15.75" customHeight="1" x14ac:dyDescent="0.25">
      <c r="A1647" s="8"/>
      <c r="B1647" s="8" t="s">
        <v>12155</v>
      </c>
      <c r="C1647" s="8" t="s">
        <v>12156</v>
      </c>
      <c r="D1647" s="8" t="s">
        <v>10717</v>
      </c>
      <c r="E1647" s="8"/>
      <c r="F1647" s="8" t="s">
        <v>12547</v>
      </c>
    </row>
    <row r="1648" spans="1:6" ht="15.75" customHeight="1" x14ac:dyDescent="0.25">
      <c r="A1648" s="8"/>
      <c r="B1648" s="8" t="s">
        <v>12155</v>
      </c>
      <c r="C1648" s="8" t="s">
        <v>12156</v>
      </c>
      <c r="D1648" s="8" t="s">
        <v>10556</v>
      </c>
      <c r="E1648" s="8"/>
      <c r="F1648" s="8" t="s">
        <v>12494</v>
      </c>
    </row>
    <row r="1649" spans="1:6" ht="15.75" customHeight="1" x14ac:dyDescent="0.25">
      <c r="A1649" s="8"/>
      <c r="B1649" s="8" t="s">
        <v>12155</v>
      </c>
      <c r="C1649" s="8" t="s">
        <v>12156</v>
      </c>
      <c r="D1649" s="8" t="s">
        <v>10574</v>
      </c>
      <c r="E1649" s="8"/>
      <c r="F1649" s="8" t="s">
        <v>12493</v>
      </c>
    </row>
    <row r="1650" spans="1:6" ht="15.75" customHeight="1" x14ac:dyDescent="0.25">
      <c r="A1650" s="8"/>
      <c r="B1650" s="8" t="s">
        <v>12155</v>
      </c>
      <c r="C1650" s="8" t="s">
        <v>12156</v>
      </c>
      <c r="D1650" s="8" t="s">
        <v>10576</v>
      </c>
      <c r="E1650" s="8"/>
      <c r="F1650" s="8" t="s">
        <v>12497</v>
      </c>
    </row>
    <row r="1651" spans="1:6" ht="15.75" customHeight="1" x14ac:dyDescent="0.25">
      <c r="A1651" s="8"/>
      <c r="B1651" s="8" t="s">
        <v>12155</v>
      </c>
      <c r="C1651" s="8" t="s">
        <v>12156</v>
      </c>
      <c r="D1651" s="8" t="s">
        <v>10554</v>
      </c>
      <c r="E1651" s="8"/>
      <c r="F1651" s="8" t="s">
        <v>12535</v>
      </c>
    </row>
    <row r="1652" spans="1:6" ht="15.75" customHeight="1" x14ac:dyDescent="0.25">
      <c r="A1652" s="8"/>
      <c r="B1652" s="8" t="s">
        <v>12155</v>
      </c>
      <c r="C1652" s="8" t="s">
        <v>12156</v>
      </c>
      <c r="D1652" s="8" t="s">
        <v>10552</v>
      </c>
      <c r="E1652" s="8"/>
      <c r="F1652" s="8" t="s">
        <v>12534</v>
      </c>
    </row>
    <row r="1653" spans="1:6" ht="15.75" customHeight="1" x14ac:dyDescent="0.25">
      <c r="A1653" s="8"/>
      <c r="B1653" s="8" t="s">
        <v>12155</v>
      </c>
      <c r="C1653" s="8" t="s">
        <v>12156</v>
      </c>
      <c r="D1653" s="8" t="s">
        <v>10558</v>
      </c>
      <c r="E1653" s="8"/>
      <c r="F1653" s="8" t="s">
        <v>12533</v>
      </c>
    </row>
    <row r="1654" spans="1:6" ht="15.75" customHeight="1" x14ac:dyDescent="0.25">
      <c r="A1654" s="8"/>
      <c r="B1654" s="8" t="s">
        <v>12155</v>
      </c>
      <c r="C1654" s="8" t="s">
        <v>12156</v>
      </c>
      <c r="D1654" s="8" t="s">
        <v>10532</v>
      </c>
      <c r="E1654" s="8"/>
      <c r="F1654" s="8" t="s">
        <v>12487</v>
      </c>
    </row>
    <row r="1655" spans="1:6" ht="15.75" customHeight="1" x14ac:dyDescent="0.25">
      <c r="A1655" s="8"/>
      <c r="B1655" s="8" t="s">
        <v>12155</v>
      </c>
      <c r="C1655" s="8" t="s">
        <v>12156</v>
      </c>
      <c r="D1655" s="8" t="s">
        <v>10530</v>
      </c>
      <c r="E1655" s="8"/>
      <c r="F1655" s="8" t="s">
        <v>12486</v>
      </c>
    </row>
    <row r="1656" spans="1:6" ht="15.75" customHeight="1" x14ac:dyDescent="0.25">
      <c r="A1656" s="8"/>
      <c r="B1656" s="8" t="s">
        <v>12155</v>
      </c>
      <c r="C1656" s="8" t="s">
        <v>12156</v>
      </c>
      <c r="D1656" s="8" t="s">
        <v>10536</v>
      </c>
      <c r="E1656" s="8"/>
      <c r="F1656" s="8" t="s">
        <v>12489</v>
      </c>
    </row>
    <row r="1657" spans="1:6" ht="15.75" customHeight="1" x14ac:dyDescent="0.25">
      <c r="A1657" s="8"/>
      <c r="B1657" s="8" t="s">
        <v>12155</v>
      </c>
      <c r="C1657" s="8" t="s">
        <v>12156</v>
      </c>
      <c r="D1657" s="8" t="s">
        <v>10570</v>
      </c>
      <c r="E1657" s="8"/>
      <c r="F1657" s="8" t="s">
        <v>12496</v>
      </c>
    </row>
    <row r="1658" spans="1:6" ht="15.75" customHeight="1" x14ac:dyDescent="0.25">
      <c r="A1658" s="8"/>
      <c r="B1658" s="8" t="s">
        <v>12155</v>
      </c>
      <c r="C1658" s="8" t="s">
        <v>12156</v>
      </c>
      <c r="D1658" s="8" t="s">
        <v>10568</v>
      </c>
      <c r="E1658" s="8"/>
      <c r="F1658" s="8" t="s">
        <v>12495</v>
      </c>
    </row>
    <row r="1659" spans="1:6" ht="15.75" customHeight="1" x14ac:dyDescent="0.25">
      <c r="A1659" s="8"/>
      <c r="B1659" s="8" t="s">
        <v>12155</v>
      </c>
      <c r="C1659" s="8" t="s">
        <v>12156</v>
      </c>
      <c r="D1659" s="8" t="s">
        <v>10572</v>
      </c>
      <c r="E1659" s="8"/>
      <c r="F1659" s="8" t="s">
        <v>12488</v>
      </c>
    </row>
    <row r="1660" spans="1:6" ht="15.75" customHeight="1" x14ac:dyDescent="0.25">
      <c r="A1660" s="8"/>
      <c r="B1660" s="8" t="s">
        <v>12155</v>
      </c>
      <c r="C1660" s="8" t="s">
        <v>12156</v>
      </c>
      <c r="D1660" s="8" t="s">
        <v>10564</v>
      </c>
      <c r="E1660" s="8"/>
      <c r="F1660" s="8" t="s">
        <v>12532</v>
      </c>
    </row>
    <row r="1661" spans="1:6" ht="15.75" customHeight="1" x14ac:dyDescent="0.25">
      <c r="A1661" s="8"/>
      <c r="B1661" s="8" t="s">
        <v>12155</v>
      </c>
      <c r="C1661" s="8" t="s">
        <v>12156</v>
      </c>
      <c r="D1661" s="8" t="s">
        <v>10484</v>
      </c>
      <c r="E1661" s="8"/>
      <c r="F1661" s="8" t="s">
        <v>12537</v>
      </c>
    </row>
    <row r="1662" spans="1:6" ht="15.75" customHeight="1" x14ac:dyDescent="0.25">
      <c r="A1662" s="8"/>
      <c r="B1662" s="8" t="s">
        <v>12155</v>
      </c>
      <c r="C1662" s="8" t="s">
        <v>12156</v>
      </c>
      <c r="D1662" s="8" t="s">
        <v>10474</v>
      </c>
      <c r="E1662" s="8"/>
      <c r="F1662" s="8" t="s">
        <v>12540</v>
      </c>
    </row>
    <row r="1663" spans="1:6" ht="15.75" customHeight="1" x14ac:dyDescent="0.25">
      <c r="A1663" s="8"/>
      <c r="B1663" s="8" t="s">
        <v>12155</v>
      </c>
      <c r="C1663" s="8" t="s">
        <v>12156</v>
      </c>
      <c r="D1663" s="8" t="s">
        <v>10472</v>
      </c>
      <c r="E1663" s="8"/>
      <c r="F1663" s="8" t="s">
        <v>12543</v>
      </c>
    </row>
    <row r="1664" spans="1:6" ht="15.75" customHeight="1" x14ac:dyDescent="0.25">
      <c r="A1664" s="8"/>
      <c r="B1664" s="8" t="s">
        <v>12155</v>
      </c>
      <c r="C1664" s="8" t="s">
        <v>12156</v>
      </c>
      <c r="D1664" s="8" t="s">
        <v>10482</v>
      </c>
      <c r="E1664" s="8"/>
      <c r="F1664" s="8" t="s">
        <v>12528</v>
      </c>
    </row>
    <row r="1665" spans="1:6" ht="15.75" customHeight="1" x14ac:dyDescent="0.25">
      <c r="A1665" s="8"/>
      <c r="B1665" s="8" t="s">
        <v>12155</v>
      </c>
      <c r="C1665" s="8" t="s">
        <v>12156</v>
      </c>
      <c r="D1665" s="8" t="s">
        <v>10480</v>
      </c>
      <c r="E1665" s="8"/>
      <c r="F1665" s="8" t="s">
        <v>12539</v>
      </c>
    </row>
    <row r="1666" spans="1:6" ht="15.75" customHeight="1" x14ac:dyDescent="0.25">
      <c r="A1666" s="8"/>
      <c r="B1666" s="8" t="s">
        <v>12155</v>
      </c>
      <c r="C1666" s="8" t="s">
        <v>12156</v>
      </c>
      <c r="D1666" s="8" t="s">
        <v>10486</v>
      </c>
      <c r="E1666" s="8"/>
      <c r="F1666" s="8" t="s">
        <v>12538</v>
      </c>
    </row>
    <row r="1667" spans="1:6" ht="15.75" customHeight="1" x14ac:dyDescent="0.25">
      <c r="A1667" s="8"/>
      <c r="B1667" s="8" t="s">
        <v>12155</v>
      </c>
      <c r="C1667" s="8" t="s">
        <v>12156</v>
      </c>
      <c r="D1667" s="8" t="s">
        <v>10562</v>
      </c>
      <c r="E1667" s="8"/>
      <c r="F1667" s="8" t="s">
        <v>12531</v>
      </c>
    </row>
    <row r="1668" spans="1:6" ht="15.75" customHeight="1" x14ac:dyDescent="0.25">
      <c r="A1668" s="8"/>
      <c r="B1668" s="8" t="s">
        <v>12155</v>
      </c>
      <c r="C1668" s="8" t="s">
        <v>12156</v>
      </c>
      <c r="D1668" s="8" t="s">
        <v>10560</v>
      </c>
      <c r="E1668" s="8"/>
      <c r="F1668" s="8" t="s">
        <v>12530</v>
      </c>
    </row>
    <row r="1669" spans="1:6" ht="15.75" customHeight="1" x14ac:dyDescent="0.25">
      <c r="A1669" s="8"/>
      <c r="B1669" s="8" t="s">
        <v>12155</v>
      </c>
      <c r="C1669" s="8" t="s">
        <v>12156</v>
      </c>
      <c r="D1669" s="8" t="s">
        <v>10566</v>
      </c>
      <c r="E1669" s="8"/>
      <c r="F1669" s="8" t="s">
        <v>12529</v>
      </c>
    </row>
    <row r="1670" spans="1:6" ht="15.75" customHeight="1" x14ac:dyDescent="0.25">
      <c r="A1670" s="8"/>
      <c r="B1670" s="8" t="s">
        <v>12155</v>
      </c>
      <c r="C1670" s="8" t="s">
        <v>12156</v>
      </c>
      <c r="D1670" s="8" t="s">
        <v>10478</v>
      </c>
      <c r="E1670" s="8"/>
      <c r="F1670" s="8" t="s">
        <v>12542</v>
      </c>
    </row>
    <row r="1671" spans="1:6" ht="15.75" customHeight="1" x14ac:dyDescent="0.25">
      <c r="A1671" s="8"/>
      <c r="B1671" s="8" t="s">
        <v>12155</v>
      </c>
      <c r="C1671" s="8" t="s">
        <v>12156</v>
      </c>
      <c r="D1671" s="8" t="s">
        <v>10476</v>
      </c>
      <c r="E1671" s="8"/>
      <c r="F1671" s="8" t="s">
        <v>12541</v>
      </c>
    </row>
    <row r="1672" spans="1:6" ht="15.75" customHeight="1" x14ac:dyDescent="0.25">
      <c r="A1672" s="8"/>
      <c r="B1672" s="8" t="s">
        <v>12155</v>
      </c>
      <c r="C1672" s="8" t="s">
        <v>12156</v>
      </c>
      <c r="D1672" s="8" t="s">
        <v>10520</v>
      </c>
      <c r="E1672" s="8"/>
      <c r="F1672" s="8" t="s">
        <v>12536</v>
      </c>
    </row>
    <row r="1673" spans="1:6" ht="15.75" customHeight="1" x14ac:dyDescent="0.25">
      <c r="A1673" s="8"/>
      <c r="B1673" s="8" t="s">
        <v>12155</v>
      </c>
      <c r="C1673" s="8" t="s">
        <v>12156</v>
      </c>
      <c r="D1673" s="8" t="s">
        <v>10787</v>
      </c>
      <c r="E1673" s="8"/>
      <c r="F1673" s="8" t="s">
        <v>12504</v>
      </c>
    </row>
    <row r="1674" spans="1:6" ht="15.75" customHeight="1" x14ac:dyDescent="0.25">
      <c r="A1674" s="8"/>
      <c r="B1674" s="8" t="s">
        <v>12155</v>
      </c>
      <c r="C1674" s="8" t="s">
        <v>12156</v>
      </c>
      <c r="D1674" s="8" t="s">
        <v>10797</v>
      </c>
      <c r="E1674" s="8"/>
      <c r="F1674" s="8" t="s">
        <v>12503</v>
      </c>
    </row>
    <row r="1675" spans="1:6" ht="15.75" customHeight="1" x14ac:dyDescent="0.25">
      <c r="A1675" s="8"/>
      <c r="B1675" s="8" t="s">
        <v>12155</v>
      </c>
      <c r="C1675" s="8" t="s">
        <v>12156</v>
      </c>
      <c r="D1675" s="8" t="s">
        <v>10799</v>
      </c>
      <c r="E1675" s="8"/>
      <c r="F1675" s="8" t="s">
        <v>12580</v>
      </c>
    </row>
    <row r="1676" spans="1:6" ht="15.75" customHeight="1" x14ac:dyDescent="0.25">
      <c r="A1676" s="8"/>
      <c r="B1676" s="8" t="s">
        <v>12155</v>
      </c>
      <c r="C1676" s="8" t="s">
        <v>12156</v>
      </c>
      <c r="D1676" s="8" t="s">
        <v>10789</v>
      </c>
      <c r="E1676" s="8"/>
      <c r="F1676" s="8" t="s">
        <v>12499</v>
      </c>
    </row>
    <row r="1677" spans="1:6" ht="15.75" customHeight="1" x14ac:dyDescent="0.25">
      <c r="A1677" s="8"/>
      <c r="B1677" s="8" t="s">
        <v>12155</v>
      </c>
      <c r="C1677" s="8" t="s">
        <v>12156</v>
      </c>
      <c r="D1677" s="8" t="s">
        <v>10791</v>
      </c>
      <c r="E1677" s="8"/>
      <c r="F1677" s="8" t="s">
        <v>12502</v>
      </c>
    </row>
    <row r="1678" spans="1:6" ht="15.75" customHeight="1" x14ac:dyDescent="0.25">
      <c r="A1678" s="8"/>
      <c r="B1678" s="8" t="s">
        <v>12155</v>
      </c>
      <c r="C1678" s="8" t="s">
        <v>12156</v>
      </c>
      <c r="D1678" s="8" t="s">
        <v>10785</v>
      </c>
      <c r="E1678" s="8"/>
      <c r="F1678" s="8" t="s">
        <v>12505</v>
      </c>
    </row>
    <row r="1679" spans="1:6" ht="15.75" customHeight="1" x14ac:dyDescent="0.25">
      <c r="A1679" s="8"/>
      <c r="B1679" s="8" t="s">
        <v>12155</v>
      </c>
      <c r="C1679" s="8" t="s">
        <v>12156</v>
      </c>
      <c r="D1679" s="8" t="s">
        <v>10771</v>
      </c>
      <c r="E1679" s="8"/>
      <c r="F1679" s="8" t="s">
        <v>12584</v>
      </c>
    </row>
    <row r="1680" spans="1:6" ht="15.75" customHeight="1" x14ac:dyDescent="0.25">
      <c r="A1680" s="8"/>
      <c r="B1680" s="8" t="s">
        <v>12155</v>
      </c>
      <c r="C1680" s="8" t="s">
        <v>12156</v>
      </c>
      <c r="D1680" s="8" t="s">
        <v>10773</v>
      </c>
      <c r="E1680" s="8"/>
      <c r="F1680" s="8" t="s">
        <v>12583</v>
      </c>
    </row>
    <row r="1681" spans="1:6" ht="15.75" customHeight="1" x14ac:dyDescent="0.25">
      <c r="A1681" s="8"/>
      <c r="B1681" s="8" t="s">
        <v>12155</v>
      </c>
      <c r="C1681" s="8" t="s">
        <v>12156</v>
      </c>
      <c r="D1681" s="8" t="s">
        <v>10767</v>
      </c>
      <c r="E1681" s="8"/>
      <c r="F1681" s="8" t="s">
        <v>12582</v>
      </c>
    </row>
    <row r="1682" spans="1:6" ht="15.75" customHeight="1" x14ac:dyDescent="0.25">
      <c r="A1682" s="8"/>
      <c r="B1682" s="8" t="s">
        <v>12155</v>
      </c>
      <c r="C1682" s="8" t="s">
        <v>12156</v>
      </c>
      <c r="D1682" s="8" t="s">
        <v>10793</v>
      </c>
      <c r="E1682" s="8"/>
      <c r="F1682" s="8" t="s">
        <v>12579</v>
      </c>
    </row>
    <row r="1683" spans="1:6" ht="15.75" customHeight="1" x14ac:dyDescent="0.25">
      <c r="A1683" s="8"/>
      <c r="B1683" s="8" t="s">
        <v>12155</v>
      </c>
      <c r="C1683" s="8" t="s">
        <v>12156</v>
      </c>
      <c r="D1683" s="8" t="s">
        <v>10795</v>
      </c>
      <c r="E1683" s="8"/>
      <c r="F1683" s="8" t="s">
        <v>12578</v>
      </c>
    </row>
    <row r="1684" spans="1:6" ht="15.75" customHeight="1" x14ac:dyDescent="0.25">
      <c r="A1684" s="8"/>
      <c r="B1684" s="8" t="s">
        <v>12155</v>
      </c>
      <c r="C1684" s="8" t="s">
        <v>12156</v>
      </c>
      <c r="D1684" s="8" t="s">
        <v>10783</v>
      </c>
      <c r="E1684" s="8"/>
      <c r="F1684" s="8" t="s">
        <v>12581</v>
      </c>
    </row>
    <row r="1685" spans="1:6" ht="15.75" customHeight="1" x14ac:dyDescent="0.25">
      <c r="A1685" s="8"/>
      <c r="B1685" s="8" t="s">
        <v>12155</v>
      </c>
      <c r="C1685" s="8" t="s">
        <v>12156</v>
      </c>
      <c r="D1685" s="8" t="s">
        <v>10704</v>
      </c>
      <c r="E1685" s="8"/>
      <c r="F1685" s="8" t="s">
        <v>12500</v>
      </c>
    </row>
    <row r="1686" spans="1:6" ht="15.75" customHeight="1" x14ac:dyDescent="0.25">
      <c r="A1686" s="8"/>
      <c r="B1686" s="8" t="s">
        <v>12155</v>
      </c>
      <c r="C1686" s="8" t="s">
        <v>12156</v>
      </c>
      <c r="D1686" s="8" t="s">
        <v>10528</v>
      </c>
      <c r="E1686" s="8"/>
      <c r="F1686" s="8" t="s">
        <v>12498</v>
      </c>
    </row>
    <row r="1687" spans="1:6" ht="15.75" customHeight="1" x14ac:dyDescent="0.25">
      <c r="A1687" s="8"/>
      <c r="B1687" s="8" t="s">
        <v>12155</v>
      </c>
      <c r="C1687" s="8" t="s">
        <v>12156</v>
      </c>
      <c r="D1687" s="8" t="s">
        <v>10526</v>
      </c>
      <c r="E1687" s="8"/>
      <c r="F1687" s="8" t="s">
        <v>12509</v>
      </c>
    </row>
    <row r="1688" spans="1:6" ht="15.75" customHeight="1" x14ac:dyDescent="0.25">
      <c r="A1688" s="8"/>
      <c r="B1688" s="8" t="s">
        <v>12155</v>
      </c>
      <c r="C1688" s="8" t="s">
        <v>12156</v>
      </c>
      <c r="D1688" s="8" t="s">
        <v>10548</v>
      </c>
      <c r="E1688" s="8"/>
      <c r="F1688" s="8" t="s">
        <v>12508</v>
      </c>
    </row>
    <row r="1689" spans="1:6" ht="15.75" customHeight="1" x14ac:dyDescent="0.25">
      <c r="A1689" s="8"/>
      <c r="B1689" s="8" t="s">
        <v>12155</v>
      </c>
      <c r="C1689" s="8" t="s">
        <v>12156</v>
      </c>
      <c r="D1689" s="8" t="s">
        <v>10534</v>
      </c>
      <c r="E1689" s="8"/>
      <c r="F1689" s="8" t="s">
        <v>12492</v>
      </c>
    </row>
    <row r="1690" spans="1:6" ht="15.75" customHeight="1" x14ac:dyDescent="0.25">
      <c r="A1690" s="8"/>
      <c r="B1690" s="8" t="s">
        <v>12155</v>
      </c>
      <c r="C1690" s="8" t="s">
        <v>12156</v>
      </c>
      <c r="D1690" s="8" t="s">
        <v>10524</v>
      </c>
      <c r="E1690" s="8"/>
      <c r="F1690" s="8" t="s">
        <v>12491</v>
      </c>
    </row>
    <row r="1691" spans="1:6" ht="15.75" customHeight="1" x14ac:dyDescent="0.25">
      <c r="A1691" s="8"/>
      <c r="B1691" s="8" t="s">
        <v>12155</v>
      </c>
      <c r="C1691" s="8" t="s">
        <v>12156</v>
      </c>
      <c r="D1691" s="8" t="s">
        <v>10522</v>
      </c>
      <c r="E1691" s="8"/>
      <c r="F1691" s="8" t="s">
        <v>12490</v>
      </c>
    </row>
    <row r="1692" spans="1:6" ht="15.75" customHeight="1" x14ac:dyDescent="0.25">
      <c r="A1692" s="8"/>
      <c r="B1692" s="8" t="s">
        <v>12155</v>
      </c>
      <c r="C1692" s="8" t="s">
        <v>12156</v>
      </c>
      <c r="D1692" s="8" t="s">
        <v>10538</v>
      </c>
      <c r="E1692" s="8"/>
      <c r="F1692" s="8" t="s">
        <v>12511</v>
      </c>
    </row>
    <row r="1693" spans="1:6" ht="15.75" customHeight="1" x14ac:dyDescent="0.25">
      <c r="A1693" s="8"/>
      <c r="B1693" s="8" t="s">
        <v>12155</v>
      </c>
      <c r="C1693" s="8" t="s">
        <v>12156</v>
      </c>
      <c r="D1693" s="8" t="s">
        <v>10544</v>
      </c>
      <c r="E1693" s="8"/>
      <c r="F1693" s="8" t="s">
        <v>12506</v>
      </c>
    </row>
    <row r="1694" spans="1:6" ht="15.75" customHeight="1" x14ac:dyDescent="0.25">
      <c r="A1694" s="8"/>
      <c r="B1694" s="8" t="s">
        <v>12155</v>
      </c>
      <c r="C1694" s="8" t="s">
        <v>12156</v>
      </c>
      <c r="D1694" s="8" t="s">
        <v>10542</v>
      </c>
      <c r="E1694" s="8"/>
      <c r="F1694" s="8" t="s">
        <v>12501</v>
      </c>
    </row>
    <row r="1695" spans="1:6" ht="15.75" customHeight="1" x14ac:dyDescent="0.25">
      <c r="A1695" s="8"/>
      <c r="B1695" s="8" t="s">
        <v>12155</v>
      </c>
      <c r="C1695" s="8" t="s">
        <v>12156</v>
      </c>
      <c r="D1695" s="8" t="s">
        <v>10546</v>
      </c>
      <c r="E1695" s="8"/>
      <c r="F1695" s="8" t="s">
        <v>12507</v>
      </c>
    </row>
    <row r="1696" spans="1:6" ht="15.75" customHeight="1" x14ac:dyDescent="0.25">
      <c r="A1696" s="8"/>
      <c r="B1696" s="8" t="s">
        <v>12155</v>
      </c>
      <c r="C1696" s="8" t="s">
        <v>12156</v>
      </c>
      <c r="D1696" s="8" t="s">
        <v>10550</v>
      </c>
      <c r="E1696" s="8"/>
      <c r="F1696" s="8" t="s">
        <v>12510</v>
      </c>
    </row>
    <row r="1697" spans="1:6" ht="15.75" customHeight="1" x14ac:dyDescent="0.25">
      <c r="A1697" s="8"/>
      <c r="B1697" s="8" t="s">
        <v>12155</v>
      </c>
      <c r="C1697" s="8" t="s">
        <v>12156</v>
      </c>
      <c r="D1697" s="8" t="s">
        <v>10540</v>
      </c>
      <c r="E1697" s="8"/>
      <c r="F1697" s="8" t="s">
        <v>12512</v>
      </c>
    </row>
    <row r="1698" spans="1:6" ht="15.75" customHeight="1" x14ac:dyDescent="0.25">
      <c r="A1698" s="8"/>
      <c r="B1698" s="8" t="s">
        <v>12155</v>
      </c>
      <c r="C1698" s="8" t="s">
        <v>12156</v>
      </c>
      <c r="D1698" s="8" t="s">
        <v>11477</v>
      </c>
      <c r="E1698" s="8"/>
      <c r="F1698" s="8" t="s">
        <v>12607</v>
      </c>
    </row>
    <row r="1699" spans="1:6" ht="15.75" customHeight="1" x14ac:dyDescent="0.25">
      <c r="A1699" s="8"/>
      <c r="B1699" s="8" t="s">
        <v>12155</v>
      </c>
      <c r="C1699" s="8" t="s">
        <v>12156</v>
      </c>
      <c r="D1699" s="8" t="s">
        <v>10431</v>
      </c>
      <c r="E1699" s="8"/>
      <c r="F1699" s="8" t="s">
        <v>12475</v>
      </c>
    </row>
    <row r="1700" spans="1:6" ht="15.75" customHeight="1" x14ac:dyDescent="0.25">
      <c r="A1700" s="8"/>
      <c r="B1700" s="8" t="s">
        <v>12155</v>
      </c>
      <c r="C1700" s="8" t="s">
        <v>12156</v>
      </c>
      <c r="D1700" s="8" t="s">
        <v>10429</v>
      </c>
      <c r="E1700" s="8"/>
      <c r="F1700" s="8" t="s">
        <v>12468</v>
      </c>
    </row>
    <row r="1701" spans="1:6" ht="15.75" customHeight="1" x14ac:dyDescent="0.25">
      <c r="A1701" s="8"/>
      <c r="B1701" s="8" t="s">
        <v>12155</v>
      </c>
      <c r="C1701" s="8" t="s">
        <v>12156</v>
      </c>
      <c r="D1701" s="8" t="s">
        <v>10423</v>
      </c>
      <c r="E1701" s="8"/>
      <c r="F1701" s="8" t="s">
        <v>12474</v>
      </c>
    </row>
    <row r="1702" spans="1:6" ht="15.75" customHeight="1" x14ac:dyDescent="0.25">
      <c r="A1702" s="8"/>
      <c r="B1702" s="8" t="s">
        <v>12155</v>
      </c>
      <c r="C1702" s="8" t="s">
        <v>12156</v>
      </c>
      <c r="D1702" s="8" t="s">
        <v>10296</v>
      </c>
      <c r="E1702" s="8"/>
      <c r="F1702" s="8" t="s">
        <v>12473</v>
      </c>
    </row>
    <row r="1703" spans="1:6" ht="15.75" customHeight="1" x14ac:dyDescent="0.25">
      <c r="A1703" s="8"/>
      <c r="B1703" s="8" t="s">
        <v>12155</v>
      </c>
      <c r="C1703" s="8" t="s">
        <v>12156</v>
      </c>
      <c r="D1703" s="8" t="s">
        <v>10425</v>
      </c>
      <c r="E1703" s="8"/>
      <c r="F1703" s="8" t="s">
        <v>12472</v>
      </c>
    </row>
    <row r="1704" spans="1:6" ht="15.75" customHeight="1" x14ac:dyDescent="0.25">
      <c r="A1704" s="8"/>
      <c r="B1704" s="8" t="s">
        <v>12155</v>
      </c>
      <c r="C1704" s="8" t="s">
        <v>12156</v>
      </c>
      <c r="D1704" s="8" t="s">
        <v>10427</v>
      </c>
      <c r="E1704" s="8"/>
      <c r="F1704" s="8" t="s">
        <v>12467</v>
      </c>
    </row>
    <row r="1705" spans="1:6" ht="15.75" customHeight="1" x14ac:dyDescent="0.25">
      <c r="A1705" s="8"/>
      <c r="B1705" s="8" t="s">
        <v>12155</v>
      </c>
      <c r="C1705" s="8" t="s">
        <v>12156</v>
      </c>
      <c r="D1705" s="8" t="s">
        <v>10420</v>
      </c>
      <c r="E1705" s="8"/>
      <c r="F1705" s="8" t="s">
        <v>12476</v>
      </c>
    </row>
    <row r="1706" spans="1:6" ht="15.75" customHeight="1" x14ac:dyDescent="0.25">
      <c r="A1706" s="8"/>
      <c r="B1706" s="8" t="s">
        <v>12155</v>
      </c>
      <c r="C1706" s="8" t="s">
        <v>12156</v>
      </c>
      <c r="D1706" s="8" t="s">
        <v>10418</v>
      </c>
      <c r="E1706" s="8"/>
      <c r="F1706" s="8" t="s">
        <v>12481</v>
      </c>
    </row>
    <row r="1707" spans="1:6" ht="15.75" customHeight="1" x14ac:dyDescent="0.25">
      <c r="A1707" s="8"/>
      <c r="B1707" s="8" t="s">
        <v>12155</v>
      </c>
      <c r="C1707" s="8" t="s">
        <v>12156</v>
      </c>
      <c r="D1707" s="8" t="s">
        <v>10410</v>
      </c>
      <c r="E1707" s="8"/>
      <c r="F1707" s="8" t="s">
        <v>12470</v>
      </c>
    </row>
    <row r="1708" spans="1:6" ht="15.75" customHeight="1" x14ac:dyDescent="0.25">
      <c r="A1708" s="8"/>
      <c r="B1708" s="8" t="s">
        <v>12155</v>
      </c>
      <c r="C1708" s="8" t="s">
        <v>12156</v>
      </c>
      <c r="D1708" s="8" t="s">
        <v>10414</v>
      </c>
      <c r="E1708" s="8"/>
      <c r="F1708" s="8" t="s">
        <v>12469</v>
      </c>
    </row>
    <row r="1709" spans="1:6" ht="15.75" customHeight="1" x14ac:dyDescent="0.25">
      <c r="A1709" s="8"/>
      <c r="B1709" s="8" t="s">
        <v>12155</v>
      </c>
      <c r="C1709" s="8" t="s">
        <v>12156</v>
      </c>
      <c r="D1709" s="8" t="s">
        <v>10412</v>
      </c>
      <c r="E1709" s="8"/>
      <c r="F1709" s="8" t="s">
        <v>12471</v>
      </c>
    </row>
    <row r="1710" spans="1:6" ht="15.75" customHeight="1" x14ac:dyDescent="0.25">
      <c r="A1710" s="8"/>
      <c r="B1710" s="8" t="s">
        <v>12155</v>
      </c>
      <c r="C1710" s="8" t="s">
        <v>12156</v>
      </c>
      <c r="D1710" s="8" t="s">
        <v>10312</v>
      </c>
      <c r="E1710" s="8"/>
      <c r="F1710" s="8" t="s">
        <v>12424</v>
      </c>
    </row>
    <row r="1711" spans="1:6" ht="15.75" customHeight="1" x14ac:dyDescent="0.25">
      <c r="A1711" s="8"/>
      <c r="B1711" s="8" t="s">
        <v>12155</v>
      </c>
      <c r="C1711" s="8" t="s">
        <v>12156</v>
      </c>
      <c r="D1711" s="8" t="s">
        <v>10310</v>
      </c>
      <c r="E1711" s="8"/>
      <c r="F1711" s="8" t="s">
        <v>12423</v>
      </c>
    </row>
    <row r="1712" spans="1:6" ht="15.75" customHeight="1" x14ac:dyDescent="0.25">
      <c r="A1712" s="8"/>
      <c r="B1712" s="8" t="s">
        <v>12155</v>
      </c>
      <c r="C1712" s="8" t="s">
        <v>12156</v>
      </c>
      <c r="D1712" s="8" t="s">
        <v>10302</v>
      </c>
      <c r="E1712" s="8"/>
      <c r="F1712" s="8" t="s">
        <v>12422</v>
      </c>
    </row>
    <row r="1713" spans="1:6" ht="15.75" customHeight="1" x14ac:dyDescent="0.25">
      <c r="A1713" s="8"/>
      <c r="B1713" s="8" t="s">
        <v>12155</v>
      </c>
      <c r="C1713" s="8" t="s">
        <v>12156</v>
      </c>
      <c r="D1713" s="8" t="s">
        <v>10306</v>
      </c>
      <c r="E1713" s="8"/>
      <c r="F1713" s="8" t="s">
        <v>12421</v>
      </c>
    </row>
    <row r="1714" spans="1:6" ht="15.75" customHeight="1" x14ac:dyDescent="0.25">
      <c r="A1714" s="8"/>
      <c r="B1714" s="8" t="s">
        <v>12155</v>
      </c>
      <c r="C1714" s="8" t="s">
        <v>12156</v>
      </c>
      <c r="D1714" s="8" t="s">
        <v>10304</v>
      </c>
      <c r="E1714" s="8"/>
      <c r="F1714" s="8" t="s">
        <v>12420</v>
      </c>
    </row>
    <row r="1715" spans="1:6" ht="15.75" customHeight="1" x14ac:dyDescent="0.25">
      <c r="A1715" s="8"/>
      <c r="B1715" s="8" t="s">
        <v>12155</v>
      </c>
      <c r="C1715" s="8" t="s">
        <v>12156</v>
      </c>
      <c r="D1715" s="8" t="s">
        <v>10308</v>
      </c>
      <c r="E1715" s="8"/>
      <c r="F1715" s="8" t="s">
        <v>12416</v>
      </c>
    </row>
    <row r="1716" spans="1:6" ht="15.75" customHeight="1" x14ac:dyDescent="0.25">
      <c r="A1716" s="8"/>
      <c r="B1716" s="8" t="s">
        <v>12155</v>
      </c>
      <c r="C1716" s="8" t="s">
        <v>12156</v>
      </c>
      <c r="D1716" s="8" t="s">
        <v>10300</v>
      </c>
      <c r="E1716" s="8"/>
      <c r="F1716" s="8" t="s">
        <v>12418</v>
      </c>
    </row>
    <row r="1717" spans="1:6" ht="15.75" customHeight="1" x14ac:dyDescent="0.25">
      <c r="A1717" s="8"/>
      <c r="B1717" s="8" t="s">
        <v>12155</v>
      </c>
      <c r="C1717" s="8" t="s">
        <v>12156</v>
      </c>
      <c r="D1717" s="8" t="s">
        <v>10298</v>
      </c>
      <c r="E1717" s="8"/>
      <c r="F1717" s="8" t="s">
        <v>12445</v>
      </c>
    </row>
    <row r="1718" spans="1:6" ht="15.75" customHeight="1" x14ac:dyDescent="0.25">
      <c r="A1718" s="8"/>
      <c r="B1718" s="8" t="s">
        <v>12155</v>
      </c>
      <c r="C1718" s="8" t="s">
        <v>12156</v>
      </c>
      <c r="D1718" s="8" t="s">
        <v>10290</v>
      </c>
      <c r="E1718" s="8"/>
      <c r="F1718" s="8" t="s">
        <v>12419</v>
      </c>
    </row>
    <row r="1719" spans="1:6" ht="15.75" customHeight="1" x14ac:dyDescent="0.25">
      <c r="A1719" s="8"/>
      <c r="B1719" s="8" t="s">
        <v>12155</v>
      </c>
      <c r="C1719" s="8" t="s">
        <v>12156</v>
      </c>
      <c r="D1719" s="8" t="s">
        <v>10294</v>
      </c>
      <c r="E1719" s="8"/>
      <c r="F1719" s="8" t="s">
        <v>12415</v>
      </c>
    </row>
    <row r="1720" spans="1:6" ht="15.75" customHeight="1" x14ac:dyDescent="0.25">
      <c r="A1720" s="8"/>
      <c r="B1720" s="8" t="s">
        <v>12155</v>
      </c>
      <c r="C1720" s="8" t="s">
        <v>12156</v>
      </c>
      <c r="D1720" s="8" t="s">
        <v>10292</v>
      </c>
      <c r="E1720" s="8"/>
      <c r="F1720" s="8" t="s">
        <v>12417</v>
      </c>
    </row>
    <row r="1721" spans="1:6" ht="15.75" customHeight="1" x14ac:dyDescent="0.25">
      <c r="A1721" s="8"/>
      <c r="B1721" s="8" t="s">
        <v>12155</v>
      </c>
      <c r="C1721" s="8" t="s">
        <v>12156</v>
      </c>
      <c r="D1721" s="8" t="s">
        <v>10382</v>
      </c>
      <c r="E1721" s="8"/>
      <c r="F1721" s="8" t="s">
        <v>12448</v>
      </c>
    </row>
    <row r="1722" spans="1:6" ht="15.75" customHeight="1" x14ac:dyDescent="0.25">
      <c r="A1722" s="8"/>
      <c r="B1722" s="8" t="s">
        <v>12155</v>
      </c>
      <c r="C1722" s="8" t="s">
        <v>12156</v>
      </c>
      <c r="D1722" s="8" t="s">
        <v>10380</v>
      </c>
      <c r="E1722" s="8"/>
      <c r="F1722" s="8" t="s">
        <v>12450</v>
      </c>
    </row>
    <row r="1723" spans="1:6" ht="15.75" customHeight="1" x14ac:dyDescent="0.25">
      <c r="A1723" s="8"/>
      <c r="B1723" s="8" t="s">
        <v>12155</v>
      </c>
      <c r="C1723" s="8" t="s">
        <v>12156</v>
      </c>
      <c r="D1723" s="8" t="s">
        <v>10372</v>
      </c>
      <c r="E1723" s="8"/>
      <c r="F1723" s="8" t="s">
        <v>12446</v>
      </c>
    </row>
    <row r="1724" spans="1:6" ht="15.75" customHeight="1" x14ac:dyDescent="0.25">
      <c r="A1724" s="8"/>
      <c r="B1724" s="8" t="s">
        <v>12155</v>
      </c>
      <c r="C1724" s="8" t="s">
        <v>12156</v>
      </c>
      <c r="D1724" s="8" t="s">
        <v>10376</v>
      </c>
      <c r="E1724" s="8"/>
      <c r="F1724" s="8" t="s">
        <v>12453</v>
      </c>
    </row>
    <row r="1725" spans="1:6" ht="15.75" customHeight="1" x14ac:dyDescent="0.25">
      <c r="A1725" s="8"/>
      <c r="B1725" s="8" t="s">
        <v>12155</v>
      </c>
      <c r="C1725" s="8" t="s">
        <v>12156</v>
      </c>
      <c r="D1725" s="8" t="s">
        <v>10374</v>
      </c>
      <c r="E1725" s="8"/>
      <c r="F1725" s="8" t="s">
        <v>12447</v>
      </c>
    </row>
    <row r="1726" spans="1:6" ht="15.75" customHeight="1" x14ac:dyDescent="0.25">
      <c r="A1726" s="8"/>
      <c r="B1726" s="8" t="s">
        <v>12155</v>
      </c>
      <c r="C1726" s="8" t="s">
        <v>12156</v>
      </c>
      <c r="D1726" s="8" t="s">
        <v>10378</v>
      </c>
      <c r="E1726" s="8"/>
      <c r="F1726" s="8" t="s">
        <v>12449</v>
      </c>
    </row>
    <row r="1727" spans="1:6" ht="15.75" customHeight="1" x14ac:dyDescent="0.25">
      <c r="A1727" s="8"/>
      <c r="B1727" s="8" t="s">
        <v>12155</v>
      </c>
      <c r="C1727" s="8" t="s">
        <v>12156</v>
      </c>
      <c r="D1727" s="8" t="s">
        <v>10370</v>
      </c>
      <c r="E1727" s="8"/>
      <c r="F1727" s="8" t="s">
        <v>12463</v>
      </c>
    </row>
    <row r="1728" spans="1:6" ht="15.75" customHeight="1" x14ac:dyDescent="0.25">
      <c r="A1728" s="8"/>
      <c r="B1728" s="8" t="s">
        <v>12155</v>
      </c>
      <c r="C1728" s="8" t="s">
        <v>12156</v>
      </c>
      <c r="D1728" s="8" t="s">
        <v>10368</v>
      </c>
      <c r="E1728" s="8"/>
      <c r="F1728" s="8" t="s">
        <v>12377</v>
      </c>
    </row>
    <row r="1729" spans="1:6" ht="15.75" customHeight="1" x14ac:dyDescent="0.25">
      <c r="A1729" s="8"/>
      <c r="B1729" s="8" t="s">
        <v>12155</v>
      </c>
      <c r="C1729" s="8" t="s">
        <v>12156</v>
      </c>
      <c r="D1729" s="8" t="s">
        <v>10360</v>
      </c>
      <c r="E1729" s="8"/>
      <c r="F1729" s="8" t="s">
        <v>12461</v>
      </c>
    </row>
    <row r="1730" spans="1:6" ht="15.75" customHeight="1" x14ac:dyDescent="0.25">
      <c r="A1730" s="8"/>
      <c r="B1730" s="8" t="s">
        <v>12155</v>
      </c>
      <c r="C1730" s="8" t="s">
        <v>12156</v>
      </c>
      <c r="D1730" s="8" t="s">
        <v>10364</v>
      </c>
      <c r="E1730" s="8"/>
      <c r="F1730" s="8" t="s">
        <v>12455</v>
      </c>
    </row>
    <row r="1731" spans="1:6" ht="15.75" customHeight="1" x14ac:dyDescent="0.25">
      <c r="A1731" s="8"/>
      <c r="B1731" s="8" t="s">
        <v>12155</v>
      </c>
      <c r="C1731" s="8" t="s">
        <v>12156</v>
      </c>
      <c r="D1731" s="8" t="s">
        <v>10362</v>
      </c>
      <c r="E1731" s="8"/>
      <c r="F1731" s="8" t="s">
        <v>12462</v>
      </c>
    </row>
    <row r="1732" spans="1:6" ht="15.75" customHeight="1" x14ac:dyDescent="0.25">
      <c r="A1732" s="8"/>
      <c r="B1732" s="8" t="s">
        <v>12155</v>
      </c>
      <c r="C1732" s="8" t="s">
        <v>12156</v>
      </c>
      <c r="D1732" s="8" t="s">
        <v>10444</v>
      </c>
      <c r="E1732" s="8"/>
      <c r="F1732" s="8" t="s">
        <v>12483</v>
      </c>
    </row>
    <row r="1733" spans="1:6" ht="15.75" customHeight="1" x14ac:dyDescent="0.25">
      <c r="A1733" s="8"/>
      <c r="B1733" s="8" t="s">
        <v>12155</v>
      </c>
      <c r="C1733" s="8" t="s">
        <v>12156</v>
      </c>
      <c r="D1733" s="8" t="s">
        <v>10452</v>
      </c>
      <c r="E1733" s="8"/>
      <c r="F1733" s="8" t="s">
        <v>12477</v>
      </c>
    </row>
    <row r="1734" spans="1:6" ht="15.75" customHeight="1" x14ac:dyDescent="0.25">
      <c r="A1734" s="8"/>
      <c r="B1734" s="8" t="s">
        <v>12155</v>
      </c>
      <c r="C1734" s="8" t="s">
        <v>12156</v>
      </c>
      <c r="D1734" s="8" t="s">
        <v>10446</v>
      </c>
      <c r="E1734" s="8"/>
      <c r="F1734" s="8" t="s">
        <v>12484</v>
      </c>
    </row>
    <row r="1735" spans="1:6" ht="15.75" customHeight="1" x14ac:dyDescent="0.25">
      <c r="A1735" s="8"/>
      <c r="B1735" s="8" t="s">
        <v>12155</v>
      </c>
      <c r="C1735" s="8" t="s">
        <v>12156</v>
      </c>
      <c r="D1735" s="8" t="s">
        <v>10416</v>
      </c>
      <c r="E1735" s="8"/>
      <c r="F1735" s="8" t="s">
        <v>12480</v>
      </c>
    </row>
    <row r="1736" spans="1:6" ht="15.75" customHeight="1" x14ac:dyDescent="0.25">
      <c r="A1736" s="8"/>
      <c r="B1736" s="8" t="s">
        <v>12155</v>
      </c>
      <c r="C1736" s="8" t="s">
        <v>12156</v>
      </c>
      <c r="D1736" s="8" t="s">
        <v>10433</v>
      </c>
      <c r="E1736" s="8"/>
      <c r="F1736" s="8" t="s">
        <v>12482</v>
      </c>
    </row>
    <row r="1737" spans="1:6" ht="15.75" customHeight="1" x14ac:dyDescent="0.25">
      <c r="A1737" s="8"/>
      <c r="B1737" s="8" t="s">
        <v>12155</v>
      </c>
      <c r="C1737" s="8" t="s">
        <v>12156</v>
      </c>
      <c r="D1737" s="8" t="s">
        <v>10450</v>
      </c>
      <c r="E1737" s="8"/>
      <c r="F1737" s="8" t="s">
        <v>12478</v>
      </c>
    </row>
    <row r="1738" spans="1:6" ht="15.75" customHeight="1" x14ac:dyDescent="0.25">
      <c r="A1738" s="8"/>
      <c r="B1738" s="8" t="s">
        <v>12155</v>
      </c>
      <c r="C1738" s="8" t="s">
        <v>12156</v>
      </c>
      <c r="D1738" s="8" t="s">
        <v>10440</v>
      </c>
      <c r="E1738" s="8"/>
      <c r="F1738" s="8" t="s">
        <v>12452</v>
      </c>
    </row>
    <row r="1739" spans="1:6" ht="15.75" customHeight="1" x14ac:dyDescent="0.25">
      <c r="A1739" s="8"/>
      <c r="B1739" s="8" t="s">
        <v>12155</v>
      </c>
      <c r="C1739" s="8" t="s">
        <v>12156</v>
      </c>
      <c r="D1739" s="8" t="s">
        <v>10438</v>
      </c>
      <c r="E1739" s="8"/>
      <c r="F1739" s="8" t="s">
        <v>12454</v>
      </c>
    </row>
    <row r="1740" spans="1:6" ht="15.75" customHeight="1" x14ac:dyDescent="0.25">
      <c r="A1740" s="8"/>
      <c r="B1740" s="8" t="s">
        <v>12155</v>
      </c>
      <c r="C1740" s="8" t="s">
        <v>12156</v>
      </c>
      <c r="D1740" s="8" t="s">
        <v>10442</v>
      </c>
      <c r="E1740" s="8"/>
      <c r="F1740" s="8" t="s">
        <v>12451</v>
      </c>
    </row>
    <row r="1741" spans="1:6" ht="15.75" customHeight="1" x14ac:dyDescent="0.25">
      <c r="A1741" s="8"/>
      <c r="B1741" s="8" t="s">
        <v>12155</v>
      </c>
      <c r="C1741" s="8" t="s">
        <v>12156</v>
      </c>
      <c r="D1741" s="8" t="s">
        <v>10448</v>
      </c>
      <c r="E1741" s="8"/>
      <c r="F1741" s="8" t="s">
        <v>12479</v>
      </c>
    </row>
    <row r="1742" spans="1:6" ht="15.75" customHeight="1" x14ac:dyDescent="0.25">
      <c r="A1742" s="8"/>
      <c r="B1742" s="8" t="s">
        <v>12155</v>
      </c>
      <c r="C1742" s="8" t="s">
        <v>12156</v>
      </c>
      <c r="D1742" s="8" t="s">
        <v>10435</v>
      </c>
      <c r="E1742" s="8"/>
      <c r="F1742" s="8" t="s">
        <v>12466</v>
      </c>
    </row>
    <row r="1743" spans="1:6" ht="15.75" customHeight="1" x14ac:dyDescent="0.25">
      <c r="A1743" s="8"/>
      <c r="B1743" s="8" t="s">
        <v>12155</v>
      </c>
      <c r="C1743" s="8" t="s">
        <v>12156</v>
      </c>
      <c r="D1743" s="8" t="s">
        <v>10288</v>
      </c>
      <c r="E1743" s="8"/>
      <c r="F1743" s="8" t="s">
        <v>12414</v>
      </c>
    </row>
    <row r="1744" spans="1:6" ht="15.75" customHeight="1" x14ac:dyDescent="0.25">
      <c r="A1744" s="8"/>
      <c r="B1744" s="8" t="s">
        <v>12155</v>
      </c>
      <c r="C1744" s="8" t="s">
        <v>12156</v>
      </c>
      <c r="D1744" s="8" t="s">
        <v>10330</v>
      </c>
      <c r="E1744" s="8"/>
      <c r="F1744" s="8" t="s">
        <v>12431</v>
      </c>
    </row>
    <row r="1745" spans="1:6" ht="15.75" customHeight="1" x14ac:dyDescent="0.25">
      <c r="A1745" s="8"/>
      <c r="B1745" s="8" t="s">
        <v>12155</v>
      </c>
      <c r="C1745" s="8" t="s">
        <v>12156</v>
      </c>
      <c r="D1745" s="8" t="s">
        <v>10316</v>
      </c>
      <c r="E1745" s="8"/>
      <c r="F1745" s="8" t="s">
        <v>12432</v>
      </c>
    </row>
    <row r="1746" spans="1:6" ht="15.75" customHeight="1" x14ac:dyDescent="0.25">
      <c r="A1746" s="8"/>
      <c r="B1746" s="8" t="s">
        <v>12155</v>
      </c>
      <c r="C1746" s="8" t="s">
        <v>12156</v>
      </c>
      <c r="D1746" s="8" t="s">
        <v>10332</v>
      </c>
      <c r="E1746" s="8"/>
      <c r="F1746" s="8" t="s">
        <v>12212</v>
      </c>
    </row>
    <row r="1747" spans="1:6" ht="15.75" customHeight="1" x14ac:dyDescent="0.25">
      <c r="A1747" s="8"/>
      <c r="B1747" s="8" t="s">
        <v>12155</v>
      </c>
      <c r="C1747" s="8" t="s">
        <v>12156</v>
      </c>
      <c r="D1747" s="8" t="s">
        <v>10324</v>
      </c>
      <c r="E1747" s="8"/>
      <c r="F1747" s="8" t="s">
        <v>12211</v>
      </c>
    </row>
    <row r="1748" spans="1:6" ht="15.75" customHeight="1" x14ac:dyDescent="0.25">
      <c r="A1748" s="8"/>
      <c r="B1748" s="8" t="s">
        <v>12155</v>
      </c>
      <c r="C1748" s="8" t="s">
        <v>12156</v>
      </c>
      <c r="D1748" s="8" t="s">
        <v>10334</v>
      </c>
      <c r="E1748" s="8"/>
      <c r="F1748" s="8" t="s">
        <v>12213</v>
      </c>
    </row>
    <row r="1749" spans="1:6" ht="15.75" customHeight="1" x14ac:dyDescent="0.25">
      <c r="A1749" s="8"/>
      <c r="B1749" s="8" t="s">
        <v>12155</v>
      </c>
      <c r="C1749" s="8" t="s">
        <v>12156</v>
      </c>
      <c r="D1749" s="8" t="s">
        <v>10314</v>
      </c>
      <c r="E1749" s="8"/>
      <c r="F1749" s="8" t="s">
        <v>12434</v>
      </c>
    </row>
    <row r="1750" spans="1:6" ht="15.75" customHeight="1" x14ac:dyDescent="0.25">
      <c r="A1750" s="8"/>
      <c r="B1750" s="8" t="s">
        <v>12155</v>
      </c>
      <c r="C1750" s="8" t="s">
        <v>12156</v>
      </c>
      <c r="D1750" s="8" t="s">
        <v>10336</v>
      </c>
      <c r="E1750" s="8"/>
      <c r="F1750" s="8" t="s">
        <v>12428</v>
      </c>
    </row>
    <row r="1751" spans="1:6" ht="15.75" customHeight="1" x14ac:dyDescent="0.25">
      <c r="A1751" s="8"/>
      <c r="B1751" s="8" t="s">
        <v>12155</v>
      </c>
      <c r="C1751" s="8" t="s">
        <v>12156</v>
      </c>
      <c r="D1751" s="8" t="s">
        <v>10354</v>
      </c>
      <c r="E1751" s="8"/>
      <c r="F1751" s="8" t="s">
        <v>12430</v>
      </c>
    </row>
    <row r="1752" spans="1:6" ht="15.75" customHeight="1" x14ac:dyDescent="0.25">
      <c r="A1752" s="8"/>
      <c r="B1752" s="8" t="s">
        <v>12155</v>
      </c>
      <c r="C1752" s="8" t="s">
        <v>12156</v>
      </c>
      <c r="D1752" s="8" t="s">
        <v>10318</v>
      </c>
      <c r="E1752" s="8"/>
      <c r="F1752" s="8" t="s">
        <v>12426</v>
      </c>
    </row>
    <row r="1753" spans="1:6" ht="15.75" customHeight="1" x14ac:dyDescent="0.25">
      <c r="A1753" s="8"/>
      <c r="B1753" s="8" t="s">
        <v>12155</v>
      </c>
      <c r="C1753" s="8" t="s">
        <v>12156</v>
      </c>
      <c r="D1753" s="8" t="s">
        <v>10322</v>
      </c>
      <c r="E1753" s="8"/>
      <c r="F1753" s="8" t="s">
        <v>12433</v>
      </c>
    </row>
    <row r="1754" spans="1:6" ht="15.75" customHeight="1" x14ac:dyDescent="0.25">
      <c r="A1754" s="8"/>
      <c r="B1754" s="8" t="s">
        <v>12155</v>
      </c>
      <c r="C1754" s="8" t="s">
        <v>12156</v>
      </c>
      <c r="D1754" s="8" t="s">
        <v>10320</v>
      </c>
      <c r="E1754" s="8"/>
      <c r="F1754" s="8" t="s">
        <v>12427</v>
      </c>
    </row>
    <row r="1755" spans="1:6" ht="15.75" customHeight="1" x14ac:dyDescent="0.25">
      <c r="A1755" s="8"/>
      <c r="B1755" s="8" t="s">
        <v>12155</v>
      </c>
      <c r="C1755" s="8" t="s">
        <v>12156</v>
      </c>
      <c r="D1755" s="8" t="s">
        <v>10183</v>
      </c>
      <c r="E1755" s="8"/>
      <c r="F1755" s="8" t="s">
        <v>12203</v>
      </c>
    </row>
    <row r="1756" spans="1:6" ht="15.75" customHeight="1" x14ac:dyDescent="0.25">
      <c r="A1756" s="8"/>
      <c r="B1756" s="8" t="s">
        <v>12155</v>
      </c>
      <c r="C1756" s="8" t="s">
        <v>12156</v>
      </c>
      <c r="D1756" s="8" t="s">
        <v>10175</v>
      </c>
      <c r="E1756" s="8"/>
      <c r="F1756" s="8" t="s">
        <v>12208</v>
      </c>
    </row>
    <row r="1757" spans="1:6" ht="15.75" customHeight="1" x14ac:dyDescent="0.25">
      <c r="A1757" s="8"/>
      <c r="B1757" s="8" t="s">
        <v>12155</v>
      </c>
      <c r="C1757" s="8" t="s">
        <v>12156</v>
      </c>
      <c r="D1757" s="8" t="s">
        <v>10181</v>
      </c>
      <c r="E1757" s="8"/>
      <c r="F1757" s="8" t="s">
        <v>12202</v>
      </c>
    </row>
    <row r="1758" spans="1:6" ht="15.75" customHeight="1" x14ac:dyDescent="0.25">
      <c r="A1758" s="8"/>
      <c r="B1758" s="8" t="s">
        <v>12155</v>
      </c>
      <c r="C1758" s="8" t="s">
        <v>12156</v>
      </c>
      <c r="D1758" s="8" t="s">
        <v>10207</v>
      </c>
      <c r="E1758" s="8"/>
      <c r="F1758" s="8" t="s">
        <v>12201</v>
      </c>
    </row>
    <row r="1759" spans="1:6" ht="15.75" customHeight="1" x14ac:dyDescent="0.25">
      <c r="A1759" s="8"/>
      <c r="B1759" s="8" t="s">
        <v>12155</v>
      </c>
      <c r="C1759" s="8" t="s">
        <v>12156</v>
      </c>
      <c r="D1759" s="8" t="s">
        <v>10209</v>
      </c>
      <c r="E1759" s="8"/>
      <c r="F1759" s="8" t="s">
        <v>12200</v>
      </c>
    </row>
    <row r="1760" spans="1:6" ht="15.75" customHeight="1" x14ac:dyDescent="0.25">
      <c r="A1760" s="8"/>
      <c r="B1760" s="8" t="s">
        <v>12155</v>
      </c>
      <c r="C1760" s="8" t="s">
        <v>12156</v>
      </c>
      <c r="D1760" s="8" t="s">
        <v>10177</v>
      </c>
      <c r="E1760" s="8"/>
      <c r="F1760" s="8" t="s">
        <v>12215</v>
      </c>
    </row>
    <row r="1761" spans="1:6" ht="15.75" customHeight="1" x14ac:dyDescent="0.25">
      <c r="A1761" s="8"/>
      <c r="B1761" s="8" t="s">
        <v>12155</v>
      </c>
      <c r="C1761" s="8" t="s">
        <v>12156</v>
      </c>
      <c r="D1761" s="8" t="s">
        <v>10328</v>
      </c>
      <c r="E1761" s="8"/>
      <c r="F1761" s="8" t="s">
        <v>12210</v>
      </c>
    </row>
    <row r="1762" spans="1:6" ht="15.75" customHeight="1" x14ac:dyDescent="0.25">
      <c r="A1762" s="8"/>
      <c r="B1762" s="8" t="s">
        <v>12155</v>
      </c>
      <c r="C1762" s="8" t="s">
        <v>12156</v>
      </c>
      <c r="D1762" s="8" t="s">
        <v>10326</v>
      </c>
      <c r="E1762" s="8"/>
      <c r="F1762" s="8" t="s">
        <v>12209</v>
      </c>
    </row>
    <row r="1763" spans="1:6" ht="15.75" customHeight="1" x14ac:dyDescent="0.25">
      <c r="A1763" s="8"/>
      <c r="B1763" s="8" t="s">
        <v>12155</v>
      </c>
      <c r="C1763" s="8" t="s">
        <v>12156</v>
      </c>
      <c r="D1763" s="8" t="s">
        <v>10199</v>
      </c>
      <c r="E1763" s="8"/>
      <c r="F1763" s="8" t="s">
        <v>12216</v>
      </c>
    </row>
    <row r="1764" spans="1:6" ht="15.75" customHeight="1" x14ac:dyDescent="0.25">
      <c r="A1764" s="8"/>
      <c r="B1764" s="8" t="s">
        <v>12155</v>
      </c>
      <c r="C1764" s="8" t="s">
        <v>12156</v>
      </c>
      <c r="D1764" s="8" t="s">
        <v>10179</v>
      </c>
      <c r="E1764" s="8"/>
      <c r="F1764" s="8" t="s">
        <v>12214</v>
      </c>
    </row>
    <row r="1765" spans="1:6" ht="15.75" customHeight="1" x14ac:dyDescent="0.25">
      <c r="A1765" s="8"/>
      <c r="B1765" s="8" t="s">
        <v>12155</v>
      </c>
      <c r="C1765" s="8" t="s">
        <v>12156</v>
      </c>
      <c r="D1765" s="8" t="s">
        <v>10191</v>
      </c>
      <c r="E1765" s="8"/>
      <c r="F1765" s="8" t="s">
        <v>12217</v>
      </c>
    </row>
    <row r="1766" spans="1:6" ht="15.75" customHeight="1" x14ac:dyDescent="0.25">
      <c r="A1766" s="8"/>
      <c r="B1766" s="8" t="s">
        <v>12155</v>
      </c>
      <c r="C1766" s="8" t="s">
        <v>12156</v>
      </c>
      <c r="D1766" s="8" t="s">
        <v>10284</v>
      </c>
      <c r="E1766" s="8"/>
      <c r="F1766" s="8" t="s">
        <v>12411</v>
      </c>
    </row>
    <row r="1767" spans="1:6" ht="15.75" customHeight="1" x14ac:dyDescent="0.25">
      <c r="A1767" s="8"/>
      <c r="B1767" s="8" t="s">
        <v>12155</v>
      </c>
      <c r="C1767" s="8" t="s">
        <v>12156</v>
      </c>
      <c r="D1767" s="8" t="s">
        <v>10282</v>
      </c>
      <c r="E1767" s="8"/>
      <c r="F1767" s="8" t="s">
        <v>12413</v>
      </c>
    </row>
    <row r="1768" spans="1:6" ht="15.75" customHeight="1" x14ac:dyDescent="0.25">
      <c r="A1768" s="8"/>
      <c r="B1768" s="8" t="s">
        <v>12155</v>
      </c>
      <c r="C1768" s="8" t="s">
        <v>12156</v>
      </c>
      <c r="D1768" s="8" t="s">
        <v>10286</v>
      </c>
      <c r="E1768" s="8"/>
      <c r="F1768" s="8" t="s">
        <v>12409</v>
      </c>
    </row>
    <row r="1769" spans="1:6" ht="15.75" customHeight="1" x14ac:dyDescent="0.25">
      <c r="A1769" s="8"/>
      <c r="B1769" s="8" t="s">
        <v>12155</v>
      </c>
      <c r="C1769" s="8" t="s">
        <v>12156</v>
      </c>
      <c r="D1769" s="8" t="s">
        <v>10278</v>
      </c>
      <c r="E1769" s="8"/>
      <c r="F1769" s="8" t="s">
        <v>12425</v>
      </c>
    </row>
    <row r="1770" spans="1:6" ht="15.75" customHeight="1" x14ac:dyDescent="0.25">
      <c r="A1770" s="8"/>
      <c r="B1770" s="8" t="s">
        <v>12155</v>
      </c>
      <c r="C1770" s="8" t="s">
        <v>12156</v>
      </c>
      <c r="D1770" s="8" t="s">
        <v>10276</v>
      </c>
      <c r="E1770" s="8"/>
      <c r="F1770" s="8" t="s">
        <v>12410</v>
      </c>
    </row>
    <row r="1771" spans="1:6" ht="15.75" customHeight="1" x14ac:dyDescent="0.25">
      <c r="A1771" s="8"/>
      <c r="B1771" s="8" t="s">
        <v>12155</v>
      </c>
      <c r="C1771" s="8" t="s">
        <v>12156</v>
      </c>
      <c r="D1771" s="8" t="s">
        <v>10268</v>
      </c>
      <c r="E1771" s="8"/>
      <c r="F1771" s="8" t="s">
        <v>12412</v>
      </c>
    </row>
    <row r="1772" spans="1:6" ht="15.75" customHeight="1" x14ac:dyDescent="0.25">
      <c r="A1772" s="8"/>
      <c r="B1772" s="8" t="s">
        <v>12155</v>
      </c>
      <c r="C1772" s="8" t="s">
        <v>12156</v>
      </c>
      <c r="D1772" s="8" t="s">
        <v>10272</v>
      </c>
      <c r="E1772" s="8"/>
      <c r="F1772" s="8" t="s">
        <v>12408</v>
      </c>
    </row>
    <row r="1773" spans="1:6" ht="15.75" customHeight="1" x14ac:dyDescent="0.25">
      <c r="A1773" s="8"/>
      <c r="B1773" s="8" t="s">
        <v>12155</v>
      </c>
      <c r="C1773" s="8" t="s">
        <v>12156</v>
      </c>
      <c r="D1773" s="8" t="s">
        <v>10270</v>
      </c>
      <c r="E1773" s="8"/>
      <c r="F1773" s="8" t="s">
        <v>12407</v>
      </c>
    </row>
    <row r="1774" spans="1:6" ht="15.75" customHeight="1" x14ac:dyDescent="0.25">
      <c r="A1774" s="8"/>
      <c r="B1774" s="8" t="s">
        <v>12155</v>
      </c>
      <c r="C1774" s="8" t="s">
        <v>12156</v>
      </c>
      <c r="D1774" s="8" t="s">
        <v>10274</v>
      </c>
      <c r="E1774" s="8"/>
      <c r="F1774" s="8" t="s">
        <v>12406</v>
      </c>
    </row>
    <row r="1775" spans="1:6" ht="15.75" customHeight="1" x14ac:dyDescent="0.25">
      <c r="A1775" s="8"/>
      <c r="B1775" s="8" t="s">
        <v>12155</v>
      </c>
      <c r="C1775" s="8" t="s">
        <v>12156</v>
      </c>
      <c r="D1775" s="8" t="s">
        <v>10266</v>
      </c>
      <c r="E1775" s="8"/>
      <c r="F1775" s="8" t="s">
        <v>12405</v>
      </c>
    </row>
    <row r="1776" spans="1:6" ht="15.75" customHeight="1" x14ac:dyDescent="0.25">
      <c r="A1776" s="8"/>
      <c r="B1776" s="8" t="s">
        <v>12155</v>
      </c>
      <c r="C1776" s="8" t="s">
        <v>12156</v>
      </c>
      <c r="D1776" s="8" t="s">
        <v>10264</v>
      </c>
      <c r="E1776" s="8"/>
      <c r="F1776" s="8" t="s">
        <v>12404</v>
      </c>
    </row>
    <row r="1777" spans="1:6" ht="15.75" customHeight="1" x14ac:dyDescent="0.25">
      <c r="A1777" s="8"/>
      <c r="B1777" s="8" t="s">
        <v>12155</v>
      </c>
      <c r="C1777" s="8" t="s">
        <v>12156</v>
      </c>
      <c r="D1777" s="8" t="s">
        <v>10356</v>
      </c>
      <c r="E1777" s="8"/>
      <c r="F1777" s="8" t="s">
        <v>12442</v>
      </c>
    </row>
    <row r="1778" spans="1:6" ht="15.75" customHeight="1" x14ac:dyDescent="0.25">
      <c r="A1778" s="8"/>
      <c r="B1778" s="8" t="s">
        <v>12155</v>
      </c>
      <c r="C1778" s="8" t="s">
        <v>12156</v>
      </c>
      <c r="D1778" s="8" t="s">
        <v>10342</v>
      </c>
      <c r="E1778" s="8"/>
      <c r="F1778" s="8" t="s">
        <v>12444</v>
      </c>
    </row>
    <row r="1779" spans="1:6" ht="15.75" customHeight="1" x14ac:dyDescent="0.25">
      <c r="A1779" s="8"/>
      <c r="B1779" s="8" t="s">
        <v>12155</v>
      </c>
      <c r="C1779" s="8" t="s">
        <v>12156</v>
      </c>
      <c r="D1779" s="8" t="s">
        <v>10358</v>
      </c>
      <c r="E1779" s="8"/>
      <c r="F1779" s="8" t="s">
        <v>12441</v>
      </c>
    </row>
    <row r="1780" spans="1:6" ht="15.75" customHeight="1" x14ac:dyDescent="0.25">
      <c r="A1780" s="8"/>
      <c r="B1780" s="8" t="s">
        <v>12155</v>
      </c>
      <c r="C1780" s="8" t="s">
        <v>12156</v>
      </c>
      <c r="D1780" s="8" t="s">
        <v>10352</v>
      </c>
      <c r="E1780" s="8"/>
      <c r="F1780" s="8" t="s">
        <v>12429</v>
      </c>
    </row>
    <row r="1781" spans="1:6" ht="15.75" customHeight="1" x14ac:dyDescent="0.25">
      <c r="A1781" s="8"/>
      <c r="B1781" s="8" t="s">
        <v>12155</v>
      </c>
      <c r="C1781" s="8" t="s">
        <v>12156</v>
      </c>
      <c r="D1781" s="8" t="s">
        <v>10350</v>
      </c>
      <c r="E1781" s="8"/>
      <c r="F1781" s="8" t="s">
        <v>12435</v>
      </c>
    </row>
    <row r="1782" spans="1:6" ht="15.75" customHeight="1" x14ac:dyDescent="0.25">
      <c r="A1782" s="8"/>
      <c r="B1782" s="8" t="s">
        <v>12155</v>
      </c>
      <c r="C1782" s="8" t="s">
        <v>12156</v>
      </c>
      <c r="D1782" s="8" t="s">
        <v>10340</v>
      </c>
      <c r="E1782" s="8"/>
      <c r="F1782" s="8" t="s">
        <v>12443</v>
      </c>
    </row>
    <row r="1783" spans="1:6" ht="15.75" customHeight="1" x14ac:dyDescent="0.25">
      <c r="A1783" s="8"/>
      <c r="B1783" s="8" t="s">
        <v>12155</v>
      </c>
      <c r="C1783" s="8" t="s">
        <v>12156</v>
      </c>
      <c r="D1783" s="8" t="s">
        <v>10344</v>
      </c>
      <c r="E1783" s="8"/>
      <c r="F1783" s="8" t="s">
        <v>12440</v>
      </c>
    </row>
    <row r="1784" spans="1:6" ht="15.75" customHeight="1" x14ac:dyDescent="0.25">
      <c r="A1784" s="8"/>
      <c r="B1784" s="8" t="s">
        <v>12155</v>
      </c>
      <c r="C1784" s="8" t="s">
        <v>12156</v>
      </c>
      <c r="D1784" s="8" t="s">
        <v>10280</v>
      </c>
      <c r="E1784" s="8"/>
      <c r="F1784" s="8" t="s">
        <v>12439</v>
      </c>
    </row>
    <row r="1785" spans="1:6" ht="15.75" customHeight="1" x14ac:dyDescent="0.25">
      <c r="A1785" s="8"/>
      <c r="B1785" s="8" t="s">
        <v>12155</v>
      </c>
      <c r="C1785" s="8" t="s">
        <v>12156</v>
      </c>
      <c r="D1785" s="8" t="s">
        <v>10346</v>
      </c>
      <c r="E1785" s="8"/>
      <c r="F1785" s="8" t="s">
        <v>12438</v>
      </c>
    </row>
    <row r="1786" spans="1:6" ht="15.75" customHeight="1" x14ac:dyDescent="0.25">
      <c r="A1786" s="8"/>
      <c r="B1786" s="8" t="s">
        <v>12155</v>
      </c>
      <c r="C1786" s="8" t="s">
        <v>12156</v>
      </c>
      <c r="D1786" s="8" t="s">
        <v>10338</v>
      </c>
      <c r="E1786" s="8"/>
      <c r="F1786" s="8" t="s">
        <v>12437</v>
      </c>
    </row>
    <row r="1787" spans="1:6" ht="15.75" customHeight="1" x14ac:dyDescent="0.25">
      <c r="A1787" s="8"/>
      <c r="B1787" s="8" t="s">
        <v>12155</v>
      </c>
      <c r="C1787" s="8" t="s">
        <v>12156</v>
      </c>
      <c r="D1787" s="8" t="s">
        <v>10348</v>
      </c>
      <c r="E1787" s="8"/>
      <c r="F1787" s="8" t="s">
        <v>12436</v>
      </c>
    </row>
    <row r="1788" spans="1:6" ht="15.75" customHeight="1" x14ac:dyDescent="0.25">
      <c r="A1788" s="8"/>
      <c r="B1788" s="8" t="s">
        <v>12155</v>
      </c>
      <c r="C1788" s="8" t="s">
        <v>12156</v>
      </c>
      <c r="D1788" s="8" t="s">
        <v>10366</v>
      </c>
      <c r="E1788" s="8"/>
      <c r="F1788" s="8" t="s">
        <v>12378</v>
      </c>
    </row>
    <row r="1789" spans="1:6" ht="15.75" customHeight="1" x14ac:dyDescent="0.25">
      <c r="A1789" s="8"/>
      <c r="B1789" s="8" t="s">
        <v>12155</v>
      </c>
      <c r="C1789" s="8" t="s">
        <v>12156</v>
      </c>
      <c r="D1789" s="8" t="s">
        <v>10109</v>
      </c>
      <c r="E1789" s="8"/>
      <c r="F1789" s="8" t="s">
        <v>12325</v>
      </c>
    </row>
    <row r="1790" spans="1:6" ht="15.75" customHeight="1" x14ac:dyDescent="0.25">
      <c r="A1790" s="8"/>
      <c r="B1790" s="8" t="s">
        <v>12155</v>
      </c>
      <c r="C1790" s="8" t="s">
        <v>12156</v>
      </c>
      <c r="D1790" s="8" t="s">
        <v>10173</v>
      </c>
      <c r="E1790" s="8"/>
      <c r="F1790" s="8" t="s">
        <v>12326</v>
      </c>
    </row>
    <row r="1791" spans="1:6" ht="15.75" customHeight="1" x14ac:dyDescent="0.25">
      <c r="A1791" s="8"/>
      <c r="B1791" s="8" t="s">
        <v>12155</v>
      </c>
      <c r="C1791" s="8" t="s">
        <v>12156</v>
      </c>
      <c r="D1791" s="8" t="s">
        <v>10111</v>
      </c>
      <c r="E1791" s="8"/>
      <c r="F1791" s="8" t="s">
        <v>12327</v>
      </c>
    </row>
    <row r="1792" spans="1:6" ht="15.75" customHeight="1" x14ac:dyDescent="0.25">
      <c r="A1792" s="8"/>
      <c r="B1792" s="8" t="s">
        <v>12155</v>
      </c>
      <c r="C1792" s="8" t="s">
        <v>12156</v>
      </c>
      <c r="D1792" s="8" t="s">
        <v>10103</v>
      </c>
      <c r="E1792" s="8"/>
      <c r="F1792" s="8" t="s">
        <v>12328</v>
      </c>
    </row>
    <row r="1793" spans="1:6" ht="15.75" customHeight="1" x14ac:dyDescent="0.25">
      <c r="A1793" s="8"/>
      <c r="B1793" s="8" t="s">
        <v>12155</v>
      </c>
      <c r="C1793" s="8" t="s">
        <v>12156</v>
      </c>
      <c r="D1793" s="8" t="s">
        <v>10113</v>
      </c>
      <c r="E1793" s="8"/>
      <c r="F1793" s="8" t="s">
        <v>12329</v>
      </c>
    </row>
    <row r="1794" spans="1:6" ht="15.75" customHeight="1" x14ac:dyDescent="0.25">
      <c r="A1794" s="8"/>
      <c r="B1794" s="8" t="s">
        <v>12155</v>
      </c>
      <c r="C1794" s="8" t="s">
        <v>12156</v>
      </c>
      <c r="D1794" s="8" t="s">
        <v>10233</v>
      </c>
      <c r="E1794" s="8"/>
      <c r="F1794" s="8" t="s">
        <v>12341</v>
      </c>
    </row>
    <row r="1795" spans="1:6" ht="15.75" customHeight="1" x14ac:dyDescent="0.25">
      <c r="A1795" s="8"/>
      <c r="B1795" s="8" t="s">
        <v>12155</v>
      </c>
      <c r="C1795" s="8" t="s">
        <v>12156</v>
      </c>
      <c r="D1795" s="8" t="s">
        <v>10237</v>
      </c>
      <c r="E1795" s="8"/>
      <c r="F1795" s="8" t="s">
        <v>12352</v>
      </c>
    </row>
    <row r="1796" spans="1:6" ht="15.75" customHeight="1" x14ac:dyDescent="0.25">
      <c r="A1796" s="8"/>
      <c r="B1796" s="8" t="s">
        <v>12155</v>
      </c>
      <c r="C1796" s="8" t="s">
        <v>12156</v>
      </c>
      <c r="D1796" s="8" t="s">
        <v>10235</v>
      </c>
      <c r="E1796" s="8"/>
      <c r="F1796" s="8" t="s">
        <v>12353</v>
      </c>
    </row>
    <row r="1797" spans="1:6" ht="15.75" customHeight="1" x14ac:dyDescent="0.25">
      <c r="A1797" s="8"/>
      <c r="B1797" s="8" t="s">
        <v>12155</v>
      </c>
      <c r="C1797" s="8" t="s">
        <v>12156</v>
      </c>
      <c r="D1797" s="8" t="s">
        <v>10239</v>
      </c>
      <c r="E1797" s="8"/>
      <c r="F1797" s="8" t="s">
        <v>12354</v>
      </c>
    </row>
    <row r="1798" spans="1:6" ht="15.75" customHeight="1" x14ac:dyDescent="0.25">
      <c r="A1798" s="8"/>
      <c r="B1798" s="8" t="s">
        <v>12155</v>
      </c>
      <c r="C1798" s="8" t="s">
        <v>12156</v>
      </c>
      <c r="D1798" s="8" t="s">
        <v>10231</v>
      </c>
      <c r="E1798" s="8"/>
      <c r="F1798" s="8" t="s">
        <v>12355</v>
      </c>
    </row>
    <row r="1799" spans="1:6" ht="15.75" customHeight="1" x14ac:dyDescent="0.25">
      <c r="A1799" s="8"/>
      <c r="B1799" s="8" t="s">
        <v>12155</v>
      </c>
      <c r="C1799" s="8" t="s">
        <v>12156</v>
      </c>
      <c r="D1799" s="8" t="s">
        <v>10229</v>
      </c>
      <c r="E1799" s="8"/>
      <c r="F1799" s="8" t="s">
        <v>12356</v>
      </c>
    </row>
    <row r="1800" spans="1:6" ht="15.75" customHeight="1" x14ac:dyDescent="0.25">
      <c r="A1800" s="8"/>
      <c r="B1800" s="8" t="s">
        <v>12155</v>
      </c>
      <c r="C1800" s="8" t="s">
        <v>12156</v>
      </c>
      <c r="D1800" s="8" t="s">
        <v>10119</v>
      </c>
      <c r="E1800" s="8"/>
      <c r="F1800" s="8" t="s">
        <v>12336</v>
      </c>
    </row>
    <row r="1801" spans="1:6" ht="15.75" customHeight="1" x14ac:dyDescent="0.25">
      <c r="A1801" s="8"/>
      <c r="B1801" s="8" t="s">
        <v>12155</v>
      </c>
      <c r="C1801" s="8" t="s">
        <v>12156</v>
      </c>
      <c r="D1801" s="8" t="s">
        <v>10117</v>
      </c>
      <c r="E1801" s="8"/>
      <c r="F1801" s="8" t="s">
        <v>12337</v>
      </c>
    </row>
    <row r="1802" spans="1:6" ht="15.75" customHeight="1" x14ac:dyDescent="0.25">
      <c r="A1802" s="8"/>
      <c r="B1802" s="8" t="s">
        <v>12155</v>
      </c>
      <c r="C1802" s="8" t="s">
        <v>12156</v>
      </c>
      <c r="D1802" s="8" t="s">
        <v>10101</v>
      </c>
      <c r="E1802" s="8"/>
      <c r="F1802" s="8" t="s">
        <v>12338</v>
      </c>
    </row>
    <row r="1803" spans="1:6" ht="15.75" customHeight="1" x14ac:dyDescent="0.25">
      <c r="A1803" s="8"/>
      <c r="B1803" s="8" t="s">
        <v>12155</v>
      </c>
      <c r="C1803" s="8" t="s">
        <v>12156</v>
      </c>
      <c r="D1803" s="8" t="s">
        <v>10081</v>
      </c>
      <c r="E1803" s="8"/>
      <c r="F1803" s="8" t="s">
        <v>12339</v>
      </c>
    </row>
    <row r="1804" spans="1:6" ht="15.75" customHeight="1" x14ac:dyDescent="0.25">
      <c r="A1804" s="8"/>
      <c r="B1804" s="8" t="s">
        <v>12155</v>
      </c>
      <c r="C1804" s="8" t="s">
        <v>12156</v>
      </c>
      <c r="D1804" s="8" t="s">
        <v>10085</v>
      </c>
      <c r="E1804" s="8"/>
      <c r="F1804" s="8" t="s">
        <v>12340</v>
      </c>
    </row>
    <row r="1805" spans="1:6" ht="15.75" customHeight="1" x14ac:dyDescent="0.25">
      <c r="A1805" s="8"/>
      <c r="B1805" s="8" t="s">
        <v>12155</v>
      </c>
      <c r="C1805" s="8" t="s">
        <v>12156</v>
      </c>
      <c r="D1805" s="8" t="s">
        <v>10115</v>
      </c>
      <c r="E1805" s="8"/>
      <c r="F1805" s="8" t="s">
        <v>12330</v>
      </c>
    </row>
    <row r="1806" spans="1:6" ht="15.75" customHeight="1" x14ac:dyDescent="0.25">
      <c r="A1806" s="8"/>
      <c r="B1806" s="8" t="s">
        <v>12155</v>
      </c>
      <c r="C1806" s="8" t="s">
        <v>12156</v>
      </c>
      <c r="D1806" s="8" t="s">
        <v>10107</v>
      </c>
      <c r="E1806" s="8"/>
      <c r="F1806" s="8" t="s">
        <v>12320</v>
      </c>
    </row>
    <row r="1807" spans="1:6" ht="15.75" customHeight="1" x14ac:dyDescent="0.25">
      <c r="A1807" s="8"/>
      <c r="B1807" s="8" t="s">
        <v>12155</v>
      </c>
      <c r="C1807" s="8" t="s">
        <v>12156</v>
      </c>
      <c r="D1807" s="8" t="s">
        <v>10105</v>
      </c>
      <c r="E1807" s="8"/>
      <c r="F1807" s="8" t="s">
        <v>12321</v>
      </c>
    </row>
    <row r="1808" spans="1:6" ht="15.75" customHeight="1" x14ac:dyDescent="0.25">
      <c r="A1808" s="8"/>
      <c r="B1808" s="8" t="s">
        <v>12155</v>
      </c>
      <c r="C1808" s="8" t="s">
        <v>12156</v>
      </c>
      <c r="D1808" s="8" t="s">
        <v>10121</v>
      </c>
      <c r="E1808" s="8"/>
      <c r="F1808" s="8" t="s">
        <v>12322</v>
      </c>
    </row>
    <row r="1809" spans="1:6" ht="15.75" customHeight="1" x14ac:dyDescent="0.25">
      <c r="A1809" s="8"/>
      <c r="B1809" s="8" t="s">
        <v>12155</v>
      </c>
      <c r="C1809" s="8" t="s">
        <v>12156</v>
      </c>
      <c r="D1809" s="8" t="s">
        <v>10125</v>
      </c>
      <c r="E1809" s="8"/>
      <c r="F1809" s="8" t="s">
        <v>12323</v>
      </c>
    </row>
    <row r="1810" spans="1:6" ht="15.75" customHeight="1" x14ac:dyDescent="0.25">
      <c r="A1810" s="8"/>
      <c r="B1810" s="8" t="s">
        <v>12155</v>
      </c>
      <c r="C1810" s="8" t="s">
        <v>12156</v>
      </c>
      <c r="D1810" s="8" t="s">
        <v>10123</v>
      </c>
      <c r="E1810" s="8"/>
      <c r="F1810" s="8" t="s">
        <v>12324</v>
      </c>
    </row>
    <row r="1811" spans="1:6" ht="15.75" customHeight="1" x14ac:dyDescent="0.25">
      <c r="A1811" s="8"/>
      <c r="B1811" s="8" t="s">
        <v>12155</v>
      </c>
      <c r="C1811" s="8" t="s">
        <v>12156</v>
      </c>
      <c r="D1811" s="8" t="s">
        <v>10251</v>
      </c>
      <c r="E1811" s="8"/>
      <c r="F1811" s="8" t="s">
        <v>12347</v>
      </c>
    </row>
    <row r="1812" spans="1:6" ht="15.75" customHeight="1" x14ac:dyDescent="0.25">
      <c r="A1812" s="8"/>
      <c r="B1812" s="8" t="s">
        <v>12155</v>
      </c>
      <c r="C1812" s="8" t="s">
        <v>12156</v>
      </c>
      <c r="D1812" s="8" t="s">
        <v>10249</v>
      </c>
      <c r="E1812" s="8"/>
      <c r="F1812" s="8" t="s">
        <v>12459</v>
      </c>
    </row>
    <row r="1813" spans="1:6" ht="15.75" customHeight="1" x14ac:dyDescent="0.25">
      <c r="A1813" s="8"/>
      <c r="B1813" s="8" t="s">
        <v>12155</v>
      </c>
      <c r="C1813" s="8" t="s">
        <v>12156</v>
      </c>
      <c r="D1813" s="8" t="s">
        <v>10241</v>
      </c>
      <c r="E1813" s="8"/>
      <c r="F1813" s="8" t="s">
        <v>12346</v>
      </c>
    </row>
    <row r="1814" spans="1:6" ht="15.75" customHeight="1" x14ac:dyDescent="0.25">
      <c r="A1814" s="8"/>
      <c r="B1814" s="8" t="s">
        <v>12155</v>
      </c>
      <c r="C1814" s="8" t="s">
        <v>12156</v>
      </c>
      <c r="D1814" s="8" t="s">
        <v>10245</v>
      </c>
      <c r="E1814" s="8"/>
      <c r="F1814" s="8" t="s">
        <v>12350</v>
      </c>
    </row>
    <row r="1815" spans="1:6" ht="15.75" customHeight="1" x14ac:dyDescent="0.25">
      <c r="A1815" s="8"/>
      <c r="B1815" s="8" t="s">
        <v>12155</v>
      </c>
      <c r="C1815" s="8" t="s">
        <v>12156</v>
      </c>
      <c r="D1815" s="8" t="s">
        <v>10243</v>
      </c>
      <c r="E1815" s="8"/>
      <c r="F1815" s="8" t="s">
        <v>12348</v>
      </c>
    </row>
    <row r="1816" spans="1:6" ht="15.75" customHeight="1" x14ac:dyDescent="0.25">
      <c r="A1816" s="8"/>
      <c r="B1816" s="8" t="s">
        <v>12155</v>
      </c>
      <c r="C1816" s="8" t="s">
        <v>12156</v>
      </c>
      <c r="D1816" s="8" t="s">
        <v>10247</v>
      </c>
      <c r="E1816" s="8"/>
      <c r="F1816" s="8" t="s">
        <v>12460</v>
      </c>
    </row>
    <row r="1817" spans="1:6" ht="15.75" customHeight="1" x14ac:dyDescent="0.25">
      <c r="A1817" s="8"/>
      <c r="B1817" s="8" t="s">
        <v>12155</v>
      </c>
      <c r="C1817" s="8" t="s">
        <v>12156</v>
      </c>
      <c r="D1817" s="8" t="s">
        <v>10185</v>
      </c>
      <c r="E1817" s="8"/>
      <c r="F1817" s="8" t="s">
        <v>12464</v>
      </c>
    </row>
    <row r="1818" spans="1:6" ht="15.75" customHeight="1" x14ac:dyDescent="0.25">
      <c r="A1818" s="8"/>
      <c r="B1818" s="8" t="s">
        <v>12155</v>
      </c>
      <c r="C1818" s="8" t="s">
        <v>12156</v>
      </c>
      <c r="D1818" s="8" t="s">
        <v>10193</v>
      </c>
      <c r="E1818" s="8"/>
      <c r="F1818" s="8" t="s">
        <v>12465</v>
      </c>
    </row>
    <row r="1819" spans="1:6" ht="15.75" customHeight="1" x14ac:dyDescent="0.25">
      <c r="A1819" s="8"/>
      <c r="B1819" s="8" t="s">
        <v>12155</v>
      </c>
      <c r="C1819" s="8" t="s">
        <v>12156</v>
      </c>
      <c r="D1819" s="8" t="s">
        <v>10187</v>
      </c>
      <c r="E1819" s="8"/>
      <c r="F1819" s="8" t="s">
        <v>12457</v>
      </c>
    </row>
    <row r="1820" spans="1:6" ht="15.75" customHeight="1" x14ac:dyDescent="0.25">
      <c r="A1820" s="8"/>
      <c r="B1820" s="8" t="s">
        <v>12155</v>
      </c>
      <c r="C1820" s="8" t="s">
        <v>12156</v>
      </c>
      <c r="D1820" s="8" t="s">
        <v>10215</v>
      </c>
      <c r="E1820" s="8"/>
      <c r="F1820" s="8" t="s">
        <v>12458</v>
      </c>
    </row>
    <row r="1821" spans="1:6" ht="15.75" customHeight="1" x14ac:dyDescent="0.25">
      <c r="A1821" s="8"/>
      <c r="B1821" s="8" t="s">
        <v>12155</v>
      </c>
      <c r="C1821" s="8" t="s">
        <v>12156</v>
      </c>
      <c r="D1821" s="8" t="s">
        <v>10189</v>
      </c>
      <c r="E1821" s="8"/>
      <c r="F1821" s="8" t="s">
        <v>12456</v>
      </c>
    </row>
    <row r="1822" spans="1:6" ht="15.75" customHeight="1" x14ac:dyDescent="0.25">
      <c r="A1822" s="8"/>
      <c r="B1822" s="8" t="s">
        <v>12155</v>
      </c>
      <c r="C1822" s="8" t="s">
        <v>12156</v>
      </c>
      <c r="D1822" s="8" t="s">
        <v>10227</v>
      </c>
      <c r="E1822" s="8"/>
      <c r="F1822" s="8" t="s">
        <v>12357</v>
      </c>
    </row>
    <row r="1823" spans="1:6" ht="15.75" customHeight="1" x14ac:dyDescent="0.25">
      <c r="A1823" s="8"/>
      <c r="B1823" s="8" t="s">
        <v>12155</v>
      </c>
      <c r="C1823" s="8" t="s">
        <v>12156</v>
      </c>
      <c r="D1823" s="8" t="s">
        <v>10225</v>
      </c>
      <c r="E1823" s="8"/>
      <c r="F1823" s="8" t="s">
        <v>12358</v>
      </c>
    </row>
    <row r="1824" spans="1:6" ht="15.75" customHeight="1" x14ac:dyDescent="0.25">
      <c r="A1824" s="8"/>
      <c r="B1824" s="8" t="s">
        <v>12155</v>
      </c>
      <c r="C1824" s="8" t="s">
        <v>12156</v>
      </c>
      <c r="D1824" s="8" t="s">
        <v>10217</v>
      </c>
      <c r="E1824" s="8"/>
      <c r="F1824" s="8" t="s">
        <v>12359</v>
      </c>
    </row>
    <row r="1825" spans="1:6" ht="15.75" customHeight="1" x14ac:dyDescent="0.25">
      <c r="A1825" s="8"/>
      <c r="B1825" s="8" t="s">
        <v>12155</v>
      </c>
      <c r="C1825" s="8" t="s">
        <v>12156</v>
      </c>
      <c r="D1825" s="8" t="s">
        <v>10221</v>
      </c>
      <c r="E1825" s="8"/>
      <c r="F1825" s="8" t="s">
        <v>12360</v>
      </c>
    </row>
    <row r="1826" spans="1:6" ht="15.75" customHeight="1" x14ac:dyDescent="0.25">
      <c r="A1826" s="8"/>
      <c r="B1826" s="8" t="s">
        <v>12155</v>
      </c>
      <c r="C1826" s="8" t="s">
        <v>12156</v>
      </c>
      <c r="D1826" s="8" t="s">
        <v>10219</v>
      </c>
      <c r="E1826" s="8"/>
      <c r="F1826" s="8" t="s">
        <v>12361</v>
      </c>
    </row>
    <row r="1827" spans="1:6" ht="15.75" customHeight="1" x14ac:dyDescent="0.25">
      <c r="A1827" s="8"/>
      <c r="B1827" s="8" t="s">
        <v>12155</v>
      </c>
      <c r="C1827" s="8" t="s">
        <v>12156</v>
      </c>
      <c r="D1827" s="8" t="s">
        <v>10223</v>
      </c>
      <c r="E1827" s="8"/>
      <c r="F1827" s="8" t="s">
        <v>12351</v>
      </c>
    </row>
    <row r="1828" spans="1:6" ht="15.75" customHeight="1" x14ac:dyDescent="0.25">
      <c r="A1828" s="8"/>
      <c r="B1828" s="8" t="s">
        <v>12155</v>
      </c>
      <c r="C1828" s="8" t="s">
        <v>12156</v>
      </c>
      <c r="D1828" s="8" t="s">
        <v>10260</v>
      </c>
      <c r="E1828" s="8"/>
      <c r="F1828" s="8" t="s">
        <v>12343</v>
      </c>
    </row>
    <row r="1829" spans="1:6" ht="15.75" customHeight="1" x14ac:dyDescent="0.25">
      <c r="A1829" s="8"/>
      <c r="B1829" s="8" t="s">
        <v>12155</v>
      </c>
      <c r="C1829" s="8" t="s">
        <v>12156</v>
      </c>
      <c r="D1829" s="8" t="s">
        <v>10258</v>
      </c>
      <c r="E1829" s="8"/>
      <c r="F1829" s="8" t="s">
        <v>12349</v>
      </c>
    </row>
    <row r="1830" spans="1:6" ht="15.75" customHeight="1" x14ac:dyDescent="0.25">
      <c r="A1830" s="8"/>
      <c r="B1830" s="8" t="s">
        <v>12155</v>
      </c>
      <c r="C1830" s="8" t="s">
        <v>12156</v>
      </c>
      <c r="D1830" s="8" t="s">
        <v>10262</v>
      </c>
      <c r="E1830" s="8"/>
      <c r="F1830" s="8" t="s">
        <v>12342</v>
      </c>
    </row>
    <row r="1831" spans="1:6" ht="15.75" customHeight="1" x14ac:dyDescent="0.25">
      <c r="A1831" s="8"/>
      <c r="B1831" s="8" t="s">
        <v>12155</v>
      </c>
      <c r="C1831" s="8" t="s">
        <v>12156</v>
      </c>
      <c r="D1831" s="8" t="s">
        <v>10256</v>
      </c>
      <c r="E1831" s="8"/>
      <c r="F1831" s="8" t="s">
        <v>12345</v>
      </c>
    </row>
    <row r="1832" spans="1:6" ht="15.75" customHeight="1" x14ac:dyDescent="0.25">
      <c r="A1832" s="8"/>
      <c r="B1832" s="8" t="s">
        <v>12155</v>
      </c>
      <c r="C1832" s="8" t="s">
        <v>12156</v>
      </c>
      <c r="D1832" s="8" t="s">
        <v>10253</v>
      </c>
      <c r="E1832" s="8"/>
      <c r="F1832" s="8" t="s">
        <v>12344</v>
      </c>
    </row>
    <row r="1833" spans="1:6" ht="15.75" customHeight="1" x14ac:dyDescent="0.25">
      <c r="A1833" s="8"/>
      <c r="B1833" s="8" t="s">
        <v>12155</v>
      </c>
      <c r="C1833" s="8" t="s">
        <v>12156</v>
      </c>
      <c r="D1833" s="8" t="s">
        <v>10087</v>
      </c>
      <c r="E1833" s="8"/>
      <c r="F1833" s="8" t="s">
        <v>12332</v>
      </c>
    </row>
    <row r="1834" spans="1:6" ht="15.75" customHeight="1" x14ac:dyDescent="0.25">
      <c r="A1834" s="8"/>
      <c r="B1834" s="8" t="s">
        <v>12155</v>
      </c>
      <c r="C1834" s="8" t="s">
        <v>12156</v>
      </c>
      <c r="D1834" s="8" t="s">
        <v>10143</v>
      </c>
      <c r="E1834" s="8"/>
      <c r="F1834" s="8" t="s">
        <v>12371</v>
      </c>
    </row>
    <row r="1835" spans="1:6" ht="15.75" customHeight="1" x14ac:dyDescent="0.25">
      <c r="A1835" s="8"/>
      <c r="B1835" s="8" t="s">
        <v>12155</v>
      </c>
      <c r="C1835" s="8" t="s">
        <v>12156</v>
      </c>
      <c r="D1835" s="8" t="s">
        <v>10141</v>
      </c>
      <c r="E1835" s="8"/>
      <c r="F1835" s="8" t="s">
        <v>12372</v>
      </c>
    </row>
    <row r="1836" spans="1:6" ht="15.75" customHeight="1" x14ac:dyDescent="0.25">
      <c r="A1836" s="8"/>
      <c r="B1836" s="8" t="s">
        <v>12155</v>
      </c>
      <c r="C1836" s="8" t="s">
        <v>12156</v>
      </c>
      <c r="D1836" s="8" t="s">
        <v>10145</v>
      </c>
      <c r="E1836" s="8"/>
      <c r="F1836" s="8" t="s">
        <v>12364</v>
      </c>
    </row>
    <row r="1837" spans="1:6" ht="15.75" customHeight="1" x14ac:dyDescent="0.25">
      <c r="A1837" s="8"/>
      <c r="B1837" s="8" t="s">
        <v>12155</v>
      </c>
      <c r="C1837" s="8" t="s">
        <v>12156</v>
      </c>
      <c r="D1837" s="8" t="s">
        <v>10394</v>
      </c>
      <c r="E1837" s="8"/>
      <c r="F1837" s="8" t="s">
        <v>12365</v>
      </c>
    </row>
    <row r="1838" spans="1:6" ht="15.75" customHeight="1" x14ac:dyDescent="0.25">
      <c r="A1838" s="8"/>
      <c r="B1838" s="8" t="s">
        <v>12155</v>
      </c>
      <c r="C1838" s="8" t="s">
        <v>12156</v>
      </c>
      <c r="D1838" s="8" t="s">
        <v>10392</v>
      </c>
      <c r="E1838" s="8"/>
      <c r="F1838" s="8" t="s">
        <v>12363</v>
      </c>
    </row>
    <row r="1839" spans="1:6" ht="15.75" customHeight="1" x14ac:dyDescent="0.25">
      <c r="A1839" s="8"/>
      <c r="B1839" s="8" t="s">
        <v>12155</v>
      </c>
      <c r="C1839" s="8" t="s">
        <v>12156</v>
      </c>
      <c r="D1839" s="8" t="s">
        <v>10151</v>
      </c>
      <c r="E1839" s="8"/>
      <c r="F1839" s="8" t="s">
        <v>12370</v>
      </c>
    </row>
    <row r="1840" spans="1:6" ht="15.75" customHeight="1" x14ac:dyDescent="0.25">
      <c r="A1840" s="8"/>
      <c r="B1840" s="8" t="s">
        <v>12155</v>
      </c>
      <c r="C1840" s="8" t="s">
        <v>12156</v>
      </c>
      <c r="D1840" s="8" t="s">
        <v>10131</v>
      </c>
      <c r="E1840" s="8"/>
      <c r="F1840" s="8" t="s">
        <v>12398</v>
      </c>
    </row>
    <row r="1841" spans="1:6" ht="15.75" customHeight="1" x14ac:dyDescent="0.25">
      <c r="A1841" s="8"/>
      <c r="B1841" s="8" t="s">
        <v>12155</v>
      </c>
      <c r="C1841" s="8" t="s">
        <v>12156</v>
      </c>
      <c r="D1841" s="8" t="s">
        <v>10129</v>
      </c>
      <c r="E1841" s="8"/>
      <c r="F1841" s="8" t="s">
        <v>12399</v>
      </c>
    </row>
    <row r="1842" spans="1:6" ht="15.75" customHeight="1" x14ac:dyDescent="0.25">
      <c r="A1842" s="8"/>
      <c r="B1842" s="8" t="s">
        <v>12155</v>
      </c>
      <c r="C1842" s="8" t="s">
        <v>12156</v>
      </c>
      <c r="D1842" s="8" t="s">
        <v>10133</v>
      </c>
      <c r="E1842" s="8"/>
      <c r="F1842" s="8" t="s">
        <v>12384</v>
      </c>
    </row>
    <row r="1843" spans="1:6" ht="15.75" customHeight="1" x14ac:dyDescent="0.25">
      <c r="A1843" s="8"/>
      <c r="B1843" s="8" t="s">
        <v>12155</v>
      </c>
      <c r="C1843" s="8" t="s">
        <v>12156</v>
      </c>
      <c r="D1843" s="8" t="s">
        <v>10149</v>
      </c>
      <c r="E1843" s="8"/>
      <c r="F1843" s="8" t="s">
        <v>12368</v>
      </c>
    </row>
    <row r="1844" spans="1:6" ht="15.75" customHeight="1" x14ac:dyDescent="0.25">
      <c r="A1844" s="8"/>
      <c r="B1844" s="8" t="s">
        <v>12155</v>
      </c>
      <c r="C1844" s="8" t="s">
        <v>12156</v>
      </c>
      <c r="D1844" s="8" t="s">
        <v>10147</v>
      </c>
      <c r="E1844" s="8"/>
      <c r="F1844" s="8" t="s">
        <v>12369</v>
      </c>
    </row>
    <row r="1845" spans="1:6" ht="15.75" customHeight="1" x14ac:dyDescent="0.25">
      <c r="A1845" s="8"/>
      <c r="B1845" s="8" t="s">
        <v>12155</v>
      </c>
      <c r="C1845" s="8" t="s">
        <v>12156</v>
      </c>
      <c r="D1845" s="8" t="s">
        <v>10398</v>
      </c>
      <c r="E1845" s="8"/>
      <c r="F1845" s="8" t="s">
        <v>12382</v>
      </c>
    </row>
    <row r="1846" spans="1:6" ht="15.75" customHeight="1" x14ac:dyDescent="0.25">
      <c r="A1846" s="8"/>
      <c r="B1846" s="8" t="s">
        <v>12155</v>
      </c>
      <c r="C1846" s="8" t="s">
        <v>12156</v>
      </c>
      <c r="D1846" s="8" t="s">
        <v>10408</v>
      </c>
      <c r="E1846" s="8"/>
      <c r="F1846" s="8" t="s">
        <v>12383</v>
      </c>
    </row>
    <row r="1847" spans="1:6" ht="15.75" customHeight="1" x14ac:dyDescent="0.25">
      <c r="A1847" s="8"/>
      <c r="B1847" s="8" t="s">
        <v>12155</v>
      </c>
      <c r="C1847" s="8" t="s">
        <v>12156</v>
      </c>
      <c r="D1847" s="8" t="s">
        <v>10400</v>
      </c>
      <c r="E1847" s="8"/>
      <c r="F1847" s="8" t="s">
        <v>12375</v>
      </c>
    </row>
    <row r="1848" spans="1:6" ht="15.75" customHeight="1" x14ac:dyDescent="0.25">
      <c r="A1848" s="8"/>
      <c r="B1848" s="8" t="s">
        <v>12155</v>
      </c>
      <c r="C1848" s="8" t="s">
        <v>12156</v>
      </c>
      <c r="D1848" s="8" t="s">
        <v>10384</v>
      </c>
      <c r="E1848" s="8"/>
      <c r="F1848" s="8" t="s">
        <v>12376</v>
      </c>
    </row>
    <row r="1849" spans="1:6" ht="15.75" customHeight="1" x14ac:dyDescent="0.25">
      <c r="A1849" s="8"/>
      <c r="B1849" s="8" t="s">
        <v>12155</v>
      </c>
      <c r="C1849" s="8" t="s">
        <v>12156</v>
      </c>
      <c r="D1849" s="8" t="s">
        <v>10402</v>
      </c>
      <c r="E1849" s="8"/>
      <c r="F1849" s="8" t="s">
        <v>12374</v>
      </c>
    </row>
    <row r="1850" spans="1:6" ht="15.75" customHeight="1" x14ac:dyDescent="0.25">
      <c r="A1850" s="8"/>
      <c r="B1850" s="8" t="s">
        <v>12155</v>
      </c>
      <c r="C1850" s="8" t="s">
        <v>12156</v>
      </c>
      <c r="D1850" s="8" t="s">
        <v>10406</v>
      </c>
      <c r="E1850" s="8"/>
      <c r="F1850" s="8" t="s">
        <v>12381</v>
      </c>
    </row>
    <row r="1851" spans="1:6" ht="15.75" customHeight="1" x14ac:dyDescent="0.25">
      <c r="A1851" s="8"/>
      <c r="B1851" s="8" t="s">
        <v>12155</v>
      </c>
      <c r="C1851" s="8" t="s">
        <v>12156</v>
      </c>
      <c r="D1851" s="8" t="s">
        <v>10386</v>
      </c>
      <c r="E1851" s="8"/>
      <c r="F1851" s="8" t="s">
        <v>12366</v>
      </c>
    </row>
    <row r="1852" spans="1:6" ht="15.75" customHeight="1" x14ac:dyDescent="0.25">
      <c r="A1852" s="8"/>
      <c r="B1852" s="8" t="s">
        <v>12155</v>
      </c>
      <c r="C1852" s="8" t="s">
        <v>12156</v>
      </c>
      <c r="D1852" s="8" t="s">
        <v>10396</v>
      </c>
      <c r="E1852" s="8"/>
      <c r="F1852" s="8" t="s">
        <v>12367</v>
      </c>
    </row>
    <row r="1853" spans="1:6" ht="15.75" customHeight="1" x14ac:dyDescent="0.25">
      <c r="A1853" s="8"/>
      <c r="B1853" s="8" t="s">
        <v>12155</v>
      </c>
      <c r="C1853" s="8" t="s">
        <v>12156</v>
      </c>
      <c r="D1853" s="8" t="s">
        <v>10388</v>
      </c>
      <c r="E1853" s="8"/>
      <c r="F1853" s="8" t="s">
        <v>12373</v>
      </c>
    </row>
    <row r="1854" spans="1:6" ht="15.75" customHeight="1" x14ac:dyDescent="0.25">
      <c r="A1854" s="8"/>
      <c r="B1854" s="8" t="s">
        <v>12155</v>
      </c>
      <c r="C1854" s="8" t="s">
        <v>12156</v>
      </c>
      <c r="D1854" s="8" t="s">
        <v>10404</v>
      </c>
      <c r="E1854" s="8"/>
      <c r="F1854" s="8" t="s">
        <v>12379</v>
      </c>
    </row>
    <row r="1855" spans="1:6" ht="15.75" customHeight="1" x14ac:dyDescent="0.25">
      <c r="A1855" s="8"/>
      <c r="B1855" s="8" t="s">
        <v>12155</v>
      </c>
      <c r="C1855" s="8" t="s">
        <v>12156</v>
      </c>
      <c r="D1855" s="8" t="s">
        <v>10390</v>
      </c>
      <c r="E1855" s="8"/>
      <c r="F1855" s="8" t="s">
        <v>12380</v>
      </c>
    </row>
    <row r="1856" spans="1:6" ht="15.75" customHeight="1" x14ac:dyDescent="0.25">
      <c r="A1856" s="8"/>
      <c r="B1856" s="8" t="s">
        <v>12155</v>
      </c>
      <c r="C1856" s="8" t="s">
        <v>12156</v>
      </c>
      <c r="D1856" s="8" t="s">
        <v>10093</v>
      </c>
      <c r="E1856" s="8"/>
      <c r="F1856" s="8" t="s">
        <v>12392</v>
      </c>
    </row>
    <row r="1857" spans="1:6" ht="15.75" customHeight="1" x14ac:dyDescent="0.25">
      <c r="A1857" s="8"/>
      <c r="B1857" s="8" t="s">
        <v>12155</v>
      </c>
      <c r="C1857" s="8" t="s">
        <v>12156</v>
      </c>
      <c r="D1857" s="8" t="s">
        <v>10091</v>
      </c>
      <c r="E1857" s="8"/>
      <c r="F1857" s="8" t="s">
        <v>12390</v>
      </c>
    </row>
    <row r="1858" spans="1:6" ht="15.75" customHeight="1" x14ac:dyDescent="0.25">
      <c r="A1858" s="8"/>
      <c r="B1858" s="8" t="s">
        <v>12155</v>
      </c>
      <c r="C1858" s="8" t="s">
        <v>12156</v>
      </c>
      <c r="D1858" s="8" t="s">
        <v>10127</v>
      </c>
      <c r="E1858" s="8"/>
      <c r="F1858" s="8" t="s">
        <v>12394</v>
      </c>
    </row>
    <row r="1859" spans="1:6" ht="15.75" customHeight="1" x14ac:dyDescent="0.25">
      <c r="A1859" s="8"/>
      <c r="B1859" s="8" t="s">
        <v>12155</v>
      </c>
      <c r="C1859" s="8" t="s">
        <v>12156</v>
      </c>
      <c r="D1859" s="8" t="s">
        <v>10161</v>
      </c>
      <c r="E1859" s="8"/>
      <c r="F1859" s="8" t="s">
        <v>12386</v>
      </c>
    </row>
    <row r="1860" spans="1:6" ht="15.75" customHeight="1" x14ac:dyDescent="0.25">
      <c r="A1860" s="8"/>
      <c r="B1860" s="8" t="s">
        <v>12155</v>
      </c>
      <c r="C1860" s="8" t="s">
        <v>12156</v>
      </c>
      <c r="D1860" s="8" t="s">
        <v>10159</v>
      </c>
      <c r="E1860" s="8"/>
      <c r="F1860" s="8" t="s">
        <v>12393</v>
      </c>
    </row>
    <row r="1861" spans="1:6" ht="15.75" customHeight="1" x14ac:dyDescent="0.25">
      <c r="A1861" s="8"/>
      <c r="B1861" s="8" t="s">
        <v>12155</v>
      </c>
      <c r="C1861" s="8" t="s">
        <v>12156</v>
      </c>
      <c r="D1861" s="8" t="s">
        <v>10095</v>
      </c>
      <c r="E1861" s="8"/>
      <c r="F1861" s="8" t="s">
        <v>12391</v>
      </c>
    </row>
    <row r="1862" spans="1:6" ht="15.75" customHeight="1" x14ac:dyDescent="0.25">
      <c r="A1862" s="8"/>
      <c r="B1862" s="8" t="s">
        <v>12155</v>
      </c>
      <c r="C1862" s="8" t="s">
        <v>12156</v>
      </c>
      <c r="D1862" s="8" t="s">
        <v>10079</v>
      </c>
      <c r="E1862" s="8"/>
      <c r="F1862" s="8" t="s">
        <v>12333</v>
      </c>
    </row>
    <row r="1863" spans="1:6" ht="15.75" customHeight="1" x14ac:dyDescent="0.25">
      <c r="A1863" s="8"/>
      <c r="B1863" s="8" t="s">
        <v>12155</v>
      </c>
      <c r="C1863" s="8" t="s">
        <v>12156</v>
      </c>
      <c r="D1863" s="8" t="s">
        <v>10083</v>
      </c>
      <c r="E1863" s="8"/>
      <c r="F1863" s="8" t="s">
        <v>12331</v>
      </c>
    </row>
    <row r="1864" spans="1:6" ht="15.75" customHeight="1" x14ac:dyDescent="0.25">
      <c r="A1864" s="8"/>
      <c r="B1864" s="8" t="s">
        <v>12155</v>
      </c>
      <c r="C1864" s="8" t="s">
        <v>12156</v>
      </c>
      <c r="D1864" s="8" t="s">
        <v>10089</v>
      </c>
      <c r="E1864" s="8"/>
      <c r="F1864" s="8" t="s">
        <v>12335</v>
      </c>
    </row>
    <row r="1865" spans="1:6" ht="15.75" customHeight="1" x14ac:dyDescent="0.25">
      <c r="A1865" s="8"/>
      <c r="B1865" s="8" t="s">
        <v>12155</v>
      </c>
      <c r="C1865" s="8" t="s">
        <v>12156</v>
      </c>
      <c r="D1865" s="8" t="s">
        <v>10099</v>
      </c>
      <c r="E1865" s="8"/>
      <c r="F1865" s="8" t="s">
        <v>12362</v>
      </c>
    </row>
    <row r="1866" spans="1:6" ht="15.75" customHeight="1" x14ac:dyDescent="0.25">
      <c r="A1866" s="8"/>
      <c r="B1866" s="8" t="s">
        <v>12155</v>
      </c>
      <c r="C1866" s="8" t="s">
        <v>12156</v>
      </c>
      <c r="D1866" s="8" t="s">
        <v>10097</v>
      </c>
      <c r="E1866" s="8"/>
      <c r="F1866" s="8" t="s">
        <v>12334</v>
      </c>
    </row>
    <row r="1867" spans="1:6" ht="15.75" customHeight="1" x14ac:dyDescent="0.25">
      <c r="A1867" s="8"/>
      <c r="B1867" s="8" t="s">
        <v>12155</v>
      </c>
      <c r="C1867" s="8" t="s">
        <v>12156</v>
      </c>
      <c r="D1867" s="8" t="s">
        <v>10169</v>
      </c>
      <c r="E1867" s="8"/>
      <c r="F1867" s="8" t="s">
        <v>12402</v>
      </c>
    </row>
    <row r="1868" spans="1:6" ht="15.75" customHeight="1" x14ac:dyDescent="0.25">
      <c r="A1868" s="8"/>
      <c r="B1868" s="8" t="s">
        <v>12155</v>
      </c>
      <c r="C1868" s="8" t="s">
        <v>12156</v>
      </c>
      <c r="D1868" s="8" t="s">
        <v>10167</v>
      </c>
      <c r="E1868" s="8"/>
      <c r="F1868" s="8" t="s">
        <v>12403</v>
      </c>
    </row>
    <row r="1869" spans="1:6" ht="15.75" customHeight="1" x14ac:dyDescent="0.25">
      <c r="A1869" s="8"/>
      <c r="B1869" s="8" t="s">
        <v>12155</v>
      </c>
      <c r="C1869" s="8" t="s">
        <v>12156</v>
      </c>
      <c r="D1869" s="8" t="s">
        <v>10135</v>
      </c>
      <c r="E1869" s="8"/>
      <c r="F1869" s="8" t="s">
        <v>12396</v>
      </c>
    </row>
    <row r="1870" spans="1:6" ht="15.75" customHeight="1" x14ac:dyDescent="0.25">
      <c r="A1870" s="8"/>
      <c r="B1870" s="8" t="s">
        <v>12155</v>
      </c>
      <c r="C1870" s="8" t="s">
        <v>12156</v>
      </c>
      <c r="D1870" s="8" t="s">
        <v>10139</v>
      </c>
      <c r="E1870" s="8"/>
      <c r="F1870" s="8" t="s">
        <v>12397</v>
      </c>
    </row>
    <row r="1871" spans="1:6" ht="15.75" customHeight="1" x14ac:dyDescent="0.25">
      <c r="A1871" s="8"/>
      <c r="B1871" s="8" t="s">
        <v>12155</v>
      </c>
      <c r="C1871" s="8" t="s">
        <v>12156</v>
      </c>
      <c r="D1871" s="8" t="s">
        <v>10137</v>
      </c>
      <c r="E1871" s="8"/>
      <c r="F1871" s="8" t="s">
        <v>12395</v>
      </c>
    </row>
    <row r="1872" spans="1:6" ht="15.75" customHeight="1" x14ac:dyDescent="0.25">
      <c r="A1872" s="8"/>
      <c r="B1872" s="8" t="s">
        <v>12155</v>
      </c>
      <c r="C1872" s="8" t="s">
        <v>12156</v>
      </c>
      <c r="D1872" s="8" t="s">
        <v>10165</v>
      </c>
      <c r="E1872" s="8"/>
      <c r="F1872" s="8" t="s">
        <v>12401</v>
      </c>
    </row>
    <row r="1873" spans="1:6" ht="15.75" customHeight="1" x14ac:dyDescent="0.25">
      <c r="A1873" s="8"/>
      <c r="B1873" s="8" t="s">
        <v>12155</v>
      </c>
      <c r="C1873" s="8" t="s">
        <v>12156</v>
      </c>
      <c r="D1873" s="8" t="s">
        <v>10153</v>
      </c>
      <c r="E1873" s="8"/>
      <c r="F1873" s="8" t="s">
        <v>12387</v>
      </c>
    </row>
    <row r="1874" spans="1:6" ht="15.75" customHeight="1" x14ac:dyDescent="0.25">
      <c r="A1874" s="8"/>
      <c r="B1874" s="8" t="s">
        <v>12155</v>
      </c>
      <c r="C1874" s="8" t="s">
        <v>12156</v>
      </c>
      <c r="D1874" s="8" t="s">
        <v>10163</v>
      </c>
      <c r="E1874" s="8"/>
      <c r="F1874" s="8" t="s">
        <v>12385</v>
      </c>
    </row>
    <row r="1875" spans="1:6" ht="15.75" customHeight="1" x14ac:dyDescent="0.25">
      <c r="A1875" s="8"/>
      <c r="B1875" s="8" t="s">
        <v>12155</v>
      </c>
      <c r="C1875" s="8" t="s">
        <v>12156</v>
      </c>
      <c r="D1875" s="8" t="s">
        <v>10155</v>
      </c>
      <c r="E1875" s="8"/>
      <c r="F1875" s="8" t="s">
        <v>12389</v>
      </c>
    </row>
    <row r="1876" spans="1:6" ht="15.75" customHeight="1" x14ac:dyDescent="0.25">
      <c r="A1876" s="8"/>
      <c r="B1876" s="8" t="s">
        <v>12155</v>
      </c>
      <c r="C1876" s="8" t="s">
        <v>12156</v>
      </c>
      <c r="D1876" s="8" t="s">
        <v>10171</v>
      </c>
      <c r="E1876" s="8"/>
      <c r="F1876" s="8" t="s">
        <v>12400</v>
      </c>
    </row>
    <row r="1877" spans="1:6" ht="15.75" customHeight="1" x14ac:dyDescent="0.25">
      <c r="A1877" s="8"/>
      <c r="B1877" s="8" t="s">
        <v>12155</v>
      </c>
      <c r="C1877" s="8" t="s">
        <v>12156</v>
      </c>
      <c r="D1877" s="8" t="s">
        <v>10157</v>
      </c>
      <c r="E1877" s="8"/>
      <c r="F1877" s="8" t="s">
        <v>12388</v>
      </c>
    </row>
    <row r="1878" spans="1:6" ht="15.75" customHeight="1" x14ac:dyDescent="0.25">
      <c r="A1878" s="8"/>
      <c r="B1878" s="8" t="s">
        <v>12155</v>
      </c>
      <c r="C1878" s="8" t="s">
        <v>12156</v>
      </c>
      <c r="D1878" s="8" t="s">
        <v>10205</v>
      </c>
      <c r="E1878" s="8"/>
      <c r="F1878" s="8" t="s">
        <v>12206</v>
      </c>
    </row>
    <row r="1879" spans="1:6" ht="15.75" customHeight="1" x14ac:dyDescent="0.25">
      <c r="A1879" s="8"/>
      <c r="B1879" s="8" t="s">
        <v>12155</v>
      </c>
      <c r="C1879" s="8" t="s">
        <v>12156</v>
      </c>
      <c r="D1879" s="8" t="s">
        <v>11360</v>
      </c>
      <c r="E1879" s="8"/>
      <c r="F1879" s="8" t="s">
        <v>12240</v>
      </c>
    </row>
    <row r="1880" spans="1:6" ht="15.75" customHeight="1" x14ac:dyDescent="0.25">
      <c r="A1880" s="8"/>
      <c r="B1880" s="8" t="s">
        <v>12155</v>
      </c>
      <c r="C1880" s="8" t="s">
        <v>12156</v>
      </c>
      <c r="D1880" s="8" t="s">
        <v>11362</v>
      </c>
      <c r="E1880" s="8"/>
      <c r="F1880" s="8" t="s">
        <v>12242</v>
      </c>
    </row>
    <row r="1881" spans="1:6" ht="15.75" customHeight="1" x14ac:dyDescent="0.25">
      <c r="A1881" s="8"/>
      <c r="B1881" s="8" t="s">
        <v>12155</v>
      </c>
      <c r="C1881" s="8" t="s">
        <v>12156</v>
      </c>
      <c r="D1881" s="8" t="s">
        <v>11358</v>
      </c>
      <c r="E1881" s="8"/>
      <c r="F1881" s="8" t="s">
        <v>12238</v>
      </c>
    </row>
    <row r="1882" spans="1:6" ht="15.75" customHeight="1" x14ac:dyDescent="0.25">
      <c r="A1882" s="8"/>
      <c r="B1882" s="8" t="s">
        <v>12155</v>
      </c>
      <c r="C1882" s="8" t="s">
        <v>12156</v>
      </c>
      <c r="D1882" s="8" t="s">
        <v>11370</v>
      </c>
      <c r="E1882" s="8"/>
      <c r="F1882" s="8" t="s">
        <v>12245</v>
      </c>
    </row>
    <row r="1883" spans="1:6" ht="15.75" customHeight="1" x14ac:dyDescent="0.25">
      <c r="A1883" s="8"/>
      <c r="B1883" s="8" t="s">
        <v>12155</v>
      </c>
      <c r="C1883" s="8" t="s">
        <v>12156</v>
      </c>
      <c r="D1883" s="8" t="s">
        <v>11364</v>
      </c>
      <c r="E1883" s="8"/>
      <c r="F1883" s="8" t="s">
        <v>12239</v>
      </c>
    </row>
    <row r="1884" spans="1:6" ht="15.75" customHeight="1" x14ac:dyDescent="0.25">
      <c r="A1884" s="8"/>
      <c r="B1884" s="8" t="s">
        <v>12155</v>
      </c>
      <c r="C1884" s="8" t="s">
        <v>12156</v>
      </c>
      <c r="D1884" s="8" t="s">
        <v>11372</v>
      </c>
      <c r="E1884" s="8"/>
      <c r="F1884" s="8" t="s">
        <v>12241</v>
      </c>
    </row>
    <row r="1885" spans="1:6" ht="15.75" customHeight="1" x14ac:dyDescent="0.25">
      <c r="A1885" s="8"/>
      <c r="B1885" s="8" t="s">
        <v>12155</v>
      </c>
      <c r="C1885" s="8" t="s">
        <v>12156</v>
      </c>
      <c r="D1885" s="8" t="s">
        <v>11374</v>
      </c>
      <c r="E1885" s="8"/>
      <c r="F1885" s="8" t="s">
        <v>12254</v>
      </c>
    </row>
    <row r="1886" spans="1:6" ht="15.75" customHeight="1" x14ac:dyDescent="0.25">
      <c r="A1886" s="8"/>
      <c r="B1886" s="8" t="s">
        <v>12155</v>
      </c>
      <c r="C1886" s="8" t="s">
        <v>12156</v>
      </c>
      <c r="D1886" s="8" t="s">
        <v>11376</v>
      </c>
      <c r="E1886" s="8"/>
      <c r="F1886" s="8" t="s">
        <v>12253</v>
      </c>
    </row>
    <row r="1887" spans="1:6" ht="15.75" customHeight="1" x14ac:dyDescent="0.25">
      <c r="A1887" s="8"/>
      <c r="B1887" s="8" t="s">
        <v>12155</v>
      </c>
      <c r="C1887" s="8" t="s">
        <v>12156</v>
      </c>
      <c r="D1887" s="8" t="s">
        <v>11384</v>
      </c>
      <c r="E1887" s="8"/>
      <c r="F1887" s="8" t="s">
        <v>12251</v>
      </c>
    </row>
    <row r="1888" spans="1:6" ht="15.75" customHeight="1" x14ac:dyDescent="0.25">
      <c r="A1888" s="8"/>
      <c r="B1888" s="8" t="s">
        <v>12155</v>
      </c>
      <c r="C1888" s="8" t="s">
        <v>12156</v>
      </c>
      <c r="D1888" s="8" t="s">
        <v>11380</v>
      </c>
      <c r="E1888" s="8"/>
      <c r="F1888" s="8" t="s">
        <v>12247</v>
      </c>
    </row>
    <row r="1889" spans="1:6" ht="15.75" customHeight="1" x14ac:dyDescent="0.25">
      <c r="A1889" s="8"/>
      <c r="B1889" s="8" t="s">
        <v>12155</v>
      </c>
      <c r="C1889" s="8" t="s">
        <v>12156</v>
      </c>
      <c r="D1889" s="8" t="s">
        <v>11382</v>
      </c>
      <c r="E1889" s="8"/>
      <c r="F1889" s="8" t="s">
        <v>12252</v>
      </c>
    </row>
    <row r="1890" spans="1:6" ht="15.75" customHeight="1" x14ac:dyDescent="0.25">
      <c r="A1890" s="8"/>
      <c r="B1890" s="8" t="s">
        <v>12155</v>
      </c>
      <c r="C1890" s="8" t="s">
        <v>12156</v>
      </c>
      <c r="D1890" s="8" t="s">
        <v>11408</v>
      </c>
      <c r="E1890" s="8"/>
      <c r="F1890" s="8" t="s">
        <v>12267</v>
      </c>
    </row>
    <row r="1891" spans="1:6" ht="15.75" customHeight="1" x14ac:dyDescent="0.25">
      <c r="A1891" s="8"/>
      <c r="B1891" s="8" t="s">
        <v>12155</v>
      </c>
      <c r="C1891" s="8" t="s">
        <v>12156</v>
      </c>
      <c r="D1891" s="8" t="s">
        <v>11410</v>
      </c>
      <c r="E1891" s="8"/>
      <c r="F1891" s="8" t="s">
        <v>12269</v>
      </c>
    </row>
    <row r="1892" spans="1:6" ht="15.75" customHeight="1" x14ac:dyDescent="0.25">
      <c r="A1892" s="8"/>
      <c r="B1892" s="8" t="s">
        <v>12155</v>
      </c>
      <c r="C1892" s="8" t="s">
        <v>12156</v>
      </c>
      <c r="D1892" s="8" t="s">
        <v>11400</v>
      </c>
      <c r="E1892" s="8"/>
      <c r="F1892" s="8" t="s">
        <v>12268</v>
      </c>
    </row>
    <row r="1893" spans="1:6" ht="15.75" customHeight="1" x14ac:dyDescent="0.25">
      <c r="A1893" s="8"/>
      <c r="B1893" s="8" t="s">
        <v>12155</v>
      </c>
      <c r="C1893" s="8" t="s">
        <v>12156</v>
      </c>
      <c r="D1893" s="8" t="s">
        <v>11388</v>
      </c>
      <c r="E1893" s="8"/>
      <c r="F1893" s="8" t="s">
        <v>12276</v>
      </c>
    </row>
    <row r="1894" spans="1:6" ht="15.75" customHeight="1" x14ac:dyDescent="0.25">
      <c r="A1894" s="8"/>
      <c r="B1894" s="8" t="s">
        <v>12155</v>
      </c>
      <c r="C1894" s="8" t="s">
        <v>12156</v>
      </c>
      <c r="D1894" s="8" t="s">
        <v>11390</v>
      </c>
      <c r="E1894" s="8"/>
      <c r="F1894" s="8" t="s">
        <v>12275</v>
      </c>
    </row>
    <row r="1895" spans="1:6" ht="15.75" customHeight="1" x14ac:dyDescent="0.25">
      <c r="A1895" s="8"/>
      <c r="B1895" s="8" t="s">
        <v>12155</v>
      </c>
      <c r="C1895" s="8" t="s">
        <v>12156</v>
      </c>
      <c r="D1895" s="8" t="s">
        <v>11412</v>
      </c>
      <c r="E1895" s="8"/>
      <c r="F1895" s="8" t="s">
        <v>12271</v>
      </c>
    </row>
    <row r="1896" spans="1:6" ht="15.75" customHeight="1" x14ac:dyDescent="0.25">
      <c r="A1896" s="8"/>
      <c r="B1896" s="8" t="s">
        <v>12155</v>
      </c>
      <c r="C1896" s="8" t="s">
        <v>12156</v>
      </c>
      <c r="D1896" s="8" t="s">
        <v>11366</v>
      </c>
      <c r="E1896" s="8"/>
      <c r="F1896" s="8" t="s">
        <v>12244</v>
      </c>
    </row>
    <row r="1897" spans="1:6" ht="15.75" customHeight="1" x14ac:dyDescent="0.25">
      <c r="A1897" s="8"/>
      <c r="B1897" s="8" t="s">
        <v>12155</v>
      </c>
      <c r="C1897" s="8" t="s">
        <v>12156</v>
      </c>
      <c r="D1897" s="8" t="s">
        <v>11368</v>
      </c>
      <c r="E1897" s="8"/>
      <c r="F1897" s="8" t="s">
        <v>12246</v>
      </c>
    </row>
    <row r="1898" spans="1:6" ht="15.75" customHeight="1" x14ac:dyDescent="0.25">
      <c r="A1898" s="8"/>
      <c r="B1898" s="8" t="s">
        <v>12155</v>
      </c>
      <c r="C1898" s="8" t="s">
        <v>12156</v>
      </c>
      <c r="D1898" s="8" t="s">
        <v>11404</v>
      </c>
      <c r="E1898" s="8"/>
      <c r="F1898" s="8" t="s">
        <v>12243</v>
      </c>
    </row>
    <row r="1899" spans="1:6" ht="15.75" customHeight="1" x14ac:dyDescent="0.25">
      <c r="A1899" s="8"/>
      <c r="B1899" s="8" t="s">
        <v>12155</v>
      </c>
      <c r="C1899" s="8" t="s">
        <v>12156</v>
      </c>
      <c r="D1899" s="8" t="s">
        <v>11406</v>
      </c>
      <c r="E1899" s="8"/>
      <c r="F1899" s="8" t="s">
        <v>12270</v>
      </c>
    </row>
    <row r="1900" spans="1:6" ht="15.75" customHeight="1" x14ac:dyDescent="0.25">
      <c r="A1900" s="8"/>
      <c r="B1900" s="8" t="s">
        <v>12155</v>
      </c>
      <c r="C1900" s="8" t="s">
        <v>12156</v>
      </c>
      <c r="D1900" s="8" t="s">
        <v>11402</v>
      </c>
      <c r="E1900" s="8"/>
      <c r="F1900" s="8" t="s">
        <v>12255</v>
      </c>
    </row>
    <row r="1901" spans="1:6" ht="15.75" customHeight="1" x14ac:dyDescent="0.25">
      <c r="A1901" s="8"/>
      <c r="B1901" s="8" t="s">
        <v>12155</v>
      </c>
      <c r="C1901" s="8" t="s">
        <v>12156</v>
      </c>
      <c r="D1901" s="8" t="s">
        <v>11424</v>
      </c>
      <c r="E1901" s="8"/>
      <c r="F1901" s="8" t="s">
        <v>12309</v>
      </c>
    </row>
    <row r="1902" spans="1:6" ht="15.75" customHeight="1" x14ac:dyDescent="0.25">
      <c r="A1902" s="8"/>
      <c r="B1902" s="8" t="s">
        <v>12155</v>
      </c>
      <c r="C1902" s="8" t="s">
        <v>12156</v>
      </c>
      <c r="D1902" s="8" t="s">
        <v>11426</v>
      </c>
      <c r="E1902" s="8"/>
      <c r="F1902" s="8" t="s">
        <v>12316</v>
      </c>
    </row>
    <row r="1903" spans="1:6" ht="15.75" customHeight="1" x14ac:dyDescent="0.25">
      <c r="A1903" s="8"/>
      <c r="B1903" s="8" t="s">
        <v>12155</v>
      </c>
      <c r="C1903" s="8" t="s">
        <v>12156</v>
      </c>
      <c r="D1903" s="8" t="s">
        <v>11422</v>
      </c>
      <c r="E1903" s="8"/>
      <c r="F1903" s="8" t="s">
        <v>12302</v>
      </c>
    </row>
    <row r="1904" spans="1:6" ht="15.75" customHeight="1" x14ac:dyDescent="0.25">
      <c r="A1904" s="8"/>
      <c r="B1904" s="8" t="s">
        <v>12155</v>
      </c>
      <c r="C1904" s="8" t="s">
        <v>12156</v>
      </c>
      <c r="D1904" s="8" t="s">
        <v>11458</v>
      </c>
      <c r="E1904" s="8"/>
      <c r="F1904" s="8" t="s">
        <v>12301</v>
      </c>
    </row>
    <row r="1905" spans="1:6" ht="15.75" customHeight="1" x14ac:dyDescent="0.25">
      <c r="A1905" s="8"/>
      <c r="B1905" s="8" t="s">
        <v>12155</v>
      </c>
      <c r="C1905" s="8" t="s">
        <v>12156</v>
      </c>
      <c r="D1905" s="8" t="s">
        <v>11460</v>
      </c>
      <c r="E1905" s="8"/>
      <c r="F1905" s="8" t="s">
        <v>12303</v>
      </c>
    </row>
    <row r="1906" spans="1:6" ht="15.75" customHeight="1" x14ac:dyDescent="0.25">
      <c r="A1906" s="8"/>
      <c r="B1906" s="8" t="s">
        <v>12155</v>
      </c>
      <c r="C1906" s="8" t="s">
        <v>12156</v>
      </c>
      <c r="D1906" s="8" t="s">
        <v>11420</v>
      </c>
      <c r="E1906" s="8"/>
      <c r="F1906" s="8" t="s">
        <v>12315</v>
      </c>
    </row>
    <row r="1907" spans="1:6" ht="15.75" customHeight="1" x14ac:dyDescent="0.25">
      <c r="A1907" s="8"/>
      <c r="B1907" s="8" t="s">
        <v>12155</v>
      </c>
      <c r="C1907" s="8" t="s">
        <v>12156</v>
      </c>
      <c r="D1907" s="8" t="s">
        <v>11428</v>
      </c>
      <c r="E1907" s="8"/>
      <c r="F1907" s="8" t="s">
        <v>12311</v>
      </c>
    </row>
    <row r="1908" spans="1:6" ht="15.75" customHeight="1" x14ac:dyDescent="0.25">
      <c r="A1908" s="8"/>
      <c r="B1908" s="8" t="s">
        <v>12155</v>
      </c>
      <c r="C1908" s="8" t="s">
        <v>12156</v>
      </c>
      <c r="D1908" s="8" t="s">
        <v>11438</v>
      </c>
      <c r="E1908" s="8"/>
      <c r="F1908" s="8" t="s">
        <v>12310</v>
      </c>
    </row>
    <row r="1909" spans="1:6" ht="15.75" customHeight="1" x14ac:dyDescent="0.25">
      <c r="A1909" s="8"/>
      <c r="B1909" s="8" t="s">
        <v>12155</v>
      </c>
      <c r="C1909" s="8" t="s">
        <v>12156</v>
      </c>
      <c r="D1909" s="8" t="s">
        <v>11418</v>
      </c>
      <c r="E1909" s="8"/>
      <c r="F1909" s="8" t="s">
        <v>12318</v>
      </c>
    </row>
    <row r="1910" spans="1:6" ht="15.75" customHeight="1" x14ac:dyDescent="0.25">
      <c r="A1910" s="8"/>
      <c r="B1910" s="8" t="s">
        <v>12155</v>
      </c>
      <c r="C1910" s="8" t="s">
        <v>12156</v>
      </c>
      <c r="D1910" s="8" t="s">
        <v>11414</v>
      </c>
      <c r="E1910" s="8"/>
      <c r="F1910" s="8" t="s">
        <v>12317</v>
      </c>
    </row>
    <row r="1911" spans="1:6" ht="15.75" customHeight="1" x14ac:dyDescent="0.25">
      <c r="A1911" s="8"/>
      <c r="B1911" s="8" t="s">
        <v>12155</v>
      </c>
      <c r="C1911" s="8" t="s">
        <v>12156</v>
      </c>
      <c r="D1911" s="8" t="s">
        <v>11416</v>
      </c>
      <c r="E1911" s="8"/>
      <c r="F1911" s="8" t="s">
        <v>12319</v>
      </c>
    </row>
    <row r="1912" spans="1:6" ht="15.75" customHeight="1" x14ac:dyDescent="0.25">
      <c r="A1912" s="8"/>
      <c r="B1912" s="8" t="s">
        <v>12155</v>
      </c>
      <c r="C1912" s="8" t="s">
        <v>12156</v>
      </c>
      <c r="D1912" s="8" t="s">
        <v>11444</v>
      </c>
      <c r="E1912" s="8"/>
      <c r="F1912" s="8" t="s">
        <v>12277</v>
      </c>
    </row>
    <row r="1913" spans="1:6" ht="15.75" customHeight="1" x14ac:dyDescent="0.25">
      <c r="A1913" s="8"/>
      <c r="B1913" s="8" t="s">
        <v>12155</v>
      </c>
      <c r="C1913" s="8" t="s">
        <v>12156</v>
      </c>
      <c r="D1913" s="8" t="s">
        <v>11446</v>
      </c>
      <c r="E1913" s="8"/>
      <c r="F1913" s="8" t="s">
        <v>12305</v>
      </c>
    </row>
    <row r="1914" spans="1:6" ht="15.75" customHeight="1" x14ac:dyDescent="0.25">
      <c r="A1914" s="8"/>
      <c r="B1914" s="8" t="s">
        <v>12155</v>
      </c>
      <c r="C1914" s="8" t="s">
        <v>12156</v>
      </c>
      <c r="D1914" s="8" t="s">
        <v>11450</v>
      </c>
      <c r="E1914" s="8"/>
      <c r="F1914" s="8" t="s">
        <v>12250</v>
      </c>
    </row>
    <row r="1915" spans="1:6" ht="15.75" customHeight="1" x14ac:dyDescent="0.25">
      <c r="A1915" s="8"/>
      <c r="B1915" s="8" t="s">
        <v>12155</v>
      </c>
      <c r="C1915" s="8" t="s">
        <v>12156</v>
      </c>
      <c r="D1915" s="8" t="s">
        <v>11378</v>
      </c>
      <c r="E1915" s="8"/>
      <c r="F1915" s="8" t="s">
        <v>12248</v>
      </c>
    </row>
    <row r="1916" spans="1:6" ht="15.75" customHeight="1" x14ac:dyDescent="0.25">
      <c r="A1916" s="8"/>
      <c r="B1916" s="8" t="s">
        <v>12155</v>
      </c>
      <c r="C1916" s="8" t="s">
        <v>12156</v>
      </c>
      <c r="D1916" s="8" t="s">
        <v>11452</v>
      </c>
      <c r="E1916" s="8"/>
      <c r="F1916" s="8" t="s">
        <v>12249</v>
      </c>
    </row>
    <row r="1917" spans="1:6" ht="15.75" customHeight="1" x14ac:dyDescent="0.25">
      <c r="A1917" s="8"/>
      <c r="B1917" s="8" t="s">
        <v>12155</v>
      </c>
      <c r="C1917" s="8" t="s">
        <v>12156</v>
      </c>
      <c r="D1917" s="8" t="s">
        <v>11448</v>
      </c>
      <c r="E1917" s="8"/>
      <c r="F1917" s="8" t="s">
        <v>12304</v>
      </c>
    </row>
    <row r="1918" spans="1:6" ht="15.75" customHeight="1" x14ac:dyDescent="0.25">
      <c r="A1918" s="8"/>
      <c r="B1918" s="8" t="s">
        <v>12155</v>
      </c>
      <c r="C1918" s="8" t="s">
        <v>12156</v>
      </c>
      <c r="D1918" s="8" t="s">
        <v>11462</v>
      </c>
      <c r="E1918" s="8"/>
      <c r="F1918" s="8" t="s">
        <v>12300</v>
      </c>
    </row>
    <row r="1919" spans="1:6" ht="15.75" customHeight="1" x14ac:dyDescent="0.25">
      <c r="A1919" s="8"/>
      <c r="B1919" s="8" t="s">
        <v>12155</v>
      </c>
      <c r="C1919" s="8" t="s">
        <v>12156</v>
      </c>
      <c r="D1919" s="8" t="s">
        <v>11456</v>
      </c>
      <c r="E1919" s="8"/>
      <c r="F1919" s="8" t="s">
        <v>12299</v>
      </c>
    </row>
    <row r="1920" spans="1:6" ht="15.75" customHeight="1" x14ac:dyDescent="0.25">
      <c r="A1920" s="8"/>
      <c r="B1920" s="8" t="s">
        <v>12155</v>
      </c>
      <c r="C1920" s="8" t="s">
        <v>12156</v>
      </c>
      <c r="D1920" s="8" t="s">
        <v>11467</v>
      </c>
      <c r="E1920" s="8"/>
      <c r="F1920" s="8" t="s">
        <v>12307</v>
      </c>
    </row>
    <row r="1921" spans="1:6" ht="15.75" customHeight="1" x14ac:dyDescent="0.25">
      <c r="A1921" s="8"/>
      <c r="B1921" s="8" t="s">
        <v>12155</v>
      </c>
      <c r="C1921" s="8" t="s">
        <v>12156</v>
      </c>
      <c r="D1921" s="8" t="s">
        <v>11454</v>
      </c>
      <c r="E1921" s="8"/>
      <c r="F1921" s="8" t="s">
        <v>12306</v>
      </c>
    </row>
    <row r="1922" spans="1:6" ht="15.75" customHeight="1" x14ac:dyDescent="0.25">
      <c r="A1922" s="8"/>
      <c r="B1922" s="8" t="s">
        <v>12155</v>
      </c>
      <c r="C1922" s="8" t="s">
        <v>12156</v>
      </c>
      <c r="D1922" s="8" t="s">
        <v>11464</v>
      </c>
      <c r="E1922" s="8"/>
      <c r="F1922" s="8" t="s">
        <v>12308</v>
      </c>
    </row>
    <row r="1923" spans="1:6" ht="15.75" customHeight="1" x14ac:dyDescent="0.25">
      <c r="A1923" s="8"/>
      <c r="B1923" s="8" t="s">
        <v>12155</v>
      </c>
      <c r="C1923" s="8" t="s">
        <v>12156</v>
      </c>
      <c r="D1923" s="8" t="s">
        <v>11386</v>
      </c>
      <c r="E1923" s="8"/>
      <c r="F1923" s="8" t="s">
        <v>12274</v>
      </c>
    </row>
    <row r="1924" spans="1:6" ht="15.75" customHeight="1" x14ac:dyDescent="0.25">
      <c r="A1924" s="8"/>
      <c r="B1924" s="8" t="s">
        <v>12155</v>
      </c>
      <c r="C1924" s="8" t="s">
        <v>12156</v>
      </c>
      <c r="D1924" s="8" t="s">
        <v>11554</v>
      </c>
      <c r="E1924" s="8"/>
      <c r="F1924" s="8" t="s">
        <v>12652</v>
      </c>
    </row>
    <row r="1925" spans="1:6" ht="15.75" customHeight="1" x14ac:dyDescent="0.25">
      <c r="A1925" s="8"/>
      <c r="B1925" s="8" t="s">
        <v>12155</v>
      </c>
      <c r="C1925" s="8" t="s">
        <v>12156</v>
      </c>
      <c r="D1925" s="8" t="s">
        <v>11548</v>
      </c>
      <c r="E1925" s="8"/>
      <c r="F1925" s="8" t="s">
        <v>12641</v>
      </c>
    </row>
    <row r="1926" spans="1:6" ht="15.75" customHeight="1" x14ac:dyDescent="0.25">
      <c r="A1926" s="8"/>
      <c r="B1926" s="8" t="s">
        <v>12155</v>
      </c>
      <c r="C1926" s="8" t="s">
        <v>12156</v>
      </c>
      <c r="D1926" s="8" t="s">
        <v>11560</v>
      </c>
      <c r="E1926" s="8"/>
      <c r="F1926" s="8" t="s">
        <v>12651</v>
      </c>
    </row>
    <row r="1927" spans="1:6" ht="15.75" customHeight="1" x14ac:dyDescent="0.25">
      <c r="A1927" s="8"/>
      <c r="B1927" s="8" t="s">
        <v>12155</v>
      </c>
      <c r="C1927" s="8" t="s">
        <v>12156</v>
      </c>
      <c r="D1927" s="8" t="s">
        <v>11556</v>
      </c>
      <c r="E1927" s="8"/>
      <c r="F1927" s="8" t="s">
        <v>12653</v>
      </c>
    </row>
    <row r="1928" spans="1:6" ht="15.75" customHeight="1" x14ac:dyDescent="0.25">
      <c r="A1928" s="8"/>
      <c r="B1928" s="8" t="s">
        <v>12155</v>
      </c>
      <c r="C1928" s="8" t="s">
        <v>12156</v>
      </c>
      <c r="D1928" s="8" t="s">
        <v>11558</v>
      </c>
      <c r="E1928" s="8"/>
      <c r="F1928" s="8" t="s">
        <v>12650</v>
      </c>
    </row>
    <row r="1929" spans="1:6" ht="15.75" customHeight="1" x14ac:dyDescent="0.25">
      <c r="A1929" s="8"/>
      <c r="B1929" s="8" t="s">
        <v>12155</v>
      </c>
      <c r="C1929" s="8" t="s">
        <v>12156</v>
      </c>
      <c r="D1929" s="8" t="s">
        <v>11550</v>
      </c>
      <c r="E1929" s="8"/>
      <c r="F1929" s="8" t="s">
        <v>12630</v>
      </c>
    </row>
    <row r="1930" spans="1:6" ht="15.75" customHeight="1" x14ac:dyDescent="0.25">
      <c r="A1930" s="8"/>
      <c r="B1930" s="8" t="s">
        <v>12155</v>
      </c>
      <c r="C1930" s="8" t="s">
        <v>12156</v>
      </c>
      <c r="D1930" s="8" t="s">
        <v>11575</v>
      </c>
      <c r="E1930" s="8"/>
      <c r="F1930" s="8" t="s">
        <v>12628</v>
      </c>
    </row>
    <row r="1931" spans="1:6" ht="15.75" customHeight="1" x14ac:dyDescent="0.25">
      <c r="A1931" s="8"/>
      <c r="B1931" s="8" t="s">
        <v>12155</v>
      </c>
      <c r="C1931" s="8" t="s">
        <v>12156</v>
      </c>
      <c r="D1931" s="8" t="s">
        <v>11570</v>
      </c>
      <c r="E1931" s="8"/>
      <c r="F1931" s="8" t="s">
        <v>12629</v>
      </c>
    </row>
    <row r="1932" spans="1:6" ht="15.75" customHeight="1" x14ac:dyDescent="0.25">
      <c r="A1932" s="8"/>
      <c r="B1932" s="8" t="s">
        <v>12155</v>
      </c>
      <c r="C1932" s="8" t="s">
        <v>12156</v>
      </c>
      <c r="D1932" s="8" t="s">
        <v>11573</v>
      </c>
      <c r="E1932" s="8"/>
      <c r="F1932" s="8" t="s">
        <v>12627</v>
      </c>
    </row>
    <row r="1933" spans="1:6" ht="15.75" customHeight="1" x14ac:dyDescent="0.25">
      <c r="A1933" s="8"/>
      <c r="B1933" s="8" t="s">
        <v>12155</v>
      </c>
      <c r="C1933" s="8" t="s">
        <v>12156</v>
      </c>
      <c r="D1933" s="8" t="s">
        <v>11552</v>
      </c>
      <c r="E1933" s="8"/>
      <c r="F1933" s="8" t="s">
        <v>12631</v>
      </c>
    </row>
    <row r="1934" spans="1:6" ht="15.75" customHeight="1" x14ac:dyDescent="0.25">
      <c r="A1934" s="8"/>
      <c r="B1934" s="8" t="s">
        <v>12155</v>
      </c>
      <c r="C1934" s="8" t="s">
        <v>12156</v>
      </c>
      <c r="D1934" s="8" t="s">
        <v>11562</v>
      </c>
      <c r="E1934" s="8"/>
      <c r="F1934" s="8" t="s">
        <v>12632</v>
      </c>
    </row>
    <row r="1935" spans="1:6" ht="15.75" customHeight="1" x14ac:dyDescent="0.25">
      <c r="A1935" s="8"/>
      <c r="B1935" s="8" t="s">
        <v>12155</v>
      </c>
      <c r="C1935" s="8" t="s">
        <v>12156</v>
      </c>
      <c r="D1935" s="8" t="s">
        <v>11473</v>
      </c>
      <c r="E1935" s="8"/>
      <c r="F1935" s="8" t="s">
        <v>12648</v>
      </c>
    </row>
    <row r="1936" spans="1:6" ht="15.75" customHeight="1" x14ac:dyDescent="0.25">
      <c r="A1936" s="8"/>
      <c r="B1936" s="8" t="s">
        <v>12155</v>
      </c>
      <c r="C1936" s="8" t="s">
        <v>12156</v>
      </c>
      <c r="D1936" s="8" t="s">
        <v>11481</v>
      </c>
      <c r="E1936" s="8"/>
      <c r="F1936" s="8" t="s">
        <v>12645</v>
      </c>
    </row>
    <row r="1937" spans="1:6" ht="15.75" customHeight="1" x14ac:dyDescent="0.25">
      <c r="A1937" s="8"/>
      <c r="B1937" s="8" t="s">
        <v>12155</v>
      </c>
      <c r="C1937" s="8" t="s">
        <v>12156</v>
      </c>
      <c r="D1937" s="8" t="s">
        <v>11471</v>
      </c>
      <c r="E1937" s="8"/>
      <c r="F1937" s="8" t="s">
        <v>12647</v>
      </c>
    </row>
    <row r="1938" spans="1:6" ht="15.75" customHeight="1" x14ac:dyDescent="0.25">
      <c r="A1938" s="8"/>
      <c r="B1938" s="8" t="s">
        <v>12155</v>
      </c>
      <c r="C1938" s="8" t="s">
        <v>12156</v>
      </c>
      <c r="D1938" s="8" t="s">
        <v>11479</v>
      </c>
      <c r="E1938" s="8"/>
      <c r="F1938" s="8" t="s">
        <v>12608</v>
      </c>
    </row>
    <row r="1939" spans="1:6" ht="15.75" customHeight="1" x14ac:dyDescent="0.25">
      <c r="A1939" s="8"/>
      <c r="B1939" s="8" t="s">
        <v>12155</v>
      </c>
      <c r="C1939" s="8" t="s">
        <v>12156</v>
      </c>
      <c r="D1939" s="8" t="s">
        <v>11469</v>
      </c>
      <c r="E1939" s="8"/>
      <c r="F1939" s="8" t="s">
        <v>12646</v>
      </c>
    </row>
    <row r="1940" spans="1:6" ht="15.75" customHeight="1" x14ac:dyDescent="0.25">
      <c r="A1940" s="8"/>
      <c r="B1940" s="8" t="s">
        <v>12155</v>
      </c>
      <c r="C1940" s="8" t="s">
        <v>12156</v>
      </c>
      <c r="D1940" s="8" t="s">
        <v>11489</v>
      </c>
      <c r="E1940" s="8"/>
      <c r="F1940" s="8" t="s">
        <v>12642</v>
      </c>
    </row>
    <row r="1941" spans="1:6" ht="15.75" customHeight="1" x14ac:dyDescent="0.25">
      <c r="A1941" s="8"/>
      <c r="B1941" s="8" t="s">
        <v>12155</v>
      </c>
      <c r="C1941" s="8" t="s">
        <v>12156</v>
      </c>
      <c r="D1941" s="8" t="s">
        <v>11483</v>
      </c>
      <c r="E1941" s="8"/>
      <c r="F1941" s="8" t="s">
        <v>12654</v>
      </c>
    </row>
    <row r="1942" spans="1:6" ht="15.75" customHeight="1" x14ac:dyDescent="0.25">
      <c r="A1942" s="8"/>
      <c r="B1942" s="8" t="s">
        <v>12155</v>
      </c>
      <c r="C1942" s="8" t="s">
        <v>12156</v>
      </c>
      <c r="D1942" s="8" t="s">
        <v>11485</v>
      </c>
      <c r="E1942" s="8"/>
      <c r="F1942" s="8" t="s">
        <v>12655</v>
      </c>
    </row>
    <row r="1943" spans="1:6" ht="15.75" customHeight="1" x14ac:dyDescent="0.25">
      <c r="A1943" s="8"/>
      <c r="B1943" s="8" t="s">
        <v>12155</v>
      </c>
      <c r="C1943" s="8" t="s">
        <v>12156</v>
      </c>
      <c r="D1943" s="8" t="s">
        <v>11487</v>
      </c>
      <c r="E1943" s="8"/>
      <c r="F1943" s="8" t="s">
        <v>12649</v>
      </c>
    </row>
    <row r="1944" spans="1:6" ht="15.75" customHeight="1" x14ac:dyDescent="0.25">
      <c r="A1944" s="8"/>
      <c r="B1944" s="8" t="s">
        <v>12155</v>
      </c>
      <c r="C1944" s="8" t="s">
        <v>12156</v>
      </c>
      <c r="D1944" s="8" t="s">
        <v>11491</v>
      </c>
      <c r="E1944" s="8"/>
      <c r="F1944" s="8" t="s">
        <v>12643</v>
      </c>
    </row>
    <row r="1945" spans="1:6" ht="15.75" customHeight="1" x14ac:dyDescent="0.25">
      <c r="A1945" s="8"/>
      <c r="B1945" s="8" t="s">
        <v>12155</v>
      </c>
      <c r="C1945" s="8" t="s">
        <v>12156</v>
      </c>
      <c r="D1945" s="8" t="s">
        <v>11493</v>
      </c>
      <c r="E1945" s="8"/>
      <c r="F1945" s="8" t="s">
        <v>12644</v>
      </c>
    </row>
    <row r="1946" spans="1:6" ht="15.75" customHeight="1" x14ac:dyDescent="0.25">
      <c r="A1946" s="8"/>
      <c r="B1946" s="8" t="s">
        <v>12155</v>
      </c>
      <c r="C1946" s="8" t="s">
        <v>12156</v>
      </c>
      <c r="D1946" s="8" t="s">
        <v>11540</v>
      </c>
      <c r="E1946" s="8"/>
      <c r="F1946" s="8" t="s">
        <v>12257</v>
      </c>
    </row>
    <row r="1947" spans="1:6" ht="15.75" customHeight="1" x14ac:dyDescent="0.25">
      <c r="A1947" s="8"/>
      <c r="B1947" s="8" t="s">
        <v>12155</v>
      </c>
      <c r="C1947" s="8" t="s">
        <v>12156</v>
      </c>
      <c r="D1947" s="8" t="s">
        <v>11534</v>
      </c>
      <c r="E1947" s="8"/>
      <c r="F1947" s="8" t="s">
        <v>12256</v>
      </c>
    </row>
    <row r="1948" spans="1:6" ht="15.75" customHeight="1" x14ac:dyDescent="0.25">
      <c r="A1948" s="8"/>
      <c r="B1948" s="8" t="s">
        <v>12155</v>
      </c>
      <c r="C1948" s="8" t="s">
        <v>12156</v>
      </c>
      <c r="D1948" s="8" t="s">
        <v>11546</v>
      </c>
      <c r="E1948" s="8"/>
      <c r="F1948" s="8" t="s">
        <v>12264</v>
      </c>
    </row>
    <row r="1949" spans="1:6" ht="15.75" customHeight="1" x14ac:dyDescent="0.25">
      <c r="A1949" s="8"/>
      <c r="B1949" s="8" t="s">
        <v>12155</v>
      </c>
      <c r="C1949" s="8" t="s">
        <v>12156</v>
      </c>
      <c r="D1949" s="8" t="s">
        <v>11542</v>
      </c>
      <c r="E1949" s="8"/>
      <c r="F1949" s="8" t="s">
        <v>12263</v>
      </c>
    </row>
    <row r="1950" spans="1:6" ht="15.75" customHeight="1" x14ac:dyDescent="0.25">
      <c r="A1950" s="8"/>
      <c r="B1950" s="8" t="s">
        <v>12155</v>
      </c>
      <c r="C1950" s="8" t="s">
        <v>12156</v>
      </c>
      <c r="D1950" s="8" t="s">
        <v>11544</v>
      </c>
      <c r="E1950" s="8"/>
      <c r="F1950" s="8" t="s">
        <v>12265</v>
      </c>
    </row>
    <row r="1951" spans="1:6" ht="15.75" customHeight="1" x14ac:dyDescent="0.25">
      <c r="A1951" s="8"/>
      <c r="B1951" s="8" t="s">
        <v>12155</v>
      </c>
      <c r="C1951" s="8" t="s">
        <v>12156</v>
      </c>
      <c r="D1951" s="8" t="s">
        <v>11536</v>
      </c>
      <c r="E1951" s="8"/>
      <c r="F1951" s="8" t="s">
        <v>12258</v>
      </c>
    </row>
    <row r="1952" spans="1:6" ht="15.75" customHeight="1" x14ac:dyDescent="0.25">
      <c r="A1952" s="8"/>
      <c r="B1952" s="8" t="s">
        <v>12155</v>
      </c>
      <c r="C1952" s="8" t="s">
        <v>12156</v>
      </c>
      <c r="D1952" s="8" t="s">
        <v>11398</v>
      </c>
      <c r="E1952" s="8"/>
      <c r="F1952" s="8" t="s">
        <v>12273</v>
      </c>
    </row>
    <row r="1953" spans="1:6" ht="15.75" customHeight="1" x14ac:dyDescent="0.25">
      <c r="A1953" s="8"/>
      <c r="B1953" s="8" t="s">
        <v>12155</v>
      </c>
      <c r="C1953" s="8" t="s">
        <v>12156</v>
      </c>
      <c r="D1953" s="8" t="s">
        <v>11392</v>
      </c>
      <c r="E1953" s="8"/>
      <c r="F1953" s="8" t="s">
        <v>12272</v>
      </c>
    </row>
    <row r="1954" spans="1:6" ht="15.75" customHeight="1" x14ac:dyDescent="0.25">
      <c r="A1954" s="8"/>
      <c r="B1954" s="8" t="s">
        <v>12155</v>
      </c>
      <c r="C1954" s="8" t="s">
        <v>12156</v>
      </c>
      <c r="D1954" s="8" t="s">
        <v>11396</v>
      </c>
      <c r="E1954" s="8"/>
      <c r="F1954" s="8" t="s">
        <v>12266</v>
      </c>
    </row>
    <row r="1955" spans="1:6" ht="15.75" customHeight="1" x14ac:dyDescent="0.25">
      <c r="A1955" s="8"/>
      <c r="B1955" s="8" t="s">
        <v>12155</v>
      </c>
      <c r="C1955" s="8" t="s">
        <v>12156</v>
      </c>
      <c r="D1955" s="8" t="s">
        <v>11538</v>
      </c>
      <c r="E1955" s="8"/>
      <c r="F1955" s="8" t="s">
        <v>12260</v>
      </c>
    </row>
    <row r="1956" spans="1:6" ht="15.75" customHeight="1" x14ac:dyDescent="0.25">
      <c r="A1956" s="8"/>
      <c r="B1956" s="8" t="s">
        <v>12155</v>
      </c>
      <c r="C1956" s="8" t="s">
        <v>12156</v>
      </c>
      <c r="D1956" s="8" t="s">
        <v>11394</v>
      </c>
      <c r="E1956" s="8"/>
      <c r="F1956" s="8" t="s">
        <v>12259</v>
      </c>
    </row>
    <row r="1957" spans="1:6" ht="15.75" customHeight="1" x14ac:dyDescent="0.25">
      <c r="A1957" s="8"/>
      <c r="B1957" s="8" t="s">
        <v>12155</v>
      </c>
      <c r="C1957" s="8" t="s">
        <v>12156</v>
      </c>
      <c r="D1957" s="8" t="s">
        <v>11526</v>
      </c>
      <c r="E1957" s="8"/>
      <c r="F1957" s="8" t="s">
        <v>12640</v>
      </c>
    </row>
    <row r="1958" spans="1:6" ht="15.75" customHeight="1" x14ac:dyDescent="0.25">
      <c r="A1958" s="8"/>
      <c r="B1958" s="8" t="s">
        <v>12155</v>
      </c>
      <c r="C1958" s="8" t="s">
        <v>12156</v>
      </c>
      <c r="D1958" s="8" t="s">
        <v>11528</v>
      </c>
      <c r="E1958" s="8"/>
      <c r="F1958" s="8" t="s">
        <v>12637</v>
      </c>
    </row>
    <row r="1959" spans="1:6" ht="15.75" customHeight="1" x14ac:dyDescent="0.25">
      <c r="A1959" s="8"/>
      <c r="B1959" s="8" t="s">
        <v>12155</v>
      </c>
      <c r="C1959" s="8" t="s">
        <v>12156</v>
      </c>
      <c r="D1959" s="8" t="s">
        <v>11568</v>
      </c>
      <c r="E1959" s="8"/>
      <c r="F1959" s="8" t="s">
        <v>12639</v>
      </c>
    </row>
    <row r="1960" spans="1:6" ht="15.75" customHeight="1" x14ac:dyDescent="0.25">
      <c r="A1960" s="8"/>
      <c r="B1960" s="8" t="s">
        <v>12155</v>
      </c>
      <c r="C1960" s="8" t="s">
        <v>12156</v>
      </c>
      <c r="D1960" s="8" t="s">
        <v>11564</v>
      </c>
      <c r="E1960" s="8"/>
      <c r="F1960" s="8" t="s">
        <v>12633</v>
      </c>
    </row>
    <row r="1961" spans="1:6" ht="15.75" customHeight="1" x14ac:dyDescent="0.25">
      <c r="A1961" s="8"/>
      <c r="B1961" s="8" t="s">
        <v>12155</v>
      </c>
      <c r="C1961" s="8" t="s">
        <v>12156</v>
      </c>
      <c r="D1961" s="8" t="s">
        <v>11566</v>
      </c>
      <c r="E1961" s="8"/>
      <c r="F1961" s="8" t="s">
        <v>12638</v>
      </c>
    </row>
    <row r="1962" spans="1:6" ht="15.75" customHeight="1" x14ac:dyDescent="0.25">
      <c r="A1962" s="8"/>
      <c r="B1962" s="8" t="s">
        <v>12155</v>
      </c>
      <c r="C1962" s="8" t="s">
        <v>12156</v>
      </c>
      <c r="D1962" s="8" t="s">
        <v>11530</v>
      </c>
      <c r="E1962" s="8"/>
      <c r="F1962" s="8" t="s">
        <v>12634</v>
      </c>
    </row>
    <row r="1963" spans="1:6" ht="15.75" customHeight="1" x14ac:dyDescent="0.25">
      <c r="A1963" s="8"/>
      <c r="B1963" s="8" t="s">
        <v>12155</v>
      </c>
      <c r="C1963" s="8" t="s">
        <v>12156</v>
      </c>
      <c r="D1963" s="8" t="s">
        <v>11522</v>
      </c>
      <c r="E1963" s="8"/>
      <c r="F1963" s="8" t="s">
        <v>12262</v>
      </c>
    </row>
    <row r="1964" spans="1:6" ht="15.75" customHeight="1" x14ac:dyDescent="0.25">
      <c r="A1964" s="8"/>
      <c r="B1964" s="8" t="s">
        <v>12155</v>
      </c>
      <c r="C1964" s="8" t="s">
        <v>12156</v>
      </c>
      <c r="D1964" s="8" t="s">
        <v>11532</v>
      </c>
      <c r="E1964" s="8"/>
      <c r="F1964" s="8" t="s">
        <v>12261</v>
      </c>
    </row>
    <row r="1965" spans="1:6" ht="15.75" customHeight="1" x14ac:dyDescent="0.25">
      <c r="A1965" s="8"/>
      <c r="B1965" s="8" t="s">
        <v>12155</v>
      </c>
      <c r="C1965" s="8" t="s">
        <v>12156</v>
      </c>
      <c r="D1965" s="8" t="s">
        <v>11520</v>
      </c>
      <c r="E1965" s="8"/>
      <c r="F1965" s="8" t="s">
        <v>12485</v>
      </c>
    </row>
    <row r="1966" spans="1:6" ht="15.75" customHeight="1" x14ac:dyDescent="0.25">
      <c r="A1966" s="8"/>
      <c r="B1966" s="8" t="s">
        <v>12155</v>
      </c>
      <c r="C1966" s="8" t="s">
        <v>12156</v>
      </c>
      <c r="D1966" s="8" t="s">
        <v>11524</v>
      </c>
      <c r="E1966" s="8"/>
      <c r="F1966" s="8" t="s">
        <v>12635</v>
      </c>
    </row>
    <row r="1967" spans="1:6" ht="15.75" customHeight="1" x14ac:dyDescent="0.25">
      <c r="A1967" s="8"/>
      <c r="B1967" s="8" t="s">
        <v>12155</v>
      </c>
      <c r="C1967" s="8" t="s">
        <v>12156</v>
      </c>
      <c r="D1967" s="8" t="s">
        <v>11518</v>
      </c>
      <c r="E1967" s="8"/>
      <c r="F1967" s="8" t="s">
        <v>12636</v>
      </c>
    </row>
    <row r="1968" spans="1:6" ht="15.75" customHeight="1" x14ac:dyDescent="0.25">
      <c r="A1968" s="8"/>
      <c r="B1968" s="8" t="s">
        <v>12155</v>
      </c>
      <c r="C1968" s="8" t="s">
        <v>12156</v>
      </c>
      <c r="D1968" s="8" t="s">
        <v>11440</v>
      </c>
      <c r="E1968" s="8"/>
      <c r="F1968" s="8" t="s">
        <v>12312</v>
      </c>
    </row>
    <row r="1969" spans="1:6" ht="15.75" customHeight="1" x14ac:dyDescent="0.25">
      <c r="A1969" s="8"/>
      <c r="B1969" s="8" t="s">
        <v>12155</v>
      </c>
      <c r="C1969" s="8" t="s">
        <v>12156</v>
      </c>
      <c r="D1969" s="8" t="s">
        <v>11722</v>
      </c>
      <c r="E1969" s="8"/>
      <c r="F1969" s="8" t="s">
        <v>12169</v>
      </c>
    </row>
    <row r="1970" spans="1:6" ht="15.75" customHeight="1" x14ac:dyDescent="0.25">
      <c r="A1970" s="8"/>
      <c r="B1970" s="8" t="s">
        <v>12155</v>
      </c>
      <c r="C1970" s="8" t="s">
        <v>12156</v>
      </c>
      <c r="D1970" s="8" t="s">
        <v>11724</v>
      </c>
      <c r="E1970" s="8"/>
      <c r="F1970" s="8" t="s">
        <v>12168</v>
      </c>
    </row>
    <row r="1971" spans="1:6" ht="15.75" customHeight="1" x14ac:dyDescent="0.25">
      <c r="A1971" s="8"/>
      <c r="B1971" s="8" t="s">
        <v>12155</v>
      </c>
      <c r="C1971" s="8" t="s">
        <v>12156</v>
      </c>
      <c r="D1971" s="8" t="s">
        <v>11728</v>
      </c>
      <c r="E1971" s="8"/>
      <c r="F1971" s="8" t="s">
        <v>12176</v>
      </c>
    </row>
    <row r="1972" spans="1:6" ht="15.75" customHeight="1" x14ac:dyDescent="0.25">
      <c r="A1972" s="8"/>
      <c r="B1972" s="8" t="s">
        <v>12155</v>
      </c>
      <c r="C1972" s="8" t="s">
        <v>12156</v>
      </c>
      <c r="D1972" s="8" t="s">
        <v>11732</v>
      </c>
      <c r="E1972" s="8"/>
      <c r="F1972" s="8" t="s">
        <v>12175</v>
      </c>
    </row>
    <row r="1973" spans="1:6" ht="15.75" customHeight="1" x14ac:dyDescent="0.25">
      <c r="A1973" s="8"/>
      <c r="B1973" s="8" t="s">
        <v>12155</v>
      </c>
      <c r="C1973" s="8" t="s">
        <v>12156</v>
      </c>
      <c r="D1973" s="8" t="s">
        <v>11734</v>
      </c>
      <c r="E1973" s="8"/>
      <c r="F1973" s="8" t="s">
        <v>12177</v>
      </c>
    </row>
    <row r="1974" spans="1:6" ht="15.75" customHeight="1" x14ac:dyDescent="0.25">
      <c r="A1974" s="8"/>
      <c r="B1974" s="8" t="s">
        <v>12155</v>
      </c>
      <c r="C1974" s="8" t="s">
        <v>12156</v>
      </c>
      <c r="D1974" s="8" t="s">
        <v>11726</v>
      </c>
      <c r="E1974" s="8"/>
      <c r="F1974" s="8" t="s">
        <v>12170</v>
      </c>
    </row>
    <row r="1975" spans="1:6" ht="15.75" customHeight="1" x14ac:dyDescent="0.25">
      <c r="A1975" s="8"/>
      <c r="B1975" s="8" t="s">
        <v>12155</v>
      </c>
      <c r="C1975" s="8" t="s">
        <v>12156</v>
      </c>
      <c r="D1975" s="8" t="s">
        <v>11600</v>
      </c>
      <c r="E1975" s="8"/>
      <c r="F1975" s="8" t="s">
        <v>12225</v>
      </c>
    </row>
    <row r="1976" spans="1:6" ht="15.75" customHeight="1" x14ac:dyDescent="0.25">
      <c r="A1976" s="8"/>
      <c r="B1976" s="8" t="s">
        <v>12155</v>
      </c>
      <c r="C1976" s="8" t="s">
        <v>12156</v>
      </c>
      <c r="D1976" s="8" t="s">
        <v>11596</v>
      </c>
      <c r="E1976" s="8"/>
      <c r="F1976" s="8" t="s">
        <v>12224</v>
      </c>
    </row>
    <row r="1977" spans="1:6" ht="15.75" customHeight="1" x14ac:dyDescent="0.25">
      <c r="A1977" s="8"/>
      <c r="B1977" s="8" t="s">
        <v>12155</v>
      </c>
      <c r="C1977" s="8" t="s">
        <v>12156</v>
      </c>
      <c r="D1977" s="8" t="s">
        <v>11606</v>
      </c>
      <c r="E1977" s="8"/>
      <c r="F1977" s="8" t="s">
        <v>12199</v>
      </c>
    </row>
    <row r="1978" spans="1:6" ht="15.75" customHeight="1" x14ac:dyDescent="0.25">
      <c r="A1978" s="8"/>
      <c r="B1978" s="8" t="s">
        <v>12155</v>
      </c>
      <c r="C1978" s="8" t="s">
        <v>12156</v>
      </c>
      <c r="D1978" s="8" t="s">
        <v>11602</v>
      </c>
      <c r="E1978" s="8"/>
      <c r="F1978" s="8" t="s">
        <v>12172</v>
      </c>
    </row>
    <row r="1979" spans="1:6" ht="15.75" customHeight="1" x14ac:dyDescent="0.25">
      <c r="A1979" s="8"/>
      <c r="B1979" s="8" t="s">
        <v>12155</v>
      </c>
      <c r="C1979" s="8" t="s">
        <v>12156</v>
      </c>
      <c r="D1979" s="8" t="s">
        <v>11604</v>
      </c>
      <c r="E1979" s="8"/>
      <c r="F1979" s="8" t="s">
        <v>12171</v>
      </c>
    </row>
    <row r="1980" spans="1:6" ht="15.75" customHeight="1" x14ac:dyDescent="0.25">
      <c r="A1980" s="8"/>
      <c r="B1980" s="8" t="s">
        <v>12155</v>
      </c>
      <c r="C1980" s="8" t="s">
        <v>12156</v>
      </c>
      <c r="D1980" s="8" t="s">
        <v>11716</v>
      </c>
      <c r="E1980" s="8"/>
      <c r="F1980" s="8" t="s">
        <v>12161</v>
      </c>
    </row>
    <row r="1981" spans="1:6" ht="15.75" customHeight="1" x14ac:dyDescent="0.25">
      <c r="A1981" s="8"/>
      <c r="B1981" s="8" t="s">
        <v>12155</v>
      </c>
      <c r="C1981" s="8" t="s">
        <v>12156</v>
      </c>
      <c r="D1981" s="8" t="s">
        <v>11718</v>
      </c>
      <c r="E1981" s="8"/>
      <c r="F1981" s="8" t="s">
        <v>12157</v>
      </c>
    </row>
    <row r="1982" spans="1:6" ht="15.75" customHeight="1" x14ac:dyDescent="0.25">
      <c r="A1982" s="8"/>
      <c r="B1982" s="8" t="s">
        <v>12155</v>
      </c>
      <c r="C1982" s="8" t="s">
        <v>12156</v>
      </c>
      <c r="D1982" s="8" t="s">
        <v>11714</v>
      </c>
      <c r="E1982" s="8"/>
      <c r="F1982" s="8" t="s">
        <v>12165</v>
      </c>
    </row>
    <row r="1983" spans="1:6" ht="15.75" customHeight="1" x14ac:dyDescent="0.25">
      <c r="A1983" s="8"/>
      <c r="B1983" s="8" t="s">
        <v>12155</v>
      </c>
      <c r="C1983" s="8" t="s">
        <v>12156</v>
      </c>
      <c r="D1983" s="8" t="s">
        <v>11754</v>
      </c>
      <c r="E1983" s="8"/>
      <c r="F1983" s="8" t="s">
        <v>12164</v>
      </c>
    </row>
    <row r="1984" spans="1:6" ht="15.75" customHeight="1" x14ac:dyDescent="0.25">
      <c r="A1984" s="8"/>
      <c r="B1984" s="8" t="s">
        <v>12155</v>
      </c>
      <c r="C1984" s="8" t="s">
        <v>12156</v>
      </c>
      <c r="D1984" s="8" t="s">
        <v>11756</v>
      </c>
      <c r="E1984" s="8"/>
      <c r="F1984" s="8" t="s">
        <v>12166</v>
      </c>
    </row>
    <row r="1985" spans="1:6" ht="15.75" customHeight="1" x14ac:dyDescent="0.25">
      <c r="A1985" s="8"/>
      <c r="B1985" s="8" t="s">
        <v>12155</v>
      </c>
      <c r="C1985" s="8" t="s">
        <v>12156</v>
      </c>
      <c r="D1985" s="8" t="s">
        <v>11712</v>
      </c>
      <c r="E1985" s="8"/>
      <c r="F1985" s="8" t="s">
        <v>12160</v>
      </c>
    </row>
    <row r="1986" spans="1:6" ht="15.75" customHeight="1" x14ac:dyDescent="0.25">
      <c r="A1986" s="8"/>
      <c r="B1986" s="8" t="s">
        <v>12155</v>
      </c>
      <c r="C1986" s="8" t="s">
        <v>12156</v>
      </c>
      <c r="D1986" s="8" t="s">
        <v>11720</v>
      </c>
      <c r="E1986" s="8"/>
      <c r="F1986" s="8" t="s">
        <v>12174</v>
      </c>
    </row>
    <row r="1987" spans="1:6" ht="15.75" customHeight="1" x14ac:dyDescent="0.25">
      <c r="A1987" s="8"/>
      <c r="B1987" s="8" t="s">
        <v>12155</v>
      </c>
      <c r="C1987" s="8" t="s">
        <v>12156</v>
      </c>
      <c r="D1987" s="8" t="s">
        <v>11730</v>
      </c>
      <c r="E1987" s="8"/>
      <c r="F1987" s="8" t="s">
        <v>12173</v>
      </c>
    </row>
    <row r="1988" spans="1:6" ht="15.75" customHeight="1" x14ac:dyDescent="0.25">
      <c r="A1988" s="8"/>
      <c r="B1988" s="8" t="s">
        <v>12155</v>
      </c>
      <c r="C1988" s="8" t="s">
        <v>12156</v>
      </c>
      <c r="D1988" s="8" t="s">
        <v>11710</v>
      </c>
      <c r="E1988" s="8"/>
      <c r="F1988" s="8" t="s">
        <v>12167</v>
      </c>
    </row>
    <row r="1989" spans="1:6" ht="15.75" customHeight="1" x14ac:dyDescent="0.25">
      <c r="A1989" s="8"/>
      <c r="B1989" s="8" t="s">
        <v>12155</v>
      </c>
      <c r="C1989" s="8" t="s">
        <v>12156</v>
      </c>
      <c r="D1989" s="8" t="s">
        <v>11706</v>
      </c>
      <c r="E1989" s="8"/>
      <c r="F1989" s="8" t="s">
        <v>12158</v>
      </c>
    </row>
    <row r="1990" spans="1:6" ht="15.75" customHeight="1" x14ac:dyDescent="0.25">
      <c r="A1990" s="8"/>
      <c r="B1990" s="8" t="s">
        <v>12155</v>
      </c>
      <c r="C1990" s="8" t="s">
        <v>12156</v>
      </c>
      <c r="D1990" s="8" t="s">
        <v>11708</v>
      </c>
      <c r="E1990" s="8"/>
      <c r="F1990" s="8" t="s">
        <v>12159</v>
      </c>
    </row>
    <row r="1991" spans="1:6" ht="15.75" customHeight="1" x14ac:dyDescent="0.25">
      <c r="A1991" s="8"/>
      <c r="B1991" s="8" t="s">
        <v>12155</v>
      </c>
      <c r="C1991" s="8" t="s">
        <v>12156</v>
      </c>
      <c r="D1991" s="8" t="s">
        <v>11579</v>
      </c>
      <c r="E1991" s="8"/>
      <c r="F1991" s="8" t="s">
        <v>12229</v>
      </c>
    </row>
    <row r="1992" spans="1:6" ht="15.75" customHeight="1" x14ac:dyDescent="0.25">
      <c r="A1992" s="8"/>
      <c r="B1992" s="8" t="s">
        <v>12155</v>
      </c>
      <c r="C1992" s="8" t="s">
        <v>12156</v>
      </c>
      <c r="D1992" s="8" t="s">
        <v>18213</v>
      </c>
      <c r="E1992" s="8"/>
      <c r="F1992" s="8" t="s">
        <v>18228</v>
      </c>
    </row>
    <row r="1993" spans="1:6" ht="15.75" customHeight="1" x14ac:dyDescent="0.25">
      <c r="A1993" s="8"/>
      <c r="B1993" s="8" t="s">
        <v>12155</v>
      </c>
      <c r="C1993" s="8" t="s">
        <v>12156</v>
      </c>
      <c r="D1993" s="8" t="s">
        <v>11577</v>
      </c>
      <c r="E1993" s="8"/>
      <c r="F1993" s="8" t="s">
        <v>12230</v>
      </c>
    </row>
    <row r="1994" spans="1:6" ht="15.75" customHeight="1" x14ac:dyDescent="0.25">
      <c r="A1994" s="8"/>
      <c r="B1994" s="8" t="s">
        <v>12155</v>
      </c>
      <c r="C1994" s="8" t="s">
        <v>12156</v>
      </c>
      <c r="D1994" s="8" t="s">
        <v>11588</v>
      </c>
      <c r="E1994" s="8"/>
      <c r="F1994" s="8" t="s">
        <v>12237</v>
      </c>
    </row>
    <row r="1995" spans="1:6" ht="15.75" customHeight="1" x14ac:dyDescent="0.25">
      <c r="A1995" s="8"/>
      <c r="B1995" s="8" t="s">
        <v>12155</v>
      </c>
      <c r="C1995" s="8" t="s">
        <v>12156</v>
      </c>
      <c r="D1995" s="8" t="s">
        <v>11582</v>
      </c>
      <c r="E1995" s="8"/>
      <c r="F1995" s="8" t="s">
        <v>12236</v>
      </c>
    </row>
    <row r="1996" spans="1:6" ht="15.75" customHeight="1" x14ac:dyDescent="0.25">
      <c r="A1996" s="8"/>
      <c r="B1996" s="8" t="s">
        <v>12155</v>
      </c>
      <c r="C1996" s="8" t="s">
        <v>12156</v>
      </c>
      <c r="D1996" s="8" t="s">
        <v>10201</v>
      </c>
      <c r="E1996" s="8"/>
      <c r="F1996" s="8" t="s">
        <v>12231</v>
      </c>
    </row>
    <row r="1997" spans="1:6" ht="15.75" customHeight="1" x14ac:dyDescent="0.25">
      <c r="A1997" s="8"/>
      <c r="B1997" s="8" t="s">
        <v>12155</v>
      </c>
      <c r="C1997" s="8" t="s">
        <v>12156</v>
      </c>
      <c r="D1997" s="8" t="s">
        <v>10211</v>
      </c>
      <c r="E1997" s="8"/>
      <c r="F1997" s="8" t="s">
        <v>12205</v>
      </c>
    </row>
    <row r="1998" spans="1:6" ht="15.75" customHeight="1" x14ac:dyDescent="0.25">
      <c r="A1998" s="8"/>
      <c r="B1998" s="8" t="s">
        <v>12155</v>
      </c>
      <c r="C1998" s="8" t="s">
        <v>12156</v>
      </c>
      <c r="D1998" s="8" t="s">
        <v>10213</v>
      </c>
      <c r="E1998" s="8"/>
      <c r="F1998" s="8" t="s">
        <v>12207</v>
      </c>
    </row>
    <row r="1999" spans="1:6" ht="15.75" customHeight="1" x14ac:dyDescent="0.25">
      <c r="A1999" s="8"/>
      <c r="B1999" s="8" t="s">
        <v>12155</v>
      </c>
      <c r="C1999" s="8" t="s">
        <v>12156</v>
      </c>
      <c r="D1999" s="8" t="s">
        <v>10197</v>
      </c>
      <c r="E1999" s="8"/>
      <c r="F1999" s="8" t="s">
        <v>12204</v>
      </c>
    </row>
    <row r="2000" spans="1:6" ht="15.75" customHeight="1" x14ac:dyDescent="0.25">
      <c r="A2000" s="8"/>
      <c r="B2000" s="8" t="s">
        <v>12155</v>
      </c>
      <c r="C2000" s="8" t="s">
        <v>12156</v>
      </c>
      <c r="D2000" s="8" t="s">
        <v>10203</v>
      </c>
      <c r="E2000" s="8"/>
      <c r="F2000" s="8" t="s">
        <v>12232</v>
      </c>
    </row>
    <row r="2001" spans="1:6" ht="15.75" customHeight="1" x14ac:dyDescent="0.25">
      <c r="A2001" s="8"/>
      <c r="B2001" s="8" t="s">
        <v>12155</v>
      </c>
      <c r="C2001" s="8" t="s">
        <v>12156</v>
      </c>
      <c r="D2001" s="8" t="s">
        <v>10195</v>
      </c>
      <c r="E2001" s="8"/>
      <c r="F2001" s="8" t="s">
        <v>12218</v>
      </c>
    </row>
    <row r="2002" spans="1:6" ht="15.75" customHeight="1" x14ac:dyDescent="0.25">
      <c r="A2002" s="8"/>
      <c r="B2002" s="8" t="s">
        <v>12155</v>
      </c>
      <c r="C2002" s="8" t="s">
        <v>12156</v>
      </c>
      <c r="D2002" s="8" t="s">
        <v>11620</v>
      </c>
      <c r="E2002" s="8"/>
      <c r="F2002" s="8" t="s">
        <v>12219</v>
      </c>
    </row>
    <row r="2003" spans="1:6" ht="15.75" customHeight="1" x14ac:dyDescent="0.25">
      <c r="A2003" s="8"/>
      <c r="B2003" s="8" t="s">
        <v>12155</v>
      </c>
      <c r="C2003" s="8" t="s">
        <v>12156</v>
      </c>
      <c r="D2003" s="8" t="s">
        <v>11622</v>
      </c>
      <c r="E2003" s="8"/>
      <c r="F2003" s="8" t="s">
        <v>12221</v>
      </c>
    </row>
    <row r="2004" spans="1:6" ht="15.75" customHeight="1" x14ac:dyDescent="0.25">
      <c r="A2004" s="8"/>
      <c r="B2004" s="8" t="s">
        <v>12155</v>
      </c>
      <c r="C2004" s="8" t="s">
        <v>12156</v>
      </c>
      <c r="D2004" s="8" t="s">
        <v>11618</v>
      </c>
      <c r="E2004" s="8"/>
      <c r="F2004" s="8" t="s">
        <v>12220</v>
      </c>
    </row>
    <row r="2005" spans="1:6" ht="15.75" customHeight="1" x14ac:dyDescent="0.25">
      <c r="A2005" s="8"/>
      <c r="B2005" s="8" t="s">
        <v>12155</v>
      </c>
      <c r="C2005" s="8" t="s">
        <v>12156</v>
      </c>
      <c r="D2005" s="8" t="s">
        <v>11598</v>
      </c>
      <c r="E2005" s="8"/>
      <c r="F2005" s="8" t="s">
        <v>12227</v>
      </c>
    </row>
    <row r="2006" spans="1:6" ht="15.75" customHeight="1" x14ac:dyDescent="0.25">
      <c r="A2006" s="8"/>
      <c r="B2006" s="8" t="s">
        <v>12155</v>
      </c>
      <c r="C2006" s="8" t="s">
        <v>12156</v>
      </c>
      <c r="D2006" s="8" t="s">
        <v>11608</v>
      </c>
      <c r="E2006" s="8"/>
      <c r="F2006" s="8" t="s">
        <v>12226</v>
      </c>
    </row>
    <row r="2007" spans="1:6" ht="15.75" customHeight="1" x14ac:dyDescent="0.25">
      <c r="A2007" s="8"/>
      <c r="B2007" s="8" t="s">
        <v>12155</v>
      </c>
      <c r="C2007" s="8" t="s">
        <v>12156</v>
      </c>
      <c r="D2007" s="8" t="s">
        <v>11616</v>
      </c>
      <c r="E2007" s="8"/>
      <c r="F2007" s="8" t="s">
        <v>12223</v>
      </c>
    </row>
    <row r="2008" spans="1:6" ht="15.75" customHeight="1" x14ac:dyDescent="0.25">
      <c r="A2008" s="8"/>
      <c r="B2008" s="8" t="s">
        <v>12155</v>
      </c>
      <c r="C2008" s="8" t="s">
        <v>12156</v>
      </c>
      <c r="D2008" s="8" t="s">
        <v>11584</v>
      </c>
      <c r="E2008" s="8"/>
      <c r="F2008" s="8" t="s">
        <v>12233</v>
      </c>
    </row>
    <row r="2009" spans="1:6" ht="15.75" customHeight="1" x14ac:dyDescent="0.25">
      <c r="A2009" s="8"/>
      <c r="B2009" s="8" t="s">
        <v>12155</v>
      </c>
      <c r="C2009" s="8" t="s">
        <v>12156</v>
      </c>
      <c r="D2009" s="8" t="s">
        <v>11586</v>
      </c>
      <c r="E2009" s="8"/>
      <c r="F2009" s="8" t="s">
        <v>12235</v>
      </c>
    </row>
    <row r="2010" spans="1:6" ht="15.75" customHeight="1" x14ac:dyDescent="0.25">
      <c r="A2010" s="8"/>
      <c r="B2010" s="8" t="s">
        <v>12155</v>
      </c>
      <c r="C2010" s="8" t="s">
        <v>12156</v>
      </c>
      <c r="D2010" s="8" t="s">
        <v>11614</v>
      </c>
      <c r="E2010" s="8"/>
      <c r="F2010" s="8" t="s">
        <v>12234</v>
      </c>
    </row>
    <row r="2011" spans="1:6" ht="15.75" customHeight="1" x14ac:dyDescent="0.25">
      <c r="A2011" s="8"/>
      <c r="B2011" s="8" t="s">
        <v>12155</v>
      </c>
      <c r="C2011" s="8" t="s">
        <v>12156</v>
      </c>
      <c r="D2011" s="8" t="s">
        <v>11610</v>
      </c>
      <c r="E2011" s="8"/>
      <c r="F2011" s="8" t="s">
        <v>12222</v>
      </c>
    </row>
    <row r="2012" spans="1:6" ht="15.75" customHeight="1" x14ac:dyDescent="0.25">
      <c r="A2012" s="8"/>
      <c r="B2012" s="8" t="s">
        <v>12155</v>
      </c>
      <c r="C2012" s="8" t="s">
        <v>12156</v>
      </c>
      <c r="D2012" s="8" t="s">
        <v>11612</v>
      </c>
      <c r="E2012" s="8"/>
      <c r="F2012" s="8" t="s">
        <v>12228</v>
      </c>
    </row>
    <row r="2013" spans="1:6" ht="15.75" customHeight="1" x14ac:dyDescent="0.25">
      <c r="A2013" s="8"/>
      <c r="B2013" s="8" t="s">
        <v>12155</v>
      </c>
      <c r="C2013" s="8" t="s">
        <v>12156</v>
      </c>
      <c r="D2013" s="8" t="s">
        <v>11752</v>
      </c>
      <c r="E2013" s="8"/>
      <c r="F2013" s="8" t="s">
        <v>12162</v>
      </c>
    </row>
    <row r="2014" spans="1:6" ht="15.75" customHeight="1" x14ac:dyDescent="0.25">
      <c r="A2014" s="8"/>
      <c r="B2014" s="8" t="s">
        <v>12155</v>
      </c>
      <c r="C2014" s="8" t="s">
        <v>12156</v>
      </c>
      <c r="D2014" s="8" t="s">
        <v>11702</v>
      </c>
      <c r="E2014" s="8"/>
      <c r="F2014" s="8" t="s">
        <v>12294</v>
      </c>
    </row>
    <row r="2015" spans="1:6" ht="15.75" customHeight="1" x14ac:dyDescent="0.25">
      <c r="A2015" s="8"/>
      <c r="B2015" s="8" t="s">
        <v>12155</v>
      </c>
      <c r="C2015" s="8" t="s">
        <v>12156</v>
      </c>
      <c r="D2015" s="8" t="s">
        <v>11704</v>
      </c>
      <c r="E2015" s="8"/>
      <c r="F2015" s="8" t="s">
        <v>12293</v>
      </c>
    </row>
    <row r="2016" spans="1:6" ht="15.75" customHeight="1" x14ac:dyDescent="0.25">
      <c r="A2016" s="8"/>
      <c r="B2016" s="8" t="s">
        <v>12155</v>
      </c>
      <c r="C2016" s="8" t="s">
        <v>12156</v>
      </c>
      <c r="D2016" s="8" t="s">
        <v>11700</v>
      </c>
      <c r="E2016" s="8"/>
      <c r="F2016" s="8" t="s">
        <v>12288</v>
      </c>
    </row>
    <row r="2017" spans="1:6" ht="15.75" customHeight="1" x14ac:dyDescent="0.25">
      <c r="A2017" s="8"/>
      <c r="B2017" s="8" t="s">
        <v>12155</v>
      </c>
      <c r="C2017" s="8" t="s">
        <v>12156</v>
      </c>
      <c r="D2017" s="8" t="s">
        <v>11680</v>
      </c>
      <c r="E2017" s="8"/>
      <c r="F2017" s="8" t="s">
        <v>12282</v>
      </c>
    </row>
    <row r="2018" spans="1:6" ht="15.75" customHeight="1" x14ac:dyDescent="0.25">
      <c r="A2018" s="8"/>
      <c r="B2018" s="8" t="s">
        <v>12155</v>
      </c>
      <c r="C2018" s="8" t="s">
        <v>12156</v>
      </c>
      <c r="D2018" s="8" t="s">
        <v>11690</v>
      </c>
      <c r="E2018" s="8"/>
      <c r="F2018" s="8" t="s">
        <v>12281</v>
      </c>
    </row>
    <row r="2019" spans="1:6" ht="15.75" customHeight="1" x14ac:dyDescent="0.25">
      <c r="A2019" s="8"/>
      <c r="B2019" s="8" t="s">
        <v>12155</v>
      </c>
      <c r="C2019" s="8" t="s">
        <v>12156</v>
      </c>
      <c r="D2019" s="8" t="s">
        <v>11698</v>
      </c>
      <c r="E2019" s="8"/>
      <c r="F2019" s="8" t="s">
        <v>12295</v>
      </c>
    </row>
    <row r="2020" spans="1:6" ht="15.75" customHeight="1" x14ac:dyDescent="0.25">
      <c r="A2020" s="8"/>
      <c r="B2020" s="8" t="s">
        <v>12155</v>
      </c>
      <c r="C2020" s="8" t="s">
        <v>12156</v>
      </c>
      <c r="D2020" s="8" t="s">
        <v>11656</v>
      </c>
      <c r="E2020" s="8"/>
      <c r="F2020" s="8" t="s">
        <v>12291</v>
      </c>
    </row>
    <row r="2021" spans="1:6" ht="15.75" customHeight="1" x14ac:dyDescent="0.25">
      <c r="A2021" s="8"/>
      <c r="B2021" s="8" t="s">
        <v>12155</v>
      </c>
      <c r="C2021" s="8" t="s">
        <v>12156</v>
      </c>
      <c r="D2021" s="8" t="s">
        <v>11658</v>
      </c>
      <c r="E2021" s="8"/>
      <c r="F2021" s="8" t="s">
        <v>12292</v>
      </c>
    </row>
    <row r="2022" spans="1:6" ht="15.75" customHeight="1" x14ac:dyDescent="0.25">
      <c r="A2022" s="8"/>
      <c r="B2022" s="8" t="s">
        <v>12155</v>
      </c>
      <c r="C2022" s="8" t="s">
        <v>12156</v>
      </c>
      <c r="D2022" s="8" t="s">
        <v>11654</v>
      </c>
      <c r="E2022" s="8"/>
      <c r="F2022" s="8" t="s">
        <v>12289</v>
      </c>
    </row>
    <row r="2023" spans="1:6" ht="15.75" customHeight="1" x14ac:dyDescent="0.25">
      <c r="A2023" s="8"/>
      <c r="B2023" s="8" t="s">
        <v>12155</v>
      </c>
      <c r="C2023" s="8" t="s">
        <v>12156</v>
      </c>
      <c r="D2023" s="8" t="s">
        <v>11694</v>
      </c>
      <c r="E2023" s="8"/>
      <c r="F2023" s="8" t="s">
        <v>12296</v>
      </c>
    </row>
    <row r="2024" spans="1:6" ht="15.75" customHeight="1" x14ac:dyDescent="0.25">
      <c r="A2024" s="8"/>
      <c r="B2024" s="8" t="s">
        <v>12155</v>
      </c>
      <c r="C2024" s="8" t="s">
        <v>12156</v>
      </c>
      <c r="D2024" s="8" t="s">
        <v>11696</v>
      </c>
      <c r="E2024" s="8"/>
      <c r="F2024" s="8" t="s">
        <v>12290</v>
      </c>
    </row>
    <row r="2025" spans="1:6" ht="15.75" customHeight="1" x14ac:dyDescent="0.25">
      <c r="A2025" s="8"/>
      <c r="B2025" s="8" t="s">
        <v>12155</v>
      </c>
      <c r="C2025" s="8" t="s">
        <v>12156</v>
      </c>
      <c r="D2025" s="8" t="s">
        <v>11432</v>
      </c>
      <c r="E2025" s="8"/>
      <c r="F2025" s="8" t="s">
        <v>12284</v>
      </c>
    </row>
    <row r="2026" spans="1:6" ht="15.75" customHeight="1" x14ac:dyDescent="0.25">
      <c r="A2026" s="8"/>
      <c r="B2026" s="8" t="s">
        <v>12155</v>
      </c>
      <c r="C2026" s="8" t="s">
        <v>12156</v>
      </c>
      <c r="D2026" s="8" t="s">
        <v>11434</v>
      </c>
      <c r="E2026" s="8"/>
      <c r="F2026" s="8" t="s">
        <v>12283</v>
      </c>
    </row>
    <row r="2027" spans="1:6" ht="15.75" customHeight="1" x14ac:dyDescent="0.25">
      <c r="A2027" s="8"/>
      <c r="B2027" s="8" t="s">
        <v>12155</v>
      </c>
      <c r="C2027" s="8" t="s">
        <v>12156</v>
      </c>
      <c r="D2027" s="8" t="s">
        <v>11430</v>
      </c>
      <c r="E2027" s="8"/>
      <c r="F2027" s="8" t="s">
        <v>12298</v>
      </c>
    </row>
    <row r="2028" spans="1:6" ht="15.75" customHeight="1" x14ac:dyDescent="0.25">
      <c r="A2028" s="8"/>
      <c r="B2028" s="8" t="s">
        <v>12155</v>
      </c>
      <c r="C2028" s="8" t="s">
        <v>12156</v>
      </c>
      <c r="D2028" s="8" t="s">
        <v>11442</v>
      </c>
      <c r="E2028" s="8"/>
      <c r="F2028" s="8" t="s">
        <v>12314</v>
      </c>
    </row>
    <row r="2029" spans="1:6" ht="15.75" customHeight="1" x14ac:dyDescent="0.25">
      <c r="A2029" s="8"/>
      <c r="B2029" s="8" t="s">
        <v>12155</v>
      </c>
      <c r="C2029" s="8" t="s">
        <v>12156</v>
      </c>
      <c r="D2029" s="8" t="s">
        <v>11436</v>
      </c>
      <c r="E2029" s="8"/>
      <c r="F2029" s="8" t="s">
        <v>12313</v>
      </c>
    </row>
    <row r="2030" spans="1:6" ht="15.75" customHeight="1" x14ac:dyDescent="0.25">
      <c r="A2030" s="8"/>
      <c r="B2030" s="8" t="s">
        <v>12155</v>
      </c>
      <c r="C2030" s="8" t="s">
        <v>12156</v>
      </c>
      <c r="D2030" s="8" t="s">
        <v>11684</v>
      </c>
      <c r="E2030" s="8"/>
      <c r="F2030" s="8" t="s">
        <v>12285</v>
      </c>
    </row>
    <row r="2031" spans="1:6" ht="15.75" customHeight="1" x14ac:dyDescent="0.25">
      <c r="A2031" s="8"/>
      <c r="B2031" s="8" t="s">
        <v>12155</v>
      </c>
      <c r="C2031" s="8" t="s">
        <v>12156</v>
      </c>
      <c r="D2031" s="8" t="s">
        <v>11676</v>
      </c>
      <c r="E2031" s="8"/>
      <c r="F2031" s="8" t="s">
        <v>12278</v>
      </c>
    </row>
    <row r="2032" spans="1:6" ht="15.75" customHeight="1" x14ac:dyDescent="0.25">
      <c r="A2032" s="8"/>
      <c r="B2032" s="8" t="s">
        <v>12155</v>
      </c>
      <c r="C2032" s="8" t="s">
        <v>12156</v>
      </c>
      <c r="D2032" s="8" t="s">
        <v>11678</v>
      </c>
      <c r="E2032" s="8"/>
      <c r="F2032" s="8" t="s">
        <v>12280</v>
      </c>
    </row>
    <row r="2033" spans="1:6" ht="15.75" customHeight="1" x14ac:dyDescent="0.25">
      <c r="A2033" s="8"/>
      <c r="B2033" s="8" t="s">
        <v>12155</v>
      </c>
      <c r="C2033" s="8" t="s">
        <v>12156</v>
      </c>
      <c r="D2033" s="8" t="s">
        <v>11682</v>
      </c>
      <c r="E2033" s="8"/>
      <c r="F2033" s="8" t="s">
        <v>12279</v>
      </c>
    </row>
    <row r="2034" spans="1:6" ht="15.75" customHeight="1" x14ac:dyDescent="0.25">
      <c r="A2034" s="8"/>
      <c r="B2034" s="8" t="s">
        <v>12155</v>
      </c>
      <c r="C2034" s="8" t="s">
        <v>12156</v>
      </c>
      <c r="D2034" s="8" t="s">
        <v>11686</v>
      </c>
      <c r="E2034" s="8"/>
      <c r="F2034" s="8" t="s">
        <v>12287</v>
      </c>
    </row>
    <row r="2035" spans="1:6" ht="15.75" customHeight="1" x14ac:dyDescent="0.25">
      <c r="A2035" s="8"/>
      <c r="B2035" s="8" t="s">
        <v>12155</v>
      </c>
      <c r="C2035" s="8" t="s">
        <v>12156</v>
      </c>
      <c r="D2035" s="8" t="s">
        <v>11688</v>
      </c>
      <c r="E2035" s="8"/>
      <c r="F2035" s="8" t="s">
        <v>12286</v>
      </c>
    </row>
    <row r="2036" spans="1:6" ht="15.75" customHeight="1" x14ac:dyDescent="0.25">
      <c r="A2036" s="8"/>
      <c r="B2036" s="8" t="s">
        <v>12155</v>
      </c>
      <c r="C2036" s="8" t="s">
        <v>12156</v>
      </c>
      <c r="D2036" s="8" t="s">
        <v>11736</v>
      </c>
      <c r="E2036" s="8"/>
      <c r="F2036" s="8" t="s">
        <v>12198</v>
      </c>
    </row>
    <row r="2037" spans="1:6" ht="15.75" customHeight="1" x14ac:dyDescent="0.25">
      <c r="A2037" s="8"/>
      <c r="B2037" s="8" t="s">
        <v>12155</v>
      </c>
      <c r="C2037" s="8" t="s">
        <v>12156</v>
      </c>
      <c r="D2037" s="8" t="s">
        <v>11738</v>
      </c>
      <c r="E2037" s="8"/>
      <c r="F2037" s="8" t="s">
        <v>12197</v>
      </c>
    </row>
    <row r="2038" spans="1:6" ht="15.75" customHeight="1" x14ac:dyDescent="0.25">
      <c r="A2038" s="8"/>
      <c r="B2038" s="8" t="s">
        <v>12155</v>
      </c>
      <c r="C2038" s="8" t="s">
        <v>12156</v>
      </c>
      <c r="D2038" s="8" t="s">
        <v>11742</v>
      </c>
      <c r="E2038" s="8"/>
      <c r="F2038" s="8" t="s">
        <v>12196</v>
      </c>
    </row>
    <row r="2039" spans="1:6" ht="15.75" customHeight="1" x14ac:dyDescent="0.25">
      <c r="A2039" s="8"/>
      <c r="B2039" s="8" t="s">
        <v>12155</v>
      </c>
      <c r="C2039" s="8" t="s">
        <v>12156</v>
      </c>
      <c r="D2039" s="8" t="s">
        <v>11746</v>
      </c>
      <c r="E2039" s="8"/>
      <c r="F2039" s="8" t="s">
        <v>12195</v>
      </c>
    </row>
    <row r="2040" spans="1:6" ht="15.75" customHeight="1" x14ac:dyDescent="0.25">
      <c r="A2040" s="8"/>
      <c r="B2040" s="8" t="s">
        <v>12155</v>
      </c>
      <c r="C2040" s="8" t="s">
        <v>12156</v>
      </c>
      <c r="D2040" s="8" t="s">
        <v>11748</v>
      </c>
      <c r="E2040" s="8"/>
      <c r="F2040" s="8" t="s">
        <v>12194</v>
      </c>
    </row>
    <row r="2041" spans="1:6" ht="15.75" customHeight="1" x14ac:dyDescent="0.25">
      <c r="A2041" s="8"/>
      <c r="B2041" s="8" t="s">
        <v>12155</v>
      </c>
      <c r="C2041" s="8" t="s">
        <v>12156</v>
      </c>
      <c r="D2041" s="8" t="s">
        <v>11740</v>
      </c>
      <c r="E2041" s="8"/>
      <c r="F2041" s="8" t="s">
        <v>12190</v>
      </c>
    </row>
    <row r="2042" spans="1:6" ht="15.75" customHeight="1" x14ac:dyDescent="0.25">
      <c r="A2042" s="8"/>
      <c r="B2042" s="8" t="s">
        <v>12155</v>
      </c>
      <c r="C2042" s="8" t="s">
        <v>12156</v>
      </c>
      <c r="D2042" s="8" t="s">
        <v>11764</v>
      </c>
      <c r="E2042" s="8"/>
      <c r="F2042" s="8" t="s">
        <v>12192</v>
      </c>
    </row>
    <row r="2043" spans="1:6" ht="15.75" customHeight="1" x14ac:dyDescent="0.25">
      <c r="A2043" s="8"/>
      <c r="B2043" s="8" t="s">
        <v>12155</v>
      </c>
      <c r="C2043" s="8" t="s">
        <v>12156</v>
      </c>
      <c r="D2043" s="8" t="s">
        <v>11758</v>
      </c>
      <c r="E2043" s="8"/>
      <c r="F2043" s="8" t="s">
        <v>12163</v>
      </c>
    </row>
    <row r="2044" spans="1:6" ht="15.75" customHeight="1" x14ac:dyDescent="0.25">
      <c r="A2044" s="8"/>
      <c r="B2044" s="8" t="s">
        <v>12155</v>
      </c>
      <c r="C2044" s="8" t="s">
        <v>12156</v>
      </c>
      <c r="D2044" s="8" t="s">
        <v>11762</v>
      </c>
      <c r="E2044" s="8"/>
      <c r="F2044" s="8" t="s">
        <v>12193</v>
      </c>
    </row>
    <row r="2045" spans="1:6" ht="15.75" customHeight="1" x14ac:dyDescent="0.25">
      <c r="A2045" s="8"/>
      <c r="B2045" s="8" t="s">
        <v>12155</v>
      </c>
      <c r="C2045" s="8" t="s">
        <v>12156</v>
      </c>
      <c r="D2045" s="8" t="s">
        <v>11750</v>
      </c>
      <c r="E2045" s="8"/>
      <c r="F2045" s="8" t="s">
        <v>12189</v>
      </c>
    </row>
    <row r="2046" spans="1:6" ht="15.75" customHeight="1" x14ac:dyDescent="0.25">
      <c r="A2046" s="8"/>
      <c r="B2046" s="8" t="s">
        <v>12155</v>
      </c>
      <c r="C2046" s="8" t="s">
        <v>12156</v>
      </c>
      <c r="D2046" s="8" t="s">
        <v>11760</v>
      </c>
      <c r="E2046" s="8"/>
      <c r="F2046" s="8" t="s">
        <v>12191</v>
      </c>
    </row>
    <row r="2047" spans="1:6" ht="15.75" customHeight="1" x14ac:dyDescent="0.25">
      <c r="A2047" s="8"/>
      <c r="B2047" s="8" t="s">
        <v>12155</v>
      </c>
      <c r="C2047" s="8" t="s">
        <v>12156</v>
      </c>
      <c r="D2047" s="8" t="s">
        <v>11670</v>
      </c>
      <c r="E2047" s="8"/>
      <c r="F2047" s="8" t="s">
        <v>12187</v>
      </c>
    </row>
    <row r="2048" spans="1:6" ht="15.75" customHeight="1" x14ac:dyDescent="0.25">
      <c r="A2048" s="8"/>
      <c r="B2048" s="8" t="s">
        <v>12155</v>
      </c>
      <c r="C2048" s="8" t="s">
        <v>12156</v>
      </c>
      <c r="D2048" s="8" t="s">
        <v>11672</v>
      </c>
      <c r="E2048" s="8"/>
      <c r="F2048" s="8" t="s">
        <v>12186</v>
      </c>
    </row>
    <row r="2049" spans="1:6" ht="15.75" customHeight="1" x14ac:dyDescent="0.25">
      <c r="A2049" s="8"/>
      <c r="B2049" s="8" t="s">
        <v>12155</v>
      </c>
      <c r="C2049" s="8" t="s">
        <v>12156</v>
      </c>
      <c r="D2049" s="8" t="s">
        <v>11660</v>
      </c>
      <c r="E2049" s="8"/>
      <c r="F2049" s="8" t="s">
        <v>12185</v>
      </c>
    </row>
    <row r="2050" spans="1:6" ht="15.75" customHeight="1" x14ac:dyDescent="0.25">
      <c r="A2050" s="8"/>
      <c r="B2050" s="8" t="s">
        <v>12155</v>
      </c>
      <c r="C2050" s="8" t="s">
        <v>12156</v>
      </c>
      <c r="D2050" s="8" t="s">
        <v>11650</v>
      </c>
      <c r="E2050" s="8"/>
      <c r="F2050" s="8" t="s">
        <v>12184</v>
      </c>
    </row>
    <row r="2051" spans="1:6" ht="15.75" customHeight="1" x14ac:dyDescent="0.25">
      <c r="A2051" s="8"/>
      <c r="B2051" s="8" t="s">
        <v>12155</v>
      </c>
      <c r="C2051" s="8" t="s">
        <v>12156</v>
      </c>
      <c r="D2051" s="8" t="s">
        <v>11652</v>
      </c>
      <c r="E2051" s="8"/>
      <c r="F2051" s="8" t="s">
        <v>12183</v>
      </c>
    </row>
    <row r="2052" spans="1:6" ht="15.75" customHeight="1" x14ac:dyDescent="0.25">
      <c r="A2052" s="8"/>
      <c r="B2052" s="8" t="s">
        <v>12155</v>
      </c>
      <c r="C2052" s="8" t="s">
        <v>12156</v>
      </c>
      <c r="D2052" s="8" t="s">
        <v>11674</v>
      </c>
      <c r="E2052" s="8"/>
      <c r="F2052" s="8" t="s">
        <v>12179</v>
      </c>
    </row>
    <row r="2053" spans="1:6" ht="15.75" customHeight="1" x14ac:dyDescent="0.25">
      <c r="A2053" s="8"/>
      <c r="B2053" s="8" t="s">
        <v>12155</v>
      </c>
      <c r="C2053" s="8" t="s">
        <v>12156</v>
      </c>
      <c r="D2053" s="8" t="s">
        <v>11666</v>
      </c>
      <c r="E2053" s="8"/>
      <c r="F2053" s="8" t="s">
        <v>12181</v>
      </c>
    </row>
    <row r="2054" spans="1:6" ht="15.75" customHeight="1" x14ac:dyDescent="0.25">
      <c r="A2054" s="8"/>
      <c r="B2054" s="8" t="s">
        <v>12155</v>
      </c>
      <c r="C2054" s="8" t="s">
        <v>12156</v>
      </c>
      <c r="D2054" s="8" t="s">
        <v>11744</v>
      </c>
      <c r="E2054" s="8"/>
      <c r="F2054" s="8" t="s">
        <v>12188</v>
      </c>
    </row>
    <row r="2055" spans="1:6" ht="15.75" customHeight="1" x14ac:dyDescent="0.25">
      <c r="A2055" s="8"/>
      <c r="B2055" s="8" t="s">
        <v>12155</v>
      </c>
      <c r="C2055" s="8" t="s">
        <v>12156</v>
      </c>
      <c r="D2055" s="8" t="s">
        <v>11664</v>
      </c>
      <c r="E2055" s="8"/>
      <c r="F2055" s="8" t="s">
        <v>12182</v>
      </c>
    </row>
    <row r="2056" spans="1:6" ht="15.75" customHeight="1" x14ac:dyDescent="0.25">
      <c r="A2056" s="8"/>
      <c r="B2056" s="8" t="s">
        <v>12155</v>
      </c>
      <c r="C2056" s="8" t="s">
        <v>12156</v>
      </c>
      <c r="D2056" s="8" t="s">
        <v>11668</v>
      </c>
      <c r="E2056" s="8"/>
      <c r="F2056" s="8" t="s">
        <v>12178</v>
      </c>
    </row>
    <row r="2057" spans="1:6" ht="15.75" customHeight="1" x14ac:dyDescent="0.25">
      <c r="A2057" s="8"/>
      <c r="B2057" s="8" t="s">
        <v>12155</v>
      </c>
      <c r="C2057" s="8" t="s">
        <v>12156</v>
      </c>
      <c r="D2057" s="8" t="s">
        <v>11662</v>
      </c>
      <c r="E2057" s="8"/>
      <c r="F2057" s="8" t="s">
        <v>12180</v>
      </c>
    </row>
    <row r="2058" spans="1:6" ht="15.75" customHeight="1" x14ac:dyDescent="0.25">
      <c r="A2058" s="8"/>
      <c r="B2058" s="8" t="s">
        <v>12155</v>
      </c>
      <c r="C2058" s="8" t="s">
        <v>12156</v>
      </c>
      <c r="D2058" s="8" t="s">
        <v>10748</v>
      </c>
      <c r="E2058" s="8"/>
      <c r="F2058" s="8" t="s">
        <v>12562</v>
      </c>
    </row>
    <row r="2059" spans="1:6" ht="15.75" customHeight="1" x14ac:dyDescent="0.25">
      <c r="A2059" s="8"/>
      <c r="B2059" s="8" t="s">
        <v>12715</v>
      </c>
      <c r="C2059" s="8" t="s">
        <v>12716</v>
      </c>
      <c r="D2059" s="8" t="s">
        <v>9739</v>
      </c>
      <c r="E2059" s="8"/>
      <c r="F2059" s="8" t="s">
        <v>12958</v>
      </c>
    </row>
    <row r="2060" spans="1:6" ht="15.75" customHeight="1" x14ac:dyDescent="0.25">
      <c r="A2060" s="8"/>
      <c r="B2060" s="8" t="s">
        <v>12715</v>
      </c>
      <c r="C2060" s="8" t="s">
        <v>12716</v>
      </c>
      <c r="D2060" s="8" t="s">
        <v>9741</v>
      </c>
      <c r="E2060" s="8"/>
      <c r="F2060" s="8" t="s">
        <v>12947</v>
      </c>
    </row>
    <row r="2061" spans="1:6" ht="15.75" customHeight="1" x14ac:dyDescent="0.25">
      <c r="A2061" s="8"/>
      <c r="B2061" s="8" t="s">
        <v>12715</v>
      </c>
      <c r="C2061" s="8" t="s">
        <v>12716</v>
      </c>
      <c r="D2061" s="8" t="s">
        <v>9746</v>
      </c>
      <c r="E2061" s="8"/>
      <c r="F2061" s="8" t="s">
        <v>12937</v>
      </c>
    </row>
    <row r="2062" spans="1:6" ht="15.75" customHeight="1" x14ac:dyDescent="0.25">
      <c r="A2062" s="8"/>
      <c r="B2062" s="8" t="s">
        <v>12715</v>
      </c>
      <c r="C2062" s="8" t="s">
        <v>12716</v>
      </c>
      <c r="D2062" s="8" t="s">
        <v>9740</v>
      </c>
      <c r="E2062" s="8"/>
      <c r="F2062" s="8" t="s">
        <v>12936</v>
      </c>
    </row>
    <row r="2063" spans="1:6" ht="15.75" customHeight="1" x14ac:dyDescent="0.25">
      <c r="A2063" s="8"/>
      <c r="B2063" s="8" t="s">
        <v>12715</v>
      </c>
      <c r="C2063" s="8" t="s">
        <v>12716</v>
      </c>
      <c r="D2063" s="8" t="s">
        <v>9737</v>
      </c>
      <c r="E2063" s="8"/>
      <c r="F2063" s="8" t="s">
        <v>12957</v>
      </c>
    </row>
    <row r="2064" spans="1:6" ht="15.75" customHeight="1" x14ac:dyDescent="0.25">
      <c r="A2064" s="8"/>
      <c r="B2064" s="8" t="s">
        <v>12715</v>
      </c>
      <c r="C2064" s="8" t="s">
        <v>12716</v>
      </c>
      <c r="D2064" s="8" t="s">
        <v>9742</v>
      </c>
      <c r="E2064" s="8"/>
      <c r="F2064" s="8" t="s">
        <v>12955</v>
      </c>
    </row>
    <row r="2065" spans="1:6" ht="15.75" customHeight="1" x14ac:dyDescent="0.25">
      <c r="A2065" s="8"/>
      <c r="B2065" s="8" t="s">
        <v>12715</v>
      </c>
      <c r="C2065" s="8" t="s">
        <v>12716</v>
      </c>
      <c r="D2065" s="8" t="s">
        <v>9743</v>
      </c>
      <c r="E2065" s="8"/>
      <c r="F2065" s="8" t="s">
        <v>12950</v>
      </c>
    </row>
    <row r="2066" spans="1:6" ht="15.75" customHeight="1" x14ac:dyDescent="0.25">
      <c r="A2066" s="8"/>
      <c r="B2066" s="8" t="s">
        <v>12715</v>
      </c>
      <c r="C2066" s="8" t="s">
        <v>12716</v>
      </c>
      <c r="D2066" s="8" t="s">
        <v>9744</v>
      </c>
      <c r="E2066" s="8"/>
      <c r="F2066" s="8" t="s">
        <v>12959</v>
      </c>
    </row>
    <row r="2067" spans="1:6" ht="15.75" customHeight="1" x14ac:dyDescent="0.25">
      <c r="A2067" s="8"/>
      <c r="B2067" s="8" t="s">
        <v>12715</v>
      </c>
      <c r="C2067" s="8" t="s">
        <v>12716</v>
      </c>
      <c r="D2067" s="8" t="s">
        <v>9738</v>
      </c>
      <c r="E2067" s="8"/>
      <c r="F2067" s="8" t="s">
        <v>12956</v>
      </c>
    </row>
    <row r="2068" spans="1:6" ht="15.75" customHeight="1" x14ac:dyDescent="0.25">
      <c r="A2068" s="8"/>
      <c r="B2068" s="8" t="s">
        <v>12715</v>
      </c>
      <c r="C2068" s="8" t="s">
        <v>12716</v>
      </c>
      <c r="D2068" s="8" t="s">
        <v>9745</v>
      </c>
      <c r="E2068" s="8"/>
      <c r="F2068" s="8" t="s">
        <v>12960</v>
      </c>
    </row>
    <row r="2069" spans="1:6" ht="15.75" customHeight="1" x14ac:dyDescent="0.25">
      <c r="A2069" s="8"/>
      <c r="B2069" s="8" t="s">
        <v>12715</v>
      </c>
      <c r="C2069" s="8" t="s">
        <v>12716</v>
      </c>
      <c r="D2069" s="8" t="s">
        <v>9754</v>
      </c>
      <c r="E2069" s="8"/>
      <c r="F2069" s="8" t="s">
        <v>12938</v>
      </c>
    </row>
    <row r="2070" spans="1:6" ht="15.75" customHeight="1" x14ac:dyDescent="0.25">
      <c r="A2070" s="8"/>
      <c r="B2070" s="8" t="s">
        <v>12715</v>
      </c>
      <c r="C2070" s="8" t="s">
        <v>12716</v>
      </c>
      <c r="D2070" s="8" t="s">
        <v>9749</v>
      </c>
      <c r="E2070" s="8"/>
      <c r="F2070" s="8" t="s">
        <v>12946</v>
      </c>
    </row>
    <row r="2071" spans="1:6" ht="15.75" customHeight="1" x14ac:dyDescent="0.25">
      <c r="A2071" s="8"/>
      <c r="B2071" s="8" t="s">
        <v>12715</v>
      </c>
      <c r="C2071" s="8" t="s">
        <v>12716</v>
      </c>
      <c r="D2071" s="8" t="s">
        <v>9747</v>
      </c>
      <c r="E2071" s="8"/>
      <c r="F2071" s="8" t="s">
        <v>12945</v>
      </c>
    </row>
    <row r="2072" spans="1:6" ht="15.75" customHeight="1" x14ac:dyDescent="0.25">
      <c r="A2072" s="8"/>
      <c r="B2072" s="8" t="s">
        <v>12715</v>
      </c>
      <c r="C2072" s="8" t="s">
        <v>12716</v>
      </c>
      <c r="D2072" s="8" t="s">
        <v>9751</v>
      </c>
      <c r="E2072" s="8"/>
      <c r="F2072" s="8" t="s">
        <v>12943</v>
      </c>
    </row>
    <row r="2073" spans="1:6" ht="15.75" customHeight="1" x14ac:dyDescent="0.25">
      <c r="A2073" s="8"/>
      <c r="B2073" s="8" t="s">
        <v>12715</v>
      </c>
      <c r="C2073" s="8" t="s">
        <v>12716</v>
      </c>
      <c r="D2073" s="8" t="s">
        <v>9736</v>
      </c>
      <c r="E2073" s="8"/>
      <c r="F2073" s="8" t="s">
        <v>12941</v>
      </c>
    </row>
    <row r="2074" spans="1:6" ht="15.75" customHeight="1" x14ac:dyDescent="0.25">
      <c r="A2074" s="8"/>
      <c r="B2074" s="8" t="s">
        <v>12715</v>
      </c>
      <c r="C2074" s="8" t="s">
        <v>12716</v>
      </c>
      <c r="D2074" s="8" t="s">
        <v>9750</v>
      </c>
      <c r="E2074" s="8"/>
      <c r="F2074" s="8" t="s">
        <v>12940</v>
      </c>
    </row>
    <row r="2075" spans="1:6" ht="15.75" customHeight="1" x14ac:dyDescent="0.25">
      <c r="A2075" s="8"/>
      <c r="B2075" s="8" t="s">
        <v>12715</v>
      </c>
      <c r="C2075" s="8" t="s">
        <v>12716</v>
      </c>
      <c r="D2075" s="8" t="s">
        <v>9748</v>
      </c>
      <c r="E2075" s="8"/>
      <c r="F2075" s="8" t="s">
        <v>12944</v>
      </c>
    </row>
    <row r="2076" spans="1:6" ht="15.75" customHeight="1" x14ac:dyDescent="0.25">
      <c r="A2076" s="8"/>
      <c r="B2076" s="8" t="s">
        <v>12715</v>
      </c>
      <c r="C2076" s="8" t="s">
        <v>12716</v>
      </c>
      <c r="D2076" s="8" t="s">
        <v>9755</v>
      </c>
      <c r="E2076" s="8"/>
      <c r="F2076" s="8" t="s">
        <v>12932</v>
      </c>
    </row>
    <row r="2077" spans="1:6" ht="15.75" customHeight="1" x14ac:dyDescent="0.25">
      <c r="A2077" s="8"/>
      <c r="B2077" s="8" t="s">
        <v>12715</v>
      </c>
      <c r="C2077" s="8" t="s">
        <v>12716</v>
      </c>
      <c r="D2077" s="8" t="s">
        <v>9753</v>
      </c>
      <c r="E2077" s="8"/>
      <c r="F2077" s="8" t="s">
        <v>12935</v>
      </c>
    </row>
    <row r="2078" spans="1:6" ht="15.75" customHeight="1" x14ac:dyDescent="0.25">
      <c r="A2078" s="8"/>
      <c r="B2078" s="8" t="s">
        <v>12715</v>
      </c>
      <c r="C2078" s="8" t="s">
        <v>12716</v>
      </c>
      <c r="D2078" s="8" t="s">
        <v>9757</v>
      </c>
      <c r="E2078" s="8"/>
      <c r="F2078" s="8" t="s">
        <v>12933</v>
      </c>
    </row>
    <row r="2079" spans="1:6" ht="15.75" customHeight="1" x14ac:dyDescent="0.25">
      <c r="A2079" s="8"/>
      <c r="B2079" s="8" t="s">
        <v>12715</v>
      </c>
      <c r="C2079" s="8" t="s">
        <v>12716</v>
      </c>
      <c r="D2079" s="8" t="s">
        <v>9752</v>
      </c>
      <c r="E2079" s="8"/>
      <c r="F2079" s="8" t="s">
        <v>12939</v>
      </c>
    </row>
    <row r="2080" spans="1:6" ht="15.75" customHeight="1" x14ac:dyDescent="0.25">
      <c r="A2080" s="8"/>
      <c r="B2080" s="8" t="s">
        <v>12715</v>
      </c>
      <c r="C2080" s="8" t="s">
        <v>12716</v>
      </c>
      <c r="D2080" s="8" t="s">
        <v>9756</v>
      </c>
      <c r="E2080" s="8"/>
      <c r="F2080" s="8" t="s">
        <v>12934</v>
      </c>
    </row>
    <row r="2081" spans="1:6" ht="15.75" customHeight="1" x14ac:dyDescent="0.25">
      <c r="A2081" s="8"/>
      <c r="B2081" s="8" t="s">
        <v>12715</v>
      </c>
      <c r="C2081" s="8" t="s">
        <v>12716</v>
      </c>
      <c r="D2081" s="8" t="s">
        <v>9684</v>
      </c>
      <c r="E2081" s="8"/>
      <c r="F2081" s="8" t="s">
        <v>12949</v>
      </c>
    </row>
    <row r="2082" spans="1:6" ht="15.75" customHeight="1" x14ac:dyDescent="0.25">
      <c r="A2082" s="8"/>
      <c r="B2082" s="8" t="s">
        <v>12715</v>
      </c>
      <c r="C2082" s="8" t="s">
        <v>12716</v>
      </c>
      <c r="D2082" s="8" t="s">
        <v>9669</v>
      </c>
      <c r="E2082" s="8"/>
      <c r="F2082" s="8" t="s">
        <v>13019</v>
      </c>
    </row>
    <row r="2083" spans="1:6" ht="15.75" customHeight="1" x14ac:dyDescent="0.25">
      <c r="A2083" s="8"/>
      <c r="B2083" s="8" t="s">
        <v>12715</v>
      </c>
      <c r="C2083" s="8" t="s">
        <v>12716</v>
      </c>
      <c r="D2083" s="8" t="s">
        <v>9670</v>
      </c>
      <c r="E2083" s="8"/>
      <c r="F2083" s="8" t="s">
        <v>13018</v>
      </c>
    </row>
    <row r="2084" spans="1:6" ht="15.75" customHeight="1" x14ac:dyDescent="0.25">
      <c r="A2084" s="8"/>
      <c r="B2084" s="8" t="s">
        <v>12715</v>
      </c>
      <c r="C2084" s="8" t="s">
        <v>12716</v>
      </c>
      <c r="D2084" s="8" t="s">
        <v>9671</v>
      </c>
      <c r="E2084" s="8"/>
      <c r="F2084" s="8" t="s">
        <v>13020</v>
      </c>
    </row>
    <row r="2085" spans="1:6" ht="15.75" customHeight="1" x14ac:dyDescent="0.25">
      <c r="A2085" s="8"/>
      <c r="B2085" s="8" t="s">
        <v>12715</v>
      </c>
      <c r="C2085" s="8" t="s">
        <v>12716</v>
      </c>
      <c r="D2085" s="8" t="s">
        <v>9672</v>
      </c>
      <c r="E2085" s="8"/>
      <c r="F2085" s="8" t="s">
        <v>13030</v>
      </c>
    </row>
    <row r="2086" spans="1:6" ht="15.75" customHeight="1" x14ac:dyDescent="0.25">
      <c r="A2086" s="8"/>
      <c r="B2086" s="8" t="s">
        <v>12715</v>
      </c>
      <c r="C2086" s="8" t="s">
        <v>12716</v>
      </c>
      <c r="D2086" s="8" t="s">
        <v>9673</v>
      </c>
      <c r="E2086" s="8"/>
      <c r="F2086" s="8" t="s">
        <v>13025</v>
      </c>
    </row>
    <row r="2087" spans="1:6" ht="15.75" customHeight="1" x14ac:dyDescent="0.25">
      <c r="A2087" s="8"/>
      <c r="B2087" s="8" t="s">
        <v>12715</v>
      </c>
      <c r="C2087" s="8" t="s">
        <v>12716</v>
      </c>
      <c r="D2087" s="8" t="s">
        <v>9674</v>
      </c>
      <c r="E2087" s="8"/>
      <c r="F2087" s="8" t="s">
        <v>13021</v>
      </c>
    </row>
    <row r="2088" spans="1:6" ht="15.75" customHeight="1" x14ac:dyDescent="0.25">
      <c r="A2088" s="8"/>
      <c r="B2088" s="8" t="s">
        <v>12715</v>
      </c>
      <c r="C2088" s="8" t="s">
        <v>12716</v>
      </c>
      <c r="D2088" s="8" t="s">
        <v>9675</v>
      </c>
      <c r="E2088" s="8"/>
      <c r="F2088" s="8" t="s">
        <v>13033</v>
      </c>
    </row>
    <row r="2089" spans="1:6" ht="15.75" customHeight="1" x14ac:dyDescent="0.25">
      <c r="A2089" s="8"/>
      <c r="B2089" s="8" t="s">
        <v>12715</v>
      </c>
      <c r="C2089" s="8" t="s">
        <v>12716</v>
      </c>
      <c r="D2089" s="8" t="s">
        <v>9676</v>
      </c>
      <c r="E2089" s="8"/>
      <c r="F2089" s="8" t="s">
        <v>13044</v>
      </c>
    </row>
    <row r="2090" spans="1:6" ht="15.75" customHeight="1" x14ac:dyDescent="0.25">
      <c r="A2090" s="8"/>
      <c r="B2090" s="8" t="s">
        <v>12715</v>
      </c>
      <c r="C2090" s="8" t="s">
        <v>12716</v>
      </c>
      <c r="D2090" s="8" t="s">
        <v>9677</v>
      </c>
      <c r="E2090" s="8"/>
      <c r="F2090" s="8" t="s">
        <v>13022</v>
      </c>
    </row>
    <row r="2091" spans="1:6" ht="15.75" customHeight="1" x14ac:dyDescent="0.25">
      <c r="A2091" s="8"/>
      <c r="B2091" s="8" t="s">
        <v>12715</v>
      </c>
      <c r="C2091" s="8" t="s">
        <v>12716</v>
      </c>
      <c r="D2091" s="8" t="s">
        <v>9678</v>
      </c>
      <c r="E2091" s="8"/>
      <c r="F2091" s="8" t="s">
        <v>13024</v>
      </c>
    </row>
    <row r="2092" spans="1:6" ht="15.75" customHeight="1" x14ac:dyDescent="0.25">
      <c r="A2092" s="8"/>
      <c r="B2092" s="8" t="s">
        <v>12715</v>
      </c>
      <c r="C2092" s="8" t="s">
        <v>12716</v>
      </c>
      <c r="D2092" s="8" t="s">
        <v>9679</v>
      </c>
      <c r="E2092" s="8"/>
      <c r="F2092" s="8" t="s">
        <v>13023</v>
      </c>
    </row>
    <row r="2093" spans="1:6" ht="15.75" customHeight="1" x14ac:dyDescent="0.25">
      <c r="A2093" s="8"/>
      <c r="B2093" s="8" t="s">
        <v>12715</v>
      </c>
      <c r="C2093" s="8" t="s">
        <v>12716</v>
      </c>
      <c r="D2093" s="8" t="s">
        <v>9682</v>
      </c>
      <c r="E2093" s="8"/>
      <c r="F2093" s="8" t="s">
        <v>12953</v>
      </c>
    </row>
    <row r="2094" spans="1:6" ht="15.75" customHeight="1" x14ac:dyDescent="0.25">
      <c r="A2094" s="8"/>
      <c r="B2094" s="8" t="s">
        <v>12715</v>
      </c>
      <c r="C2094" s="8" t="s">
        <v>12716</v>
      </c>
      <c r="D2094" s="8" t="s">
        <v>9686</v>
      </c>
      <c r="E2094" s="8"/>
      <c r="F2094" s="8" t="s">
        <v>12952</v>
      </c>
    </row>
    <row r="2095" spans="1:6" ht="15.75" customHeight="1" x14ac:dyDescent="0.25">
      <c r="A2095" s="8"/>
      <c r="B2095" s="8" t="s">
        <v>12715</v>
      </c>
      <c r="C2095" s="8" t="s">
        <v>12716</v>
      </c>
      <c r="D2095" s="8" t="s">
        <v>9681</v>
      </c>
      <c r="E2095" s="8"/>
      <c r="F2095" s="8" t="s">
        <v>12954</v>
      </c>
    </row>
    <row r="2096" spans="1:6" ht="15.75" customHeight="1" x14ac:dyDescent="0.25">
      <c r="A2096" s="8"/>
      <c r="B2096" s="8" t="s">
        <v>12715</v>
      </c>
      <c r="C2096" s="8" t="s">
        <v>12716</v>
      </c>
      <c r="D2096" s="8" t="s">
        <v>9685</v>
      </c>
      <c r="E2096" s="8"/>
      <c r="F2096" s="8" t="s">
        <v>12948</v>
      </c>
    </row>
    <row r="2097" spans="1:6" ht="15.75" customHeight="1" x14ac:dyDescent="0.25">
      <c r="A2097" s="8"/>
      <c r="B2097" s="8" t="s">
        <v>12715</v>
      </c>
      <c r="C2097" s="8" t="s">
        <v>12716</v>
      </c>
      <c r="D2097" s="8" t="s">
        <v>9683</v>
      </c>
      <c r="E2097" s="8"/>
      <c r="F2097" s="8" t="s">
        <v>12951</v>
      </c>
    </row>
    <row r="2098" spans="1:6" ht="15.75" customHeight="1" x14ac:dyDescent="0.25">
      <c r="A2098" s="8"/>
      <c r="B2098" s="8" t="s">
        <v>12715</v>
      </c>
      <c r="C2098" s="8" t="s">
        <v>12716</v>
      </c>
      <c r="D2098" s="8" t="s">
        <v>9690</v>
      </c>
      <c r="E2098" s="8"/>
      <c r="F2098" s="8" t="s">
        <v>13028</v>
      </c>
    </row>
    <row r="2099" spans="1:6" ht="15.75" customHeight="1" x14ac:dyDescent="0.25">
      <c r="A2099" s="8"/>
      <c r="B2099" s="8" t="s">
        <v>12715</v>
      </c>
      <c r="C2099" s="8" t="s">
        <v>12716</v>
      </c>
      <c r="D2099" s="8" t="s">
        <v>9688</v>
      </c>
      <c r="E2099" s="8"/>
      <c r="F2099" s="8" t="s">
        <v>13032</v>
      </c>
    </row>
    <row r="2100" spans="1:6" ht="15.75" customHeight="1" x14ac:dyDescent="0.25">
      <c r="A2100" s="8"/>
      <c r="B2100" s="8" t="s">
        <v>12715</v>
      </c>
      <c r="C2100" s="8" t="s">
        <v>12716</v>
      </c>
      <c r="D2100" s="8" t="s">
        <v>9680</v>
      </c>
      <c r="E2100" s="8"/>
      <c r="F2100" s="8" t="s">
        <v>13031</v>
      </c>
    </row>
    <row r="2101" spans="1:6" ht="15.75" customHeight="1" x14ac:dyDescent="0.25">
      <c r="A2101" s="8"/>
      <c r="B2101" s="8" t="s">
        <v>12715</v>
      </c>
      <c r="C2101" s="8" t="s">
        <v>12716</v>
      </c>
      <c r="D2101" s="8" t="s">
        <v>9687</v>
      </c>
      <c r="E2101" s="8"/>
      <c r="F2101" s="8" t="s">
        <v>13029</v>
      </c>
    </row>
    <row r="2102" spans="1:6" ht="15.75" customHeight="1" x14ac:dyDescent="0.25">
      <c r="A2102" s="8"/>
      <c r="B2102" s="8" t="s">
        <v>12715</v>
      </c>
      <c r="C2102" s="8" t="s">
        <v>12716</v>
      </c>
      <c r="D2102" s="8" t="s">
        <v>9691</v>
      </c>
      <c r="E2102" s="8"/>
      <c r="F2102" s="8" t="s">
        <v>13027</v>
      </c>
    </row>
    <row r="2103" spans="1:6" ht="15.75" customHeight="1" x14ac:dyDescent="0.25">
      <c r="A2103" s="8"/>
      <c r="B2103" s="8" t="s">
        <v>12715</v>
      </c>
      <c r="C2103" s="8" t="s">
        <v>12716</v>
      </c>
      <c r="D2103" s="8" t="s">
        <v>9689</v>
      </c>
      <c r="E2103" s="8"/>
      <c r="F2103" s="8" t="s">
        <v>13026</v>
      </c>
    </row>
    <row r="2104" spans="1:6" ht="15.75" customHeight="1" x14ac:dyDescent="0.25">
      <c r="A2104" s="8"/>
      <c r="B2104" s="8" t="s">
        <v>12715</v>
      </c>
      <c r="C2104" s="8" t="s">
        <v>12716</v>
      </c>
      <c r="D2104" s="8" t="s">
        <v>9720</v>
      </c>
      <c r="E2104" s="8"/>
      <c r="F2104" s="8" t="s">
        <v>12942</v>
      </c>
    </row>
    <row r="2105" spans="1:6" ht="15.75" customHeight="1" x14ac:dyDescent="0.25">
      <c r="A2105" s="8"/>
      <c r="B2105" s="8" t="s">
        <v>12715</v>
      </c>
      <c r="C2105" s="8" t="s">
        <v>12716</v>
      </c>
      <c r="D2105" s="8" t="s">
        <v>9242</v>
      </c>
      <c r="E2105" s="8"/>
      <c r="F2105" s="8" t="s">
        <v>12904</v>
      </c>
    </row>
    <row r="2106" spans="1:6" ht="15.75" customHeight="1" x14ac:dyDescent="0.25">
      <c r="A2106" s="8"/>
      <c r="B2106" s="8" t="s">
        <v>12715</v>
      </c>
      <c r="C2106" s="8" t="s">
        <v>12716</v>
      </c>
      <c r="D2106" s="8" t="s">
        <v>9240</v>
      </c>
      <c r="E2106" s="8"/>
      <c r="F2106" s="8" t="s">
        <v>12971</v>
      </c>
    </row>
    <row r="2107" spans="1:6" ht="15.75" customHeight="1" x14ac:dyDescent="0.25">
      <c r="A2107" s="8"/>
      <c r="B2107" s="8" t="s">
        <v>12715</v>
      </c>
      <c r="C2107" s="8" t="s">
        <v>12716</v>
      </c>
      <c r="D2107" s="8" t="s">
        <v>9241</v>
      </c>
      <c r="E2107" s="8"/>
      <c r="F2107" s="8" t="s">
        <v>13098</v>
      </c>
    </row>
    <row r="2108" spans="1:6" ht="15.75" customHeight="1" x14ac:dyDescent="0.25">
      <c r="A2108" s="8"/>
      <c r="B2108" s="8" t="s">
        <v>12715</v>
      </c>
      <c r="C2108" s="8" t="s">
        <v>12716</v>
      </c>
      <c r="D2108" s="8" t="s">
        <v>9254</v>
      </c>
      <c r="E2108" s="8"/>
      <c r="F2108" s="8" t="s">
        <v>13099</v>
      </c>
    </row>
    <row r="2109" spans="1:6" ht="15.75" customHeight="1" x14ac:dyDescent="0.25">
      <c r="A2109" s="8"/>
      <c r="B2109" s="8" t="s">
        <v>12715</v>
      </c>
      <c r="C2109" s="8" t="s">
        <v>12716</v>
      </c>
      <c r="D2109" s="8" t="s">
        <v>9248</v>
      </c>
      <c r="E2109" s="8"/>
      <c r="F2109" s="8" t="s">
        <v>13097</v>
      </c>
    </row>
    <row r="2110" spans="1:6" ht="15.75" customHeight="1" x14ac:dyDescent="0.25">
      <c r="A2110" s="8"/>
      <c r="B2110" s="8" t="s">
        <v>12715</v>
      </c>
      <c r="C2110" s="8" t="s">
        <v>12716</v>
      </c>
      <c r="D2110" s="8" t="s">
        <v>9238</v>
      </c>
      <c r="E2110" s="8"/>
      <c r="F2110" s="8" t="s">
        <v>12970</v>
      </c>
    </row>
    <row r="2111" spans="1:6" ht="15.75" customHeight="1" x14ac:dyDescent="0.25">
      <c r="A2111" s="8"/>
      <c r="B2111" s="8" t="s">
        <v>12715</v>
      </c>
      <c r="C2111" s="8" t="s">
        <v>12716</v>
      </c>
      <c r="D2111" s="8" t="s">
        <v>9246</v>
      </c>
      <c r="E2111" s="8"/>
      <c r="F2111" s="8" t="s">
        <v>12973</v>
      </c>
    </row>
    <row r="2112" spans="1:6" ht="15.75" customHeight="1" x14ac:dyDescent="0.25">
      <c r="A2112" s="8"/>
      <c r="B2112" s="8" t="s">
        <v>12715</v>
      </c>
      <c r="C2112" s="8" t="s">
        <v>12716</v>
      </c>
      <c r="D2112" s="8" t="s">
        <v>9244</v>
      </c>
      <c r="E2112" s="8"/>
      <c r="F2112" s="8" t="s">
        <v>12968</v>
      </c>
    </row>
    <row r="2113" spans="1:6" ht="15.75" customHeight="1" x14ac:dyDescent="0.25">
      <c r="A2113" s="8"/>
      <c r="B2113" s="8" t="s">
        <v>12715</v>
      </c>
      <c r="C2113" s="8" t="s">
        <v>12716</v>
      </c>
      <c r="D2113" s="8" t="s">
        <v>9247</v>
      </c>
      <c r="E2113" s="8"/>
      <c r="F2113" s="8" t="s">
        <v>12974</v>
      </c>
    </row>
    <row r="2114" spans="1:6" ht="15.75" customHeight="1" x14ac:dyDescent="0.25">
      <c r="A2114" s="8"/>
      <c r="B2114" s="8" t="s">
        <v>12715</v>
      </c>
      <c r="C2114" s="8" t="s">
        <v>12716</v>
      </c>
      <c r="D2114" s="8" t="s">
        <v>9239</v>
      </c>
      <c r="E2114" s="8"/>
      <c r="F2114" s="8" t="s">
        <v>12969</v>
      </c>
    </row>
    <row r="2115" spans="1:6" ht="15.75" customHeight="1" x14ac:dyDescent="0.25">
      <c r="A2115" s="8"/>
      <c r="B2115" s="8" t="s">
        <v>12715</v>
      </c>
      <c r="C2115" s="8" t="s">
        <v>12716</v>
      </c>
      <c r="D2115" s="8" t="s">
        <v>9243</v>
      </c>
      <c r="E2115" s="8"/>
      <c r="F2115" s="8" t="s">
        <v>12972</v>
      </c>
    </row>
    <row r="2116" spans="1:6" ht="15.75" customHeight="1" x14ac:dyDescent="0.25">
      <c r="A2116" s="8"/>
      <c r="B2116" s="8" t="s">
        <v>12715</v>
      </c>
      <c r="C2116" s="8" t="s">
        <v>12716</v>
      </c>
      <c r="D2116" s="8" t="s">
        <v>10744</v>
      </c>
      <c r="E2116" s="8"/>
      <c r="F2116" s="8" t="s">
        <v>13089</v>
      </c>
    </row>
    <row r="2117" spans="1:6" ht="15.75" customHeight="1" x14ac:dyDescent="0.25">
      <c r="A2117" s="8"/>
      <c r="B2117" s="8" t="s">
        <v>12715</v>
      </c>
      <c r="C2117" s="8" t="s">
        <v>12716</v>
      </c>
      <c r="D2117" s="8" t="s">
        <v>18215</v>
      </c>
      <c r="E2117" s="8"/>
      <c r="F2117" s="8" t="s">
        <v>18232</v>
      </c>
    </row>
    <row r="2118" spans="1:6" ht="15.75" customHeight="1" x14ac:dyDescent="0.25">
      <c r="A2118" s="8"/>
      <c r="B2118" s="8" t="s">
        <v>12715</v>
      </c>
      <c r="C2118" s="8" t="s">
        <v>12716</v>
      </c>
      <c r="D2118" s="8" t="s">
        <v>10748</v>
      </c>
      <c r="E2118" s="8"/>
      <c r="F2118" s="8" t="s">
        <v>13092</v>
      </c>
    </row>
    <row r="2119" spans="1:6" ht="15.75" customHeight="1" x14ac:dyDescent="0.25">
      <c r="A2119" s="8"/>
      <c r="B2119" s="8" t="s">
        <v>12715</v>
      </c>
      <c r="C2119" s="8" t="s">
        <v>12716</v>
      </c>
      <c r="D2119" s="8" t="s">
        <v>10738</v>
      </c>
      <c r="E2119" s="8"/>
      <c r="F2119" s="8" t="s">
        <v>13093</v>
      </c>
    </row>
    <row r="2120" spans="1:6" ht="15.75" customHeight="1" x14ac:dyDescent="0.25">
      <c r="A2120" s="8"/>
      <c r="B2120" s="8" t="s">
        <v>12715</v>
      </c>
      <c r="C2120" s="8" t="s">
        <v>12716</v>
      </c>
      <c r="D2120" s="8" t="s">
        <v>10740</v>
      </c>
      <c r="E2120" s="8"/>
      <c r="F2120" s="8" t="s">
        <v>13094</v>
      </c>
    </row>
    <row r="2121" spans="1:6" ht="15.75" customHeight="1" x14ac:dyDescent="0.25">
      <c r="A2121" s="8"/>
      <c r="B2121" s="8" t="s">
        <v>12715</v>
      </c>
      <c r="C2121" s="8" t="s">
        <v>12716</v>
      </c>
      <c r="D2121" s="8" t="s">
        <v>9249</v>
      </c>
      <c r="E2121" s="8"/>
      <c r="F2121" s="8" t="s">
        <v>13090</v>
      </c>
    </row>
    <row r="2122" spans="1:6" ht="15.75" customHeight="1" x14ac:dyDescent="0.25">
      <c r="A2122" s="8"/>
      <c r="B2122" s="8" t="s">
        <v>12715</v>
      </c>
      <c r="C2122" s="8" t="s">
        <v>12716</v>
      </c>
      <c r="D2122" s="8" t="s">
        <v>9258</v>
      </c>
      <c r="E2122" s="8"/>
      <c r="F2122" s="8" t="s">
        <v>13101</v>
      </c>
    </row>
    <row r="2123" spans="1:6" ht="15.75" customHeight="1" x14ac:dyDescent="0.25">
      <c r="A2123" s="8"/>
      <c r="B2123" s="8" t="s">
        <v>12715</v>
      </c>
      <c r="C2123" s="8" t="s">
        <v>12716</v>
      </c>
      <c r="D2123" s="8" t="s">
        <v>9256</v>
      </c>
      <c r="E2123" s="8"/>
      <c r="F2123" s="8" t="s">
        <v>13102</v>
      </c>
    </row>
    <row r="2124" spans="1:6" ht="15.75" customHeight="1" x14ac:dyDescent="0.25">
      <c r="A2124" s="8"/>
      <c r="B2124" s="8" t="s">
        <v>12715</v>
      </c>
      <c r="C2124" s="8" t="s">
        <v>12716</v>
      </c>
      <c r="D2124" s="8" t="s">
        <v>9257</v>
      </c>
      <c r="E2124" s="8"/>
      <c r="F2124" s="8" t="s">
        <v>13100</v>
      </c>
    </row>
    <row r="2125" spans="1:6" ht="15.75" customHeight="1" x14ac:dyDescent="0.25">
      <c r="A2125" s="8"/>
      <c r="B2125" s="8" t="s">
        <v>12715</v>
      </c>
      <c r="C2125" s="8" t="s">
        <v>12716</v>
      </c>
      <c r="D2125" s="8" t="s">
        <v>9250</v>
      </c>
      <c r="E2125" s="8"/>
      <c r="F2125" s="8" t="s">
        <v>13091</v>
      </c>
    </row>
    <row r="2126" spans="1:6" ht="15.75" customHeight="1" x14ac:dyDescent="0.25">
      <c r="A2126" s="8"/>
      <c r="B2126" s="8" t="s">
        <v>12715</v>
      </c>
      <c r="C2126" s="8" t="s">
        <v>12716</v>
      </c>
      <c r="D2126" s="8" t="s">
        <v>9253</v>
      </c>
      <c r="E2126" s="8"/>
      <c r="F2126" s="8" t="s">
        <v>13095</v>
      </c>
    </row>
    <row r="2127" spans="1:6" ht="15.75" customHeight="1" x14ac:dyDescent="0.25">
      <c r="A2127" s="8"/>
      <c r="B2127" s="8" t="s">
        <v>12715</v>
      </c>
      <c r="C2127" s="8" t="s">
        <v>12716</v>
      </c>
      <c r="D2127" s="8" t="s">
        <v>9245</v>
      </c>
      <c r="E2127" s="8"/>
      <c r="F2127" s="8" t="s">
        <v>12963</v>
      </c>
    </row>
    <row r="2128" spans="1:6" ht="15.75" customHeight="1" x14ac:dyDescent="0.25">
      <c r="A2128" s="8"/>
      <c r="B2128" s="8" t="s">
        <v>12715</v>
      </c>
      <c r="C2128" s="8" t="s">
        <v>12716</v>
      </c>
      <c r="D2128" s="8" t="s">
        <v>9715</v>
      </c>
      <c r="E2128" s="8"/>
      <c r="F2128" s="8" t="s">
        <v>12983</v>
      </c>
    </row>
    <row r="2129" spans="1:6" ht="15.75" customHeight="1" x14ac:dyDescent="0.25">
      <c r="A2129" s="8"/>
      <c r="B2129" s="8" t="s">
        <v>12715</v>
      </c>
      <c r="C2129" s="8" t="s">
        <v>12716</v>
      </c>
      <c r="D2129" s="8" t="s">
        <v>9713</v>
      </c>
      <c r="E2129" s="8"/>
      <c r="F2129" s="8" t="s">
        <v>12978</v>
      </c>
    </row>
    <row r="2130" spans="1:6" ht="15.75" customHeight="1" x14ac:dyDescent="0.25">
      <c r="A2130" s="8"/>
      <c r="B2130" s="8" t="s">
        <v>12715</v>
      </c>
      <c r="C2130" s="8" t="s">
        <v>12716</v>
      </c>
      <c r="D2130" s="8" t="s">
        <v>9717</v>
      </c>
      <c r="E2130" s="8"/>
      <c r="F2130" s="8" t="s">
        <v>12988</v>
      </c>
    </row>
    <row r="2131" spans="1:6" ht="15.75" customHeight="1" x14ac:dyDescent="0.25">
      <c r="A2131" s="8"/>
      <c r="B2131" s="8" t="s">
        <v>12715</v>
      </c>
      <c r="C2131" s="8" t="s">
        <v>12716</v>
      </c>
      <c r="D2131" s="8" t="s">
        <v>9724</v>
      </c>
      <c r="E2131" s="8"/>
      <c r="F2131" s="8" t="s">
        <v>12990</v>
      </c>
    </row>
    <row r="2132" spans="1:6" ht="15.75" customHeight="1" x14ac:dyDescent="0.25">
      <c r="A2132" s="8"/>
      <c r="B2132" s="8" t="s">
        <v>12715</v>
      </c>
      <c r="C2132" s="8" t="s">
        <v>12716</v>
      </c>
      <c r="D2132" s="8" t="s">
        <v>9716</v>
      </c>
      <c r="E2132" s="8"/>
      <c r="F2132" s="8" t="s">
        <v>12989</v>
      </c>
    </row>
    <row r="2133" spans="1:6" ht="15.75" customHeight="1" x14ac:dyDescent="0.25">
      <c r="A2133" s="8"/>
      <c r="B2133" s="8" t="s">
        <v>12715</v>
      </c>
      <c r="C2133" s="8" t="s">
        <v>12716</v>
      </c>
      <c r="D2133" s="8" t="s">
        <v>9714</v>
      </c>
      <c r="E2133" s="8"/>
      <c r="F2133" s="8" t="s">
        <v>12977</v>
      </c>
    </row>
    <row r="2134" spans="1:6" ht="15.75" customHeight="1" x14ac:dyDescent="0.25">
      <c r="A2134" s="8"/>
      <c r="B2134" s="8" t="s">
        <v>12715</v>
      </c>
      <c r="C2134" s="8" t="s">
        <v>12716</v>
      </c>
      <c r="D2134" s="8" t="s">
        <v>9721</v>
      </c>
      <c r="E2134" s="8"/>
      <c r="F2134" s="8" t="s">
        <v>12981</v>
      </c>
    </row>
    <row r="2135" spans="1:6" ht="15.75" customHeight="1" x14ac:dyDescent="0.25">
      <c r="A2135" s="8"/>
      <c r="B2135" s="8" t="s">
        <v>12715</v>
      </c>
      <c r="C2135" s="8" t="s">
        <v>12716</v>
      </c>
      <c r="D2135" s="8" t="s">
        <v>9719</v>
      </c>
      <c r="E2135" s="8"/>
      <c r="F2135" s="8" t="s">
        <v>12980</v>
      </c>
    </row>
    <row r="2136" spans="1:6" ht="15.75" customHeight="1" x14ac:dyDescent="0.25">
      <c r="A2136" s="8"/>
      <c r="B2136" s="8" t="s">
        <v>12715</v>
      </c>
      <c r="C2136" s="8" t="s">
        <v>12716</v>
      </c>
      <c r="D2136" s="8" t="s">
        <v>9723</v>
      </c>
      <c r="E2136" s="8"/>
      <c r="F2136" s="8" t="s">
        <v>12982</v>
      </c>
    </row>
    <row r="2137" spans="1:6" ht="15.75" customHeight="1" x14ac:dyDescent="0.25">
      <c r="A2137" s="8"/>
      <c r="B2137" s="8" t="s">
        <v>12715</v>
      </c>
      <c r="C2137" s="8" t="s">
        <v>12716</v>
      </c>
      <c r="D2137" s="8" t="s">
        <v>9718</v>
      </c>
      <c r="E2137" s="8"/>
      <c r="F2137" s="8" t="s">
        <v>12976</v>
      </c>
    </row>
    <row r="2138" spans="1:6" ht="15.75" customHeight="1" x14ac:dyDescent="0.25">
      <c r="A2138" s="8"/>
      <c r="B2138" s="8" t="s">
        <v>12715</v>
      </c>
      <c r="C2138" s="8" t="s">
        <v>12716</v>
      </c>
      <c r="D2138" s="8" t="s">
        <v>9722</v>
      </c>
      <c r="E2138" s="8"/>
      <c r="F2138" s="8" t="s">
        <v>12979</v>
      </c>
    </row>
    <row r="2139" spans="1:6" ht="15.75" customHeight="1" x14ac:dyDescent="0.25">
      <c r="A2139" s="8"/>
      <c r="B2139" s="8" t="s">
        <v>12715</v>
      </c>
      <c r="C2139" s="8" t="s">
        <v>12716</v>
      </c>
      <c r="D2139" s="8" t="s">
        <v>9725</v>
      </c>
      <c r="E2139" s="8"/>
      <c r="F2139" s="8" t="s">
        <v>12967</v>
      </c>
    </row>
    <row r="2140" spans="1:6" ht="15.75" customHeight="1" x14ac:dyDescent="0.25">
      <c r="A2140" s="8"/>
      <c r="B2140" s="8" t="s">
        <v>12715</v>
      </c>
      <c r="C2140" s="8" t="s">
        <v>12716</v>
      </c>
      <c r="D2140" s="8" t="s">
        <v>9726</v>
      </c>
      <c r="E2140" s="8"/>
      <c r="F2140" s="8" t="s">
        <v>12966</v>
      </c>
    </row>
    <row r="2141" spans="1:6" ht="15.75" customHeight="1" x14ac:dyDescent="0.25">
      <c r="A2141" s="8"/>
      <c r="B2141" s="8" t="s">
        <v>12715</v>
      </c>
      <c r="C2141" s="8" t="s">
        <v>12716</v>
      </c>
      <c r="D2141" s="8" t="s">
        <v>9727</v>
      </c>
      <c r="E2141" s="8"/>
      <c r="F2141" s="8" t="s">
        <v>12964</v>
      </c>
    </row>
    <row r="2142" spans="1:6" ht="15.75" customHeight="1" x14ac:dyDescent="0.25">
      <c r="A2142" s="8"/>
      <c r="B2142" s="8" t="s">
        <v>12715</v>
      </c>
      <c r="C2142" s="8" t="s">
        <v>12716</v>
      </c>
      <c r="D2142" s="8" t="s">
        <v>9728</v>
      </c>
      <c r="E2142" s="8"/>
      <c r="F2142" s="8" t="s">
        <v>12962</v>
      </c>
    </row>
    <row r="2143" spans="1:6" ht="15.75" customHeight="1" x14ac:dyDescent="0.25">
      <c r="A2143" s="8"/>
      <c r="B2143" s="8" t="s">
        <v>12715</v>
      </c>
      <c r="C2143" s="8" t="s">
        <v>12716</v>
      </c>
      <c r="D2143" s="8" t="s">
        <v>9729</v>
      </c>
      <c r="E2143" s="8"/>
      <c r="F2143" s="8" t="s">
        <v>12961</v>
      </c>
    </row>
    <row r="2144" spans="1:6" ht="15.75" customHeight="1" x14ac:dyDescent="0.25">
      <c r="A2144" s="8"/>
      <c r="B2144" s="8" t="s">
        <v>12715</v>
      </c>
      <c r="C2144" s="8" t="s">
        <v>12716</v>
      </c>
      <c r="D2144" s="8" t="s">
        <v>9730</v>
      </c>
      <c r="E2144" s="8"/>
      <c r="F2144" s="8" t="s">
        <v>12965</v>
      </c>
    </row>
    <row r="2145" spans="1:6" ht="15.75" customHeight="1" x14ac:dyDescent="0.25">
      <c r="A2145" s="8"/>
      <c r="B2145" s="8" t="s">
        <v>12715</v>
      </c>
      <c r="C2145" s="8" t="s">
        <v>12716</v>
      </c>
      <c r="D2145" s="8" t="s">
        <v>9731</v>
      </c>
      <c r="E2145" s="8"/>
      <c r="F2145" s="8" t="s">
        <v>12984</v>
      </c>
    </row>
    <row r="2146" spans="1:6" ht="15.75" customHeight="1" x14ac:dyDescent="0.25">
      <c r="A2146" s="8"/>
      <c r="B2146" s="8" t="s">
        <v>12715</v>
      </c>
      <c r="C2146" s="8" t="s">
        <v>12716</v>
      </c>
      <c r="D2146" s="8" t="s">
        <v>9732</v>
      </c>
      <c r="E2146" s="8"/>
      <c r="F2146" s="8" t="s">
        <v>12987</v>
      </c>
    </row>
    <row r="2147" spans="1:6" ht="15.75" customHeight="1" x14ac:dyDescent="0.25">
      <c r="A2147" s="8"/>
      <c r="B2147" s="8" t="s">
        <v>12715</v>
      </c>
      <c r="C2147" s="8" t="s">
        <v>12716</v>
      </c>
      <c r="D2147" s="8" t="s">
        <v>9733</v>
      </c>
      <c r="E2147" s="8"/>
      <c r="F2147" s="8" t="s">
        <v>12985</v>
      </c>
    </row>
    <row r="2148" spans="1:6" ht="15.75" customHeight="1" x14ac:dyDescent="0.25">
      <c r="A2148" s="8"/>
      <c r="B2148" s="8" t="s">
        <v>12715</v>
      </c>
      <c r="C2148" s="8" t="s">
        <v>12716</v>
      </c>
      <c r="D2148" s="8" t="s">
        <v>9734</v>
      </c>
      <c r="E2148" s="8"/>
      <c r="F2148" s="8" t="s">
        <v>12975</v>
      </c>
    </row>
    <row r="2149" spans="1:6" ht="15.75" customHeight="1" x14ac:dyDescent="0.25">
      <c r="A2149" s="8"/>
      <c r="B2149" s="8" t="s">
        <v>12715</v>
      </c>
      <c r="C2149" s="8" t="s">
        <v>12716</v>
      </c>
      <c r="D2149" s="8" t="s">
        <v>9735</v>
      </c>
      <c r="E2149" s="8"/>
      <c r="F2149" s="8" t="s">
        <v>12986</v>
      </c>
    </row>
    <row r="2150" spans="1:6" ht="15.75" customHeight="1" x14ac:dyDescent="0.25">
      <c r="A2150" s="8"/>
      <c r="B2150" s="8" t="s">
        <v>12715</v>
      </c>
      <c r="C2150" s="8" t="s">
        <v>12716</v>
      </c>
      <c r="D2150" s="8" t="s">
        <v>9823</v>
      </c>
      <c r="E2150" s="8"/>
      <c r="F2150" s="8" t="s">
        <v>12867</v>
      </c>
    </row>
    <row r="2151" spans="1:6" ht="15.75" customHeight="1" x14ac:dyDescent="0.25">
      <c r="A2151" s="8"/>
      <c r="B2151" s="8" t="s">
        <v>12715</v>
      </c>
      <c r="C2151" s="8" t="s">
        <v>12716</v>
      </c>
      <c r="D2151" s="8" t="s">
        <v>9827</v>
      </c>
      <c r="E2151" s="8"/>
      <c r="F2151" s="8" t="s">
        <v>12870</v>
      </c>
    </row>
    <row r="2152" spans="1:6" ht="15.75" customHeight="1" x14ac:dyDescent="0.25">
      <c r="A2152" s="8"/>
      <c r="B2152" s="8" t="s">
        <v>12715</v>
      </c>
      <c r="C2152" s="8" t="s">
        <v>12716</v>
      </c>
      <c r="D2152" s="8" t="s">
        <v>9822</v>
      </c>
      <c r="E2152" s="8"/>
      <c r="F2152" s="8" t="s">
        <v>12864</v>
      </c>
    </row>
    <row r="2153" spans="1:6" ht="15.75" customHeight="1" x14ac:dyDescent="0.25">
      <c r="A2153" s="8"/>
      <c r="B2153" s="8" t="s">
        <v>12715</v>
      </c>
      <c r="C2153" s="8" t="s">
        <v>12716</v>
      </c>
      <c r="D2153" s="8" t="s">
        <v>9826</v>
      </c>
      <c r="E2153" s="8"/>
      <c r="F2153" s="8" t="s">
        <v>12866</v>
      </c>
    </row>
    <row r="2154" spans="1:6" ht="15.75" customHeight="1" x14ac:dyDescent="0.25">
      <c r="A2154" s="8"/>
      <c r="B2154" s="8" t="s">
        <v>12715</v>
      </c>
      <c r="C2154" s="8" t="s">
        <v>12716</v>
      </c>
      <c r="D2154" s="8" t="s">
        <v>9824</v>
      </c>
      <c r="E2154" s="8"/>
      <c r="F2154" s="8" t="s">
        <v>12865</v>
      </c>
    </row>
    <row r="2155" spans="1:6" ht="15.75" customHeight="1" x14ac:dyDescent="0.25">
      <c r="A2155" s="8"/>
      <c r="B2155" s="8" t="s">
        <v>12715</v>
      </c>
      <c r="C2155" s="8" t="s">
        <v>12716</v>
      </c>
      <c r="D2155" s="8" t="s">
        <v>9831</v>
      </c>
      <c r="E2155" s="8"/>
      <c r="F2155" s="8" t="s">
        <v>12869</v>
      </c>
    </row>
    <row r="2156" spans="1:6" ht="15.75" customHeight="1" x14ac:dyDescent="0.25">
      <c r="A2156" s="8"/>
      <c r="B2156" s="8" t="s">
        <v>12715</v>
      </c>
      <c r="C2156" s="8" t="s">
        <v>12716</v>
      </c>
      <c r="D2156" s="8" t="s">
        <v>9829</v>
      </c>
      <c r="E2156" s="8"/>
      <c r="F2156" s="8" t="s">
        <v>12857</v>
      </c>
    </row>
    <row r="2157" spans="1:6" ht="15.75" customHeight="1" x14ac:dyDescent="0.25">
      <c r="A2157" s="8"/>
      <c r="B2157" s="8" t="s">
        <v>12715</v>
      </c>
      <c r="C2157" s="8" t="s">
        <v>12716</v>
      </c>
      <c r="D2157" s="8" t="s">
        <v>9771</v>
      </c>
      <c r="E2157" s="8"/>
      <c r="F2157" s="8" t="s">
        <v>12859</v>
      </c>
    </row>
    <row r="2158" spans="1:6" ht="15.75" customHeight="1" x14ac:dyDescent="0.25">
      <c r="A2158" s="8"/>
      <c r="B2158" s="8" t="s">
        <v>12715</v>
      </c>
      <c r="C2158" s="8" t="s">
        <v>12716</v>
      </c>
      <c r="D2158" s="8" t="s">
        <v>9828</v>
      </c>
      <c r="E2158" s="8"/>
      <c r="F2158" s="8" t="s">
        <v>12858</v>
      </c>
    </row>
    <row r="2159" spans="1:6" ht="15.75" customHeight="1" x14ac:dyDescent="0.25">
      <c r="A2159" s="8"/>
      <c r="B2159" s="8" t="s">
        <v>12715</v>
      </c>
      <c r="C2159" s="8" t="s">
        <v>12716</v>
      </c>
      <c r="D2159" s="8" t="s">
        <v>9832</v>
      </c>
      <c r="E2159" s="8"/>
      <c r="F2159" s="8" t="s">
        <v>12868</v>
      </c>
    </row>
    <row r="2160" spans="1:6" ht="15.75" customHeight="1" x14ac:dyDescent="0.25">
      <c r="A2160" s="8"/>
      <c r="B2160" s="8" t="s">
        <v>12715</v>
      </c>
      <c r="C2160" s="8" t="s">
        <v>12716</v>
      </c>
      <c r="D2160" s="8" t="s">
        <v>9830</v>
      </c>
      <c r="E2160" s="8"/>
      <c r="F2160" s="8" t="s">
        <v>12863</v>
      </c>
    </row>
    <row r="2161" spans="1:6" ht="15.75" customHeight="1" x14ac:dyDescent="0.25">
      <c r="A2161" s="8"/>
      <c r="B2161" s="8" t="s">
        <v>12715</v>
      </c>
      <c r="C2161" s="8" t="s">
        <v>12716</v>
      </c>
      <c r="D2161" s="8" t="s">
        <v>9839</v>
      </c>
      <c r="E2161" s="8"/>
      <c r="F2161" s="8" t="s">
        <v>12843</v>
      </c>
    </row>
    <row r="2162" spans="1:6" ht="15.75" customHeight="1" x14ac:dyDescent="0.25">
      <c r="A2162" s="8"/>
      <c r="B2162" s="8" t="s">
        <v>12715</v>
      </c>
      <c r="C2162" s="8" t="s">
        <v>12716</v>
      </c>
      <c r="D2162" s="8" t="s">
        <v>9843</v>
      </c>
      <c r="E2162" s="8"/>
      <c r="F2162" s="8" t="s">
        <v>12842</v>
      </c>
    </row>
    <row r="2163" spans="1:6" ht="15.75" customHeight="1" x14ac:dyDescent="0.25">
      <c r="A2163" s="8"/>
      <c r="B2163" s="8" t="s">
        <v>12715</v>
      </c>
      <c r="C2163" s="8" t="s">
        <v>12716</v>
      </c>
      <c r="D2163" s="8" t="s">
        <v>9835</v>
      </c>
      <c r="E2163" s="8"/>
      <c r="F2163" s="8" t="s">
        <v>12848</v>
      </c>
    </row>
    <row r="2164" spans="1:6" ht="15.75" customHeight="1" x14ac:dyDescent="0.25">
      <c r="A2164" s="8"/>
      <c r="B2164" s="8" t="s">
        <v>12715</v>
      </c>
      <c r="C2164" s="8" t="s">
        <v>12716</v>
      </c>
      <c r="D2164" s="8" t="s">
        <v>9836</v>
      </c>
      <c r="E2164" s="8"/>
      <c r="F2164" s="8" t="s">
        <v>12854</v>
      </c>
    </row>
    <row r="2165" spans="1:6" ht="15.75" customHeight="1" x14ac:dyDescent="0.25">
      <c r="A2165" s="8"/>
      <c r="B2165" s="8" t="s">
        <v>12715</v>
      </c>
      <c r="C2165" s="8" t="s">
        <v>12716</v>
      </c>
      <c r="D2165" s="8" t="s">
        <v>9834</v>
      </c>
      <c r="E2165" s="8"/>
      <c r="F2165" s="8" t="s">
        <v>12853</v>
      </c>
    </row>
    <row r="2166" spans="1:6" ht="15.75" customHeight="1" x14ac:dyDescent="0.25">
      <c r="A2166" s="8"/>
      <c r="B2166" s="8" t="s">
        <v>12715</v>
      </c>
      <c r="C2166" s="8" t="s">
        <v>12716</v>
      </c>
      <c r="D2166" s="8" t="s">
        <v>9844</v>
      </c>
      <c r="E2166" s="8"/>
      <c r="F2166" s="8" t="s">
        <v>12841</v>
      </c>
    </row>
    <row r="2167" spans="1:6" ht="15.75" customHeight="1" x14ac:dyDescent="0.25">
      <c r="A2167" s="8"/>
      <c r="B2167" s="8" t="s">
        <v>12715</v>
      </c>
      <c r="C2167" s="8" t="s">
        <v>12716</v>
      </c>
      <c r="D2167" s="8" t="s">
        <v>9833</v>
      </c>
      <c r="E2167" s="8"/>
      <c r="F2167" s="8" t="s">
        <v>12845</v>
      </c>
    </row>
    <row r="2168" spans="1:6" ht="15.75" customHeight="1" x14ac:dyDescent="0.25">
      <c r="A2168" s="8"/>
      <c r="B2168" s="8" t="s">
        <v>12715</v>
      </c>
      <c r="C2168" s="8" t="s">
        <v>12716</v>
      </c>
      <c r="D2168" s="8" t="s">
        <v>9825</v>
      </c>
      <c r="E2168" s="8"/>
      <c r="F2168" s="8" t="s">
        <v>12856</v>
      </c>
    </row>
    <row r="2169" spans="1:6" ht="15.75" customHeight="1" x14ac:dyDescent="0.25">
      <c r="A2169" s="8"/>
      <c r="B2169" s="8" t="s">
        <v>12715</v>
      </c>
      <c r="C2169" s="8" t="s">
        <v>12716</v>
      </c>
      <c r="D2169" s="8" t="s">
        <v>9841</v>
      </c>
      <c r="E2169" s="8"/>
      <c r="F2169" s="8" t="s">
        <v>12846</v>
      </c>
    </row>
    <row r="2170" spans="1:6" ht="15.75" customHeight="1" x14ac:dyDescent="0.25">
      <c r="A2170" s="8"/>
      <c r="B2170" s="8" t="s">
        <v>12715</v>
      </c>
      <c r="C2170" s="8" t="s">
        <v>12716</v>
      </c>
      <c r="D2170" s="8" t="s">
        <v>9842</v>
      </c>
      <c r="E2170" s="8"/>
      <c r="F2170" s="8" t="s">
        <v>12844</v>
      </c>
    </row>
    <row r="2171" spans="1:6" ht="15.75" customHeight="1" x14ac:dyDescent="0.25">
      <c r="A2171" s="8"/>
      <c r="B2171" s="8" t="s">
        <v>12715</v>
      </c>
      <c r="C2171" s="8" t="s">
        <v>12716</v>
      </c>
      <c r="D2171" s="8" t="s">
        <v>9840</v>
      </c>
      <c r="E2171" s="8"/>
      <c r="F2171" s="8" t="s">
        <v>12847</v>
      </c>
    </row>
    <row r="2172" spans="1:6" ht="15.75" customHeight="1" x14ac:dyDescent="0.25">
      <c r="A2172" s="8"/>
      <c r="B2172" s="8" t="s">
        <v>12715</v>
      </c>
      <c r="C2172" s="8" t="s">
        <v>12716</v>
      </c>
      <c r="D2172" s="8" t="s">
        <v>9770</v>
      </c>
      <c r="E2172" s="8"/>
      <c r="F2172" s="8" t="s">
        <v>12862</v>
      </c>
    </row>
    <row r="2173" spans="1:6" ht="15.75" customHeight="1" x14ac:dyDescent="0.25">
      <c r="A2173" s="8"/>
      <c r="B2173" s="8" t="s">
        <v>12715</v>
      </c>
      <c r="C2173" s="8" t="s">
        <v>12716</v>
      </c>
      <c r="D2173" s="8" t="s">
        <v>9766</v>
      </c>
      <c r="E2173" s="8"/>
      <c r="F2173" s="8" t="s">
        <v>12820</v>
      </c>
    </row>
    <row r="2174" spans="1:6" ht="15.75" customHeight="1" x14ac:dyDescent="0.25">
      <c r="A2174" s="8"/>
      <c r="B2174" s="8" t="s">
        <v>12715</v>
      </c>
      <c r="C2174" s="8" t="s">
        <v>12716</v>
      </c>
      <c r="D2174" s="8" t="s">
        <v>9767</v>
      </c>
      <c r="E2174" s="8"/>
      <c r="F2174" s="8" t="s">
        <v>12819</v>
      </c>
    </row>
    <row r="2175" spans="1:6" ht="15.75" customHeight="1" x14ac:dyDescent="0.25">
      <c r="A2175" s="8"/>
      <c r="B2175" s="8" t="s">
        <v>12715</v>
      </c>
      <c r="C2175" s="8" t="s">
        <v>12716</v>
      </c>
      <c r="D2175" s="8" t="s">
        <v>9763</v>
      </c>
      <c r="E2175" s="8"/>
      <c r="F2175" s="8" t="s">
        <v>12821</v>
      </c>
    </row>
    <row r="2176" spans="1:6" ht="15.75" customHeight="1" x14ac:dyDescent="0.25">
      <c r="A2176" s="8"/>
      <c r="B2176" s="8" t="s">
        <v>12715</v>
      </c>
      <c r="C2176" s="8" t="s">
        <v>12716</v>
      </c>
      <c r="D2176" s="8" t="s">
        <v>9758</v>
      </c>
      <c r="E2176" s="8"/>
      <c r="F2176" s="8" t="s">
        <v>12815</v>
      </c>
    </row>
    <row r="2177" spans="1:6" ht="15.75" customHeight="1" x14ac:dyDescent="0.25">
      <c r="A2177" s="8"/>
      <c r="B2177" s="8" t="s">
        <v>12715</v>
      </c>
      <c r="C2177" s="8" t="s">
        <v>12716</v>
      </c>
      <c r="D2177" s="8" t="s">
        <v>9759</v>
      </c>
      <c r="E2177" s="8"/>
      <c r="F2177" s="8" t="s">
        <v>12818</v>
      </c>
    </row>
    <row r="2178" spans="1:6" ht="15.75" customHeight="1" x14ac:dyDescent="0.25">
      <c r="A2178" s="8"/>
      <c r="B2178" s="8" t="s">
        <v>12715</v>
      </c>
      <c r="C2178" s="8" t="s">
        <v>12716</v>
      </c>
      <c r="D2178" s="8" t="s">
        <v>9764</v>
      </c>
      <c r="E2178" s="8"/>
      <c r="F2178" s="8" t="s">
        <v>12837</v>
      </c>
    </row>
    <row r="2179" spans="1:6" ht="15.75" customHeight="1" x14ac:dyDescent="0.25">
      <c r="A2179" s="8"/>
      <c r="B2179" s="8" t="s">
        <v>12715</v>
      </c>
      <c r="C2179" s="8" t="s">
        <v>12716</v>
      </c>
      <c r="D2179" s="8" t="s">
        <v>9792</v>
      </c>
      <c r="E2179" s="8"/>
      <c r="F2179" s="8" t="s">
        <v>12839</v>
      </c>
    </row>
    <row r="2180" spans="1:6" ht="15.75" customHeight="1" x14ac:dyDescent="0.25">
      <c r="A2180" s="8"/>
      <c r="B2180" s="8" t="s">
        <v>12715</v>
      </c>
      <c r="C2180" s="8" t="s">
        <v>12716</v>
      </c>
      <c r="D2180" s="8" t="s">
        <v>9790</v>
      </c>
      <c r="E2180" s="8"/>
      <c r="F2180" s="8" t="s">
        <v>12838</v>
      </c>
    </row>
    <row r="2181" spans="1:6" ht="15.75" customHeight="1" x14ac:dyDescent="0.25">
      <c r="A2181" s="8"/>
      <c r="B2181" s="8" t="s">
        <v>12715</v>
      </c>
      <c r="C2181" s="8" t="s">
        <v>12716</v>
      </c>
      <c r="D2181" s="8" t="s">
        <v>9793</v>
      </c>
      <c r="E2181" s="8"/>
      <c r="F2181" s="8" t="s">
        <v>12840</v>
      </c>
    </row>
    <row r="2182" spans="1:6" ht="15.75" customHeight="1" x14ac:dyDescent="0.25">
      <c r="A2182" s="8"/>
      <c r="B2182" s="8" t="s">
        <v>12715</v>
      </c>
      <c r="C2182" s="8" t="s">
        <v>12716</v>
      </c>
      <c r="D2182" s="8" t="s">
        <v>9765</v>
      </c>
      <c r="E2182" s="8"/>
      <c r="F2182" s="8" t="s">
        <v>12836</v>
      </c>
    </row>
    <row r="2183" spans="1:6" ht="15.75" customHeight="1" x14ac:dyDescent="0.25">
      <c r="A2183" s="8"/>
      <c r="B2183" s="8" t="s">
        <v>12715</v>
      </c>
      <c r="C2183" s="8" t="s">
        <v>12716</v>
      </c>
      <c r="D2183" s="8" t="s">
        <v>9778</v>
      </c>
      <c r="E2183" s="8"/>
      <c r="F2183" s="8" t="s">
        <v>12835</v>
      </c>
    </row>
    <row r="2184" spans="1:6" ht="15.75" customHeight="1" x14ac:dyDescent="0.25">
      <c r="A2184" s="8"/>
      <c r="B2184" s="8" t="s">
        <v>12715</v>
      </c>
      <c r="C2184" s="8" t="s">
        <v>12716</v>
      </c>
      <c r="D2184" s="8" t="s">
        <v>9776</v>
      </c>
      <c r="E2184" s="8"/>
      <c r="F2184" s="8" t="s">
        <v>12824</v>
      </c>
    </row>
    <row r="2185" spans="1:6" ht="15.75" customHeight="1" x14ac:dyDescent="0.25">
      <c r="A2185" s="8"/>
      <c r="B2185" s="8" t="s">
        <v>12715</v>
      </c>
      <c r="C2185" s="8" t="s">
        <v>12716</v>
      </c>
      <c r="D2185" s="8" t="s">
        <v>9777</v>
      </c>
      <c r="E2185" s="8"/>
      <c r="F2185" s="8" t="s">
        <v>12823</v>
      </c>
    </row>
    <row r="2186" spans="1:6" ht="15.75" customHeight="1" x14ac:dyDescent="0.25">
      <c r="A2186" s="8"/>
      <c r="B2186" s="8" t="s">
        <v>12715</v>
      </c>
      <c r="C2186" s="8" t="s">
        <v>12716</v>
      </c>
      <c r="D2186" s="8" t="s">
        <v>9772</v>
      </c>
      <c r="E2186" s="8"/>
      <c r="F2186" s="8" t="s">
        <v>12825</v>
      </c>
    </row>
    <row r="2187" spans="1:6" ht="15.75" customHeight="1" x14ac:dyDescent="0.25">
      <c r="A2187" s="8"/>
      <c r="B2187" s="8" t="s">
        <v>12715</v>
      </c>
      <c r="C2187" s="8" t="s">
        <v>12716</v>
      </c>
      <c r="D2187" s="8" t="s">
        <v>9768</v>
      </c>
      <c r="E2187" s="8"/>
      <c r="F2187" s="8" t="s">
        <v>12861</v>
      </c>
    </row>
    <row r="2188" spans="1:6" ht="15.75" customHeight="1" x14ac:dyDescent="0.25">
      <c r="A2188" s="8"/>
      <c r="B2188" s="8" t="s">
        <v>12715</v>
      </c>
      <c r="C2188" s="8" t="s">
        <v>12716</v>
      </c>
      <c r="D2188" s="8" t="s">
        <v>9769</v>
      </c>
      <c r="E2188" s="8"/>
      <c r="F2188" s="8" t="s">
        <v>12860</v>
      </c>
    </row>
    <row r="2189" spans="1:6" ht="15.75" customHeight="1" x14ac:dyDescent="0.25">
      <c r="A2189" s="8"/>
      <c r="B2189" s="8" t="s">
        <v>12715</v>
      </c>
      <c r="C2189" s="8" t="s">
        <v>12716</v>
      </c>
      <c r="D2189" s="8" t="s">
        <v>9775</v>
      </c>
      <c r="E2189" s="8"/>
      <c r="F2189" s="8" t="s">
        <v>12826</v>
      </c>
    </row>
    <row r="2190" spans="1:6" ht="15.75" customHeight="1" x14ac:dyDescent="0.25">
      <c r="A2190" s="8"/>
      <c r="B2190" s="8" t="s">
        <v>12715</v>
      </c>
      <c r="C2190" s="8" t="s">
        <v>12716</v>
      </c>
      <c r="D2190" s="8" t="s">
        <v>9762</v>
      </c>
      <c r="E2190" s="8"/>
      <c r="F2190" s="8" t="s">
        <v>12817</v>
      </c>
    </row>
    <row r="2191" spans="1:6" ht="15.75" customHeight="1" x14ac:dyDescent="0.25">
      <c r="A2191" s="8"/>
      <c r="B2191" s="8" t="s">
        <v>12715</v>
      </c>
      <c r="C2191" s="8" t="s">
        <v>12716</v>
      </c>
      <c r="D2191" s="8" t="s">
        <v>9760</v>
      </c>
      <c r="E2191" s="8"/>
      <c r="F2191" s="8" t="s">
        <v>12816</v>
      </c>
    </row>
    <row r="2192" spans="1:6" ht="15.75" customHeight="1" x14ac:dyDescent="0.25">
      <c r="A2192" s="8"/>
      <c r="B2192" s="8" t="s">
        <v>12715</v>
      </c>
      <c r="C2192" s="8" t="s">
        <v>12716</v>
      </c>
      <c r="D2192" s="8" t="s">
        <v>9761</v>
      </c>
      <c r="E2192" s="8"/>
      <c r="F2192" s="8" t="s">
        <v>12822</v>
      </c>
    </row>
    <row r="2193" spans="1:6" ht="15.75" customHeight="1" x14ac:dyDescent="0.25">
      <c r="A2193" s="8"/>
      <c r="B2193" s="8" t="s">
        <v>12715</v>
      </c>
      <c r="C2193" s="8" t="s">
        <v>12716</v>
      </c>
      <c r="D2193" s="8" t="s">
        <v>9773</v>
      </c>
      <c r="E2193" s="8"/>
      <c r="F2193" s="8" t="s">
        <v>12828</v>
      </c>
    </row>
    <row r="2194" spans="1:6" ht="15.75" customHeight="1" x14ac:dyDescent="0.25">
      <c r="A2194" s="8"/>
      <c r="B2194" s="8" t="s">
        <v>12715</v>
      </c>
      <c r="C2194" s="8" t="s">
        <v>12716</v>
      </c>
      <c r="D2194" s="8" t="s">
        <v>9774</v>
      </c>
      <c r="E2194" s="8"/>
      <c r="F2194" s="8" t="s">
        <v>12827</v>
      </c>
    </row>
    <row r="2195" spans="1:6" ht="15.75" customHeight="1" x14ac:dyDescent="0.25">
      <c r="A2195" s="8"/>
      <c r="B2195" s="8" t="s">
        <v>12715</v>
      </c>
      <c r="C2195" s="8" t="s">
        <v>12716</v>
      </c>
      <c r="D2195" s="8" t="s">
        <v>9838</v>
      </c>
      <c r="E2195" s="8"/>
      <c r="F2195" s="8" t="s">
        <v>12855</v>
      </c>
    </row>
    <row r="2196" spans="1:6" ht="15.75" customHeight="1" x14ac:dyDescent="0.25">
      <c r="A2196" s="8"/>
      <c r="B2196" s="8" t="s">
        <v>12715</v>
      </c>
      <c r="C2196" s="8" t="s">
        <v>12716</v>
      </c>
      <c r="D2196" s="8" t="s">
        <v>9696</v>
      </c>
      <c r="E2196" s="8"/>
      <c r="F2196" s="8" t="s">
        <v>13000</v>
      </c>
    </row>
    <row r="2197" spans="1:6" ht="15.75" customHeight="1" x14ac:dyDescent="0.25">
      <c r="A2197" s="8"/>
      <c r="B2197" s="8" t="s">
        <v>12715</v>
      </c>
      <c r="C2197" s="8" t="s">
        <v>12716</v>
      </c>
      <c r="D2197" s="8" t="s">
        <v>9694</v>
      </c>
      <c r="E2197" s="8"/>
      <c r="F2197" s="8" t="s">
        <v>12999</v>
      </c>
    </row>
    <row r="2198" spans="1:6" ht="15.75" customHeight="1" x14ac:dyDescent="0.25">
      <c r="A2198" s="8"/>
      <c r="B2198" s="8" t="s">
        <v>12715</v>
      </c>
      <c r="C2198" s="8" t="s">
        <v>12716</v>
      </c>
      <c r="D2198" s="8" t="s">
        <v>9695</v>
      </c>
      <c r="E2198" s="8"/>
      <c r="F2198" s="8" t="s">
        <v>13038</v>
      </c>
    </row>
    <row r="2199" spans="1:6" ht="15.75" customHeight="1" x14ac:dyDescent="0.25">
      <c r="A2199" s="8"/>
      <c r="B2199" s="8" t="s">
        <v>12715</v>
      </c>
      <c r="C2199" s="8" t="s">
        <v>12716</v>
      </c>
      <c r="D2199" s="8" t="s">
        <v>9709</v>
      </c>
      <c r="E2199" s="8"/>
      <c r="F2199" s="8" t="s">
        <v>13040</v>
      </c>
    </row>
    <row r="2200" spans="1:6" ht="15.75" customHeight="1" x14ac:dyDescent="0.25">
      <c r="A2200" s="8"/>
      <c r="B2200" s="8" t="s">
        <v>12715</v>
      </c>
      <c r="C2200" s="8" t="s">
        <v>12716</v>
      </c>
      <c r="D2200" s="8" t="s">
        <v>9701</v>
      </c>
      <c r="E2200" s="8"/>
      <c r="F2200" s="8" t="s">
        <v>13039</v>
      </c>
    </row>
    <row r="2201" spans="1:6" ht="15.75" customHeight="1" x14ac:dyDescent="0.25">
      <c r="A2201" s="8"/>
      <c r="B2201" s="8" t="s">
        <v>12715</v>
      </c>
      <c r="C2201" s="8" t="s">
        <v>12716</v>
      </c>
      <c r="D2201" s="8" t="s">
        <v>9693</v>
      </c>
      <c r="E2201" s="8"/>
      <c r="F2201" s="8" t="s">
        <v>12998</v>
      </c>
    </row>
    <row r="2202" spans="1:6" ht="15.75" customHeight="1" x14ac:dyDescent="0.25">
      <c r="A2202" s="8"/>
      <c r="B2202" s="8" t="s">
        <v>12715</v>
      </c>
      <c r="C2202" s="8" t="s">
        <v>12716</v>
      </c>
      <c r="D2202" s="8" t="s">
        <v>9698</v>
      </c>
      <c r="E2202" s="8"/>
      <c r="F2202" s="8" t="s">
        <v>12992</v>
      </c>
    </row>
    <row r="2203" spans="1:6" ht="15.75" customHeight="1" x14ac:dyDescent="0.25">
      <c r="A2203" s="8"/>
      <c r="B2203" s="8" t="s">
        <v>12715</v>
      </c>
      <c r="C2203" s="8" t="s">
        <v>12716</v>
      </c>
      <c r="D2203" s="8" t="s">
        <v>9813</v>
      </c>
      <c r="E2203" s="8"/>
      <c r="F2203" s="8" t="s">
        <v>12991</v>
      </c>
    </row>
    <row r="2204" spans="1:6" ht="15.75" customHeight="1" x14ac:dyDescent="0.25">
      <c r="A2204" s="8"/>
      <c r="B2204" s="8" t="s">
        <v>12715</v>
      </c>
      <c r="C2204" s="8" t="s">
        <v>12716</v>
      </c>
      <c r="D2204" s="8" t="s">
        <v>9699</v>
      </c>
      <c r="E2204" s="8"/>
      <c r="F2204" s="8" t="s">
        <v>12997</v>
      </c>
    </row>
    <row r="2205" spans="1:6" ht="15.75" customHeight="1" x14ac:dyDescent="0.25">
      <c r="A2205" s="8"/>
      <c r="B2205" s="8" t="s">
        <v>12715</v>
      </c>
      <c r="C2205" s="8" t="s">
        <v>12716</v>
      </c>
      <c r="D2205" s="8" t="s">
        <v>9697</v>
      </c>
      <c r="E2205" s="8"/>
      <c r="F2205" s="8" t="s">
        <v>13002</v>
      </c>
    </row>
    <row r="2206" spans="1:6" ht="15.75" customHeight="1" x14ac:dyDescent="0.25">
      <c r="A2206" s="8"/>
      <c r="B2206" s="8" t="s">
        <v>12715</v>
      </c>
      <c r="C2206" s="8" t="s">
        <v>12716</v>
      </c>
      <c r="D2206" s="8" t="s">
        <v>9700</v>
      </c>
      <c r="E2206" s="8"/>
      <c r="F2206" s="8" t="s">
        <v>13001</v>
      </c>
    </row>
    <row r="2207" spans="1:6" ht="15.75" customHeight="1" x14ac:dyDescent="0.25">
      <c r="A2207" s="8"/>
      <c r="B2207" s="8" t="s">
        <v>12715</v>
      </c>
      <c r="C2207" s="8" t="s">
        <v>12716</v>
      </c>
      <c r="D2207" s="8" t="s">
        <v>9704</v>
      </c>
      <c r="E2207" s="8"/>
      <c r="F2207" s="8" t="s">
        <v>13048</v>
      </c>
    </row>
    <row r="2208" spans="1:6" ht="15.75" customHeight="1" x14ac:dyDescent="0.25">
      <c r="A2208" s="8"/>
      <c r="B2208" s="8" t="s">
        <v>12715</v>
      </c>
      <c r="C2208" s="8" t="s">
        <v>12716</v>
      </c>
      <c r="D2208" s="8" t="s">
        <v>9702</v>
      </c>
      <c r="E2208" s="8"/>
      <c r="F2208" s="8" t="s">
        <v>13047</v>
      </c>
    </row>
    <row r="2209" spans="1:6" ht="15.75" customHeight="1" x14ac:dyDescent="0.25">
      <c r="A2209" s="8"/>
      <c r="B2209" s="8" t="s">
        <v>12715</v>
      </c>
      <c r="C2209" s="8" t="s">
        <v>12716</v>
      </c>
      <c r="D2209" s="8" t="s">
        <v>9706</v>
      </c>
      <c r="E2209" s="8"/>
      <c r="F2209" s="8" t="s">
        <v>13045</v>
      </c>
    </row>
    <row r="2210" spans="1:6" ht="15.75" customHeight="1" x14ac:dyDescent="0.25">
      <c r="A2210" s="8"/>
      <c r="B2210" s="8" t="s">
        <v>12715</v>
      </c>
      <c r="C2210" s="8" t="s">
        <v>12716</v>
      </c>
      <c r="D2210" s="8" t="s">
        <v>9692</v>
      </c>
      <c r="E2210" s="8"/>
      <c r="F2210" s="8" t="s">
        <v>13043</v>
      </c>
    </row>
    <row r="2211" spans="1:6" ht="15.75" customHeight="1" x14ac:dyDescent="0.25">
      <c r="A2211" s="8"/>
      <c r="B2211" s="8" t="s">
        <v>12715</v>
      </c>
      <c r="C2211" s="8" t="s">
        <v>12716</v>
      </c>
      <c r="D2211" s="8" t="s">
        <v>9705</v>
      </c>
      <c r="E2211" s="8"/>
      <c r="F2211" s="8" t="s">
        <v>13042</v>
      </c>
    </row>
    <row r="2212" spans="1:6" ht="15.75" customHeight="1" x14ac:dyDescent="0.25">
      <c r="A2212" s="8"/>
      <c r="B2212" s="8" t="s">
        <v>12715</v>
      </c>
      <c r="C2212" s="8" t="s">
        <v>12716</v>
      </c>
      <c r="D2212" s="8" t="s">
        <v>9703</v>
      </c>
      <c r="E2212" s="8"/>
      <c r="F2212" s="8" t="s">
        <v>13046</v>
      </c>
    </row>
    <row r="2213" spans="1:6" ht="15.75" customHeight="1" x14ac:dyDescent="0.25">
      <c r="A2213" s="8"/>
      <c r="B2213" s="8" t="s">
        <v>12715</v>
      </c>
      <c r="C2213" s="8" t="s">
        <v>12716</v>
      </c>
      <c r="D2213" s="8" t="s">
        <v>9710</v>
      </c>
      <c r="E2213" s="8"/>
      <c r="F2213" s="8" t="s">
        <v>13034</v>
      </c>
    </row>
    <row r="2214" spans="1:6" ht="15.75" customHeight="1" x14ac:dyDescent="0.25">
      <c r="A2214" s="8"/>
      <c r="B2214" s="8" t="s">
        <v>12715</v>
      </c>
      <c r="C2214" s="8" t="s">
        <v>12716</v>
      </c>
      <c r="D2214" s="8" t="s">
        <v>9708</v>
      </c>
      <c r="E2214" s="8"/>
      <c r="F2214" s="8" t="s">
        <v>13037</v>
      </c>
    </row>
    <row r="2215" spans="1:6" ht="15.75" customHeight="1" x14ac:dyDescent="0.25">
      <c r="A2215" s="8"/>
      <c r="B2215" s="8" t="s">
        <v>12715</v>
      </c>
      <c r="C2215" s="8" t="s">
        <v>12716</v>
      </c>
      <c r="D2215" s="8" t="s">
        <v>9712</v>
      </c>
      <c r="E2215" s="8"/>
      <c r="F2215" s="8" t="s">
        <v>13035</v>
      </c>
    </row>
    <row r="2216" spans="1:6" ht="15.75" customHeight="1" x14ac:dyDescent="0.25">
      <c r="A2216" s="8"/>
      <c r="B2216" s="8" t="s">
        <v>12715</v>
      </c>
      <c r="C2216" s="8" t="s">
        <v>12716</v>
      </c>
      <c r="D2216" s="8" t="s">
        <v>9707</v>
      </c>
      <c r="E2216" s="8"/>
      <c r="F2216" s="8" t="s">
        <v>13041</v>
      </c>
    </row>
    <row r="2217" spans="1:6" ht="15.75" customHeight="1" x14ac:dyDescent="0.25">
      <c r="A2217" s="8"/>
      <c r="B2217" s="8" t="s">
        <v>12715</v>
      </c>
      <c r="C2217" s="8" t="s">
        <v>12716</v>
      </c>
      <c r="D2217" s="8" t="s">
        <v>9711</v>
      </c>
      <c r="E2217" s="8"/>
      <c r="F2217" s="8" t="s">
        <v>13036</v>
      </c>
    </row>
    <row r="2218" spans="1:6" ht="15.75" customHeight="1" x14ac:dyDescent="0.25">
      <c r="A2218" s="8"/>
      <c r="B2218" s="8" t="s">
        <v>12715</v>
      </c>
      <c r="C2218" s="8" t="s">
        <v>12716</v>
      </c>
      <c r="D2218" s="8" t="s">
        <v>9814</v>
      </c>
      <c r="E2218" s="8"/>
      <c r="F2218" s="8" t="s">
        <v>12993</v>
      </c>
    </row>
    <row r="2219" spans="1:6" ht="15.75" customHeight="1" x14ac:dyDescent="0.25">
      <c r="A2219" s="8"/>
      <c r="B2219" s="8" t="s">
        <v>12715</v>
      </c>
      <c r="C2219" s="8" t="s">
        <v>12716</v>
      </c>
      <c r="D2219" s="8" t="s">
        <v>9803</v>
      </c>
      <c r="E2219" s="8"/>
      <c r="F2219" s="8" t="s">
        <v>13007</v>
      </c>
    </row>
    <row r="2220" spans="1:6" ht="15.75" customHeight="1" x14ac:dyDescent="0.25">
      <c r="A2220" s="8"/>
      <c r="B2220" s="8" t="s">
        <v>12715</v>
      </c>
      <c r="C2220" s="8" t="s">
        <v>12716</v>
      </c>
      <c r="D2220" s="8" t="s">
        <v>9807</v>
      </c>
      <c r="E2220" s="8"/>
      <c r="F2220" s="8" t="s">
        <v>13010</v>
      </c>
    </row>
    <row r="2221" spans="1:6" ht="15.75" customHeight="1" x14ac:dyDescent="0.25">
      <c r="A2221" s="8"/>
      <c r="B2221" s="8" t="s">
        <v>12715</v>
      </c>
      <c r="C2221" s="8" t="s">
        <v>12716</v>
      </c>
      <c r="D2221" s="8" t="s">
        <v>9800</v>
      </c>
      <c r="E2221" s="8"/>
      <c r="F2221" s="8" t="s">
        <v>13004</v>
      </c>
    </row>
    <row r="2222" spans="1:6" ht="15.75" customHeight="1" x14ac:dyDescent="0.25">
      <c r="A2222" s="8"/>
      <c r="B2222" s="8" t="s">
        <v>12715</v>
      </c>
      <c r="C2222" s="8" t="s">
        <v>12716</v>
      </c>
      <c r="D2222" s="8" t="s">
        <v>9801</v>
      </c>
      <c r="E2222" s="8"/>
      <c r="F2222" s="8" t="s">
        <v>13006</v>
      </c>
    </row>
    <row r="2223" spans="1:6" ht="15.75" customHeight="1" x14ac:dyDescent="0.25">
      <c r="A2223" s="8"/>
      <c r="B2223" s="8" t="s">
        <v>12715</v>
      </c>
      <c r="C2223" s="8" t="s">
        <v>12716</v>
      </c>
      <c r="D2223" s="8" t="s">
        <v>9799</v>
      </c>
      <c r="E2223" s="8"/>
      <c r="F2223" s="8" t="s">
        <v>13005</v>
      </c>
    </row>
    <row r="2224" spans="1:6" ht="15.75" customHeight="1" x14ac:dyDescent="0.25">
      <c r="A2224" s="8"/>
      <c r="B2224" s="8" t="s">
        <v>12715</v>
      </c>
      <c r="C2224" s="8" t="s">
        <v>12716</v>
      </c>
      <c r="D2224" s="8" t="s">
        <v>9808</v>
      </c>
      <c r="E2224" s="8"/>
      <c r="F2224" s="8" t="s">
        <v>13009</v>
      </c>
    </row>
    <row r="2225" spans="1:6" ht="15.75" customHeight="1" x14ac:dyDescent="0.25">
      <c r="A2225" s="8"/>
      <c r="B2225" s="8" t="s">
        <v>12715</v>
      </c>
      <c r="C2225" s="8" t="s">
        <v>12716</v>
      </c>
      <c r="D2225" s="8" t="s">
        <v>9821</v>
      </c>
      <c r="E2225" s="8"/>
      <c r="F2225" s="8" t="s">
        <v>12849</v>
      </c>
    </row>
    <row r="2226" spans="1:6" ht="15.75" customHeight="1" x14ac:dyDescent="0.25">
      <c r="A2226" s="8"/>
      <c r="B2226" s="8" t="s">
        <v>12715</v>
      </c>
      <c r="C2226" s="8" t="s">
        <v>12716</v>
      </c>
      <c r="D2226" s="8" t="s">
        <v>9837</v>
      </c>
      <c r="E2226" s="8"/>
      <c r="F2226" s="8" t="s">
        <v>12852</v>
      </c>
    </row>
    <row r="2227" spans="1:6" ht="15.75" customHeight="1" x14ac:dyDescent="0.25">
      <c r="A2227" s="8"/>
      <c r="B2227" s="8" t="s">
        <v>12715</v>
      </c>
      <c r="C2227" s="8" t="s">
        <v>12716</v>
      </c>
      <c r="D2227" s="8" t="s">
        <v>9805</v>
      </c>
      <c r="E2227" s="8"/>
      <c r="F2227" s="8" t="s">
        <v>12850</v>
      </c>
    </row>
    <row r="2228" spans="1:6" ht="15.75" customHeight="1" x14ac:dyDescent="0.25">
      <c r="A2228" s="8"/>
      <c r="B2228" s="8" t="s">
        <v>12715</v>
      </c>
      <c r="C2228" s="8" t="s">
        <v>12716</v>
      </c>
      <c r="D2228" s="8" t="s">
        <v>9806</v>
      </c>
      <c r="E2228" s="8"/>
      <c r="F2228" s="8" t="s">
        <v>13008</v>
      </c>
    </row>
    <row r="2229" spans="1:6" ht="15.75" customHeight="1" x14ac:dyDescent="0.25">
      <c r="A2229" s="8"/>
      <c r="B2229" s="8" t="s">
        <v>12715</v>
      </c>
      <c r="C2229" s="8" t="s">
        <v>12716</v>
      </c>
      <c r="D2229" s="8" t="s">
        <v>9804</v>
      </c>
      <c r="E2229" s="8"/>
      <c r="F2229" s="8" t="s">
        <v>12851</v>
      </c>
    </row>
    <row r="2230" spans="1:6" ht="15.75" customHeight="1" x14ac:dyDescent="0.25">
      <c r="A2230" s="8"/>
      <c r="B2230" s="8" t="s">
        <v>12715</v>
      </c>
      <c r="C2230" s="8" t="s">
        <v>12716</v>
      </c>
      <c r="D2230" s="8" t="s">
        <v>9815</v>
      </c>
      <c r="E2230" s="8"/>
      <c r="F2230" s="8" t="s">
        <v>13003</v>
      </c>
    </row>
    <row r="2231" spans="1:6" ht="15.75" customHeight="1" x14ac:dyDescent="0.25">
      <c r="A2231" s="8"/>
      <c r="B2231" s="8" t="s">
        <v>12715</v>
      </c>
      <c r="C2231" s="8" t="s">
        <v>12716</v>
      </c>
      <c r="D2231" s="8" t="s">
        <v>9819</v>
      </c>
      <c r="E2231" s="8"/>
      <c r="F2231" s="8" t="s">
        <v>13014</v>
      </c>
    </row>
    <row r="2232" spans="1:6" ht="15.75" customHeight="1" x14ac:dyDescent="0.25">
      <c r="A2232" s="8"/>
      <c r="B2232" s="8" t="s">
        <v>12715</v>
      </c>
      <c r="C2232" s="8" t="s">
        <v>12716</v>
      </c>
      <c r="D2232" s="8" t="s">
        <v>9811</v>
      </c>
      <c r="E2232" s="8"/>
      <c r="F2232" s="8" t="s">
        <v>12994</v>
      </c>
    </row>
    <row r="2233" spans="1:6" ht="15.75" customHeight="1" x14ac:dyDescent="0.25">
      <c r="A2233" s="8"/>
      <c r="B2233" s="8" t="s">
        <v>12715</v>
      </c>
      <c r="C2233" s="8" t="s">
        <v>12716</v>
      </c>
      <c r="D2233" s="8" t="s">
        <v>9812</v>
      </c>
      <c r="E2233" s="8"/>
      <c r="F2233" s="8" t="s">
        <v>12996</v>
      </c>
    </row>
    <row r="2234" spans="1:6" ht="15.75" customHeight="1" x14ac:dyDescent="0.25">
      <c r="A2234" s="8"/>
      <c r="B2234" s="8" t="s">
        <v>12715</v>
      </c>
      <c r="C2234" s="8" t="s">
        <v>12716</v>
      </c>
      <c r="D2234" s="8" t="s">
        <v>9810</v>
      </c>
      <c r="E2234" s="8"/>
      <c r="F2234" s="8" t="s">
        <v>12995</v>
      </c>
    </row>
    <row r="2235" spans="1:6" ht="15.75" customHeight="1" x14ac:dyDescent="0.25">
      <c r="A2235" s="8"/>
      <c r="B2235" s="8" t="s">
        <v>12715</v>
      </c>
      <c r="C2235" s="8" t="s">
        <v>12716</v>
      </c>
      <c r="D2235" s="8" t="s">
        <v>9820</v>
      </c>
      <c r="E2235" s="8"/>
      <c r="F2235" s="8" t="s">
        <v>13013</v>
      </c>
    </row>
    <row r="2236" spans="1:6" ht="15.75" customHeight="1" x14ac:dyDescent="0.25">
      <c r="A2236" s="8"/>
      <c r="B2236" s="8" t="s">
        <v>12715</v>
      </c>
      <c r="C2236" s="8" t="s">
        <v>12716</v>
      </c>
      <c r="D2236" s="8" t="s">
        <v>9809</v>
      </c>
      <c r="E2236" s="8"/>
      <c r="F2236" s="8" t="s">
        <v>13016</v>
      </c>
    </row>
    <row r="2237" spans="1:6" ht="15.75" customHeight="1" x14ac:dyDescent="0.25">
      <c r="A2237" s="8"/>
      <c r="B2237" s="8" t="s">
        <v>12715</v>
      </c>
      <c r="C2237" s="8" t="s">
        <v>12716</v>
      </c>
      <c r="D2237" s="8" t="s">
        <v>9802</v>
      </c>
      <c r="E2237" s="8"/>
      <c r="F2237" s="8" t="s">
        <v>13011</v>
      </c>
    </row>
    <row r="2238" spans="1:6" ht="15.75" customHeight="1" x14ac:dyDescent="0.25">
      <c r="A2238" s="8"/>
      <c r="B2238" s="8" t="s">
        <v>12715</v>
      </c>
      <c r="C2238" s="8" t="s">
        <v>12716</v>
      </c>
      <c r="D2238" s="8" t="s">
        <v>9817</v>
      </c>
      <c r="E2238" s="8"/>
      <c r="F2238" s="8" t="s">
        <v>13017</v>
      </c>
    </row>
    <row r="2239" spans="1:6" ht="15.75" customHeight="1" x14ac:dyDescent="0.25">
      <c r="A2239" s="8"/>
      <c r="B2239" s="8" t="s">
        <v>12715</v>
      </c>
      <c r="C2239" s="8" t="s">
        <v>12716</v>
      </c>
      <c r="D2239" s="8" t="s">
        <v>9818</v>
      </c>
      <c r="E2239" s="8"/>
      <c r="F2239" s="8" t="s">
        <v>13012</v>
      </c>
    </row>
    <row r="2240" spans="1:6" ht="15.75" customHeight="1" x14ac:dyDescent="0.25">
      <c r="A2240" s="8"/>
      <c r="B2240" s="8" t="s">
        <v>12715</v>
      </c>
      <c r="C2240" s="8" t="s">
        <v>12716</v>
      </c>
      <c r="D2240" s="8" t="s">
        <v>9816</v>
      </c>
      <c r="E2240" s="8"/>
      <c r="F2240" s="8" t="s">
        <v>13015</v>
      </c>
    </row>
    <row r="2241" spans="1:6" ht="15.75" customHeight="1" x14ac:dyDescent="0.25">
      <c r="A2241" s="8"/>
      <c r="B2241" s="8" t="s">
        <v>12715</v>
      </c>
      <c r="C2241" s="8" t="s">
        <v>12716</v>
      </c>
      <c r="D2241" s="8" t="s">
        <v>10658</v>
      </c>
      <c r="E2241" s="8"/>
      <c r="F2241" s="8" t="s">
        <v>12729</v>
      </c>
    </row>
    <row r="2242" spans="1:6" ht="15.75" customHeight="1" x14ac:dyDescent="0.25">
      <c r="A2242" s="8"/>
      <c r="B2242" s="8" t="s">
        <v>12715</v>
      </c>
      <c r="C2242" s="8" t="s">
        <v>12716</v>
      </c>
      <c r="D2242" s="8" t="s">
        <v>10663</v>
      </c>
      <c r="E2242" s="8"/>
      <c r="F2242" s="8" t="s">
        <v>12720</v>
      </c>
    </row>
    <row r="2243" spans="1:6" ht="15.75" customHeight="1" x14ac:dyDescent="0.25">
      <c r="A2243" s="8"/>
      <c r="B2243" s="8" t="s">
        <v>12715</v>
      </c>
      <c r="C2243" s="8" t="s">
        <v>12716</v>
      </c>
      <c r="D2243" s="8" t="s">
        <v>10670</v>
      </c>
      <c r="E2243" s="8"/>
      <c r="F2243" s="8" t="s">
        <v>12736</v>
      </c>
    </row>
    <row r="2244" spans="1:6" ht="15.75" customHeight="1" x14ac:dyDescent="0.25">
      <c r="A2244" s="8"/>
      <c r="B2244" s="8" t="s">
        <v>12715</v>
      </c>
      <c r="C2244" s="8" t="s">
        <v>12716</v>
      </c>
      <c r="D2244" s="8" t="s">
        <v>10667</v>
      </c>
      <c r="E2244" s="8"/>
      <c r="F2244" s="8" t="s">
        <v>12738</v>
      </c>
    </row>
    <row r="2245" spans="1:6" ht="15.75" customHeight="1" x14ac:dyDescent="0.25">
      <c r="A2245" s="8"/>
      <c r="B2245" s="8" t="s">
        <v>12715</v>
      </c>
      <c r="C2245" s="8" t="s">
        <v>12716</v>
      </c>
      <c r="D2245" s="8" t="s">
        <v>10665</v>
      </c>
      <c r="E2245" s="8"/>
      <c r="F2245" s="8" t="s">
        <v>12739</v>
      </c>
    </row>
    <row r="2246" spans="1:6" ht="15.75" customHeight="1" x14ac:dyDescent="0.25">
      <c r="A2246" s="8"/>
      <c r="B2246" s="8" t="s">
        <v>12715</v>
      </c>
      <c r="C2246" s="8" t="s">
        <v>12716</v>
      </c>
      <c r="D2246" s="8" t="s">
        <v>10661</v>
      </c>
      <c r="E2246" s="8"/>
      <c r="F2246" s="8" t="s">
        <v>12721</v>
      </c>
    </row>
    <row r="2247" spans="1:6" ht="15.75" customHeight="1" x14ac:dyDescent="0.25">
      <c r="A2247" s="8"/>
      <c r="B2247" s="8" t="s">
        <v>12715</v>
      </c>
      <c r="C2247" s="8" t="s">
        <v>12716</v>
      </c>
      <c r="D2247" s="8" t="s">
        <v>10500</v>
      </c>
      <c r="E2247" s="8"/>
      <c r="F2247" s="8" t="s">
        <v>12719</v>
      </c>
    </row>
    <row r="2248" spans="1:6" ht="15.75" customHeight="1" x14ac:dyDescent="0.25">
      <c r="A2248" s="8"/>
      <c r="B2248" s="8" t="s">
        <v>12715</v>
      </c>
      <c r="C2248" s="8" t="s">
        <v>12716</v>
      </c>
      <c r="D2248" s="8" t="s">
        <v>10490</v>
      </c>
      <c r="E2248" s="8"/>
      <c r="F2248" s="8" t="s">
        <v>12726</v>
      </c>
    </row>
    <row r="2249" spans="1:6" ht="15.75" customHeight="1" x14ac:dyDescent="0.25">
      <c r="A2249" s="8"/>
      <c r="B2249" s="8" t="s">
        <v>12715</v>
      </c>
      <c r="C2249" s="8" t="s">
        <v>12716</v>
      </c>
      <c r="D2249" s="8" t="s">
        <v>10502</v>
      </c>
      <c r="E2249" s="8"/>
      <c r="F2249" s="8" t="s">
        <v>12718</v>
      </c>
    </row>
    <row r="2250" spans="1:6" ht="15.75" customHeight="1" x14ac:dyDescent="0.25">
      <c r="A2250" s="8"/>
      <c r="B2250" s="8" t="s">
        <v>12715</v>
      </c>
      <c r="C2250" s="8" t="s">
        <v>12716</v>
      </c>
      <c r="D2250" s="8" t="s">
        <v>10498</v>
      </c>
      <c r="E2250" s="8"/>
      <c r="F2250" s="8" t="s">
        <v>12722</v>
      </c>
    </row>
    <row r="2251" spans="1:6" ht="15.75" customHeight="1" x14ac:dyDescent="0.25">
      <c r="A2251" s="8"/>
      <c r="B2251" s="8" t="s">
        <v>12715</v>
      </c>
      <c r="C2251" s="8" t="s">
        <v>12716</v>
      </c>
      <c r="D2251" s="8" t="s">
        <v>10496</v>
      </c>
      <c r="E2251" s="8"/>
      <c r="F2251" s="8" t="s">
        <v>12717</v>
      </c>
    </row>
    <row r="2252" spans="1:6" ht="15.75" customHeight="1" x14ac:dyDescent="0.25">
      <c r="A2252" s="8"/>
      <c r="B2252" s="8" t="s">
        <v>12715</v>
      </c>
      <c r="C2252" s="8" t="s">
        <v>12716</v>
      </c>
      <c r="D2252" s="8" t="s">
        <v>10652</v>
      </c>
      <c r="E2252" s="8"/>
      <c r="F2252" s="8" t="s">
        <v>12765</v>
      </c>
    </row>
    <row r="2253" spans="1:6" ht="15.75" customHeight="1" x14ac:dyDescent="0.25">
      <c r="A2253" s="8"/>
      <c r="B2253" s="8" t="s">
        <v>12715</v>
      </c>
      <c r="C2253" s="8" t="s">
        <v>12716</v>
      </c>
      <c r="D2253" s="8" t="s">
        <v>10650</v>
      </c>
      <c r="E2253" s="8"/>
      <c r="F2253" s="8" t="s">
        <v>12733</v>
      </c>
    </row>
    <row r="2254" spans="1:6" ht="15.75" customHeight="1" x14ac:dyDescent="0.25">
      <c r="A2254" s="8"/>
      <c r="B2254" s="8" t="s">
        <v>12715</v>
      </c>
      <c r="C2254" s="8" t="s">
        <v>12716</v>
      </c>
      <c r="D2254" s="8" t="s">
        <v>10692</v>
      </c>
      <c r="E2254" s="8"/>
      <c r="F2254" s="8" t="s">
        <v>12798</v>
      </c>
    </row>
    <row r="2255" spans="1:6" ht="15.75" customHeight="1" x14ac:dyDescent="0.25">
      <c r="A2255" s="8"/>
      <c r="B2255" s="8" t="s">
        <v>12715</v>
      </c>
      <c r="C2255" s="8" t="s">
        <v>12716</v>
      </c>
      <c r="D2255" s="8" t="s">
        <v>10688</v>
      </c>
      <c r="E2255" s="8"/>
      <c r="F2255" s="8" t="s">
        <v>12796</v>
      </c>
    </row>
    <row r="2256" spans="1:6" ht="15.75" customHeight="1" x14ac:dyDescent="0.25">
      <c r="A2256" s="8"/>
      <c r="B2256" s="8" t="s">
        <v>12715</v>
      </c>
      <c r="C2256" s="8" t="s">
        <v>12716</v>
      </c>
      <c r="D2256" s="8" t="s">
        <v>10694</v>
      </c>
      <c r="E2256" s="8"/>
      <c r="F2256" s="8" t="s">
        <v>12797</v>
      </c>
    </row>
    <row r="2257" spans="1:6" ht="15.75" customHeight="1" x14ac:dyDescent="0.25">
      <c r="A2257" s="8"/>
      <c r="B2257" s="8" t="s">
        <v>12715</v>
      </c>
      <c r="C2257" s="8" t="s">
        <v>12716</v>
      </c>
      <c r="D2257" s="8" t="s">
        <v>10656</v>
      </c>
      <c r="E2257" s="8"/>
      <c r="F2257" s="8" t="s">
        <v>12734</v>
      </c>
    </row>
    <row r="2258" spans="1:6" ht="15.75" customHeight="1" x14ac:dyDescent="0.25">
      <c r="A2258" s="8"/>
      <c r="B2258" s="8" t="s">
        <v>12715</v>
      </c>
      <c r="C2258" s="8" t="s">
        <v>12716</v>
      </c>
      <c r="D2258" s="8" t="s">
        <v>10648</v>
      </c>
      <c r="E2258" s="8"/>
      <c r="F2258" s="8" t="s">
        <v>12732</v>
      </c>
    </row>
    <row r="2259" spans="1:6" ht="15.75" customHeight="1" x14ac:dyDescent="0.25">
      <c r="A2259" s="8"/>
      <c r="B2259" s="8" t="s">
        <v>12715</v>
      </c>
      <c r="C2259" s="8" t="s">
        <v>12716</v>
      </c>
      <c r="D2259" s="8" t="s">
        <v>10646</v>
      </c>
      <c r="E2259" s="8"/>
      <c r="F2259" s="8" t="s">
        <v>12737</v>
      </c>
    </row>
    <row r="2260" spans="1:6" ht="15.75" customHeight="1" x14ac:dyDescent="0.25">
      <c r="A2260" s="8"/>
      <c r="B2260" s="8" t="s">
        <v>12715</v>
      </c>
      <c r="C2260" s="8" t="s">
        <v>12716</v>
      </c>
      <c r="D2260" s="8" t="s">
        <v>10642</v>
      </c>
      <c r="E2260" s="8"/>
      <c r="F2260" s="8" t="s">
        <v>12731</v>
      </c>
    </row>
    <row r="2261" spans="1:6" ht="15.75" customHeight="1" x14ac:dyDescent="0.25">
      <c r="A2261" s="8"/>
      <c r="B2261" s="8" t="s">
        <v>12715</v>
      </c>
      <c r="C2261" s="8" t="s">
        <v>12716</v>
      </c>
      <c r="D2261" s="8" t="s">
        <v>10654</v>
      </c>
      <c r="E2261" s="8"/>
      <c r="F2261" s="8" t="s">
        <v>12735</v>
      </c>
    </row>
    <row r="2262" spans="1:6" ht="15.75" customHeight="1" x14ac:dyDescent="0.25">
      <c r="A2262" s="8"/>
      <c r="B2262" s="8" t="s">
        <v>12715</v>
      </c>
      <c r="C2262" s="8" t="s">
        <v>12716</v>
      </c>
      <c r="D2262" s="8" t="s">
        <v>10644</v>
      </c>
      <c r="E2262" s="8"/>
      <c r="F2262" s="8" t="s">
        <v>12730</v>
      </c>
    </row>
    <row r="2263" spans="1:6" ht="15.75" customHeight="1" x14ac:dyDescent="0.25">
      <c r="A2263" s="8"/>
      <c r="B2263" s="8" t="s">
        <v>12715</v>
      </c>
      <c r="C2263" s="8" t="s">
        <v>12716</v>
      </c>
      <c r="D2263" s="8" t="s">
        <v>10488</v>
      </c>
      <c r="E2263" s="8"/>
      <c r="F2263" s="8" t="s">
        <v>12727</v>
      </c>
    </row>
    <row r="2264" spans="1:6" ht="15.75" customHeight="1" x14ac:dyDescent="0.25">
      <c r="A2264" s="8"/>
      <c r="B2264" s="8" t="s">
        <v>12715</v>
      </c>
      <c r="C2264" s="8" t="s">
        <v>12716</v>
      </c>
      <c r="D2264" s="8" t="s">
        <v>10458</v>
      </c>
      <c r="E2264" s="8"/>
      <c r="F2264" s="8" t="s">
        <v>12760</v>
      </c>
    </row>
    <row r="2265" spans="1:6" ht="15.75" customHeight="1" x14ac:dyDescent="0.25">
      <c r="A2265" s="8"/>
      <c r="B2265" s="8" t="s">
        <v>12715</v>
      </c>
      <c r="C2265" s="8" t="s">
        <v>12716</v>
      </c>
      <c r="D2265" s="8" t="s">
        <v>10456</v>
      </c>
      <c r="E2265" s="8"/>
      <c r="F2265" s="8" t="s">
        <v>12761</v>
      </c>
    </row>
    <row r="2266" spans="1:6" ht="15.75" customHeight="1" x14ac:dyDescent="0.25">
      <c r="A2266" s="8"/>
      <c r="B2266" s="8" t="s">
        <v>12715</v>
      </c>
      <c r="C2266" s="8" t="s">
        <v>12716</v>
      </c>
      <c r="D2266" s="8" t="s">
        <v>10468</v>
      </c>
      <c r="E2266" s="8"/>
      <c r="F2266" s="8" t="s">
        <v>12759</v>
      </c>
    </row>
    <row r="2267" spans="1:6" ht="15.75" customHeight="1" x14ac:dyDescent="0.25">
      <c r="A2267" s="8"/>
      <c r="B2267" s="8" t="s">
        <v>12715</v>
      </c>
      <c r="C2267" s="8" t="s">
        <v>12716</v>
      </c>
      <c r="D2267" s="8" t="s">
        <v>10464</v>
      </c>
      <c r="E2267" s="8"/>
      <c r="F2267" s="8" t="s">
        <v>12763</v>
      </c>
    </row>
    <row r="2268" spans="1:6" ht="15.75" customHeight="1" x14ac:dyDescent="0.25">
      <c r="A2268" s="8"/>
      <c r="B2268" s="8" t="s">
        <v>12715</v>
      </c>
      <c r="C2268" s="8" t="s">
        <v>12716</v>
      </c>
      <c r="D2268" s="8" t="s">
        <v>10470</v>
      </c>
      <c r="E2268" s="8"/>
      <c r="F2268" s="8" t="s">
        <v>12764</v>
      </c>
    </row>
    <row r="2269" spans="1:6" ht="15.75" customHeight="1" x14ac:dyDescent="0.25">
      <c r="A2269" s="8"/>
      <c r="B2269" s="8" t="s">
        <v>12715</v>
      </c>
      <c r="C2269" s="8" t="s">
        <v>12716</v>
      </c>
      <c r="D2269" s="8" t="s">
        <v>10462</v>
      </c>
      <c r="E2269" s="8"/>
      <c r="F2269" s="8" t="s">
        <v>12752</v>
      </c>
    </row>
    <row r="2270" spans="1:6" ht="15.75" customHeight="1" x14ac:dyDescent="0.25">
      <c r="A2270" s="8"/>
      <c r="B2270" s="8" t="s">
        <v>12715</v>
      </c>
      <c r="C2270" s="8" t="s">
        <v>12716</v>
      </c>
      <c r="D2270" s="8" t="s">
        <v>10486</v>
      </c>
      <c r="E2270" s="8"/>
      <c r="F2270" s="8" t="s">
        <v>12740</v>
      </c>
    </row>
    <row r="2271" spans="1:6" ht="15.75" customHeight="1" x14ac:dyDescent="0.25">
      <c r="A2271" s="8"/>
      <c r="B2271" s="8" t="s">
        <v>12715</v>
      </c>
      <c r="C2271" s="8" t="s">
        <v>12716</v>
      </c>
      <c r="D2271" s="8" t="s">
        <v>10484</v>
      </c>
      <c r="E2271" s="8"/>
      <c r="F2271" s="8" t="s">
        <v>12741</v>
      </c>
    </row>
    <row r="2272" spans="1:6" ht="15.75" customHeight="1" x14ac:dyDescent="0.25">
      <c r="A2272" s="8"/>
      <c r="B2272" s="8" t="s">
        <v>12715</v>
      </c>
      <c r="C2272" s="8" t="s">
        <v>12716</v>
      </c>
      <c r="D2272" s="8" t="s">
        <v>10480</v>
      </c>
      <c r="E2272" s="8"/>
      <c r="F2272" s="8" t="s">
        <v>12745</v>
      </c>
    </row>
    <row r="2273" spans="1:6" ht="15.75" customHeight="1" x14ac:dyDescent="0.25">
      <c r="A2273" s="8"/>
      <c r="B2273" s="8" t="s">
        <v>12715</v>
      </c>
      <c r="C2273" s="8" t="s">
        <v>12716</v>
      </c>
      <c r="D2273" s="8" t="s">
        <v>10460</v>
      </c>
      <c r="E2273" s="8"/>
      <c r="F2273" s="8" t="s">
        <v>12743</v>
      </c>
    </row>
    <row r="2274" spans="1:6" ht="15.75" customHeight="1" x14ac:dyDescent="0.25">
      <c r="A2274" s="8"/>
      <c r="B2274" s="8" t="s">
        <v>12715</v>
      </c>
      <c r="C2274" s="8" t="s">
        <v>12716</v>
      </c>
      <c r="D2274" s="8" t="s">
        <v>10482</v>
      </c>
      <c r="E2274" s="8"/>
      <c r="F2274" s="8" t="s">
        <v>12744</v>
      </c>
    </row>
    <row r="2275" spans="1:6" ht="15.75" customHeight="1" x14ac:dyDescent="0.25">
      <c r="A2275" s="8"/>
      <c r="B2275" s="8" t="s">
        <v>12715</v>
      </c>
      <c r="C2275" s="8" t="s">
        <v>12716</v>
      </c>
      <c r="D2275" s="8" t="s">
        <v>10512</v>
      </c>
      <c r="E2275" s="8"/>
      <c r="F2275" s="8" t="s">
        <v>12725</v>
      </c>
    </row>
    <row r="2276" spans="1:6" ht="15.75" customHeight="1" x14ac:dyDescent="0.25">
      <c r="A2276" s="8"/>
      <c r="B2276" s="8" t="s">
        <v>12715</v>
      </c>
      <c r="C2276" s="8" t="s">
        <v>12716</v>
      </c>
      <c r="D2276" s="8" t="s">
        <v>10518</v>
      </c>
      <c r="E2276" s="8"/>
      <c r="F2276" s="8" t="s">
        <v>12756</v>
      </c>
    </row>
    <row r="2277" spans="1:6" ht="15.75" customHeight="1" x14ac:dyDescent="0.25">
      <c r="A2277" s="8"/>
      <c r="B2277" s="8" t="s">
        <v>12715</v>
      </c>
      <c r="C2277" s="8" t="s">
        <v>12716</v>
      </c>
      <c r="D2277" s="8" t="s">
        <v>10514</v>
      </c>
      <c r="E2277" s="8"/>
      <c r="F2277" s="8" t="s">
        <v>12724</v>
      </c>
    </row>
    <row r="2278" spans="1:6" ht="15.75" customHeight="1" x14ac:dyDescent="0.25">
      <c r="A2278" s="8"/>
      <c r="B2278" s="8" t="s">
        <v>12715</v>
      </c>
      <c r="C2278" s="8" t="s">
        <v>12716</v>
      </c>
      <c r="D2278" s="8" t="s">
        <v>10494</v>
      </c>
      <c r="E2278" s="8"/>
      <c r="F2278" s="8" t="s">
        <v>12728</v>
      </c>
    </row>
    <row r="2279" spans="1:6" ht="15.75" customHeight="1" x14ac:dyDescent="0.25">
      <c r="A2279" s="8"/>
      <c r="B2279" s="8" t="s">
        <v>12715</v>
      </c>
      <c r="C2279" s="8" t="s">
        <v>12716</v>
      </c>
      <c r="D2279" s="8" t="s">
        <v>10492</v>
      </c>
      <c r="E2279" s="8"/>
      <c r="F2279" s="8" t="s">
        <v>12723</v>
      </c>
    </row>
    <row r="2280" spans="1:6" ht="15.75" customHeight="1" x14ac:dyDescent="0.25">
      <c r="A2280" s="8"/>
      <c r="B2280" s="8" t="s">
        <v>12715</v>
      </c>
      <c r="C2280" s="8" t="s">
        <v>12716</v>
      </c>
      <c r="D2280" s="8" t="s">
        <v>10516</v>
      </c>
      <c r="E2280" s="8"/>
      <c r="F2280" s="8" t="s">
        <v>12757</v>
      </c>
    </row>
    <row r="2281" spans="1:6" ht="15.75" customHeight="1" x14ac:dyDescent="0.25">
      <c r="A2281" s="8"/>
      <c r="B2281" s="8" t="s">
        <v>12715</v>
      </c>
      <c r="C2281" s="8" t="s">
        <v>12716</v>
      </c>
      <c r="D2281" s="8" t="s">
        <v>10508</v>
      </c>
      <c r="E2281" s="8"/>
      <c r="F2281" s="8" t="s">
        <v>12755</v>
      </c>
    </row>
    <row r="2282" spans="1:6" ht="15.75" customHeight="1" x14ac:dyDescent="0.25">
      <c r="A2282" s="8"/>
      <c r="B2282" s="8" t="s">
        <v>12715</v>
      </c>
      <c r="C2282" s="8" t="s">
        <v>12716</v>
      </c>
      <c r="D2282" s="8" t="s">
        <v>10466</v>
      </c>
      <c r="E2282" s="8"/>
      <c r="F2282" s="8" t="s">
        <v>12762</v>
      </c>
    </row>
    <row r="2283" spans="1:6" ht="15.75" customHeight="1" x14ac:dyDescent="0.25">
      <c r="A2283" s="8"/>
      <c r="B2283" s="8" t="s">
        <v>12715</v>
      </c>
      <c r="C2283" s="8" t="s">
        <v>12716</v>
      </c>
      <c r="D2283" s="8" t="s">
        <v>10510</v>
      </c>
      <c r="E2283" s="8"/>
      <c r="F2283" s="8" t="s">
        <v>12754</v>
      </c>
    </row>
    <row r="2284" spans="1:6" ht="15.75" customHeight="1" x14ac:dyDescent="0.25">
      <c r="A2284" s="8"/>
      <c r="B2284" s="8" t="s">
        <v>12715</v>
      </c>
      <c r="C2284" s="8" t="s">
        <v>12716</v>
      </c>
      <c r="D2284" s="8" t="s">
        <v>10506</v>
      </c>
      <c r="E2284" s="8"/>
      <c r="F2284" s="8" t="s">
        <v>12758</v>
      </c>
    </row>
    <row r="2285" spans="1:6" ht="15.75" customHeight="1" x14ac:dyDescent="0.25">
      <c r="A2285" s="8"/>
      <c r="B2285" s="8" t="s">
        <v>12715</v>
      </c>
      <c r="C2285" s="8" t="s">
        <v>12716</v>
      </c>
      <c r="D2285" s="8" t="s">
        <v>10504</v>
      </c>
      <c r="E2285" s="8"/>
      <c r="F2285" s="8" t="s">
        <v>12753</v>
      </c>
    </row>
    <row r="2286" spans="1:6" ht="15.75" customHeight="1" x14ac:dyDescent="0.25">
      <c r="A2286" s="8"/>
      <c r="B2286" s="8" t="s">
        <v>12715</v>
      </c>
      <c r="C2286" s="8" t="s">
        <v>12716</v>
      </c>
      <c r="D2286" s="8" t="s">
        <v>10690</v>
      </c>
      <c r="E2286" s="8"/>
      <c r="F2286" s="8" t="s">
        <v>12801</v>
      </c>
    </row>
    <row r="2287" spans="1:6" ht="15.75" customHeight="1" x14ac:dyDescent="0.25">
      <c r="A2287" s="8"/>
      <c r="B2287" s="8" t="s">
        <v>12715</v>
      </c>
      <c r="C2287" s="8" t="s">
        <v>12716</v>
      </c>
      <c r="D2287" s="8" t="s">
        <v>10626</v>
      </c>
      <c r="E2287" s="8"/>
      <c r="F2287" s="8" t="s">
        <v>12770</v>
      </c>
    </row>
    <row r="2288" spans="1:6" ht="15.75" customHeight="1" x14ac:dyDescent="0.25">
      <c r="A2288" s="8"/>
      <c r="B2288" s="8" t="s">
        <v>12715</v>
      </c>
      <c r="C2288" s="8" t="s">
        <v>12716</v>
      </c>
      <c r="D2288" s="8" t="s">
        <v>10630</v>
      </c>
      <c r="E2288" s="8"/>
      <c r="F2288" s="8" t="s">
        <v>12766</v>
      </c>
    </row>
    <row r="2289" spans="1:6" ht="15.75" customHeight="1" x14ac:dyDescent="0.25">
      <c r="A2289" s="8"/>
      <c r="B2289" s="8" t="s">
        <v>12715</v>
      </c>
      <c r="C2289" s="8" t="s">
        <v>12716</v>
      </c>
      <c r="D2289" s="8" t="s">
        <v>10746</v>
      </c>
      <c r="E2289" s="8"/>
      <c r="F2289" s="8" t="s">
        <v>12769</v>
      </c>
    </row>
    <row r="2290" spans="1:6" ht="15.75" customHeight="1" x14ac:dyDescent="0.25">
      <c r="A2290" s="8"/>
      <c r="B2290" s="8" t="s">
        <v>12715</v>
      </c>
      <c r="C2290" s="8" t="s">
        <v>12716</v>
      </c>
      <c r="D2290" s="8" t="s">
        <v>10636</v>
      </c>
      <c r="E2290" s="8"/>
      <c r="F2290" s="8" t="s">
        <v>12786</v>
      </c>
    </row>
    <row r="2291" spans="1:6" ht="15.75" customHeight="1" x14ac:dyDescent="0.25">
      <c r="A2291" s="8"/>
      <c r="B2291" s="8" t="s">
        <v>12715</v>
      </c>
      <c r="C2291" s="8" t="s">
        <v>12716</v>
      </c>
      <c r="D2291" s="8" t="s">
        <v>10628</v>
      </c>
      <c r="E2291" s="8"/>
      <c r="F2291" s="8" t="s">
        <v>12777</v>
      </c>
    </row>
    <row r="2292" spans="1:6" ht="15.75" customHeight="1" x14ac:dyDescent="0.25">
      <c r="A2292" s="8"/>
      <c r="B2292" s="8" t="s">
        <v>12715</v>
      </c>
      <c r="C2292" s="8" t="s">
        <v>12716</v>
      </c>
      <c r="D2292" s="8" t="s">
        <v>10588</v>
      </c>
      <c r="E2292" s="8"/>
      <c r="F2292" s="8" t="s">
        <v>12767</v>
      </c>
    </row>
    <row r="2293" spans="1:6" ht="15.75" customHeight="1" x14ac:dyDescent="0.25">
      <c r="A2293" s="8"/>
      <c r="B2293" s="8" t="s">
        <v>12715</v>
      </c>
      <c r="C2293" s="8" t="s">
        <v>12716</v>
      </c>
      <c r="D2293" s="8" t="s">
        <v>10580</v>
      </c>
      <c r="E2293" s="8"/>
      <c r="F2293" s="8" t="s">
        <v>12776</v>
      </c>
    </row>
    <row r="2294" spans="1:6" ht="15.75" customHeight="1" x14ac:dyDescent="0.25">
      <c r="A2294" s="8"/>
      <c r="B2294" s="8" t="s">
        <v>12715</v>
      </c>
      <c r="C2294" s="8" t="s">
        <v>12716</v>
      </c>
      <c r="D2294" s="8" t="s">
        <v>10578</v>
      </c>
      <c r="E2294" s="8"/>
      <c r="F2294" s="8" t="s">
        <v>12771</v>
      </c>
    </row>
    <row r="2295" spans="1:6" ht="15.75" customHeight="1" x14ac:dyDescent="0.25">
      <c r="A2295" s="8"/>
      <c r="B2295" s="8" t="s">
        <v>12715</v>
      </c>
      <c r="C2295" s="8" t="s">
        <v>12716</v>
      </c>
      <c r="D2295" s="8" t="s">
        <v>10590</v>
      </c>
      <c r="E2295" s="8"/>
      <c r="F2295" s="8" t="s">
        <v>12775</v>
      </c>
    </row>
    <row r="2296" spans="1:6" ht="15.75" customHeight="1" x14ac:dyDescent="0.25">
      <c r="A2296" s="8"/>
      <c r="B2296" s="8" t="s">
        <v>12715</v>
      </c>
      <c r="C2296" s="8" t="s">
        <v>12716</v>
      </c>
      <c r="D2296" s="8" t="s">
        <v>10586</v>
      </c>
      <c r="E2296" s="8"/>
      <c r="F2296" s="8" t="s">
        <v>12768</v>
      </c>
    </row>
    <row r="2297" spans="1:6" ht="15.75" customHeight="1" x14ac:dyDescent="0.25">
      <c r="A2297" s="8"/>
      <c r="B2297" s="8" t="s">
        <v>12715</v>
      </c>
      <c r="C2297" s="8" t="s">
        <v>12716</v>
      </c>
      <c r="D2297" s="8" t="s">
        <v>10592</v>
      </c>
      <c r="E2297" s="8"/>
      <c r="F2297" s="8" t="s">
        <v>12774</v>
      </c>
    </row>
    <row r="2298" spans="1:6" ht="15.75" customHeight="1" x14ac:dyDescent="0.25">
      <c r="A2298" s="8"/>
      <c r="B2298" s="8" t="s">
        <v>12715</v>
      </c>
      <c r="C2298" s="8" t="s">
        <v>12716</v>
      </c>
      <c r="D2298" s="8" t="s">
        <v>10622</v>
      </c>
      <c r="E2298" s="8"/>
      <c r="F2298" s="8" t="s">
        <v>12778</v>
      </c>
    </row>
    <row r="2299" spans="1:6" ht="15.75" customHeight="1" x14ac:dyDescent="0.25">
      <c r="A2299" s="8"/>
      <c r="B2299" s="8" t="s">
        <v>12715</v>
      </c>
      <c r="C2299" s="8" t="s">
        <v>12716</v>
      </c>
      <c r="D2299" s="8" t="s">
        <v>10612</v>
      </c>
      <c r="E2299" s="8"/>
      <c r="F2299" s="8" t="s">
        <v>12779</v>
      </c>
    </row>
    <row r="2300" spans="1:6" ht="15.75" customHeight="1" x14ac:dyDescent="0.25">
      <c r="A2300" s="8"/>
      <c r="B2300" s="8" t="s">
        <v>12715</v>
      </c>
      <c r="C2300" s="8" t="s">
        <v>12716</v>
      </c>
      <c r="D2300" s="8" t="s">
        <v>10624</v>
      </c>
      <c r="E2300" s="8"/>
      <c r="F2300" s="8" t="s">
        <v>12783</v>
      </c>
    </row>
    <row r="2301" spans="1:6" ht="15.75" customHeight="1" x14ac:dyDescent="0.25">
      <c r="A2301" s="8"/>
      <c r="B2301" s="8" t="s">
        <v>12715</v>
      </c>
      <c r="C2301" s="8" t="s">
        <v>12716</v>
      </c>
      <c r="D2301" s="8" t="s">
        <v>10620</v>
      </c>
      <c r="E2301" s="8"/>
      <c r="F2301" s="8" t="s">
        <v>12781</v>
      </c>
    </row>
    <row r="2302" spans="1:6" ht="15.75" customHeight="1" x14ac:dyDescent="0.25">
      <c r="A2302" s="8"/>
      <c r="B2302" s="8" t="s">
        <v>12715</v>
      </c>
      <c r="C2302" s="8" t="s">
        <v>12716</v>
      </c>
      <c r="D2302" s="8" t="s">
        <v>10618</v>
      </c>
      <c r="E2302" s="8"/>
      <c r="F2302" s="8" t="s">
        <v>12782</v>
      </c>
    </row>
    <row r="2303" spans="1:6" ht="15.75" customHeight="1" x14ac:dyDescent="0.25">
      <c r="A2303" s="8"/>
      <c r="B2303" s="8" t="s">
        <v>12715</v>
      </c>
      <c r="C2303" s="8" t="s">
        <v>12716</v>
      </c>
      <c r="D2303" s="8" t="s">
        <v>10610</v>
      </c>
      <c r="E2303" s="8"/>
      <c r="F2303" s="8" t="s">
        <v>12780</v>
      </c>
    </row>
    <row r="2304" spans="1:6" ht="15.75" customHeight="1" x14ac:dyDescent="0.25">
      <c r="A2304" s="8"/>
      <c r="B2304" s="8" t="s">
        <v>12715</v>
      </c>
      <c r="C2304" s="8" t="s">
        <v>12716</v>
      </c>
      <c r="D2304" s="8" t="s">
        <v>10632</v>
      </c>
      <c r="E2304" s="8"/>
      <c r="F2304" s="8" t="s">
        <v>12784</v>
      </c>
    </row>
    <row r="2305" spans="1:6" ht="15.75" customHeight="1" x14ac:dyDescent="0.25">
      <c r="A2305" s="8"/>
      <c r="B2305" s="8" t="s">
        <v>12715</v>
      </c>
      <c r="C2305" s="8" t="s">
        <v>12716</v>
      </c>
      <c r="D2305" s="8" t="s">
        <v>10638</v>
      </c>
      <c r="E2305" s="8"/>
      <c r="F2305" s="8" t="s">
        <v>12785</v>
      </c>
    </row>
    <row r="2306" spans="1:6" ht="15.75" customHeight="1" x14ac:dyDescent="0.25">
      <c r="A2306" s="8"/>
      <c r="B2306" s="8" t="s">
        <v>12715</v>
      </c>
      <c r="C2306" s="8" t="s">
        <v>12716</v>
      </c>
      <c r="D2306" s="8" t="s">
        <v>10634</v>
      </c>
      <c r="E2306" s="8"/>
      <c r="F2306" s="8" t="s">
        <v>12789</v>
      </c>
    </row>
    <row r="2307" spans="1:6" ht="15.75" customHeight="1" x14ac:dyDescent="0.25">
      <c r="A2307" s="8"/>
      <c r="B2307" s="8" t="s">
        <v>12715</v>
      </c>
      <c r="C2307" s="8" t="s">
        <v>12716</v>
      </c>
      <c r="D2307" s="8" t="s">
        <v>10616</v>
      </c>
      <c r="E2307" s="8"/>
      <c r="F2307" s="8" t="s">
        <v>12787</v>
      </c>
    </row>
    <row r="2308" spans="1:6" ht="15.75" customHeight="1" x14ac:dyDescent="0.25">
      <c r="A2308" s="8"/>
      <c r="B2308" s="8" t="s">
        <v>12715</v>
      </c>
      <c r="C2308" s="8" t="s">
        <v>12716</v>
      </c>
      <c r="D2308" s="8" t="s">
        <v>10614</v>
      </c>
      <c r="E2308" s="8"/>
      <c r="F2308" s="8" t="s">
        <v>12788</v>
      </c>
    </row>
    <row r="2309" spans="1:6" ht="15.75" customHeight="1" x14ac:dyDescent="0.25">
      <c r="A2309" s="8"/>
      <c r="B2309" s="8" t="s">
        <v>12715</v>
      </c>
      <c r="C2309" s="8" t="s">
        <v>12716</v>
      </c>
      <c r="D2309" s="8" t="s">
        <v>10584</v>
      </c>
      <c r="E2309" s="8"/>
      <c r="F2309" s="8" t="s">
        <v>12772</v>
      </c>
    </row>
    <row r="2310" spans="1:6" ht="15.75" customHeight="1" x14ac:dyDescent="0.25">
      <c r="A2310" s="8"/>
      <c r="B2310" s="8" t="s">
        <v>12715</v>
      </c>
      <c r="C2310" s="8" t="s">
        <v>12716</v>
      </c>
      <c r="D2310" s="8" t="s">
        <v>10674</v>
      </c>
      <c r="E2310" s="8"/>
      <c r="F2310" s="8" t="s">
        <v>12793</v>
      </c>
    </row>
    <row r="2311" spans="1:6" ht="15.75" customHeight="1" x14ac:dyDescent="0.25">
      <c r="A2311" s="8"/>
      <c r="B2311" s="8" t="s">
        <v>12715</v>
      </c>
      <c r="C2311" s="8" t="s">
        <v>12716</v>
      </c>
      <c r="D2311" s="8" t="s">
        <v>10672</v>
      </c>
      <c r="E2311" s="8"/>
      <c r="F2311" s="8" t="s">
        <v>12794</v>
      </c>
    </row>
    <row r="2312" spans="1:6" ht="15.75" customHeight="1" x14ac:dyDescent="0.25">
      <c r="A2312" s="8"/>
      <c r="B2312" s="8" t="s">
        <v>12715</v>
      </c>
      <c r="C2312" s="8" t="s">
        <v>12716</v>
      </c>
      <c r="D2312" s="8" t="s">
        <v>10684</v>
      </c>
      <c r="E2312" s="8"/>
      <c r="F2312" s="8" t="s">
        <v>12802</v>
      </c>
    </row>
    <row r="2313" spans="1:6" ht="15.75" customHeight="1" x14ac:dyDescent="0.25">
      <c r="A2313" s="8"/>
      <c r="B2313" s="8" t="s">
        <v>12715</v>
      </c>
      <c r="C2313" s="8" t="s">
        <v>12716</v>
      </c>
      <c r="D2313" s="8" t="s">
        <v>10680</v>
      </c>
      <c r="E2313" s="8"/>
      <c r="F2313" s="8" t="s">
        <v>12810</v>
      </c>
    </row>
    <row r="2314" spans="1:6" ht="15.75" customHeight="1" x14ac:dyDescent="0.25">
      <c r="A2314" s="8"/>
      <c r="B2314" s="8" t="s">
        <v>12715</v>
      </c>
      <c r="C2314" s="8" t="s">
        <v>12716</v>
      </c>
      <c r="D2314" s="8" t="s">
        <v>10686</v>
      </c>
      <c r="E2314" s="8"/>
      <c r="F2314" s="8" t="s">
        <v>12811</v>
      </c>
    </row>
    <row r="2315" spans="1:6" ht="15.75" customHeight="1" x14ac:dyDescent="0.25">
      <c r="A2315" s="8"/>
      <c r="B2315" s="8" t="s">
        <v>12715</v>
      </c>
      <c r="C2315" s="8" t="s">
        <v>12716</v>
      </c>
      <c r="D2315" s="8" t="s">
        <v>10678</v>
      </c>
      <c r="E2315" s="8"/>
      <c r="F2315" s="8" t="s">
        <v>12795</v>
      </c>
    </row>
    <row r="2316" spans="1:6" ht="15.75" customHeight="1" x14ac:dyDescent="0.25">
      <c r="A2316" s="8"/>
      <c r="B2316" s="8" t="s">
        <v>12715</v>
      </c>
      <c r="C2316" s="8" t="s">
        <v>12716</v>
      </c>
      <c r="D2316" s="8" t="s">
        <v>10702</v>
      </c>
      <c r="E2316" s="8"/>
      <c r="F2316" s="8" t="s">
        <v>12799</v>
      </c>
    </row>
    <row r="2317" spans="1:6" ht="15.75" customHeight="1" x14ac:dyDescent="0.25">
      <c r="A2317" s="8"/>
      <c r="B2317" s="8" t="s">
        <v>12715</v>
      </c>
      <c r="C2317" s="8" t="s">
        <v>12716</v>
      </c>
      <c r="D2317" s="8" t="s">
        <v>10700</v>
      </c>
      <c r="E2317" s="8"/>
      <c r="F2317" s="8" t="s">
        <v>12800</v>
      </c>
    </row>
    <row r="2318" spans="1:6" ht="15.75" customHeight="1" x14ac:dyDescent="0.25">
      <c r="A2318" s="8"/>
      <c r="B2318" s="8" t="s">
        <v>12715</v>
      </c>
      <c r="C2318" s="8" t="s">
        <v>12716</v>
      </c>
      <c r="D2318" s="8" t="s">
        <v>10696</v>
      </c>
      <c r="E2318" s="8"/>
      <c r="F2318" s="8" t="s">
        <v>12792</v>
      </c>
    </row>
    <row r="2319" spans="1:6" ht="15.75" customHeight="1" x14ac:dyDescent="0.25">
      <c r="A2319" s="8"/>
      <c r="B2319" s="8" t="s">
        <v>12715</v>
      </c>
      <c r="C2319" s="8" t="s">
        <v>12716</v>
      </c>
      <c r="D2319" s="8" t="s">
        <v>10676</v>
      </c>
      <c r="E2319" s="8"/>
      <c r="F2319" s="8" t="s">
        <v>12790</v>
      </c>
    </row>
    <row r="2320" spans="1:6" ht="15.75" customHeight="1" x14ac:dyDescent="0.25">
      <c r="A2320" s="8"/>
      <c r="B2320" s="8" t="s">
        <v>12715</v>
      </c>
      <c r="C2320" s="8" t="s">
        <v>12716</v>
      </c>
      <c r="D2320" s="8" t="s">
        <v>10698</v>
      </c>
      <c r="E2320" s="8"/>
      <c r="F2320" s="8" t="s">
        <v>12791</v>
      </c>
    </row>
    <row r="2321" spans="1:6" ht="15.75" customHeight="1" x14ac:dyDescent="0.25">
      <c r="A2321" s="8"/>
      <c r="B2321" s="8" t="s">
        <v>12715</v>
      </c>
      <c r="C2321" s="8" t="s">
        <v>12716</v>
      </c>
      <c r="D2321" s="8" t="s">
        <v>10608</v>
      </c>
      <c r="E2321" s="8"/>
      <c r="F2321" s="8" t="s">
        <v>12808</v>
      </c>
    </row>
    <row r="2322" spans="1:6" ht="15.75" customHeight="1" x14ac:dyDescent="0.25">
      <c r="A2322" s="8"/>
      <c r="B2322" s="8" t="s">
        <v>12715</v>
      </c>
      <c r="C2322" s="8" t="s">
        <v>12716</v>
      </c>
      <c r="D2322" s="8" t="s">
        <v>10606</v>
      </c>
      <c r="E2322" s="8"/>
      <c r="F2322" s="8" t="s">
        <v>12803</v>
      </c>
    </row>
    <row r="2323" spans="1:6" ht="15.75" customHeight="1" x14ac:dyDescent="0.25">
      <c r="A2323" s="8"/>
      <c r="B2323" s="8" t="s">
        <v>12715</v>
      </c>
      <c r="C2323" s="8" t="s">
        <v>12716</v>
      </c>
      <c r="D2323" s="8" t="s">
        <v>10602</v>
      </c>
      <c r="E2323" s="8"/>
      <c r="F2323" s="8" t="s">
        <v>12807</v>
      </c>
    </row>
    <row r="2324" spans="1:6" ht="15.75" customHeight="1" x14ac:dyDescent="0.25">
      <c r="A2324" s="8"/>
      <c r="B2324" s="8" t="s">
        <v>12715</v>
      </c>
      <c r="C2324" s="8" t="s">
        <v>12716</v>
      </c>
      <c r="D2324" s="8" t="s">
        <v>10582</v>
      </c>
      <c r="E2324" s="8"/>
      <c r="F2324" s="8" t="s">
        <v>12773</v>
      </c>
    </row>
    <row r="2325" spans="1:6" ht="15.75" customHeight="1" x14ac:dyDescent="0.25">
      <c r="A2325" s="8"/>
      <c r="B2325" s="8" t="s">
        <v>12715</v>
      </c>
      <c r="C2325" s="8" t="s">
        <v>12716</v>
      </c>
      <c r="D2325" s="8" t="s">
        <v>10604</v>
      </c>
      <c r="E2325" s="8"/>
      <c r="F2325" s="8" t="s">
        <v>12806</v>
      </c>
    </row>
    <row r="2326" spans="1:6" ht="15.75" customHeight="1" x14ac:dyDescent="0.25">
      <c r="A2326" s="8"/>
      <c r="B2326" s="8" t="s">
        <v>12715</v>
      </c>
      <c r="C2326" s="8" t="s">
        <v>12716</v>
      </c>
      <c r="D2326" s="8" t="s">
        <v>10596</v>
      </c>
      <c r="E2326" s="8"/>
      <c r="F2326" s="8" t="s">
        <v>12804</v>
      </c>
    </row>
    <row r="2327" spans="1:6" ht="15.75" customHeight="1" x14ac:dyDescent="0.25">
      <c r="A2327" s="8"/>
      <c r="B2327" s="8" t="s">
        <v>12715</v>
      </c>
      <c r="C2327" s="8" t="s">
        <v>12716</v>
      </c>
      <c r="D2327" s="8" t="s">
        <v>10640</v>
      </c>
      <c r="E2327" s="8"/>
      <c r="F2327" s="8" t="s">
        <v>12814</v>
      </c>
    </row>
    <row r="2328" spans="1:6" ht="15.75" customHeight="1" x14ac:dyDescent="0.25">
      <c r="A2328" s="8"/>
      <c r="B2328" s="8" t="s">
        <v>12715</v>
      </c>
      <c r="C2328" s="8" t="s">
        <v>12716</v>
      </c>
      <c r="D2328" s="8" t="s">
        <v>10682</v>
      </c>
      <c r="E2328" s="8"/>
      <c r="F2328" s="8" t="s">
        <v>12809</v>
      </c>
    </row>
    <row r="2329" spans="1:6" ht="15.75" customHeight="1" x14ac:dyDescent="0.25">
      <c r="A2329" s="8"/>
      <c r="B2329" s="8" t="s">
        <v>12715</v>
      </c>
      <c r="C2329" s="8" t="s">
        <v>12716</v>
      </c>
      <c r="D2329" s="8" t="s">
        <v>10598</v>
      </c>
      <c r="E2329" s="8"/>
      <c r="F2329" s="8" t="s">
        <v>12813</v>
      </c>
    </row>
    <row r="2330" spans="1:6" ht="15.75" customHeight="1" x14ac:dyDescent="0.25">
      <c r="A2330" s="8"/>
      <c r="B2330" s="8" t="s">
        <v>12715</v>
      </c>
      <c r="C2330" s="8" t="s">
        <v>12716</v>
      </c>
      <c r="D2330" s="8" t="s">
        <v>10594</v>
      </c>
      <c r="E2330" s="8"/>
      <c r="F2330" s="8" t="s">
        <v>12805</v>
      </c>
    </row>
    <row r="2331" spans="1:6" ht="15.75" customHeight="1" x14ac:dyDescent="0.25">
      <c r="A2331" s="8"/>
      <c r="B2331" s="8" t="s">
        <v>12715</v>
      </c>
      <c r="C2331" s="8" t="s">
        <v>12716</v>
      </c>
      <c r="D2331" s="8" t="s">
        <v>10600</v>
      </c>
      <c r="E2331" s="8"/>
      <c r="F2331" s="8" t="s">
        <v>12812</v>
      </c>
    </row>
    <row r="2332" spans="1:6" ht="15.75" customHeight="1" x14ac:dyDescent="0.25">
      <c r="A2332" s="8"/>
      <c r="B2332" s="8" t="s">
        <v>12715</v>
      </c>
      <c r="C2332" s="8" t="s">
        <v>12716</v>
      </c>
      <c r="D2332" s="8" t="s">
        <v>10803</v>
      </c>
      <c r="E2332" s="8"/>
      <c r="F2332" s="8" t="s">
        <v>13141</v>
      </c>
    </row>
    <row r="2333" spans="1:6" ht="15.75" customHeight="1" x14ac:dyDescent="0.25">
      <c r="A2333" s="8"/>
      <c r="B2333" s="8" t="s">
        <v>12715</v>
      </c>
      <c r="C2333" s="8" t="s">
        <v>12716</v>
      </c>
      <c r="D2333" s="8" t="s">
        <v>10805</v>
      </c>
      <c r="E2333" s="8"/>
      <c r="F2333" s="8" t="s">
        <v>13139</v>
      </c>
    </row>
    <row r="2334" spans="1:6" ht="15.75" customHeight="1" x14ac:dyDescent="0.25">
      <c r="A2334" s="8"/>
      <c r="B2334" s="8" t="s">
        <v>12715</v>
      </c>
      <c r="C2334" s="8" t="s">
        <v>12716</v>
      </c>
      <c r="D2334" s="8" t="s">
        <v>10815</v>
      </c>
      <c r="E2334" s="8"/>
      <c r="F2334" s="8" t="s">
        <v>13144</v>
      </c>
    </row>
    <row r="2335" spans="1:6" ht="15.75" customHeight="1" x14ac:dyDescent="0.25">
      <c r="A2335" s="8"/>
      <c r="B2335" s="8" t="s">
        <v>12715</v>
      </c>
      <c r="C2335" s="8" t="s">
        <v>12716</v>
      </c>
      <c r="D2335" s="8" t="s">
        <v>10825</v>
      </c>
      <c r="E2335" s="8"/>
      <c r="F2335" s="8" t="s">
        <v>13142</v>
      </c>
    </row>
    <row r="2336" spans="1:6" ht="15.75" customHeight="1" x14ac:dyDescent="0.25">
      <c r="A2336" s="8"/>
      <c r="B2336" s="8" t="s">
        <v>12715</v>
      </c>
      <c r="C2336" s="8" t="s">
        <v>12716</v>
      </c>
      <c r="D2336" s="8" t="s">
        <v>10827</v>
      </c>
      <c r="E2336" s="8"/>
      <c r="F2336" s="8" t="s">
        <v>13143</v>
      </c>
    </row>
    <row r="2337" spans="1:6" ht="15.75" customHeight="1" x14ac:dyDescent="0.25">
      <c r="A2337" s="8"/>
      <c r="B2337" s="8" t="s">
        <v>12715</v>
      </c>
      <c r="C2337" s="8" t="s">
        <v>12716</v>
      </c>
      <c r="D2337" s="8" t="s">
        <v>10801</v>
      </c>
      <c r="E2337" s="8"/>
      <c r="F2337" s="8" t="s">
        <v>13140</v>
      </c>
    </row>
    <row r="2338" spans="1:6" ht="15.75" customHeight="1" x14ac:dyDescent="0.25">
      <c r="A2338" s="8"/>
      <c r="B2338" s="8" t="s">
        <v>12715</v>
      </c>
      <c r="C2338" s="8" t="s">
        <v>12716</v>
      </c>
      <c r="D2338" s="8" t="s">
        <v>10809</v>
      </c>
      <c r="E2338" s="8"/>
      <c r="F2338" s="8" t="s">
        <v>13069</v>
      </c>
    </row>
    <row r="2339" spans="1:6" ht="15.75" customHeight="1" x14ac:dyDescent="0.25">
      <c r="A2339" s="8"/>
      <c r="B2339" s="8" t="s">
        <v>12715</v>
      </c>
      <c r="C2339" s="8" t="s">
        <v>12716</v>
      </c>
      <c r="D2339" s="8" t="s">
        <v>10727</v>
      </c>
      <c r="E2339" s="8"/>
      <c r="F2339" s="8" t="s">
        <v>13066</v>
      </c>
    </row>
    <row r="2340" spans="1:6" ht="15.75" customHeight="1" x14ac:dyDescent="0.25">
      <c r="A2340" s="8"/>
      <c r="B2340" s="8" t="s">
        <v>12715</v>
      </c>
      <c r="C2340" s="8" t="s">
        <v>12716</v>
      </c>
      <c r="D2340" s="8" t="s">
        <v>10807</v>
      </c>
      <c r="E2340" s="8"/>
      <c r="F2340" s="8" t="s">
        <v>13068</v>
      </c>
    </row>
    <row r="2341" spans="1:6" ht="15.75" customHeight="1" x14ac:dyDescent="0.25">
      <c r="A2341" s="8"/>
      <c r="B2341" s="8" t="s">
        <v>12715</v>
      </c>
      <c r="C2341" s="8" t="s">
        <v>12716</v>
      </c>
      <c r="D2341" s="8" t="s">
        <v>10811</v>
      </c>
      <c r="E2341" s="8"/>
      <c r="F2341" s="8" t="s">
        <v>13103</v>
      </c>
    </row>
    <row r="2342" spans="1:6" ht="15.75" customHeight="1" x14ac:dyDescent="0.25">
      <c r="A2342" s="8"/>
      <c r="B2342" s="8" t="s">
        <v>12715</v>
      </c>
      <c r="C2342" s="8" t="s">
        <v>12716</v>
      </c>
      <c r="D2342" s="8" t="s">
        <v>10813</v>
      </c>
      <c r="E2342" s="8"/>
      <c r="F2342" s="8" t="s">
        <v>13067</v>
      </c>
    </row>
    <row r="2343" spans="1:6" ht="15.75" customHeight="1" x14ac:dyDescent="0.25">
      <c r="A2343" s="8"/>
      <c r="B2343" s="8" t="s">
        <v>12715</v>
      </c>
      <c r="C2343" s="8" t="s">
        <v>12716</v>
      </c>
      <c r="D2343" s="8" t="s">
        <v>10775</v>
      </c>
      <c r="E2343" s="8"/>
      <c r="F2343" s="8" t="s">
        <v>13155</v>
      </c>
    </row>
    <row r="2344" spans="1:6" ht="15.75" customHeight="1" x14ac:dyDescent="0.25">
      <c r="A2344" s="8"/>
      <c r="B2344" s="8" t="s">
        <v>12715</v>
      </c>
      <c r="C2344" s="8" t="s">
        <v>12716</v>
      </c>
      <c r="D2344" s="8" t="s">
        <v>10777</v>
      </c>
      <c r="E2344" s="8"/>
      <c r="F2344" s="8" t="s">
        <v>13135</v>
      </c>
    </row>
    <row r="2345" spans="1:6" ht="15.75" customHeight="1" x14ac:dyDescent="0.25">
      <c r="A2345" s="8"/>
      <c r="B2345" s="8" t="s">
        <v>12715</v>
      </c>
      <c r="C2345" s="8" t="s">
        <v>12716</v>
      </c>
      <c r="D2345" s="8" t="s">
        <v>10781</v>
      </c>
      <c r="E2345" s="8"/>
      <c r="F2345" s="8" t="s">
        <v>13154</v>
      </c>
    </row>
    <row r="2346" spans="1:6" ht="15.75" customHeight="1" x14ac:dyDescent="0.25">
      <c r="A2346" s="8"/>
      <c r="B2346" s="8" t="s">
        <v>12715</v>
      </c>
      <c r="C2346" s="8" t="s">
        <v>12716</v>
      </c>
      <c r="D2346" s="8" t="s">
        <v>10769</v>
      </c>
      <c r="E2346" s="8"/>
      <c r="F2346" s="8" t="s">
        <v>13156</v>
      </c>
    </row>
    <row r="2347" spans="1:6" ht="15.75" customHeight="1" x14ac:dyDescent="0.25">
      <c r="A2347" s="8"/>
      <c r="B2347" s="8" t="s">
        <v>12715</v>
      </c>
      <c r="C2347" s="8" t="s">
        <v>12716</v>
      </c>
      <c r="D2347" s="8" t="s">
        <v>10779</v>
      </c>
      <c r="E2347" s="8"/>
      <c r="F2347" s="8" t="s">
        <v>13153</v>
      </c>
    </row>
    <row r="2348" spans="1:6" ht="15.75" customHeight="1" x14ac:dyDescent="0.25">
      <c r="A2348" s="8"/>
      <c r="B2348" s="8" t="s">
        <v>12715</v>
      </c>
      <c r="C2348" s="8" t="s">
        <v>12716</v>
      </c>
      <c r="D2348" s="8" t="s">
        <v>10821</v>
      </c>
      <c r="E2348" s="8"/>
      <c r="F2348" s="8" t="s">
        <v>13136</v>
      </c>
    </row>
    <row r="2349" spans="1:6" ht="15.75" customHeight="1" x14ac:dyDescent="0.25">
      <c r="A2349" s="8"/>
      <c r="B2349" s="8" t="s">
        <v>12715</v>
      </c>
      <c r="C2349" s="8" t="s">
        <v>12716</v>
      </c>
      <c r="D2349" s="8" t="s">
        <v>10829</v>
      </c>
      <c r="E2349" s="8"/>
      <c r="F2349" s="8" t="s">
        <v>13133</v>
      </c>
    </row>
    <row r="2350" spans="1:6" ht="15.75" customHeight="1" x14ac:dyDescent="0.25">
      <c r="A2350" s="8"/>
      <c r="B2350" s="8" t="s">
        <v>12715</v>
      </c>
      <c r="C2350" s="8" t="s">
        <v>12716</v>
      </c>
      <c r="D2350" s="8" t="s">
        <v>10831</v>
      </c>
      <c r="E2350" s="8"/>
      <c r="F2350" s="8" t="s">
        <v>13138</v>
      </c>
    </row>
    <row r="2351" spans="1:6" ht="15.75" customHeight="1" x14ac:dyDescent="0.25">
      <c r="A2351" s="8"/>
      <c r="B2351" s="8" t="s">
        <v>12715</v>
      </c>
      <c r="C2351" s="8" t="s">
        <v>12716</v>
      </c>
      <c r="D2351" s="8" t="s">
        <v>10819</v>
      </c>
      <c r="E2351" s="8"/>
      <c r="F2351" s="8" t="s">
        <v>13132</v>
      </c>
    </row>
    <row r="2352" spans="1:6" ht="15.75" customHeight="1" x14ac:dyDescent="0.25">
      <c r="A2352" s="8"/>
      <c r="B2352" s="8" t="s">
        <v>12715</v>
      </c>
      <c r="C2352" s="8" t="s">
        <v>12716</v>
      </c>
      <c r="D2352" s="8" t="s">
        <v>10823</v>
      </c>
      <c r="E2352" s="8"/>
      <c r="F2352" s="8" t="s">
        <v>13134</v>
      </c>
    </row>
    <row r="2353" spans="1:6" ht="15.75" customHeight="1" x14ac:dyDescent="0.25">
      <c r="A2353" s="8"/>
      <c r="B2353" s="8" t="s">
        <v>12715</v>
      </c>
      <c r="C2353" s="8" t="s">
        <v>12716</v>
      </c>
      <c r="D2353" s="8" t="s">
        <v>10817</v>
      </c>
      <c r="E2353" s="8"/>
      <c r="F2353" s="8" t="s">
        <v>13131</v>
      </c>
    </row>
    <row r="2354" spans="1:6" ht="15.75" customHeight="1" x14ac:dyDescent="0.25">
      <c r="A2354" s="8"/>
      <c r="B2354" s="8" t="s">
        <v>12715</v>
      </c>
      <c r="C2354" s="8" t="s">
        <v>12716</v>
      </c>
      <c r="D2354" s="8" t="s">
        <v>10729</v>
      </c>
      <c r="E2354" s="8"/>
      <c r="F2354" s="8" t="s">
        <v>13063</v>
      </c>
    </row>
    <row r="2355" spans="1:6" ht="15.75" customHeight="1" x14ac:dyDescent="0.25">
      <c r="A2355" s="8"/>
      <c r="B2355" s="8" t="s">
        <v>12715</v>
      </c>
      <c r="C2355" s="8" t="s">
        <v>12716</v>
      </c>
      <c r="D2355" s="8" t="s">
        <v>10757</v>
      </c>
      <c r="E2355" s="8"/>
      <c r="F2355" s="8" t="s">
        <v>13052</v>
      </c>
    </row>
    <row r="2356" spans="1:6" ht="15.75" customHeight="1" x14ac:dyDescent="0.25">
      <c r="A2356" s="8"/>
      <c r="B2356" s="8" t="s">
        <v>12715</v>
      </c>
      <c r="C2356" s="8" t="s">
        <v>12716</v>
      </c>
      <c r="D2356" s="8" t="s">
        <v>10753</v>
      </c>
      <c r="E2356" s="8"/>
      <c r="F2356" s="8" t="s">
        <v>13060</v>
      </c>
    </row>
    <row r="2357" spans="1:6" ht="15.75" customHeight="1" x14ac:dyDescent="0.25">
      <c r="A2357" s="8"/>
      <c r="B2357" s="8" t="s">
        <v>12715</v>
      </c>
      <c r="C2357" s="8" t="s">
        <v>12716</v>
      </c>
      <c r="D2357" s="8" t="s">
        <v>10755</v>
      </c>
      <c r="E2357" s="8"/>
      <c r="F2357" s="8" t="s">
        <v>13051</v>
      </c>
    </row>
    <row r="2358" spans="1:6" ht="15.75" customHeight="1" x14ac:dyDescent="0.25">
      <c r="A2358" s="8"/>
      <c r="B2358" s="8" t="s">
        <v>12715</v>
      </c>
      <c r="C2358" s="8" t="s">
        <v>12716</v>
      </c>
      <c r="D2358" s="8" t="s">
        <v>10719</v>
      </c>
      <c r="E2358" s="8"/>
      <c r="F2358" s="8" t="s">
        <v>13055</v>
      </c>
    </row>
    <row r="2359" spans="1:6" ht="15.75" customHeight="1" x14ac:dyDescent="0.25">
      <c r="A2359" s="8"/>
      <c r="B2359" s="8" t="s">
        <v>12715</v>
      </c>
      <c r="C2359" s="8" t="s">
        <v>12716</v>
      </c>
      <c r="D2359" s="8" t="s">
        <v>10715</v>
      </c>
      <c r="E2359" s="8"/>
      <c r="F2359" s="8" t="s">
        <v>13050</v>
      </c>
    </row>
    <row r="2360" spans="1:6" ht="15.75" customHeight="1" x14ac:dyDescent="0.25">
      <c r="A2360" s="8"/>
      <c r="B2360" s="8" t="s">
        <v>12715</v>
      </c>
      <c r="C2360" s="8" t="s">
        <v>12716</v>
      </c>
      <c r="D2360" s="8" t="s">
        <v>10763</v>
      </c>
      <c r="E2360" s="8"/>
      <c r="F2360" s="8" t="s">
        <v>13061</v>
      </c>
    </row>
    <row r="2361" spans="1:6" ht="15.75" customHeight="1" x14ac:dyDescent="0.25">
      <c r="A2361" s="8"/>
      <c r="B2361" s="8" t="s">
        <v>12715</v>
      </c>
      <c r="C2361" s="8" t="s">
        <v>12716</v>
      </c>
      <c r="D2361" s="8" t="s">
        <v>10750</v>
      </c>
      <c r="E2361" s="8"/>
      <c r="F2361" s="8" t="s">
        <v>13057</v>
      </c>
    </row>
    <row r="2362" spans="1:6" ht="15.75" customHeight="1" x14ac:dyDescent="0.25">
      <c r="A2362" s="8"/>
      <c r="B2362" s="8" t="s">
        <v>12715</v>
      </c>
      <c r="C2362" s="8" t="s">
        <v>12716</v>
      </c>
      <c r="D2362" s="8" t="s">
        <v>10742</v>
      </c>
      <c r="E2362" s="8"/>
      <c r="F2362" s="8" t="s">
        <v>13058</v>
      </c>
    </row>
    <row r="2363" spans="1:6" ht="15.75" customHeight="1" x14ac:dyDescent="0.25">
      <c r="A2363" s="8"/>
      <c r="B2363" s="8" t="s">
        <v>12715</v>
      </c>
      <c r="C2363" s="8" t="s">
        <v>12716</v>
      </c>
      <c r="D2363" s="8" t="s">
        <v>10761</v>
      </c>
      <c r="E2363" s="8"/>
      <c r="F2363" s="8" t="s">
        <v>13056</v>
      </c>
    </row>
    <row r="2364" spans="1:6" ht="15.75" customHeight="1" x14ac:dyDescent="0.25">
      <c r="A2364" s="8"/>
      <c r="B2364" s="8" t="s">
        <v>12715</v>
      </c>
      <c r="C2364" s="8" t="s">
        <v>12716</v>
      </c>
      <c r="D2364" s="8" t="s">
        <v>10765</v>
      </c>
      <c r="E2364" s="8"/>
      <c r="F2364" s="8" t="s">
        <v>13062</v>
      </c>
    </row>
    <row r="2365" spans="1:6" ht="15.75" customHeight="1" x14ac:dyDescent="0.25">
      <c r="A2365" s="8"/>
      <c r="B2365" s="8" t="s">
        <v>12715</v>
      </c>
      <c r="C2365" s="8" t="s">
        <v>12716</v>
      </c>
      <c r="D2365" s="8" t="s">
        <v>10759</v>
      </c>
      <c r="E2365" s="8"/>
      <c r="F2365" s="8" t="s">
        <v>13059</v>
      </c>
    </row>
    <row r="2366" spans="1:6" ht="15.75" customHeight="1" x14ac:dyDescent="0.25">
      <c r="A2366" s="8"/>
      <c r="B2366" s="8" t="s">
        <v>12715</v>
      </c>
      <c r="C2366" s="8" t="s">
        <v>12716</v>
      </c>
      <c r="D2366" s="8" t="s">
        <v>10736</v>
      </c>
      <c r="E2366" s="8"/>
      <c r="F2366" s="8" t="s">
        <v>13075</v>
      </c>
    </row>
    <row r="2367" spans="1:6" ht="15.75" customHeight="1" x14ac:dyDescent="0.25">
      <c r="A2367" s="8"/>
      <c r="B2367" s="8" t="s">
        <v>12715</v>
      </c>
      <c r="C2367" s="8" t="s">
        <v>12716</v>
      </c>
      <c r="D2367" s="8" t="s">
        <v>10732</v>
      </c>
      <c r="E2367" s="8"/>
      <c r="F2367" s="8" t="s">
        <v>13076</v>
      </c>
    </row>
    <row r="2368" spans="1:6" ht="15.75" customHeight="1" x14ac:dyDescent="0.25">
      <c r="A2368" s="8"/>
      <c r="B2368" s="8" t="s">
        <v>12715</v>
      </c>
      <c r="C2368" s="8" t="s">
        <v>12716</v>
      </c>
      <c r="D2368" s="8" t="s">
        <v>10734</v>
      </c>
      <c r="E2368" s="8"/>
      <c r="F2368" s="8" t="s">
        <v>13070</v>
      </c>
    </row>
    <row r="2369" spans="1:6" ht="15.75" customHeight="1" x14ac:dyDescent="0.25">
      <c r="A2369" s="8"/>
      <c r="B2369" s="8" t="s">
        <v>12715</v>
      </c>
      <c r="C2369" s="8" t="s">
        <v>12716</v>
      </c>
      <c r="D2369" s="8" t="s">
        <v>10723</v>
      </c>
      <c r="E2369" s="8"/>
      <c r="F2369" s="8" t="s">
        <v>13064</v>
      </c>
    </row>
    <row r="2370" spans="1:6" ht="15.75" customHeight="1" x14ac:dyDescent="0.25">
      <c r="A2370" s="8"/>
      <c r="B2370" s="8" t="s">
        <v>12715</v>
      </c>
      <c r="C2370" s="8" t="s">
        <v>12716</v>
      </c>
      <c r="D2370" s="8" t="s">
        <v>10725</v>
      </c>
      <c r="E2370" s="8"/>
      <c r="F2370" s="8" t="s">
        <v>13065</v>
      </c>
    </row>
    <row r="2371" spans="1:6" ht="15.75" customHeight="1" x14ac:dyDescent="0.25">
      <c r="A2371" s="8"/>
      <c r="B2371" s="8" t="s">
        <v>12715</v>
      </c>
      <c r="C2371" s="8" t="s">
        <v>12716</v>
      </c>
      <c r="D2371" s="8" t="s">
        <v>10721</v>
      </c>
      <c r="E2371" s="8"/>
      <c r="F2371" s="8" t="s">
        <v>13074</v>
      </c>
    </row>
    <row r="2372" spans="1:6" ht="15.75" customHeight="1" x14ac:dyDescent="0.25">
      <c r="A2372" s="8"/>
      <c r="B2372" s="8" t="s">
        <v>12715</v>
      </c>
      <c r="C2372" s="8" t="s">
        <v>12716</v>
      </c>
      <c r="D2372" s="8" t="s">
        <v>10708</v>
      </c>
      <c r="E2372" s="8"/>
      <c r="F2372" s="8" t="s">
        <v>13053</v>
      </c>
    </row>
    <row r="2373" spans="1:6" ht="15.75" customHeight="1" x14ac:dyDescent="0.25">
      <c r="A2373" s="8"/>
      <c r="B2373" s="8" t="s">
        <v>12715</v>
      </c>
      <c r="C2373" s="8" t="s">
        <v>12716</v>
      </c>
      <c r="D2373" s="8" t="s">
        <v>10717</v>
      </c>
      <c r="E2373" s="8"/>
      <c r="F2373" s="8" t="s">
        <v>13054</v>
      </c>
    </row>
    <row r="2374" spans="1:6" ht="15.75" customHeight="1" x14ac:dyDescent="0.25">
      <c r="A2374" s="8"/>
      <c r="B2374" s="8" t="s">
        <v>12715</v>
      </c>
      <c r="C2374" s="8" t="s">
        <v>12716</v>
      </c>
      <c r="D2374" s="8" t="s">
        <v>10706</v>
      </c>
      <c r="E2374" s="8"/>
      <c r="F2374" s="8" t="s">
        <v>13073</v>
      </c>
    </row>
    <row r="2375" spans="1:6" ht="15.75" customHeight="1" x14ac:dyDescent="0.25">
      <c r="A2375" s="8"/>
      <c r="B2375" s="8" t="s">
        <v>12715</v>
      </c>
      <c r="C2375" s="8" t="s">
        <v>12716</v>
      </c>
      <c r="D2375" s="8" t="s">
        <v>10710</v>
      </c>
      <c r="E2375" s="8"/>
      <c r="F2375" s="8" t="s">
        <v>13071</v>
      </c>
    </row>
    <row r="2376" spans="1:6" ht="15.75" customHeight="1" x14ac:dyDescent="0.25">
      <c r="A2376" s="8"/>
      <c r="B2376" s="8" t="s">
        <v>12715</v>
      </c>
      <c r="C2376" s="8" t="s">
        <v>12716</v>
      </c>
      <c r="D2376" s="8" t="s">
        <v>10712</v>
      </c>
      <c r="E2376" s="8"/>
      <c r="F2376" s="8" t="s">
        <v>13072</v>
      </c>
    </row>
    <row r="2377" spans="1:6" ht="15.75" customHeight="1" x14ac:dyDescent="0.25">
      <c r="A2377" s="8"/>
      <c r="B2377" s="8" t="s">
        <v>12715</v>
      </c>
      <c r="C2377" s="8" t="s">
        <v>12716</v>
      </c>
      <c r="D2377" s="8" t="s">
        <v>10767</v>
      </c>
      <c r="E2377" s="8"/>
      <c r="F2377" s="8" t="s">
        <v>13159</v>
      </c>
    </row>
    <row r="2378" spans="1:6" ht="15.75" customHeight="1" x14ac:dyDescent="0.25">
      <c r="A2378" s="8"/>
      <c r="B2378" s="8" t="s">
        <v>12715</v>
      </c>
      <c r="C2378" s="8" t="s">
        <v>12716</v>
      </c>
      <c r="D2378" s="8" t="s">
        <v>10576</v>
      </c>
      <c r="E2378" s="8"/>
      <c r="F2378" s="8" t="s">
        <v>13127</v>
      </c>
    </row>
    <row r="2379" spans="1:6" ht="15.75" customHeight="1" x14ac:dyDescent="0.25">
      <c r="A2379" s="8"/>
      <c r="B2379" s="8" t="s">
        <v>12715</v>
      </c>
      <c r="C2379" s="8" t="s">
        <v>12716</v>
      </c>
      <c r="D2379" s="8" t="s">
        <v>10570</v>
      </c>
      <c r="E2379" s="8"/>
      <c r="F2379" s="8" t="s">
        <v>13128</v>
      </c>
    </row>
    <row r="2380" spans="1:6" ht="15.75" customHeight="1" x14ac:dyDescent="0.25">
      <c r="A2380" s="8"/>
      <c r="B2380" s="8" t="s">
        <v>12715</v>
      </c>
      <c r="C2380" s="8" t="s">
        <v>12716</v>
      </c>
      <c r="D2380" s="8" t="s">
        <v>10574</v>
      </c>
      <c r="E2380" s="8"/>
      <c r="F2380" s="8" t="s">
        <v>13119</v>
      </c>
    </row>
    <row r="2381" spans="1:6" ht="15.75" customHeight="1" x14ac:dyDescent="0.25">
      <c r="A2381" s="8"/>
      <c r="B2381" s="8" t="s">
        <v>12715</v>
      </c>
      <c r="C2381" s="8" t="s">
        <v>12716</v>
      </c>
      <c r="D2381" s="8" t="s">
        <v>10558</v>
      </c>
      <c r="E2381" s="8"/>
      <c r="F2381" s="8" t="s">
        <v>13120</v>
      </c>
    </row>
    <row r="2382" spans="1:6" ht="15.75" customHeight="1" x14ac:dyDescent="0.25">
      <c r="A2382" s="8"/>
      <c r="B2382" s="8" t="s">
        <v>12715</v>
      </c>
      <c r="C2382" s="8" t="s">
        <v>12716</v>
      </c>
      <c r="D2382" s="8" t="s">
        <v>10556</v>
      </c>
      <c r="E2382" s="8"/>
      <c r="F2382" s="8" t="s">
        <v>13118</v>
      </c>
    </row>
    <row r="2383" spans="1:6" ht="15.75" customHeight="1" x14ac:dyDescent="0.25">
      <c r="A2383" s="8"/>
      <c r="B2383" s="8" t="s">
        <v>12715</v>
      </c>
      <c r="C2383" s="8" t="s">
        <v>12716</v>
      </c>
      <c r="D2383" s="8" t="s">
        <v>10568</v>
      </c>
      <c r="E2383" s="8"/>
      <c r="F2383" s="8" t="s">
        <v>13129</v>
      </c>
    </row>
    <row r="2384" spans="1:6" ht="15.75" customHeight="1" x14ac:dyDescent="0.25">
      <c r="A2384" s="8"/>
      <c r="B2384" s="8" t="s">
        <v>12715</v>
      </c>
      <c r="C2384" s="8" t="s">
        <v>12716</v>
      </c>
      <c r="D2384" s="8" t="s">
        <v>10536</v>
      </c>
      <c r="E2384" s="8"/>
      <c r="F2384" s="8" t="s">
        <v>13108</v>
      </c>
    </row>
    <row r="2385" spans="1:6" ht="15.75" customHeight="1" x14ac:dyDescent="0.25">
      <c r="A2385" s="8"/>
      <c r="B2385" s="8" t="s">
        <v>12715</v>
      </c>
      <c r="C2385" s="8" t="s">
        <v>12716</v>
      </c>
      <c r="D2385" s="8" t="s">
        <v>10534</v>
      </c>
      <c r="E2385" s="8"/>
      <c r="F2385" s="8" t="s">
        <v>13109</v>
      </c>
    </row>
    <row r="2386" spans="1:6" ht="15.75" customHeight="1" x14ac:dyDescent="0.25">
      <c r="A2386" s="8"/>
      <c r="B2386" s="8" t="s">
        <v>12715</v>
      </c>
      <c r="C2386" s="8" t="s">
        <v>12716</v>
      </c>
      <c r="D2386" s="8" t="s">
        <v>10530</v>
      </c>
      <c r="E2386" s="8"/>
      <c r="F2386" s="8" t="s">
        <v>13126</v>
      </c>
    </row>
    <row r="2387" spans="1:6" ht="15.75" customHeight="1" x14ac:dyDescent="0.25">
      <c r="A2387" s="8"/>
      <c r="B2387" s="8" t="s">
        <v>12715</v>
      </c>
      <c r="C2387" s="8" t="s">
        <v>12716</v>
      </c>
      <c r="D2387" s="8" t="s">
        <v>10572</v>
      </c>
      <c r="E2387" s="8"/>
      <c r="F2387" s="8" t="s">
        <v>13124</v>
      </c>
    </row>
    <row r="2388" spans="1:6" ht="15.75" customHeight="1" x14ac:dyDescent="0.25">
      <c r="A2388" s="8"/>
      <c r="B2388" s="8" t="s">
        <v>12715</v>
      </c>
      <c r="C2388" s="8" t="s">
        <v>12716</v>
      </c>
      <c r="D2388" s="8" t="s">
        <v>10532</v>
      </c>
      <c r="E2388" s="8"/>
      <c r="F2388" s="8" t="s">
        <v>13125</v>
      </c>
    </row>
    <row r="2389" spans="1:6" ht="15.75" customHeight="1" x14ac:dyDescent="0.25">
      <c r="A2389" s="8"/>
      <c r="B2389" s="8" t="s">
        <v>12715</v>
      </c>
      <c r="C2389" s="8" t="s">
        <v>12716</v>
      </c>
      <c r="D2389" s="8" t="s">
        <v>10476</v>
      </c>
      <c r="E2389" s="8"/>
      <c r="F2389" s="8" t="s">
        <v>12751</v>
      </c>
    </row>
    <row r="2390" spans="1:6" ht="15.75" customHeight="1" x14ac:dyDescent="0.25">
      <c r="A2390" s="8"/>
      <c r="B2390" s="8" t="s">
        <v>12715</v>
      </c>
      <c r="C2390" s="8" t="s">
        <v>12716</v>
      </c>
      <c r="D2390" s="8" t="s">
        <v>10520</v>
      </c>
      <c r="E2390" s="8"/>
      <c r="F2390" s="8" t="s">
        <v>12746</v>
      </c>
    </row>
    <row r="2391" spans="1:6" ht="15.75" customHeight="1" x14ac:dyDescent="0.25">
      <c r="A2391" s="8"/>
      <c r="B2391" s="8" t="s">
        <v>12715</v>
      </c>
      <c r="C2391" s="8" t="s">
        <v>12716</v>
      </c>
      <c r="D2391" s="8" t="s">
        <v>10478</v>
      </c>
      <c r="E2391" s="8"/>
      <c r="F2391" s="8" t="s">
        <v>12750</v>
      </c>
    </row>
    <row r="2392" spans="1:6" ht="15.75" customHeight="1" x14ac:dyDescent="0.25">
      <c r="A2392" s="8"/>
      <c r="B2392" s="8" t="s">
        <v>12715</v>
      </c>
      <c r="C2392" s="8" t="s">
        <v>12716</v>
      </c>
      <c r="D2392" s="8" t="s">
        <v>10474</v>
      </c>
      <c r="E2392" s="8"/>
      <c r="F2392" s="8" t="s">
        <v>12742</v>
      </c>
    </row>
    <row r="2393" spans="1:6" ht="15.75" customHeight="1" x14ac:dyDescent="0.25">
      <c r="A2393" s="8"/>
      <c r="B2393" s="8" t="s">
        <v>12715</v>
      </c>
      <c r="C2393" s="8" t="s">
        <v>12716</v>
      </c>
      <c r="D2393" s="8" t="s">
        <v>10472</v>
      </c>
      <c r="E2393" s="8"/>
      <c r="F2393" s="8" t="s">
        <v>12749</v>
      </c>
    </row>
    <row r="2394" spans="1:6" ht="15.75" customHeight="1" x14ac:dyDescent="0.25">
      <c r="A2394" s="8"/>
      <c r="B2394" s="8" t="s">
        <v>12715</v>
      </c>
      <c r="C2394" s="8" t="s">
        <v>12716</v>
      </c>
      <c r="D2394" s="8" t="s">
        <v>10562</v>
      </c>
      <c r="E2394" s="8"/>
      <c r="F2394" s="8" t="s">
        <v>12747</v>
      </c>
    </row>
    <row r="2395" spans="1:6" ht="15.75" customHeight="1" x14ac:dyDescent="0.25">
      <c r="A2395" s="8"/>
      <c r="B2395" s="8" t="s">
        <v>12715</v>
      </c>
      <c r="C2395" s="8" t="s">
        <v>12716</v>
      </c>
      <c r="D2395" s="8" t="s">
        <v>10554</v>
      </c>
      <c r="E2395" s="8"/>
      <c r="F2395" s="8" t="s">
        <v>13122</v>
      </c>
    </row>
    <row r="2396" spans="1:6" ht="15.75" customHeight="1" x14ac:dyDescent="0.25">
      <c r="A2396" s="8"/>
      <c r="B2396" s="8" t="s">
        <v>12715</v>
      </c>
      <c r="C2396" s="8" t="s">
        <v>12716</v>
      </c>
      <c r="D2396" s="8" t="s">
        <v>10552</v>
      </c>
      <c r="E2396" s="8"/>
      <c r="F2396" s="8" t="s">
        <v>13123</v>
      </c>
    </row>
    <row r="2397" spans="1:6" ht="15.75" customHeight="1" x14ac:dyDescent="0.25">
      <c r="A2397" s="8"/>
      <c r="B2397" s="8" t="s">
        <v>12715</v>
      </c>
      <c r="C2397" s="8" t="s">
        <v>12716</v>
      </c>
      <c r="D2397" s="8" t="s">
        <v>10564</v>
      </c>
      <c r="E2397" s="8"/>
      <c r="F2397" s="8" t="s">
        <v>13197</v>
      </c>
    </row>
    <row r="2398" spans="1:6" ht="15.75" customHeight="1" x14ac:dyDescent="0.25">
      <c r="A2398" s="8"/>
      <c r="B2398" s="8" t="s">
        <v>12715</v>
      </c>
      <c r="C2398" s="8" t="s">
        <v>12716</v>
      </c>
      <c r="D2398" s="8" t="s">
        <v>10560</v>
      </c>
      <c r="E2398" s="8"/>
      <c r="F2398" s="8" t="s">
        <v>12748</v>
      </c>
    </row>
    <row r="2399" spans="1:6" ht="15.75" customHeight="1" x14ac:dyDescent="0.25">
      <c r="A2399" s="8"/>
      <c r="B2399" s="8" t="s">
        <v>12715</v>
      </c>
      <c r="C2399" s="8" t="s">
        <v>12716</v>
      </c>
      <c r="D2399" s="8" t="s">
        <v>10566</v>
      </c>
      <c r="E2399" s="8"/>
      <c r="F2399" s="8" t="s">
        <v>13137</v>
      </c>
    </row>
    <row r="2400" spans="1:6" ht="15.75" customHeight="1" x14ac:dyDescent="0.25">
      <c r="A2400" s="8"/>
      <c r="B2400" s="8" t="s">
        <v>12715</v>
      </c>
      <c r="C2400" s="8" t="s">
        <v>12716</v>
      </c>
      <c r="D2400" s="8" t="s">
        <v>10524</v>
      </c>
      <c r="E2400" s="8"/>
      <c r="F2400" s="8" t="s">
        <v>13110</v>
      </c>
    </row>
    <row r="2401" spans="1:6" ht="15.75" customHeight="1" x14ac:dyDescent="0.25">
      <c r="A2401" s="8"/>
      <c r="B2401" s="8" t="s">
        <v>12715</v>
      </c>
      <c r="C2401" s="8" t="s">
        <v>12716</v>
      </c>
      <c r="D2401" s="8" t="s">
        <v>10787</v>
      </c>
      <c r="E2401" s="8"/>
      <c r="F2401" s="8" t="s">
        <v>13151</v>
      </c>
    </row>
    <row r="2402" spans="1:6" ht="15.75" customHeight="1" x14ac:dyDescent="0.25">
      <c r="A2402" s="8"/>
      <c r="B2402" s="8" t="s">
        <v>12715</v>
      </c>
      <c r="C2402" s="8" t="s">
        <v>12716</v>
      </c>
      <c r="D2402" s="8" t="s">
        <v>10797</v>
      </c>
      <c r="E2402" s="8"/>
      <c r="F2402" s="8" t="s">
        <v>13148</v>
      </c>
    </row>
    <row r="2403" spans="1:6" ht="15.75" customHeight="1" x14ac:dyDescent="0.25">
      <c r="A2403" s="8"/>
      <c r="B2403" s="8" t="s">
        <v>12715</v>
      </c>
      <c r="C2403" s="8" t="s">
        <v>12716</v>
      </c>
      <c r="D2403" s="8" t="s">
        <v>10785</v>
      </c>
      <c r="E2403" s="8"/>
      <c r="F2403" s="8" t="s">
        <v>13150</v>
      </c>
    </row>
    <row r="2404" spans="1:6" ht="15.75" customHeight="1" x14ac:dyDescent="0.25">
      <c r="A2404" s="8"/>
      <c r="B2404" s="8" t="s">
        <v>12715</v>
      </c>
      <c r="C2404" s="8" t="s">
        <v>12716</v>
      </c>
      <c r="D2404" s="8" t="s">
        <v>10789</v>
      </c>
      <c r="E2404" s="8"/>
      <c r="F2404" s="8" t="s">
        <v>13130</v>
      </c>
    </row>
    <row r="2405" spans="1:6" ht="15.75" customHeight="1" x14ac:dyDescent="0.25">
      <c r="A2405" s="8"/>
      <c r="B2405" s="8" t="s">
        <v>12715</v>
      </c>
      <c r="C2405" s="8" t="s">
        <v>12716</v>
      </c>
      <c r="D2405" s="8" t="s">
        <v>10791</v>
      </c>
      <c r="E2405" s="8"/>
      <c r="F2405" s="8" t="s">
        <v>13149</v>
      </c>
    </row>
    <row r="2406" spans="1:6" ht="15.75" customHeight="1" x14ac:dyDescent="0.25">
      <c r="A2406" s="8"/>
      <c r="B2406" s="8" t="s">
        <v>12715</v>
      </c>
      <c r="C2406" s="8" t="s">
        <v>12716</v>
      </c>
      <c r="D2406" s="8" t="s">
        <v>10799</v>
      </c>
      <c r="E2406" s="8"/>
      <c r="F2406" s="8" t="s">
        <v>13145</v>
      </c>
    </row>
    <row r="2407" spans="1:6" ht="15.75" customHeight="1" x14ac:dyDescent="0.25">
      <c r="A2407" s="8"/>
      <c r="B2407" s="8" t="s">
        <v>12715</v>
      </c>
      <c r="C2407" s="8" t="s">
        <v>12716</v>
      </c>
      <c r="D2407" s="8" t="s">
        <v>10771</v>
      </c>
      <c r="E2407" s="8"/>
      <c r="F2407" s="8" t="s">
        <v>13157</v>
      </c>
    </row>
    <row r="2408" spans="1:6" ht="15.75" customHeight="1" x14ac:dyDescent="0.25">
      <c r="A2408" s="8"/>
      <c r="B2408" s="8" t="s">
        <v>12715</v>
      </c>
      <c r="C2408" s="8" t="s">
        <v>12716</v>
      </c>
      <c r="D2408" s="8" t="s">
        <v>10773</v>
      </c>
      <c r="E2408" s="8"/>
      <c r="F2408" s="8" t="s">
        <v>13158</v>
      </c>
    </row>
    <row r="2409" spans="1:6" ht="15.75" customHeight="1" x14ac:dyDescent="0.25">
      <c r="A2409" s="8"/>
      <c r="B2409" s="8" t="s">
        <v>12715</v>
      </c>
      <c r="C2409" s="8" t="s">
        <v>12716</v>
      </c>
      <c r="D2409" s="8" t="s">
        <v>10783</v>
      </c>
      <c r="E2409" s="8"/>
      <c r="F2409" s="8" t="s">
        <v>13152</v>
      </c>
    </row>
    <row r="2410" spans="1:6" ht="15.75" customHeight="1" x14ac:dyDescent="0.25">
      <c r="A2410" s="8"/>
      <c r="B2410" s="8" t="s">
        <v>12715</v>
      </c>
      <c r="C2410" s="8" t="s">
        <v>12716</v>
      </c>
      <c r="D2410" s="8" t="s">
        <v>10793</v>
      </c>
      <c r="E2410" s="8"/>
      <c r="F2410" s="8" t="s">
        <v>13146</v>
      </c>
    </row>
    <row r="2411" spans="1:6" ht="15.75" customHeight="1" x14ac:dyDescent="0.25">
      <c r="A2411" s="8"/>
      <c r="B2411" s="8" t="s">
        <v>12715</v>
      </c>
      <c r="C2411" s="8" t="s">
        <v>12716</v>
      </c>
      <c r="D2411" s="8" t="s">
        <v>10795</v>
      </c>
      <c r="E2411" s="8"/>
      <c r="F2411" s="8" t="s">
        <v>13147</v>
      </c>
    </row>
    <row r="2412" spans="1:6" ht="15.75" customHeight="1" x14ac:dyDescent="0.25">
      <c r="A2412" s="8"/>
      <c r="B2412" s="8" t="s">
        <v>12715</v>
      </c>
      <c r="C2412" s="8" t="s">
        <v>12716</v>
      </c>
      <c r="D2412" s="8" t="s">
        <v>10548</v>
      </c>
      <c r="E2412" s="8"/>
      <c r="F2412" s="8" t="s">
        <v>13106</v>
      </c>
    </row>
    <row r="2413" spans="1:6" ht="15.75" customHeight="1" x14ac:dyDescent="0.25">
      <c r="A2413" s="8"/>
      <c r="B2413" s="8" t="s">
        <v>12715</v>
      </c>
      <c r="C2413" s="8" t="s">
        <v>12716</v>
      </c>
      <c r="D2413" s="8" t="s">
        <v>10546</v>
      </c>
      <c r="E2413" s="8"/>
      <c r="F2413" s="8" t="s">
        <v>13111</v>
      </c>
    </row>
    <row r="2414" spans="1:6" ht="15.75" customHeight="1" x14ac:dyDescent="0.25">
      <c r="A2414" s="8"/>
      <c r="B2414" s="8" t="s">
        <v>12715</v>
      </c>
      <c r="C2414" s="8" t="s">
        <v>12716</v>
      </c>
      <c r="D2414" s="8" t="s">
        <v>10526</v>
      </c>
      <c r="E2414" s="8"/>
      <c r="F2414" s="8" t="s">
        <v>13105</v>
      </c>
    </row>
    <row r="2415" spans="1:6" ht="15.75" customHeight="1" x14ac:dyDescent="0.25">
      <c r="A2415" s="8"/>
      <c r="B2415" s="8" t="s">
        <v>12715</v>
      </c>
      <c r="C2415" s="8" t="s">
        <v>12716</v>
      </c>
      <c r="D2415" s="8" t="s">
        <v>10522</v>
      </c>
      <c r="E2415" s="8"/>
      <c r="F2415" s="8" t="s">
        <v>13107</v>
      </c>
    </row>
    <row r="2416" spans="1:6" ht="15.75" customHeight="1" x14ac:dyDescent="0.25">
      <c r="A2416" s="8"/>
      <c r="B2416" s="8" t="s">
        <v>12715</v>
      </c>
      <c r="C2416" s="8" t="s">
        <v>12716</v>
      </c>
      <c r="D2416" s="8" t="s">
        <v>10528</v>
      </c>
      <c r="E2416" s="8"/>
      <c r="F2416" s="8" t="s">
        <v>13104</v>
      </c>
    </row>
    <row r="2417" spans="1:6" ht="15.75" customHeight="1" x14ac:dyDescent="0.25">
      <c r="A2417" s="8"/>
      <c r="B2417" s="8" t="s">
        <v>12715</v>
      </c>
      <c r="C2417" s="8" t="s">
        <v>12716</v>
      </c>
      <c r="D2417" s="8" t="s">
        <v>10550</v>
      </c>
      <c r="E2417" s="8"/>
      <c r="F2417" s="8" t="s">
        <v>13116</v>
      </c>
    </row>
    <row r="2418" spans="1:6" ht="15.75" customHeight="1" x14ac:dyDescent="0.25">
      <c r="A2418" s="8"/>
      <c r="B2418" s="8" t="s">
        <v>12715</v>
      </c>
      <c r="C2418" s="8" t="s">
        <v>12716</v>
      </c>
      <c r="D2418" s="8" t="s">
        <v>10542</v>
      </c>
      <c r="E2418" s="8"/>
      <c r="F2418" s="8" t="s">
        <v>13113</v>
      </c>
    </row>
    <row r="2419" spans="1:6" ht="15.75" customHeight="1" x14ac:dyDescent="0.25">
      <c r="A2419" s="8"/>
      <c r="B2419" s="8" t="s">
        <v>12715</v>
      </c>
      <c r="C2419" s="8" t="s">
        <v>12716</v>
      </c>
      <c r="D2419" s="8" t="s">
        <v>10704</v>
      </c>
      <c r="E2419" s="8"/>
      <c r="F2419" s="8" t="s">
        <v>13114</v>
      </c>
    </row>
    <row r="2420" spans="1:6" ht="15.75" customHeight="1" x14ac:dyDescent="0.25">
      <c r="A2420" s="8"/>
      <c r="B2420" s="8" t="s">
        <v>12715</v>
      </c>
      <c r="C2420" s="8" t="s">
        <v>12716</v>
      </c>
      <c r="D2420" s="8" t="s">
        <v>10544</v>
      </c>
      <c r="E2420" s="8"/>
      <c r="F2420" s="8" t="s">
        <v>13112</v>
      </c>
    </row>
    <row r="2421" spans="1:6" ht="15.75" customHeight="1" x14ac:dyDescent="0.25">
      <c r="A2421" s="8"/>
      <c r="B2421" s="8" t="s">
        <v>12715</v>
      </c>
      <c r="C2421" s="8" t="s">
        <v>12716</v>
      </c>
      <c r="D2421" s="8" t="s">
        <v>10540</v>
      </c>
      <c r="E2421" s="8"/>
      <c r="F2421" s="8" t="s">
        <v>13117</v>
      </c>
    </row>
    <row r="2422" spans="1:6" ht="15.75" customHeight="1" x14ac:dyDescent="0.25">
      <c r="A2422" s="8"/>
      <c r="B2422" s="8" t="s">
        <v>12715</v>
      </c>
      <c r="C2422" s="8" t="s">
        <v>12716</v>
      </c>
      <c r="D2422" s="8" t="s">
        <v>10538</v>
      </c>
      <c r="E2422" s="8"/>
      <c r="F2422" s="8" t="s">
        <v>13115</v>
      </c>
    </row>
    <row r="2423" spans="1:6" ht="15.75" customHeight="1" x14ac:dyDescent="0.25">
      <c r="A2423" s="8"/>
      <c r="B2423" s="8" t="s">
        <v>12715</v>
      </c>
      <c r="C2423" s="8" t="s">
        <v>12716</v>
      </c>
      <c r="D2423" s="8" t="s">
        <v>10429</v>
      </c>
      <c r="E2423" s="8"/>
      <c r="F2423" s="8" t="s">
        <v>13254</v>
      </c>
    </row>
    <row r="2424" spans="1:6" ht="15.75" customHeight="1" x14ac:dyDescent="0.25">
      <c r="A2424" s="8"/>
      <c r="B2424" s="8" t="s">
        <v>12715</v>
      </c>
      <c r="C2424" s="8" t="s">
        <v>12716</v>
      </c>
      <c r="D2424" s="8" t="s">
        <v>10427</v>
      </c>
      <c r="E2424" s="8"/>
      <c r="F2424" s="8" t="s">
        <v>13255</v>
      </c>
    </row>
    <row r="2425" spans="1:6" ht="15.75" customHeight="1" x14ac:dyDescent="0.25">
      <c r="A2425" s="8"/>
      <c r="B2425" s="8" t="s">
        <v>12715</v>
      </c>
      <c r="C2425" s="8" t="s">
        <v>12716</v>
      </c>
      <c r="D2425" s="8" t="s">
        <v>10414</v>
      </c>
      <c r="E2425" s="8"/>
      <c r="F2425" s="8" t="s">
        <v>13256</v>
      </c>
    </row>
    <row r="2426" spans="1:6" ht="15.75" customHeight="1" x14ac:dyDescent="0.25">
      <c r="A2426" s="8"/>
      <c r="B2426" s="8" t="s">
        <v>12715</v>
      </c>
      <c r="C2426" s="8" t="s">
        <v>12716</v>
      </c>
      <c r="D2426" s="8" t="s">
        <v>10425</v>
      </c>
      <c r="E2426" s="8"/>
      <c r="F2426" s="8" t="s">
        <v>13258</v>
      </c>
    </row>
    <row r="2427" spans="1:6" ht="15.75" customHeight="1" x14ac:dyDescent="0.25">
      <c r="A2427" s="8"/>
      <c r="B2427" s="8" t="s">
        <v>12715</v>
      </c>
      <c r="C2427" s="8" t="s">
        <v>12716</v>
      </c>
      <c r="D2427" s="8" t="s">
        <v>10423</v>
      </c>
      <c r="E2427" s="8"/>
      <c r="F2427" s="8" t="s">
        <v>13259</v>
      </c>
    </row>
    <row r="2428" spans="1:6" ht="15.75" customHeight="1" x14ac:dyDescent="0.25">
      <c r="A2428" s="8"/>
      <c r="B2428" s="8" t="s">
        <v>12715</v>
      </c>
      <c r="C2428" s="8" t="s">
        <v>12716</v>
      </c>
      <c r="D2428" s="8" t="s">
        <v>10431</v>
      </c>
      <c r="E2428" s="8"/>
      <c r="F2428" s="8" t="s">
        <v>13257</v>
      </c>
    </row>
    <row r="2429" spans="1:6" ht="15.75" customHeight="1" x14ac:dyDescent="0.25">
      <c r="A2429" s="8"/>
      <c r="B2429" s="8" t="s">
        <v>12715</v>
      </c>
      <c r="C2429" s="8" t="s">
        <v>12716</v>
      </c>
      <c r="D2429" s="8" t="s">
        <v>10412</v>
      </c>
      <c r="E2429" s="8"/>
      <c r="F2429" s="8" t="s">
        <v>13217</v>
      </c>
    </row>
    <row r="2430" spans="1:6" ht="15.75" customHeight="1" x14ac:dyDescent="0.25">
      <c r="A2430" s="8"/>
      <c r="B2430" s="8" t="s">
        <v>12715</v>
      </c>
      <c r="C2430" s="8" t="s">
        <v>12716</v>
      </c>
      <c r="D2430" s="8" t="s">
        <v>10416</v>
      </c>
      <c r="E2430" s="8"/>
      <c r="F2430" s="8" t="s">
        <v>13179</v>
      </c>
    </row>
    <row r="2431" spans="1:6" ht="15.75" customHeight="1" x14ac:dyDescent="0.25">
      <c r="A2431" s="8"/>
      <c r="B2431" s="8" t="s">
        <v>12715</v>
      </c>
      <c r="C2431" s="8" t="s">
        <v>12716</v>
      </c>
      <c r="D2431" s="8" t="s">
        <v>10433</v>
      </c>
      <c r="E2431" s="8"/>
      <c r="F2431" s="8" t="s">
        <v>13176</v>
      </c>
    </row>
    <row r="2432" spans="1:6" ht="15.75" customHeight="1" x14ac:dyDescent="0.25">
      <c r="A2432" s="8"/>
      <c r="B2432" s="8" t="s">
        <v>12715</v>
      </c>
      <c r="C2432" s="8" t="s">
        <v>12716</v>
      </c>
      <c r="D2432" s="8" t="s">
        <v>10446</v>
      </c>
      <c r="E2432" s="8"/>
      <c r="F2432" s="8" t="s">
        <v>13177</v>
      </c>
    </row>
    <row r="2433" spans="1:6" ht="15.75" customHeight="1" x14ac:dyDescent="0.25">
      <c r="A2433" s="8"/>
      <c r="B2433" s="8" t="s">
        <v>12715</v>
      </c>
      <c r="C2433" s="8" t="s">
        <v>12716</v>
      </c>
      <c r="D2433" s="8" t="s">
        <v>10410</v>
      </c>
      <c r="E2433" s="8"/>
      <c r="F2433" s="8" t="s">
        <v>13180</v>
      </c>
    </row>
    <row r="2434" spans="1:6" ht="15.75" customHeight="1" x14ac:dyDescent="0.25">
      <c r="A2434" s="8"/>
      <c r="B2434" s="8" t="s">
        <v>12715</v>
      </c>
      <c r="C2434" s="8" t="s">
        <v>12716</v>
      </c>
      <c r="D2434" s="8" t="s">
        <v>10420</v>
      </c>
      <c r="E2434" s="8"/>
      <c r="F2434" s="8" t="s">
        <v>13181</v>
      </c>
    </row>
    <row r="2435" spans="1:6" ht="15.75" customHeight="1" x14ac:dyDescent="0.25">
      <c r="A2435" s="8"/>
      <c r="B2435" s="8" t="s">
        <v>12715</v>
      </c>
      <c r="C2435" s="8" t="s">
        <v>12716</v>
      </c>
      <c r="D2435" s="8" t="s">
        <v>10418</v>
      </c>
      <c r="E2435" s="8"/>
      <c r="F2435" s="8" t="s">
        <v>13182</v>
      </c>
    </row>
    <row r="2436" spans="1:6" ht="15.75" customHeight="1" x14ac:dyDescent="0.25">
      <c r="A2436" s="8"/>
      <c r="B2436" s="8" t="s">
        <v>12715</v>
      </c>
      <c r="C2436" s="8" t="s">
        <v>12716</v>
      </c>
      <c r="D2436" s="8" t="s">
        <v>10302</v>
      </c>
      <c r="E2436" s="8"/>
      <c r="F2436" s="8" t="s">
        <v>13269</v>
      </c>
    </row>
    <row r="2437" spans="1:6" ht="15.75" customHeight="1" x14ac:dyDescent="0.25">
      <c r="A2437" s="8"/>
      <c r="B2437" s="8" t="s">
        <v>12715</v>
      </c>
      <c r="C2437" s="8" t="s">
        <v>12716</v>
      </c>
      <c r="D2437" s="8" t="s">
        <v>10312</v>
      </c>
      <c r="E2437" s="8"/>
      <c r="F2437" s="8" t="s">
        <v>13270</v>
      </c>
    </row>
    <row r="2438" spans="1:6" ht="15.75" customHeight="1" x14ac:dyDescent="0.25">
      <c r="A2438" s="8"/>
      <c r="B2438" s="8" t="s">
        <v>12715</v>
      </c>
      <c r="C2438" s="8" t="s">
        <v>12716</v>
      </c>
      <c r="D2438" s="8" t="s">
        <v>10310</v>
      </c>
      <c r="E2438" s="8"/>
      <c r="F2438" s="8" t="s">
        <v>13250</v>
      </c>
    </row>
    <row r="2439" spans="1:6" ht="15.75" customHeight="1" x14ac:dyDescent="0.25">
      <c r="A2439" s="8"/>
      <c r="B2439" s="8" t="s">
        <v>12715</v>
      </c>
      <c r="C2439" s="8" t="s">
        <v>12716</v>
      </c>
      <c r="D2439" s="8" t="s">
        <v>10288</v>
      </c>
      <c r="E2439" s="8"/>
      <c r="F2439" s="8" t="s">
        <v>13274</v>
      </c>
    </row>
    <row r="2440" spans="1:6" ht="15.75" customHeight="1" x14ac:dyDescent="0.25">
      <c r="A2440" s="8"/>
      <c r="B2440" s="8" t="s">
        <v>12715</v>
      </c>
      <c r="C2440" s="8" t="s">
        <v>12716</v>
      </c>
      <c r="D2440" s="8" t="s">
        <v>10306</v>
      </c>
      <c r="E2440" s="8"/>
      <c r="F2440" s="8" t="s">
        <v>13271</v>
      </c>
    </row>
    <row r="2441" spans="1:6" ht="15.75" customHeight="1" x14ac:dyDescent="0.25">
      <c r="A2441" s="8"/>
      <c r="B2441" s="8" t="s">
        <v>12715</v>
      </c>
      <c r="C2441" s="8" t="s">
        <v>12716</v>
      </c>
      <c r="D2441" s="8" t="s">
        <v>10304</v>
      </c>
      <c r="E2441" s="8"/>
      <c r="F2441" s="8" t="s">
        <v>13268</v>
      </c>
    </row>
    <row r="2442" spans="1:6" ht="15.75" customHeight="1" x14ac:dyDescent="0.25">
      <c r="A2442" s="8"/>
      <c r="B2442" s="8" t="s">
        <v>12715</v>
      </c>
      <c r="C2442" s="8" t="s">
        <v>12716</v>
      </c>
      <c r="D2442" s="8" t="s">
        <v>10308</v>
      </c>
      <c r="E2442" s="8"/>
      <c r="F2442" s="8" t="s">
        <v>13251</v>
      </c>
    </row>
    <row r="2443" spans="1:6" ht="15.75" customHeight="1" x14ac:dyDescent="0.25">
      <c r="A2443" s="8"/>
      <c r="B2443" s="8" t="s">
        <v>12715</v>
      </c>
      <c r="C2443" s="8" t="s">
        <v>12716</v>
      </c>
      <c r="D2443" s="8" t="s">
        <v>10300</v>
      </c>
      <c r="E2443" s="8"/>
      <c r="F2443" s="8" t="s">
        <v>13247</v>
      </c>
    </row>
    <row r="2444" spans="1:6" ht="15.75" customHeight="1" x14ac:dyDescent="0.25">
      <c r="A2444" s="8"/>
      <c r="B2444" s="8" t="s">
        <v>12715</v>
      </c>
      <c r="C2444" s="8" t="s">
        <v>12716</v>
      </c>
      <c r="D2444" s="8" t="s">
        <v>10298</v>
      </c>
      <c r="E2444" s="8"/>
      <c r="F2444" s="8" t="s">
        <v>13248</v>
      </c>
    </row>
    <row r="2445" spans="1:6" ht="15.75" customHeight="1" x14ac:dyDescent="0.25">
      <c r="A2445" s="8"/>
      <c r="B2445" s="8" t="s">
        <v>12715</v>
      </c>
      <c r="C2445" s="8" t="s">
        <v>12716</v>
      </c>
      <c r="D2445" s="8" t="s">
        <v>10296</v>
      </c>
      <c r="E2445" s="8"/>
      <c r="F2445" s="8" t="s">
        <v>13253</v>
      </c>
    </row>
    <row r="2446" spans="1:6" ht="15.75" customHeight="1" x14ac:dyDescent="0.25">
      <c r="A2446" s="8"/>
      <c r="B2446" s="8" t="s">
        <v>12715</v>
      </c>
      <c r="C2446" s="8" t="s">
        <v>12716</v>
      </c>
      <c r="D2446" s="8" t="s">
        <v>10294</v>
      </c>
      <c r="E2446" s="8"/>
      <c r="F2446" s="8" t="s">
        <v>13252</v>
      </c>
    </row>
    <row r="2447" spans="1:6" ht="15.75" customHeight="1" x14ac:dyDescent="0.25">
      <c r="A2447" s="8"/>
      <c r="B2447" s="8" t="s">
        <v>12715</v>
      </c>
      <c r="C2447" s="8" t="s">
        <v>12716</v>
      </c>
      <c r="D2447" s="8" t="s">
        <v>10292</v>
      </c>
      <c r="E2447" s="8"/>
      <c r="F2447" s="8" t="s">
        <v>13249</v>
      </c>
    </row>
    <row r="2448" spans="1:6" ht="15.75" customHeight="1" x14ac:dyDescent="0.25">
      <c r="A2448" s="8"/>
      <c r="B2448" s="8" t="s">
        <v>12715</v>
      </c>
      <c r="C2448" s="8" t="s">
        <v>12716</v>
      </c>
      <c r="D2448" s="8" t="s">
        <v>10290</v>
      </c>
      <c r="E2448" s="8"/>
      <c r="F2448" s="8" t="s">
        <v>13246</v>
      </c>
    </row>
    <row r="2449" spans="1:6" ht="15.75" customHeight="1" x14ac:dyDescent="0.25">
      <c r="A2449" s="8"/>
      <c r="B2449" s="8" t="s">
        <v>12715</v>
      </c>
      <c r="C2449" s="8" t="s">
        <v>12716</v>
      </c>
      <c r="D2449" s="8" t="s">
        <v>10360</v>
      </c>
      <c r="E2449" s="8"/>
      <c r="F2449" s="8" t="s">
        <v>13175</v>
      </c>
    </row>
    <row r="2450" spans="1:6" ht="15.75" customHeight="1" x14ac:dyDescent="0.25">
      <c r="A2450" s="8"/>
      <c r="B2450" s="8" t="s">
        <v>12715</v>
      </c>
      <c r="C2450" s="8" t="s">
        <v>12716</v>
      </c>
      <c r="D2450" s="8" t="s">
        <v>10370</v>
      </c>
      <c r="E2450" s="8"/>
      <c r="F2450" s="8" t="s">
        <v>13172</v>
      </c>
    </row>
    <row r="2451" spans="1:6" ht="15.75" customHeight="1" x14ac:dyDescent="0.25">
      <c r="A2451" s="8"/>
      <c r="B2451" s="8" t="s">
        <v>12715</v>
      </c>
      <c r="C2451" s="8" t="s">
        <v>12716</v>
      </c>
      <c r="D2451" s="8" t="s">
        <v>10368</v>
      </c>
      <c r="E2451" s="8"/>
      <c r="F2451" s="8" t="s">
        <v>13169</v>
      </c>
    </row>
    <row r="2452" spans="1:6" ht="15.75" customHeight="1" x14ac:dyDescent="0.25">
      <c r="A2452" s="8"/>
      <c r="B2452" s="8" t="s">
        <v>12715</v>
      </c>
      <c r="C2452" s="8" t="s">
        <v>12716</v>
      </c>
      <c r="D2452" s="8" t="s">
        <v>10378</v>
      </c>
      <c r="E2452" s="8"/>
      <c r="F2452" s="8" t="s">
        <v>13168</v>
      </c>
    </row>
    <row r="2453" spans="1:6" ht="15.75" customHeight="1" x14ac:dyDescent="0.25">
      <c r="A2453" s="8"/>
      <c r="B2453" s="8" t="s">
        <v>12715</v>
      </c>
      <c r="C2453" s="8" t="s">
        <v>12716</v>
      </c>
      <c r="D2453" s="8" t="s">
        <v>10364</v>
      </c>
      <c r="E2453" s="8"/>
      <c r="F2453" s="8" t="s">
        <v>13173</v>
      </c>
    </row>
    <row r="2454" spans="1:6" ht="15.75" customHeight="1" x14ac:dyDescent="0.25">
      <c r="A2454" s="8"/>
      <c r="B2454" s="8" t="s">
        <v>12715</v>
      </c>
      <c r="C2454" s="8" t="s">
        <v>12716</v>
      </c>
      <c r="D2454" s="8" t="s">
        <v>10362</v>
      </c>
      <c r="E2454" s="8"/>
      <c r="F2454" s="8" t="s">
        <v>13174</v>
      </c>
    </row>
    <row r="2455" spans="1:6" ht="15.75" customHeight="1" x14ac:dyDescent="0.25">
      <c r="A2455" s="8"/>
      <c r="B2455" s="8" t="s">
        <v>12715</v>
      </c>
      <c r="C2455" s="8" t="s">
        <v>12716</v>
      </c>
      <c r="D2455" s="8" t="s">
        <v>10366</v>
      </c>
      <c r="E2455" s="8"/>
      <c r="F2455" s="8" t="s">
        <v>13170</v>
      </c>
    </row>
    <row r="2456" spans="1:6" ht="15.75" customHeight="1" x14ac:dyDescent="0.25">
      <c r="A2456" s="8"/>
      <c r="B2456" s="8" t="s">
        <v>12715</v>
      </c>
      <c r="C2456" s="8" t="s">
        <v>12716</v>
      </c>
      <c r="D2456" s="8" t="s">
        <v>10398</v>
      </c>
      <c r="E2456" s="8"/>
      <c r="F2456" s="8" t="s">
        <v>13207</v>
      </c>
    </row>
    <row r="2457" spans="1:6" ht="15.75" customHeight="1" x14ac:dyDescent="0.25">
      <c r="A2457" s="8"/>
      <c r="B2457" s="8" t="s">
        <v>12715</v>
      </c>
      <c r="C2457" s="8" t="s">
        <v>12716</v>
      </c>
      <c r="D2457" s="8" t="s">
        <v>10408</v>
      </c>
      <c r="E2457" s="8"/>
      <c r="F2457" s="8" t="s">
        <v>13208</v>
      </c>
    </row>
    <row r="2458" spans="1:6" ht="15.75" customHeight="1" x14ac:dyDescent="0.25">
      <c r="A2458" s="8"/>
      <c r="B2458" s="8" t="s">
        <v>12715</v>
      </c>
      <c r="C2458" s="8" t="s">
        <v>12716</v>
      </c>
      <c r="D2458" s="8" t="s">
        <v>10406</v>
      </c>
      <c r="E2458" s="8"/>
      <c r="F2458" s="8" t="s">
        <v>13205</v>
      </c>
    </row>
    <row r="2459" spans="1:6" ht="15.75" customHeight="1" x14ac:dyDescent="0.25">
      <c r="A2459" s="8"/>
      <c r="B2459" s="8" t="s">
        <v>12715</v>
      </c>
      <c r="C2459" s="8" t="s">
        <v>12716</v>
      </c>
      <c r="D2459" s="8" t="s">
        <v>10384</v>
      </c>
      <c r="E2459" s="8"/>
      <c r="F2459" s="8" t="s">
        <v>13171</v>
      </c>
    </row>
    <row r="2460" spans="1:6" ht="15.75" customHeight="1" x14ac:dyDescent="0.25">
      <c r="A2460" s="8"/>
      <c r="B2460" s="8" t="s">
        <v>12715</v>
      </c>
      <c r="C2460" s="8" t="s">
        <v>12716</v>
      </c>
      <c r="D2460" s="8" t="s">
        <v>10402</v>
      </c>
      <c r="E2460" s="8"/>
      <c r="F2460" s="8" t="s">
        <v>13188</v>
      </c>
    </row>
    <row r="2461" spans="1:6" ht="15.75" customHeight="1" x14ac:dyDescent="0.25">
      <c r="A2461" s="8"/>
      <c r="B2461" s="8" t="s">
        <v>12715</v>
      </c>
      <c r="C2461" s="8" t="s">
        <v>12716</v>
      </c>
      <c r="D2461" s="8" t="s">
        <v>10400</v>
      </c>
      <c r="E2461" s="8"/>
      <c r="F2461" s="8" t="s">
        <v>13206</v>
      </c>
    </row>
    <row r="2462" spans="1:6" ht="15.75" customHeight="1" x14ac:dyDescent="0.25">
      <c r="A2462" s="8"/>
      <c r="B2462" s="8" t="s">
        <v>12715</v>
      </c>
      <c r="C2462" s="8" t="s">
        <v>12716</v>
      </c>
      <c r="D2462" s="8" t="s">
        <v>10448</v>
      </c>
      <c r="E2462" s="8"/>
      <c r="F2462" s="8" t="s">
        <v>13187</v>
      </c>
    </row>
    <row r="2463" spans="1:6" ht="15.75" customHeight="1" x14ac:dyDescent="0.25">
      <c r="A2463" s="8"/>
      <c r="B2463" s="8" t="s">
        <v>12715</v>
      </c>
      <c r="C2463" s="8" t="s">
        <v>12716</v>
      </c>
      <c r="D2463" s="8" t="s">
        <v>10435</v>
      </c>
      <c r="E2463" s="8"/>
      <c r="F2463" s="8" t="s">
        <v>13183</v>
      </c>
    </row>
    <row r="2464" spans="1:6" ht="15.75" customHeight="1" x14ac:dyDescent="0.25">
      <c r="A2464" s="8"/>
      <c r="B2464" s="8" t="s">
        <v>12715</v>
      </c>
      <c r="C2464" s="8" t="s">
        <v>12716</v>
      </c>
      <c r="D2464" s="8" t="s">
        <v>10442</v>
      </c>
      <c r="E2464" s="8"/>
      <c r="F2464" s="8" t="s">
        <v>13184</v>
      </c>
    </row>
    <row r="2465" spans="1:6" ht="15.75" customHeight="1" x14ac:dyDescent="0.25">
      <c r="A2465" s="8"/>
      <c r="B2465" s="8" t="s">
        <v>12715</v>
      </c>
      <c r="C2465" s="8" t="s">
        <v>12716</v>
      </c>
      <c r="D2465" s="8" t="s">
        <v>10444</v>
      </c>
      <c r="E2465" s="8"/>
      <c r="F2465" s="8" t="s">
        <v>13178</v>
      </c>
    </row>
    <row r="2466" spans="1:6" ht="15.75" customHeight="1" x14ac:dyDescent="0.25">
      <c r="A2466" s="8"/>
      <c r="B2466" s="8" t="s">
        <v>12715</v>
      </c>
      <c r="C2466" s="8" t="s">
        <v>12716</v>
      </c>
      <c r="D2466" s="8" t="s">
        <v>10452</v>
      </c>
      <c r="E2466" s="8"/>
      <c r="F2466" s="8" t="s">
        <v>13185</v>
      </c>
    </row>
    <row r="2467" spans="1:6" ht="15.75" customHeight="1" x14ac:dyDescent="0.25">
      <c r="A2467" s="8"/>
      <c r="B2467" s="8" t="s">
        <v>12715</v>
      </c>
      <c r="C2467" s="8" t="s">
        <v>12716</v>
      </c>
      <c r="D2467" s="8" t="s">
        <v>10450</v>
      </c>
      <c r="E2467" s="8"/>
      <c r="F2467" s="8" t="s">
        <v>13186</v>
      </c>
    </row>
    <row r="2468" spans="1:6" ht="15.75" customHeight="1" x14ac:dyDescent="0.25">
      <c r="A2468" s="8"/>
      <c r="B2468" s="8" t="s">
        <v>12715</v>
      </c>
      <c r="C2468" s="8" t="s">
        <v>12716</v>
      </c>
      <c r="D2468" s="8" t="s">
        <v>10440</v>
      </c>
      <c r="E2468" s="8"/>
      <c r="F2468" s="8" t="s">
        <v>13165</v>
      </c>
    </row>
    <row r="2469" spans="1:6" ht="15.75" customHeight="1" x14ac:dyDescent="0.25">
      <c r="A2469" s="8"/>
      <c r="B2469" s="8" t="s">
        <v>12715</v>
      </c>
      <c r="C2469" s="8" t="s">
        <v>12716</v>
      </c>
      <c r="D2469" s="8" t="s">
        <v>10372</v>
      </c>
      <c r="E2469" s="8"/>
      <c r="F2469" s="8" t="s">
        <v>13161</v>
      </c>
    </row>
    <row r="2470" spans="1:6" ht="15.75" customHeight="1" x14ac:dyDescent="0.25">
      <c r="A2470" s="8"/>
      <c r="B2470" s="8" t="s">
        <v>12715</v>
      </c>
      <c r="C2470" s="8" t="s">
        <v>12716</v>
      </c>
      <c r="D2470" s="8" t="s">
        <v>10382</v>
      </c>
      <c r="E2470" s="8"/>
      <c r="F2470" s="8" t="s">
        <v>13162</v>
      </c>
    </row>
    <row r="2471" spans="1:6" ht="15.75" customHeight="1" x14ac:dyDescent="0.25">
      <c r="A2471" s="8"/>
      <c r="B2471" s="8" t="s">
        <v>12715</v>
      </c>
      <c r="C2471" s="8" t="s">
        <v>12716</v>
      </c>
      <c r="D2471" s="8" t="s">
        <v>10380</v>
      </c>
      <c r="E2471" s="8"/>
      <c r="F2471" s="8" t="s">
        <v>13163</v>
      </c>
    </row>
    <row r="2472" spans="1:6" ht="15.75" customHeight="1" x14ac:dyDescent="0.25">
      <c r="A2472" s="8"/>
      <c r="B2472" s="8" t="s">
        <v>12715</v>
      </c>
      <c r="C2472" s="8" t="s">
        <v>12716</v>
      </c>
      <c r="D2472" s="8" t="s">
        <v>10438</v>
      </c>
      <c r="E2472" s="8"/>
      <c r="F2472" s="8" t="s">
        <v>13166</v>
      </c>
    </row>
    <row r="2473" spans="1:6" ht="15.75" customHeight="1" x14ac:dyDescent="0.25">
      <c r="A2473" s="8"/>
      <c r="B2473" s="8" t="s">
        <v>12715</v>
      </c>
      <c r="C2473" s="8" t="s">
        <v>12716</v>
      </c>
      <c r="D2473" s="8" t="s">
        <v>10376</v>
      </c>
      <c r="E2473" s="8"/>
      <c r="F2473" s="8" t="s">
        <v>13167</v>
      </c>
    </row>
    <row r="2474" spans="1:6" ht="15.75" customHeight="1" x14ac:dyDescent="0.25">
      <c r="A2474" s="8"/>
      <c r="B2474" s="8" t="s">
        <v>12715</v>
      </c>
      <c r="C2474" s="8" t="s">
        <v>12716</v>
      </c>
      <c r="D2474" s="8" t="s">
        <v>10374</v>
      </c>
      <c r="E2474" s="8"/>
      <c r="F2474" s="8" t="s">
        <v>13164</v>
      </c>
    </row>
    <row r="2475" spans="1:6" ht="15.75" customHeight="1" x14ac:dyDescent="0.25">
      <c r="A2475" s="8"/>
      <c r="B2475" s="8" t="s">
        <v>12715</v>
      </c>
      <c r="C2475" s="8" t="s">
        <v>12716</v>
      </c>
      <c r="D2475" s="8" t="s">
        <v>10270</v>
      </c>
      <c r="E2475" s="8"/>
      <c r="F2475" s="8" t="s">
        <v>13273</v>
      </c>
    </row>
    <row r="2476" spans="1:6" ht="15.75" customHeight="1" x14ac:dyDescent="0.25">
      <c r="A2476" s="8"/>
      <c r="B2476" s="8" t="s">
        <v>12715</v>
      </c>
      <c r="C2476" s="8" t="s">
        <v>12716</v>
      </c>
      <c r="D2476" s="8" t="s">
        <v>10191</v>
      </c>
      <c r="E2476" s="8"/>
      <c r="F2476" s="8" t="s">
        <v>13237</v>
      </c>
    </row>
    <row r="2477" spans="1:6" ht="15.75" customHeight="1" x14ac:dyDescent="0.25">
      <c r="A2477" s="8"/>
      <c r="B2477" s="8" t="s">
        <v>12715</v>
      </c>
      <c r="C2477" s="8" t="s">
        <v>12716</v>
      </c>
      <c r="D2477" s="8" t="s">
        <v>10199</v>
      </c>
      <c r="E2477" s="8"/>
      <c r="F2477" s="8" t="s">
        <v>13235</v>
      </c>
    </row>
    <row r="2478" spans="1:6" ht="15.75" customHeight="1" x14ac:dyDescent="0.25">
      <c r="A2478" s="8"/>
      <c r="B2478" s="8" t="s">
        <v>12715</v>
      </c>
      <c r="C2478" s="8" t="s">
        <v>12716</v>
      </c>
      <c r="D2478" s="8" t="s">
        <v>10328</v>
      </c>
      <c r="E2478" s="8"/>
      <c r="F2478" s="8" t="s">
        <v>13232</v>
      </c>
    </row>
    <row r="2479" spans="1:6" ht="15.75" customHeight="1" x14ac:dyDescent="0.25">
      <c r="A2479" s="8"/>
      <c r="B2479" s="8" t="s">
        <v>12715</v>
      </c>
      <c r="C2479" s="8" t="s">
        <v>12716</v>
      </c>
      <c r="D2479" s="8" t="s">
        <v>10175</v>
      </c>
      <c r="E2479" s="8"/>
      <c r="F2479" s="8" t="s">
        <v>13084</v>
      </c>
    </row>
    <row r="2480" spans="1:6" ht="15.75" customHeight="1" x14ac:dyDescent="0.25">
      <c r="A2480" s="8"/>
      <c r="B2480" s="8" t="s">
        <v>12715</v>
      </c>
      <c r="C2480" s="8" t="s">
        <v>12716</v>
      </c>
      <c r="D2480" s="8" t="s">
        <v>10177</v>
      </c>
      <c r="E2480" s="8"/>
      <c r="F2480" s="8" t="s">
        <v>13160</v>
      </c>
    </row>
    <row r="2481" spans="1:6" ht="15.75" customHeight="1" x14ac:dyDescent="0.25">
      <c r="A2481" s="8"/>
      <c r="B2481" s="8" t="s">
        <v>12715</v>
      </c>
      <c r="C2481" s="8" t="s">
        <v>12716</v>
      </c>
      <c r="D2481" s="8" t="s">
        <v>10179</v>
      </c>
      <c r="E2481" s="8"/>
      <c r="F2481" s="8" t="s">
        <v>13236</v>
      </c>
    </row>
    <row r="2482" spans="1:6" ht="15.75" customHeight="1" x14ac:dyDescent="0.25">
      <c r="A2482" s="8"/>
      <c r="B2482" s="8" t="s">
        <v>12715</v>
      </c>
      <c r="C2482" s="8" t="s">
        <v>12716</v>
      </c>
      <c r="D2482" s="8" t="s">
        <v>10326</v>
      </c>
      <c r="E2482" s="8"/>
      <c r="F2482" s="8" t="s">
        <v>13233</v>
      </c>
    </row>
    <row r="2483" spans="1:6" ht="15.75" customHeight="1" x14ac:dyDescent="0.25">
      <c r="A2483" s="8"/>
      <c r="B2483" s="8" t="s">
        <v>12715</v>
      </c>
      <c r="C2483" s="8" t="s">
        <v>12716</v>
      </c>
      <c r="D2483" s="8" t="s">
        <v>10330</v>
      </c>
      <c r="E2483" s="8"/>
      <c r="F2483" s="8" t="s">
        <v>13244</v>
      </c>
    </row>
    <row r="2484" spans="1:6" ht="15.75" customHeight="1" x14ac:dyDescent="0.25">
      <c r="A2484" s="8"/>
      <c r="B2484" s="8" t="s">
        <v>12715</v>
      </c>
      <c r="C2484" s="8" t="s">
        <v>12716</v>
      </c>
      <c r="D2484" s="8" t="s">
        <v>10316</v>
      </c>
      <c r="E2484" s="8"/>
      <c r="F2484" s="8" t="s">
        <v>13242</v>
      </c>
    </row>
    <row r="2485" spans="1:6" ht="15.75" customHeight="1" x14ac:dyDescent="0.25">
      <c r="A2485" s="8"/>
      <c r="B2485" s="8" t="s">
        <v>12715</v>
      </c>
      <c r="C2485" s="8" t="s">
        <v>12716</v>
      </c>
      <c r="D2485" s="8" t="s">
        <v>10314</v>
      </c>
      <c r="E2485" s="8"/>
      <c r="F2485" s="8" t="s">
        <v>13239</v>
      </c>
    </row>
    <row r="2486" spans="1:6" ht="15.75" customHeight="1" x14ac:dyDescent="0.25">
      <c r="A2486" s="8"/>
      <c r="B2486" s="8" t="s">
        <v>12715</v>
      </c>
      <c r="C2486" s="8" t="s">
        <v>12716</v>
      </c>
      <c r="D2486" s="8" t="s">
        <v>10324</v>
      </c>
      <c r="E2486" s="8"/>
      <c r="F2486" s="8" t="s">
        <v>13234</v>
      </c>
    </row>
    <row r="2487" spans="1:6" ht="15.75" customHeight="1" x14ac:dyDescent="0.25">
      <c r="A2487" s="8"/>
      <c r="B2487" s="8" t="s">
        <v>12715</v>
      </c>
      <c r="C2487" s="8" t="s">
        <v>12716</v>
      </c>
      <c r="D2487" s="8" t="s">
        <v>10334</v>
      </c>
      <c r="E2487" s="8"/>
      <c r="F2487" s="8" t="s">
        <v>13238</v>
      </c>
    </row>
    <row r="2488" spans="1:6" ht="15.75" customHeight="1" x14ac:dyDescent="0.25">
      <c r="A2488" s="8"/>
      <c r="B2488" s="8" t="s">
        <v>12715</v>
      </c>
      <c r="C2488" s="8" t="s">
        <v>12716</v>
      </c>
      <c r="D2488" s="8" t="s">
        <v>10332</v>
      </c>
      <c r="E2488" s="8"/>
      <c r="F2488" s="8" t="s">
        <v>13243</v>
      </c>
    </row>
    <row r="2489" spans="1:6" ht="15.75" customHeight="1" x14ac:dyDescent="0.25">
      <c r="A2489" s="8"/>
      <c r="B2489" s="8" t="s">
        <v>12715</v>
      </c>
      <c r="C2489" s="8" t="s">
        <v>12716</v>
      </c>
      <c r="D2489" s="8" t="s">
        <v>10203</v>
      </c>
      <c r="E2489" s="8"/>
      <c r="F2489" s="8" t="s">
        <v>13081</v>
      </c>
    </row>
    <row r="2490" spans="1:6" ht="15.75" customHeight="1" x14ac:dyDescent="0.25">
      <c r="A2490" s="8"/>
      <c r="B2490" s="8" t="s">
        <v>12715</v>
      </c>
      <c r="C2490" s="8" t="s">
        <v>12716</v>
      </c>
      <c r="D2490" s="8" t="s">
        <v>10195</v>
      </c>
      <c r="E2490" s="8"/>
      <c r="F2490" s="8" t="s">
        <v>13079</v>
      </c>
    </row>
    <row r="2491" spans="1:6" ht="15.75" customHeight="1" x14ac:dyDescent="0.25">
      <c r="A2491" s="8"/>
      <c r="B2491" s="8" t="s">
        <v>12715</v>
      </c>
      <c r="C2491" s="8" t="s">
        <v>12716</v>
      </c>
      <c r="D2491" s="8" t="s">
        <v>10197</v>
      </c>
      <c r="E2491" s="8"/>
      <c r="F2491" s="8" t="s">
        <v>13077</v>
      </c>
    </row>
    <row r="2492" spans="1:6" ht="15.75" customHeight="1" x14ac:dyDescent="0.25">
      <c r="A2492" s="8"/>
      <c r="B2492" s="8" t="s">
        <v>12715</v>
      </c>
      <c r="C2492" s="8" t="s">
        <v>12716</v>
      </c>
      <c r="D2492" s="8" t="s">
        <v>9255</v>
      </c>
      <c r="E2492" s="8"/>
      <c r="F2492" s="8" t="s">
        <v>13096</v>
      </c>
    </row>
    <row r="2493" spans="1:6" ht="15.75" customHeight="1" x14ac:dyDescent="0.25">
      <c r="A2493" s="8"/>
      <c r="B2493" s="8" t="s">
        <v>12715</v>
      </c>
      <c r="C2493" s="8" t="s">
        <v>12716</v>
      </c>
      <c r="D2493" s="8" t="s">
        <v>18213</v>
      </c>
      <c r="E2493" s="8"/>
      <c r="F2493" s="8" t="s">
        <v>18231</v>
      </c>
    </row>
    <row r="2494" spans="1:6" ht="15.75" customHeight="1" x14ac:dyDescent="0.25">
      <c r="A2494" s="8"/>
      <c r="B2494" s="8" t="s">
        <v>12715</v>
      </c>
      <c r="C2494" s="8" t="s">
        <v>12716</v>
      </c>
      <c r="D2494" s="8" t="s">
        <v>10201</v>
      </c>
      <c r="E2494" s="8"/>
      <c r="F2494" s="8" t="s">
        <v>13080</v>
      </c>
    </row>
    <row r="2495" spans="1:6" ht="15.75" customHeight="1" x14ac:dyDescent="0.25">
      <c r="A2495" s="8"/>
      <c r="B2495" s="8" t="s">
        <v>12715</v>
      </c>
      <c r="C2495" s="8" t="s">
        <v>12716</v>
      </c>
      <c r="D2495" s="8" t="s">
        <v>10211</v>
      </c>
      <c r="E2495" s="8"/>
      <c r="F2495" s="8" t="s">
        <v>13078</v>
      </c>
    </row>
    <row r="2496" spans="1:6" ht="15.75" customHeight="1" x14ac:dyDescent="0.25">
      <c r="A2496" s="8"/>
      <c r="B2496" s="8" t="s">
        <v>12715</v>
      </c>
      <c r="C2496" s="8" t="s">
        <v>12716</v>
      </c>
      <c r="D2496" s="8" t="s">
        <v>10209</v>
      </c>
      <c r="E2496" s="8"/>
      <c r="F2496" s="8" t="s">
        <v>13088</v>
      </c>
    </row>
    <row r="2497" spans="1:6" ht="15.75" customHeight="1" x14ac:dyDescent="0.25">
      <c r="A2497" s="8"/>
      <c r="B2497" s="8" t="s">
        <v>12715</v>
      </c>
      <c r="C2497" s="8" t="s">
        <v>12716</v>
      </c>
      <c r="D2497" s="8" t="s">
        <v>10181</v>
      </c>
      <c r="E2497" s="8"/>
      <c r="F2497" s="8" t="s">
        <v>13085</v>
      </c>
    </row>
    <row r="2498" spans="1:6" ht="15.75" customHeight="1" x14ac:dyDescent="0.25">
      <c r="A2498" s="8"/>
      <c r="B2498" s="8" t="s">
        <v>12715</v>
      </c>
      <c r="C2498" s="8" t="s">
        <v>12716</v>
      </c>
      <c r="D2498" s="8" t="s">
        <v>10183</v>
      </c>
      <c r="E2498" s="8"/>
      <c r="F2498" s="8" t="s">
        <v>13083</v>
      </c>
    </row>
    <row r="2499" spans="1:6" ht="15.75" customHeight="1" x14ac:dyDescent="0.25">
      <c r="A2499" s="8"/>
      <c r="B2499" s="8" t="s">
        <v>12715</v>
      </c>
      <c r="C2499" s="8" t="s">
        <v>12716</v>
      </c>
      <c r="D2499" s="8" t="s">
        <v>10213</v>
      </c>
      <c r="E2499" s="8"/>
      <c r="F2499" s="8" t="s">
        <v>13082</v>
      </c>
    </row>
    <row r="2500" spans="1:6" ht="15.75" customHeight="1" x14ac:dyDescent="0.25">
      <c r="A2500" s="8"/>
      <c r="B2500" s="8" t="s">
        <v>12715</v>
      </c>
      <c r="C2500" s="8" t="s">
        <v>12716</v>
      </c>
      <c r="D2500" s="8" t="s">
        <v>10205</v>
      </c>
      <c r="E2500" s="8"/>
      <c r="F2500" s="8" t="s">
        <v>13086</v>
      </c>
    </row>
    <row r="2501" spans="1:6" ht="15.75" customHeight="1" x14ac:dyDescent="0.25">
      <c r="A2501" s="8"/>
      <c r="B2501" s="8" t="s">
        <v>12715</v>
      </c>
      <c r="C2501" s="8" t="s">
        <v>12716</v>
      </c>
      <c r="D2501" s="8" t="s">
        <v>10207</v>
      </c>
      <c r="E2501" s="8"/>
      <c r="F2501" s="8" t="s">
        <v>13087</v>
      </c>
    </row>
    <row r="2502" spans="1:6" ht="15.75" customHeight="1" x14ac:dyDescent="0.25">
      <c r="A2502" s="8"/>
      <c r="B2502" s="8" t="s">
        <v>12715</v>
      </c>
      <c r="C2502" s="8" t="s">
        <v>12716</v>
      </c>
      <c r="D2502" s="8" t="s">
        <v>10278</v>
      </c>
      <c r="E2502" s="8"/>
      <c r="F2502" s="8" t="s">
        <v>13245</v>
      </c>
    </row>
    <row r="2503" spans="1:6" ht="15.75" customHeight="1" x14ac:dyDescent="0.25">
      <c r="A2503" s="8"/>
      <c r="B2503" s="8" t="s">
        <v>12715</v>
      </c>
      <c r="C2503" s="8" t="s">
        <v>12716</v>
      </c>
      <c r="D2503" s="8" t="s">
        <v>10276</v>
      </c>
      <c r="E2503" s="8"/>
      <c r="F2503" s="8" t="s">
        <v>13264</v>
      </c>
    </row>
    <row r="2504" spans="1:6" ht="15.75" customHeight="1" x14ac:dyDescent="0.25">
      <c r="A2504" s="8"/>
      <c r="B2504" s="8" t="s">
        <v>12715</v>
      </c>
      <c r="C2504" s="8" t="s">
        <v>12716</v>
      </c>
      <c r="D2504" s="8" t="s">
        <v>10286</v>
      </c>
      <c r="E2504" s="8"/>
      <c r="F2504" s="8" t="s">
        <v>13265</v>
      </c>
    </row>
    <row r="2505" spans="1:6" ht="15.75" customHeight="1" x14ac:dyDescent="0.25">
      <c r="A2505" s="8"/>
      <c r="B2505" s="8" t="s">
        <v>12715</v>
      </c>
      <c r="C2505" s="8" t="s">
        <v>12716</v>
      </c>
      <c r="D2505" s="8" t="s">
        <v>10346</v>
      </c>
      <c r="E2505" s="8"/>
      <c r="F2505" s="8" t="s">
        <v>13225</v>
      </c>
    </row>
    <row r="2506" spans="1:6" ht="15.75" customHeight="1" x14ac:dyDescent="0.25">
      <c r="A2506" s="8"/>
      <c r="B2506" s="8" t="s">
        <v>12715</v>
      </c>
      <c r="C2506" s="8" t="s">
        <v>12716</v>
      </c>
      <c r="D2506" s="8" t="s">
        <v>10344</v>
      </c>
      <c r="E2506" s="8"/>
      <c r="F2506" s="8" t="s">
        <v>13226</v>
      </c>
    </row>
    <row r="2507" spans="1:6" ht="15.75" customHeight="1" x14ac:dyDescent="0.25">
      <c r="A2507" s="8"/>
      <c r="B2507" s="8" t="s">
        <v>12715</v>
      </c>
      <c r="C2507" s="8" t="s">
        <v>12716</v>
      </c>
      <c r="D2507" s="8" t="s">
        <v>10280</v>
      </c>
      <c r="E2507" s="8"/>
      <c r="F2507" s="8" t="s">
        <v>13227</v>
      </c>
    </row>
    <row r="2508" spans="1:6" ht="15.75" customHeight="1" x14ac:dyDescent="0.25">
      <c r="A2508" s="8"/>
      <c r="B2508" s="8" t="s">
        <v>12715</v>
      </c>
      <c r="C2508" s="8" t="s">
        <v>12716</v>
      </c>
      <c r="D2508" s="8" t="s">
        <v>10284</v>
      </c>
      <c r="E2508" s="8"/>
      <c r="F2508" s="8" t="s">
        <v>13266</v>
      </c>
    </row>
    <row r="2509" spans="1:6" ht="15.75" customHeight="1" x14ac:dyDescent="0.25">
      <c r="A2509" s="8"/>
      <c r="B2509" s="8" t="s">
        <v>12715</v>
      </c>
      <c r="C2509" s="8" t="s">
        <v>12716</v>
      </c>
      <c r="D2509" s="8" t="s">
        <v>10264</v>
      </c>
      <c r="E2509" s="8"/>
      <c r="F2509" s="8" t="s">
        <v>13262</v>
      </c>
    </row>
    <row r="2510" spans="1:6" ht="15.75" customHeight="1" x14ac:dyDescent="0.25">
      <c r="A2510" s="8"/>
      <c r="B2510" s="8" t="s">
        <v>12715</v>
      </c>
      <c r="C2510" s="8" t="s">
        <v>12716</v>
      </c>
      <c r="D2510" s="8" t="s">
        <v>10274</v>
      </c>
      <c r="E2510" s="8"/>
      <c r="F2510" s="8" t="s">
        <v>13267</v>
      </c>
    </row>
    <row r="2511" spans="1:6" ht="15.75" customHeight="1" x14ac:dyDescent="0.25">
      <c r="A2511" s="8"/>
      <c r="B2511" s="8" t="s">
        <v>12715</v>
      </c>
      <c r="C2511" s="8" t="s">
        <v>12716</v>
      </c>
      <c r="D2511" s="8" t="s">
        <v>10272</v>
      </c>
      <c r="E2511" s="8"/>
      <c r="F2511" s="8" t="s">
        <v>13272</v>
      </c>
    </row>
    <row r="2512" spans="1:6" ht="15.75" customHeight="1" x14ac:dyDescent="0.25">
      <c r="A2512" s="8"/>
      <c r="B2512" s="8" t="s">
        <v>12715</v>
      </c>
      <c r="C2512" s="8" t="s">
        <v>12716</v>
      </c>
      <c r="D2512" s="8" t="s">
        <v>10282</v>
      </c>
      <c r="E2512" s="8"/>
      <c r="F2512" s="8" t="s">
        <v>13263</v>
      </c>
    </row>
    <row r="2513" spans="1:6" ht="15.75" customHeight="1" x14ac:dyDescent="0.25">
      <c r="A2513" s="8"/>
      <c r="B2513" s="8" t="s">
        <v>12715</v>
      </c>
      <c r="C2513" s="8" t="s">
        <v>12716</v>
      </c>
      <c r="D2513" s="8" t="s">
        <v>10268</v>
      </c>
      <c r="E2513" s="8"/>
      <c r="F2513" s="8" t="s">
        <v>13260</v>
      </c>
    </row>
    <row r="2514" spans="1:6" ht="15.75" customHeight="1" x14ac:dyDescent="0.25">
      <c r="A2514" s="8"/>
      <c r="B2514" s="8" t="s">
        <v>12715</v>
      </c>
      <c r="C2514" s="8" t="s">
        <v>12716</v>
      </c>
      <c r="D2514" s="8" t="s">
        <v>10266</v>
      </c>
      <c r="E2514" s="8"/>
      <c r="F2514" s="8" t="s">
        <v>13261</v>
      </c>
    </row>
    <row r="2515" spans="1:6" ht="15.75" customHeight="1" x14ac:dyDescent="0.25">
      <c r="A2515" s="8"/>
      <c r="B2515" s="8" t="s">
        <v>12715</v>
      </c>
      <c r="C2515" s="8" t="s">
        <v>12716</v>
      </c>
      <c r="D2515" s="8" t="s">
        <v>10336</v>
      </c>
      <c r="E2515" s="8"/>
      <c r="F2515" s="8" t="s">
        <v>13222</v>
      </c>
    </row>
    <row r="2516" spans="1:6" ht="15.75" customHeight="1" x14ac:dyDescent="0.25">
      <c r="A2516" s="8"/>
      <c r="B2516" s="8" t="s">
        <v>12715</v>
      </c>
      <c r="C2516" s="8" t="s">
        <v>12716</v>
      </c>
      <c r="D2516" s="8" t="s">
        <v>10354</v>
      </c>
      <c r="E2516" s="8"/>
      <c r="F2516" s="8" t="s">
        <v>13223</v>
      </c>
    </row>
    <row r="2517" spans="1:6" ht="15.75" customHeight="1" x14ac:dyDescent="0.25">
      <c r="A2517" s="8"/>
      <c r="B2517" s="8" t="s">
        <v>12715</v>
      </c>
      <c r="C2517" s="8" t="s">
        <v>12716</v>
      </c>
      <c r="D2517" s="8" t="s">
        <v>10352</v>
      </c>
      <c r="E2517" s="8"/>
      <c r="F2517" s="8" t="s">
        <v>13220</v>
      </c>
    </row>
    <row r="2518" spans="1:6" ht="15.75" customHeight="1" x14ac:dyDescent="0.25">
      <c r="A2518" s="8"/>
      <c r="B2518" s="8" t="s">
        <v>12715</v>
      </c>
      <c r="C2518" s="8" t="s">
        <v>12716</v>
      </c>
      <c r="D2518" s="8" t="s">
        <v>10322</v>
      </c>
      <c r="E2518" s="8"/>
      <c r="F2518" s="8" t="s">
        <v>13240</v>
      </c>
    </row>
    <row r="2519" spans="1:6" ht="15.75" customHeight="1" x14ac:dyDescent="0.25">
      <c r="A2519" s="8"/>
      <c r="B2519" s="8" t="s">
        <v>12715</v>
      </c>
      <c r="C2519" s="8" t="s">
        <v>12716</v>
      </c>
      <c r="D2519" s="8" t="s">
        <v>10320</v>
      </c>
      <c r="E2519" s="8"/>
      <c r="F2519" s="8" t="s">
        <v>13241</v>
      </c>
    </row>
    <row r="2520" spans="1:6" ht="15.75" customHeight="1" x14ac:dyDescent="0.25">
      <c r="A2520" s="8"/>
      <c r="B2520" s="8" t="s">
        <v>12715</v>
      </c>
      <c r="C2520" s="8" t="s">
        <v>12716</v>
      </c>
      <c r="D2520" s="8" t="s">
        <v>10318</v>
      </c>
      <c r="E2520" s="8"/>
      <c r="F2520" s="8" t="s">
        <v>13221</v>
      </c>
    </row>
    <row r="2521" spans="1:6" ht="15.75" customHeight="1" x14ac:dyDescent="0.25">
      <c r="A2521" s="8"/>
      <c r="B2521" s="8" t="s">
        <v>12715</v>
      </c>
      <c r="C2521" s="8" t="s">
        <v>12716</v>
      </c>
      <c r="D2521" s="8" t="s">
        <v>10350</v>
      </c>
      <c r="E2521" s="8"/>
      <c r="F2521" s="8" t="s">
        <v>13218</v>
      </c>
    </row>
    <row r="2522" spans="1:6" ht="15.75" customHeight="1" x14ac:dyDescent="0.25">
      <c r="A2522" s="8"/>
      <c r="B2522" s="8" t="s">
        <v>12715</v>
      </c>
      <c r="C2522" s="8" t="s">
        <v>12716</v>
      </c>
      <c r="D2522" s="8" t="s">
        <v>10340</v>
      </c>
      <c r="E2522" s="8"/>
      <c r="F2522" s="8" t="s">
        <v>13230</v>
      </c>
    </row>
    <row r="2523" spans="1:6" ht="15.75" customHeight="1" x14ac:dyDescent="0.25">
      <c r="A2523" s="8"/>
      <c r="B2523" s="8" t="s">
        <v>12715</v>
      </c>
      <c r="C2523" s="8" t="s">
        <v>12716</v>
      </c>
      <c r="D2523" s="8" t="s">
        <v>10338</v>
      </c>
      <c r="E2523" s="8"/>
      <c r="F2523" s="8" t="s">
        <v>13231</v>
      </c>
    </row>
    <row r="2524" spans="1:6" ht="15.75" customHeight="1" x14ac:dyDescent="0.25">
      <c r="A2524" s="8"/>
      <c r="B2524" s="8" t="s">
        <v>12715</v>
      </c>
      <c r="C2524" s="8" t="s">
        <v>12716</v>
      </c>
      <c r="D2524" s="8" t="s">
        <v>10348</v>
      </c>
      <c r="E2524" s="8"/>
      <c r="F2524" s="8" t="s">
        <v>13228</v>
      </c>
    </row>
    <row r="2525" spans="1:6" ht="15.75" customHeight="1" x14ac:dyDescent="0.25">
      <c r="A2525" s="8"/>
      <c r="B2525" s="8" t="s">
        <v>12715</v>
      </c>
      <c r="C2525" s="8" t="s">
        <v>12716</v>
      </c>
      <c r="D2525" s="8" t="s">
        <v>10358</v>
      </c>
      <c r="E2525" s="8"/>
      <c r="F2525" s="8" t="s">
        <v>13219</v>
      </c>
    </row>
    <row r="2526" spans="1:6" ht="15.75" customHeight="1" x14ac:dyDescent="0.25">
      <c r="A2526" s="8"/>
      <c r="B2526" s="8" t="s">
        <v>12715</v>
      </c>
      <c r="C2526" s="8" t="s">
        <v>12716</v>
      </c>
      <c r="D2526" s="8" t="s">
        <v>10356</v>
      </c>
      <c r="E2526" s="8"/>
      <c r="F2526" s="8" t="s">
        <v>13224</v>
      </c>
    </row>
    <row r="2527" spans="1:6" ht="15.75" customHeight="1" x14ac:dyDescent="0.25">
      <c r="A2527" s="8"/>
      <c r="B2527" s="8" t="s">
        <v>12715</v>
      </c>
      <c r="C2527" s="8" t="s">
        <v>12716</v>
      </c>
      <c r="D2527" s="8" t="s">
        <v>10342</v>
      </c>
      <c r="E2527" s="8"/>
      <c r="F2527" s="8" t="s">
        <v>13229</v>
      </c>
    </row>
    <row r="2528" spans="1:6" ht="15.75" customHeight="1" x14ac:dyDescent="0.25">
      <c r="A2528" s="8"/>
      <c r="B2528" s="8" t="s">
        <v>12715</v>
      </c>
      <c r="C2528" s="8" t="s">
        <v>12716</v>
      </c>
      <c r="D2528" s="8" t="s">
        <v>10121</v>
      </c>
      <c r="E2528" s="8"/>
      <c r="F2528" s="8" t="s">
        <v>12878</v>
      </c>
    </row>
    <row r="2529" spans="1:6" ht="15.75" customHeight="1" x14ac:dyDescent="0.25">
      <c r="A2529" s="8"/>
      <c r="B2529" s="8" t="s">
        <v>12715</v>
      </c>
      <c r="C2529" s="8" t="s">
        <v>12716</v>
      </c>
      <c r="D2529" s="8" t="s">
        <v>10123</v>
      </c>
      <c r="E2529" s="8"/>
      <c r="F2529" s="8" t="s">
        <v>12873</v>
      </c>
    </row>
    <row r="2530" spans="1:6" ht="15.75" customHeight="1" x14ac:dyDescent="0.25">
      <c r="A2530" s="8"/>
      <c r="B2530" s="8" t="s">
        <v>12715</v>
      </c>
      <c r="C2530" s="8" t="s">
        <v>12716</v>
      </c>
      <c r="D2530" s="8" t="s">
        <v>10105</v>
      </c>
      <c r="E2530" s="8"/>
      <c r="F2530" s="8" t="s">
        <v>12884</v>
      </c>
    </row>
    <row r="2531" spans="1:6" ht="15.75" customHeight="1" x14ac:dyDescent="0.25">
      <c r="A2531" s="8"/>
      <c r="B2531" s="8" t="s">
        <v>12715</v>
      </c>
      <c r="C2531" s="8" t="s">
        <v>12716</v>
      </c>
      <c r="D2531" s="8" t="s">
        <v>10107</v>
      </c>
      <c r="E2531" s="8"/>
      <c r="F2531" s="8" t="s">
        <v>12883</v>
      </c>
    </row>
    <row r="2532" spans="1:6" ht="15.75" customHeight="1" x14ac:dyDescent="0.25">
      <c r="A2532" s="8"/>
      <c r="B2532" s="8" t="s">
        <v>12715</v>
      </c>
      <c r="C2532" s="8" t="s">
        <v>12716</v>
      </c>
      <c r="D2532" s="8" t="s">
        <v>10117</v>
      </c>
      <c r="E2532" s="8"/>
      <c r="F2532" s="8" t="s">
        <v>12874</v>
      </c>
    </row>
    <row r="2533" spans="1:6" ht="15.75" customHeight="1" x14ac:dyDescent="0.25">
      <c r="A2533" s="8"/>
      <c r="B2533" s="8" t="s">
        <v>12715</v>
      </c>
      <c r="C2533" s="8" t="s">
        <v>12716</v>
      </c>
      <c r="D2533" s="8" t="s">
        <v>10119</v>
      </c>
      <c r="E2533" s="8"/>
      <c r="F2533" s="8" t="s">
        <v>12877</v>
      </c>
    </row>
    <row r="2534" spans="1:6" ht="15.75" customHeight="1" x14ac:dyDescent="0.25">
      <c r="A2534" s="8"/>
      <c r="B2534" s="8" t="s">
        <v>12715</v>
      </c>
      <c r="C2534" s="8" t="s">
        <v>12716</v>
      </c>
      <c r="D2534" s="8" t="s">
        <v>10125</v>
      </c>
      <c r="E2534" s="8"/>
      <c r="F2534" s="8" t="s">
        <v>12872</v>
      </c>
    </row>
    <row r="2535" spans="1:6" ht="15.75" customHeight="1" x14ac:dyDescent="0.25">
      <c r="A2535" s="8"/>
      <c r="B2535" s="8" t="s">
        <v>12715</v>
      </c>
      <c r="C2535" s="8" t="s">
        <v>12716</v>
      </c>
      <c r="D2535" s="8" t="s">
        <v>10115</v>
      </c>
      <c r="E2535" s="8"/>
      <c r="F2535" s="8" t="s">
        <v>12871</v>
      </c>
    </row>
    <row r="2536" spans="1:6" ht="15.75" customHeight="1" x14ac:dyDescent="0.25">
      <c r="A2536" s="8"/>
      <c r="B2536" s="8" t="s">
        <v>12715</v>
      </c>
      <c r="C2536" s="8" t="s">
        <v>12716</v>
      </c>
      <c r="D2536" s="8" t="s">
        <v>10231</v>
      </c>
      <c r="E2536" s="8"/>
      <c r="F2536" s="8" t="s">
        <v>12923</v>
      </c>
    </row>
    <row r="2537" spans="1:6" ht="15.75" customHeight="1" x14ac:dyDescent="0.25">
      <c r="A2537" s="8"/>
      <c r="B2537" s="8" t="s">
        <v>12715</v>
      </c>
      <c r="C2537" s="8" t="s">
        <v>12716</v>
      </c>
      <c r="D2537" s="8" t="s">
        <v>10233</v>
      </c>
      <c r="E2537" s="8"/>
      <c r="F2537" s="8" t="s">
        <v>12922</v>
      </c>
    </row>
    <row r="2538" spans="1:6" ht="15.75" customHeight="1" x14ac:dyDescent="0.25">
      <c r="A2538" s="8"/>
      <c r="B2538" s="8" t="s">
        <v>12715</v>
      </c>
      <c r="C2538" s="8" t="s">
        <v>12716</v>
      </c>
      <c r="D2538" s="8" t="s">
        <v>10239</v>
      </c>
      <c r="E2538" s="8"/>
      <c r="F2538" s="8" t="s">
        <v>12921</v>
      </c>
    </row>
    <row r="2539" spans="1:6" ht="15.75" customHeight="1" x14ac:dyDescent="0.25">
      <c r="A2539" s="8"/>
      <c r="B2539" s="8" t="s">
        <v>12715</v>
      </c>
      <c r="C2539" s="8" t="s">
        <v>12716</v>
      </c>
      <c r="D2539" s="8" t="s">
        <v>10229</v>
      </c>
      <c r="E2539" s="8"/>
      <c r="F2539" s="8" t="s">
        <v>12924</v>
      </c>
    </row>
    <row r="2540" spans="1:6" ht="15.75" customHeight="1" x14ac:dyDescent="0.25">
      <c r="A2540" s="8"/>
      <c r="B2540" s="8" t="s">
        <v>12715</v>
      </c>
      <c r="C2540" s="8" t="s">
        <v>12716</v>
      </c>
      <c r="D2540" s="8" t="s">
        <v>10113</v>
      </c>
      <c r="E2540" s="8"/>
      <c r="F2540" s="8" t="s">
        <v>12882</v>
      </c>
    </row>
    <row r="2541" spans="1:6" ht="15.75" customHeight="1" x14ac:dyDescent="0.25">
      <c r="A2541" s="8"/>
      <c r="B2541" s="8" t="s">
        <v>12715</v>
      </c>
      <c r="C2541" s="8" t="s">
        <v>12716</v>
      </c>
      <c r="D2541" s="8" t="s">
        <v>10103</v>
      </c>
      <c r="E2541" s="8"/>
      <c r="F2541" s="8" t="s">
        <v>12885</v>
      </c>
    </row>
    <row r="2542" spans="1:6" ht="15.75" customHeight="1" x14ac:dyDescent="0.25">
      <c r="A2542" s="8"/>
      <c r="B2542" s="8" t="s">
        <v>12715</v>
      </c>
      <c r="C2542" s="8" t="s">
        <v>12716</v>
      </c>
      <c r="D2542" s="8" t="s">
        <v>10173</v>
      </c>
      <c r="E2542" s="8"/>
      <c r="F2542" s="8" t="s">
        <v>12881</v>
      </c>
    </row>
    <row r="2543" spans="1:6" ht="15.75" customHeight="1" x14ac:dyDescent="0.25">
      <c r="A2543" s="8"/>
      <c r="B2543" s="8" t="s">
        <v>12715</v>
      </c>
      <c r="C2543" s="8" t="s">
        <v>12716</v>
      </c>
      <c r="D2543" s="8" t="s">
        <v>10109</v>
      </c>
      <c r="E2543" s="8"/>
      <c r="F2543" s="8" t="s">
        <v>12880</v>
      </c>
    </row>
    <row r="2544" spans="1:6" ht="15.75" customHeight="1" x14ac:dyDescent="0.25">
      <c r="A2544" s="8"/>
      <c r="B2544" s="8" t="s">
        <v>12715</v>
      </c>
      <c r="C2544" s="8" t="s">
        <v>12716</v>
      </c>
      <c r="D2544" s="8" t="s">
        <v>10091</v>
      </c>
      <c r="E2544" s="8"/>
      <c r="F2544" s="8" t="s">
        <v>12894</v>
      </c>
    </row>
    <row r="2545" spans="1:6" ht="15.75" customHeight="1" x14ac:dyDescent="0.25">
      <c r="A2545" s="8"/>
      <c r="B2545" s="8" t="s">
        <v>12715</v>
      </c>
      <c r="C2545" s="8" t="s">
        <v>12716</v>
      </c>
      <c r="D2545" s="8" t="s">
        <v>10093</v>
      </c>
      <c r="E2545" s="8"/>
      <c r="F2545" s="8" t="s">
        <v>12889</v>
      </c>
    </row>
    <row r="2546" spans="1:6" ht="15.75" customHeight="1" x14ac:dyDescent="0.25">
      <c r="A2546" s="8"/>
      <c r="B2546" s="8" t="s">
        <v>12715</v>
      </c>
      <c r="C2546" s="8" t="s">
        <v>12716</v>
      </c>
      <c r="D2546" s="8" t="s">
        <v>10099</v>
      </c>
      <c r="E2546" s="8"/>
      <c r="F2546" s="8" t="s">
        <v>12900</v>
      </c>
    </row>
    <row r="2547" spans="1:6" ht="15.75" customHeight="1" x14ac:dyDescent="0.25">
      <c r="A2547" s="8"/>
      <c r="B2547" s="8" t="s">
        <v>12715</v>
      </c>
      <c r="C2547" s="8" t="s">
        <v>12716</v>
      </c>
      <c r="D2547" s="8" t="s">
        <v>10095</v>
      </c>
      <c r="E2547" s="8"/>
      <c r="F2547" s="8" t="s">
        <v>12899</v>
      </c>
    </row>
    <row r="2548" spans="1:6" ht="15.75" customHeight="1" x14ac:dyDescent="0.25">
      <c r="A2548" s="8"/>
      <c r="B2548" s="8" t="s">
        <v>12715</v>
      </c>
      <c r="C2548" s="8" t="s">
        <v>12716</v>
      </c>
      <c r="D2548" s="8" t="s">
        <v>10161</v>
      </c>
      <c r="E2548" s="8"/>
      <c r="F2548" s="8" t="s">
        <v>12890</v>
      </c>
    </row>
    <row r="2549" spans="1:6" ht="15.75" customHeight="1" x14ac:dyDescent="0.25">
      <c r="A2549" s="8"/>
      <c r="B2549" s="8" t="s">
        <v>12715</v>
      </c>
      <c r="C2549" s="8" t="s">
        <v>12716</v>
      </c>
      <c r="D2549" s="8" t="s">
        <v>10163</v>
      </c>
      <c r="E2549" s="8"/>
      <c r="F2549" s="8" t="s">
        <v>12893</v>
      </c>
    </row>
    <row r="2550" spans="1:6" ht="15.75" customHeight="1" x14ac:dyDescent="0.25">
      <c r="A2550" s="8"/>
      <c r="B2550" s="8" t="s">
        <v>12715</v>
      </c>
      <c r="C2550" s="8" t="s">
        <v>12716</v>
      </c>
      <c r="D2550" s="8" t="s">
        <v>10127</v>
      </c>
      <c r="E2550" s="8"/>
      <c r="F2550" s="8" t="s">
        <v>12888</v>
      </c>
    </row>
    <row r="2551" spans="1:6" ht="15.75" customHeight="1" x14ac:dyDescent="0.25">
      <c r="A2551" s="8"/>
      <c r="B2551" s="8" t="s">
        <v>12715</v>
      </c>
      <c r="C2551" s="8" t="s">
        <v>12716</v>
      </c>
      <c r="D2551" s="8" t="s">
        <v>10159</v>
      </c>
      <c r="E2551" s="8"/>
      <c r="F2551" s="8" t="s">
        <v>12887</v>
      </c>
    </row>
    <row r="2552" spans="1:6" ht="15.75" customHeight="1" x14ac:dyDescent="0.25">
      <c r="A2552" s="8"/>
      <c r="B2552" s="8" t="s">
        <v>12715</v>
      </c>
      <c r="C2552" s="8" t="s">
        <v>12716</v>
      </c>
      <c r="D2552" s="8" t="s">
        <v>10081</v>
      </c>
      <c r="E2552" s="8"/>
      <c r="F2552" s="8" t="s">
        <v>12886</v>
      </c>
    </row>
    <row r="2553" spans="1:6" ht="15.75" customHeight="1" x14ac:dyDescent="0.25">
      <c r="A2553" s="8"/>
      <c r="B2553" s="8" t="s">
        <v>12715</v>
      </c>
      <c r="C2553" s="8" t="s">
        <v>12716</v>
      </c>
      <c r="D2553" s="8" t="s">
        <v>10087</v>
      </c>
      <c r="E2553" s="8"/>
      <c r="F2553" s="8" t="s">
        <v>12897</v>
      </c>
    </row>
    <row r="2554" spans="1:6" ht="15.75" customHeight="1" x14ac:dyDescent="0.25">
      <c r="A2554" s="8"/>
      <c r="B2554" s="8" t="s">
        <v>12715</v>
      </c>
      <c r="C2554" s="8" t="s">
        <v>12716</v>
      </c>
      <c r="D2554" s="8" t="s">
        <v>10101</v>
      </c>
      <c r="E2554" s="8"/>
      <c r="F2554" s="8" t="s">
        <v>12876</v>
      </c>
    </row>
    <row r="2555" spans="1:6" ht="15.75" customHeight="1" x14ac:dyDescent="0.25">
      <c r="A2555" s="8"/>
      <c r="B2555" s="8" t="s">
        <v>12715</v>
      </c>
      <c r="C2555" s="8" t="s">
        <v>12716</v>
      </c>
      <c r="D2555" s="8" t="s">
        <v>10085</v>
      </c>
      <c r="E2555" s="8"/>
      <c r="F2555" s="8" t="s">
        <v>12875</v>
      </c>
    </row>
    <row r="2556" spans="1:6" ht="15.75" customHeight="1" x14ac:dyDescent="0.25">
      <c r="A2556" s="8"/>
      <c r="B2556" s="8" t="s">
        <v>12715</v>
      </c>
      <c r="C2556" s="8" t="s">
        <v>12716</v>
      </c>
      <c r="D2556" s="8" t="s">
        <v>10089</v>
      </c>
      <c r="E2556" s="8"/>
      <c r="F2556" s="8" t="s">
        <v>12898</v>
      </c>
    </row>
    <row r="2557" spans="1:6" ht="15.75" customHeight="1" x14ac:dyDescent="0.25">
      <c r="A2557" s="8"/>
      <c r="B2557" s="8" t="s">
        <v>12715</v>
      </c>
      <c r="C2557" s="8" t="s">
        <v>12716</v>
      </c>
      <c r="D2557" s="8" t="s">
        <v>10097</v>
      </c>
      <c r="E2557" s="8"/>
      <c r="F2557" s="8" t="s">
        <v>12901</v>
      </c>
    </row>
    <row r="2558" spans="1:6" ht="15.75" customHeight="1" x14ac:dyDescent="0.25">
      <c r="A2558" s="8"/>
      <c r="B2558" s="8" t="s">
        <v>12715</v>
      </c>
      <c r="C2558" s="8" t="s">
        <v>12716</v>
      </c>
      <c r="D2558" s="8" t="s">
        <v>10083</v>
      </c>
      <c r="E2558" s="8"/>
      <c r="F2558" s="8" t="s">
        <v>12896</v>
      </c>
    </row>
    <row r="2559" spans="1:6" ht="15.75" customHeight="1" x14ac:dyDescent="0.25">
      <c r="A2559" s="8"/>
      <c r="B2559" s="8" t="s">
        <v>12715</v>
      </c>
      <c r="C2559" s="8" t="s">
        <v>12716</v>
      </c>
      <c r="D2559" s="8" t="s">
        <v>10079</v>
      </c>
      <c r="E2559" s="8"/>
      <c r="F2559" s="8" t="s">
        <v>12895</v>
      </c>
    </row>
    <row r="2560" spans="1:6" ht="15.75" customHeight="1" x14ac:dyDescent="0.25">
      <c r="A2560" s="8"/>
      <c r="B2560" s="8" t="s">
        <v>12715</v>
      </c>
      <c r="C2560" s="8" t="s">
        <v>12716</v>
      </c>
      <c r="D2560" s="8" t="s">
        <v>10187</v>
      </c>
      <c r="E2560" s="8"/>
      <c r="F2560" s="8" t="s">
        <v>12916</v>
      </c>
    </row>
    <row r="2561" spans="1:6" ht="15.75" customHeight="1" x14ac:dyDescent="0.25">
      <c r="A2561" s="8"/>
      <c r="B2561" s="8" t="s">
        <v>12715</v>
      </c>
      <c r="C2561" s="8" t="s">
        <v>12716</v>
      </c>
      <c r="D2561" s="8" t="s">
        <v>10189</v>
      </c>
      <c r="E2561" s="8"/>
      <c r="F2561" s="8" t="s">
        <v>12915</v>
      </c>
    </row>
    <row r="2562" spans="1:6" ht="15.75" customHeight="1" x14ac:dyDescent="0.25">
      <c r="A2562" s="8"/>
      <c r="B2562" s="8" t="s">
        <v>12715</v>
      </c>
      <c r="C2562" s="8" t="s">
        <v>12716</v>
      </c>
      <c r="D2562" s="8" t="s">
        <v>10193</v>
      </c>
      <c r="E2562" s="8"/>
      <c r="F2562" s="8" t="s">
        <v>12910</v>
      </c>
    </row>
    <row r="2563" spans="1:6" ht="15.75" customHeight="1" x14ac:dyDescent="0.25">
      <c r="A2563" s="8"/>
      <c r="B2563" s="8" t="s">
        <v>12715</v>
      </c>
      <c r="C2563" s="8" t="s">
        <v>12716</v>
      </c>
      <c r="D2563" s="8" t="s">
        <v>10185</v>
      </c>
      <c r="E2563" s="8"/>
      <c r="F2563" s="8" t="s">
        <v>12913</v>
      </c>
    </row>
    <row r="2564" spans="1:6" ht="15.75" customHeight="1" x14ac:dyDescent="0.25">
      <c r="A2564" s="8"/>
      <c r="B2564" s="8" t="s">
        <v>12715</v>
      </c>
      <c r="C2564" s="8" t="s">
        <v>12716</v>
      </c>
      <c r="D2564" s="8" t="s">
        <v>10249</v>
      </c>
      <c r="E2564" s="8"/>
      <c r="F2564" s="8" t="s">
        <v>13121</v>
      </c>
    </row>
    <row r="2565" spans="1:6" ht="15.75" customHeight="1" x14ac:dyDescent="0.25">
      <c r="A2565" s="8"/>
      <c r="B2565" s="8" t="s">
        <v>12715</v>
      </c>
      <c r="C2565" s="8" t="s">
        <v>12716</v>
      </c>
      <c r="D2565" s="8" t="s">
        <v>10251</v>
      </c>
      <c r="E2565" s="8"/>
      <c r="F2565" s="8" t="s">
        <v>12903</v>
      </c>
    </row>
    <row r="2566" spans="1:6" ht="15.75" customHeight="1" x14ac:dyDescent="0.25">
      <c r="A2566" s="8"/>
      <c r="B2566" s="8" t="s">
        <v>12715</v>
      </c>
      <c r="C2566" s="8" t="s">
        <v>12716</v>
      </c>
      <c r="D2566" s="8" t="s">
        <v>10215</v>
      </c>
      <c r="E2566" s="8"/>
      <c r="F2566" s="8" t="s">
        <v>12914</v>
      </c>
    </row>
    <row r="2567" spans="1:6" ht="15.75" customHeight="1" x14ac:dyDescent="0.25">
      <c r="A2567" s="8"/>
      <c r="B2567" s="8" t="s">
        <v>12715</v>
      </c>
      <c r="C2567" s="8" t="s">
        <v>12716</v>
      </c>
      <c r="D2567" s="8" t="s">
        <v>10247</v>
      </c>
      <c r="E2567" s="8"/>
      <c r="F2567" s="8" t="s">
        <v>12909</v>
      </c>
    </row>
    <row r="2568" spans="1:6" ht="15.75" customHeight="1" x14ac:dyDescent="0.25">
      <c r="A2568" s="8"/>
      <c r="B2568" s="8" t="s">
        <v>12715</v>
      </c>
      <c r="C2568" s="8" t="s">
        <v>12716</v>
      </c>
      <c r="D2568" s="8" t="s">
        <v>9798</v>
      </c>
      <c r="E2568" s="8"/>
      <c r="F2568" s="8" t="s">
        <v>12829</v>
      </c>
    </row>
    <row r="2569" spans="1:6" ht="15.75" customHeight="1" x14ac:dyDescent="0.25">
      <c r="A2569" s="8"/>
      <c r="B2569" s="8" t="s">
        <v>12715</v>
      </c>
      <c r="C2569" s="8" t="s">
        <v>12716</v>
      </c>
      <c r="D2569" s="8" t="s">
        <v>9795</v>
      </c>
      <c r="E2569" s="8"/>
      <c r="F2569" s="8" t="s">
        <v>12833</v>
      </c>
    </row>
    <row r="2570" spans="1:6" ht="15.75" customHeight="1" x14ac:dyDescent="0.25">
      <c r="A2570" s="8"/>
      <c r="B2570" s="8" t="s">
        <v>12715</v>
      </c>
      <c r="C2570" s="8" t="s">
        <v>12716</v>
      </c>
      <c r="D2570" s="8" t="s">
        <v>9794</v>
      </c>
      <c r="E2570" s="8"/>
      <c r="F2570" s="8" t="s">
        <v>12831</v>
      </c>
    </row>
    <row r="2571" spans="1:6" ht="15.75" customHeight="1" x14ac:dyDescent="0.25">
      <c r="A2571" s="8"/>
      <c r="B2571" s="8" t="s">
        <v>12715</v>
      </c>
      <c r="C2571" s="8" t="s">
        <v>12716</v>
      </c>
      <c r="D2571" s="8" t="s">
        <v>9797</v>
      </c>
      <c r="E2571" s="8"/>
      <c r="F2571" s="8" t="s">
        <v>12830</v>
      </c>
    </row>
    <row r="2572" spans="1:6" ht="15.75" customHeight="1" x14ac:dyDescent="0.25">
      <c r="A2572" s="8"/>
      <c r="B2572" s="8" t="s">
        <v>12715</v>
      </c>
      <c r="C2572" s="8" t="s">
        <v>12716</v>
      </c>
      <c r="D2572" s="8" t="s">
        <v>9783</v>
      </c>
      <c r="E2572" s="8"/>
      <c r="F2572" s="8" t="s">
        <v>12911</v>
      </c>
    </row>
    <row r="2573" spans="1:6" ht="15.75" customHeight="1" x14ac:dyDescent="0.25">
      <c r="A2573" s="8"/>
      <c r="B2573" s="8" t="s">
        <v>12715</v>
      </c>
      <c r="C2573" s="8" t="s">
        <v>12716</v>
      </c>
      <c r="D2573" s="8" t="s">
        <v>18212</v>
      </c>
      <c r="E2573" s="8"/>
      <c r="F2573" s="8" t="s">
        <v>18230</v>
      </c>
    </row>
    <row r="2574" spans="1:6" ht="15.75" customHeight="1" x14ac:dyDescent="0.25">
      <c r="A2574" s="8"/>
      <c r="B2574" s="8" t="s">
        <v>12715</v>
      </c>
      <c r="C2574" s="8" t="s">
        <v>12716</v>
      </c>
      <c r="D2574" s="8" t="s">
        <v>9796</v>
      </c>
      <c r="E2574" s="8"/>
      <c r="F2574" s="8" t="s">
        <v>12832</v>
      </c>
    </row>
    <row r="2575" spans="1:6" ht="15.75" customHeight="1" x14ac:dyDescent="0.25">
      <c r="A2575" s="8"/>
      <c r="B2575" s="8" t="s">
        <v>12715</v>
      </c>
      <c r="C2575" s="8" t="s">
        <v>12716</v>
      </c>
      <c r="D2575" s="8" t="s">
        <v>9782</v>
      </c>
      <c r="E2575" s="8"/>
      <c r="F2575" s="8" t="s">
        <v>12912</v>
      </c>
    </row>
    <row r="2576" spans="1:6" ht="15.75" customHeight="1" x14ac:dyDescent="0.25">
      <c r="A2576" s="8"/>
      <c r="B2576" s="8" t="s">
        <v>12715</v>
      </c>
      <c r="C2576" s="8" t="s">
        <v>12716</v>
      </c>
      <c r="D2576" s="8" t="s">
        <v>10227</v>
      </c>
      <c r="E2576" s="8"/>
      <c r="F2576" s="8" t="s">
        <v>12930</v>
      </c>
    </row>
    <row r="2577" spans="1:6" ht="15.75" customHeight="1" x14ac:dyDescent="0.25">
      <c r="A2577" s="8"/>
      <c r="B2577" s="8" t="s">
        <v>12715</v>
      </c>
      <c r="C2577" s="8" t="s">
        <v>12716</v>
      </c>
      <c r="D2577" s="8" t="s">
        <v>10217</v>
      </c>
      <c r="E2577" s="8"/>
      <c r="F2577" s="8" t="s">
        <v>12929</v>
      </c>
    </row>
    <row r="2578" spans="1:6" ht="15.75" customHeight="1" x14ac:dyDescent="0.25">
      <c r="A2578" s="8"/>
      <c r="B2578" s="8" t="s">
        <v>12715</v>
      </c>
      <c r="C2578" s="8" t="s">
        <v>12716</v>
      </c>
      <c r="D2578" s="8" t="s">
        <v>10223</v>
      </c>
      <c r="E2578" s="8"/>
      <c r="F2578" s="8" t="s">
        <v>12928</v>
      </c>
    </row>
    <row r="2579" spans="1:6" ht="15.75" customHeight="1" x14ac:dyDescent="0.25">
      <c r="A2579" s="8"/>
      <c r="B2579" s="8" t="s">
        <v>12715</v>
      </c>
      <c r="C2579" s="8" t="s">
        <v>12716</v>
      </c>
      <c r="D2579" s="8" t="s">
        <v>10225</v>
      </c>
      <c r="E2579" s="8"/>
      <c r="F2579" s="8" t="s">
        <v>12931</v>
      </c>
    </row>
    <row r="2580" spans="1:6" ht="15.75" customHeight="1" x14ac:dyDescent="0.25">
      <c r="A2580" s="8"/>
      <c r="B2580" s="8" t="s">
        <v>12715</v>
      </c>
      <c r="C2580" s="8" t="s">
        <v>12716</v>
      </c>
      <c r="D2580" s="8" t="s">
        <v>10235</v>
      </c>
      <c r="E2580" s="8"/>
      <c r="F2580" s="8" t="s">
        <v>12919</v>
      </c>
    </row>
    <row r="2581" spans="1:6" ht="15.75" customHeight="1" x14ac:dyDescent="0.25">
      <c r="A2581" s="8"/>
      <c r="B2581" s="8" t="s">
        <v>12715</v>
      </c>
      <c r="C2581" s="8" t="s">
        <v>12716</v>
      </c>
      <c r="D2581" s="8" t="s">
        <v>10237</v>
      </c>
      <c r="E2581" s="8"/>
      <c r="F2581" s="8" t="s">
        <v>12918</v>
      </c>
    </row>
    <row r="2582" spans="1:6" ht="15.75" customHeight="1" x14ac:dyDescent="0.25">
      <c r="A2582" s="8"/>
      <c r="B2582" s="8" t="s">
        <v>12715</v>
      </c>
      <c r="C2582" s="8" t="s">
        <v>12716</v>
      </c>
      <c r="D2582" s="8" t="s">
        <v>10219</v>
      </c>
      <c r="E2582" s="8"/>
      <c r="F2582" s="8" t="s">
        <v>12925</v>
      </c>
    </row>
    <row r="2583" spans="1:6" ht="15.75" customHeight="1" x14ac:dyDescent="0.25">
      <c r="A2583" s="8"/>
      <c r="B2583" s="8" t="s">
        <v>12715</v>
      </c>
      <c r="C2583" s="8" t="s">
        <v>12716</v>
      </c>
      <c r="D2583" s="8" t="s">
        <v>10221</v>
      </c>
      <c r="E2583" s="8"/>
      <c r="F2583" s="8" t="s">
        <v>12920</v>
      </c>
    </row>
    <row r="2584" spans="1:6" ht="15.75" customHeight="1" x14ac:dyDescent="0.25">
      <c r="A2584" s="8"/>
      <c r="B2584" s="8" t="s">
        <v>12715</v>
      </c>
      <c r="C2584" s="8" t="s">
        <v>12716</v>
      </c>
      <c r="D2584" s="8" t="s">
        <v>10245</v>
      </c>
      <c r="E2584" s="8"/>
      <c r="F2584" s="8" t="s">
        <v>12908</v>
      </c>
    </row>
    <row r="2585" spans="1:6" ht="15.75" customHeight="1" x14ac:dyDescent="0.25">
      <c r="A2585" s="8"/>
      <c r="B2585" s="8" t="s">
        <v>12715</v>
      </c>
      <c r="C2585" s="8" t="s">
        <v>12716</v>
      </c>
      <c r="D2585" s="8" t="s">
        <v>10258</v>
      </c>
      <c r="E2585" s="8"/>
      <c r="F2585" s="8" t="s">
        <v>12907</v>
      </c>
    </row>
    <row r="2586" spans="1:6" ht="15.75" customHeight="1" x14ac:dyDescent="0.25">
      <c r="A2586" s="8"/>
      <c r="B2586" s="8" t="s">
        <v>12715</v>
      </c>
      <c r="C2586" s="8" t="s">
        <v>12716</v>
      </c>
      <c r="D2586" s="8" t="s">
        <v>10241</v>
      </c>
      <c r="E2586" s="8"/>
      <c r="F2586" s="8" t="s">
        <v>12902</v>
      </c>
    </row>
    <row r="2587" spans="1:6" ht="15.75" customHeight="1" x14ac:dyDescent="0.25">
      <c r="A2587" s="8"/>
      <c r="B2587" s="8" t="s">
        <v>12715</v>
      </c>
      <c r="C2587" s="8" t="s">
        <v>12716</v>
      </c>
      <c r="D2587" s="8" t="s">
        <v>10243</v>
      </c>
      <c r="E2587" s="8"/>
      <c r="F2587" s="8" t="s">
        <v>12905</v>
      </c>
    </row>
    <row r="2588" spans="1:6" ht="15.75" customHeight="1" x14ac:dyDescent="0.25">
      <c r="A2588" s="8"/>
      <c r="B2588" s="8" t="s">
        <v>12715</v>
      </c>
      <c r="C2588" s="8" t="s">
        <v>12716</v>
      </c>
      <c r="D2588" s="8" t="s">
        <v>10253</v>
      </c>
      <c r="E2588" s="8"/>
      <c r="F2588" s="8" t="s">
        <v>12927</v>
      </c>
    </row>
    <row r="2589" spans="1:6" ht="15.75" customHeight="1" x14ac:dyDescent="0.25">
      <c r="A2589" s="8"/>
      <c r="B2589" s="8" t="s">
        <v>12715</v>
      </c>
      <c r="C2589" s="8" t="s">
        <v>12716</v>
      </c>
      <c r="D2589" s="8" t="s">
        <v>10256</v>
      </c>
      <c r="E2589" s="8"/>
      <c r="F2589" s="8" t="s">
        <v>12926</v>
      </c>
    </row>
    <row r="2590" spans="1:6" ht="15.75" customHeight="1" x14ac:dyDescent="0.25">
      <c r="A2590" s="8"/>
      <c r="B2590" s="8" t="s">
        <v>12715</v>
      </c>
      <c r="C2590" s="8" t="s">
        <v>12716</v>
      </c>
      <c r="D2590" s="8" t="s">
        <v>10260</v>
      </c>
      <c r="E2590" s="8"/>
      <c r="F2590" s="8" t="s">
        <v>12906</v>
      </c>
    </row>
    <row r="2591" spans="1:6" ht="15.75" customHeight="1" x14ac:dyDescent="0.25">
      <c r="A2591" s="8"/>
      <c r="B2591" s="8" t="s">
        <v>12715</v>
      </c>
      <c r="C2591" s="8" t="s">
        <v>12716</v>
      </c>
      <c r="D2591" s="8" t="s">
        <v>10262</v>
      </c>
      <c r="E2591" s="8"/>
      <c r="F2591" s="8" t="s">
        <v>12917</v>
      </c>
    </row>
    <row r="2592" spans="1:6" ht="15.75" customHeight="1" x14ac:dyDescent="0.25">
      <c r="A2592" s="8"/>
      <c r="B2592" s="8" t="s">
        <v>12715</v>
      </c>
      <c r="C2592" s="8" t="s">
        <v>12716</v>
      </c>
      <c r="D2592" s="8" t="s">
        <v>10153</v>
      </c>
      <c r="E2592" s="8"/>
      <c r="F2592" s="8" t="s">
        <v>12892</v>
      </c>
    </row>
    <row r="2593" spans="1:6" ht="15.75" customHeight="1" x14ac:dyDescent="0.25">
      <c r="A2593" s="8"/>
      <c r="B2593" s="8" t="s">
        <v>12715</v>
      </c>
      <c r="C2593" s="8" t="s">
        <v>12716</v>
      </c>
      <c r="D2593" s="8" t="s">
        <v>10143</v>
      </c>
      <c r="E2593" s="8"/>
      <c r="F2593" s="8" t="s">
        <v>13210</v>
      </c>
    </row>
    <row r="2594" spans="1:6" ht="15.75" customHeight="1" x14ac:dyDescent="0.25">
      <c r="A2594" s="8"/>
      <c r="B2594" s="8" t="s">
        <v>12715</v>
      </c>
      <c r="C2594" s="8" t="s">
        <v>12716</v>
      </c>
      <c r="D2594" s="8" t="s">
        <v>10145</v>
      </c>
      <c r="E2594" s="8"/>
      <c r="F2594" s="8" t="s">
        <v>13213</v>
      </c>
    </row>
    <row r="2595" spans="1:6" ht="15.75" customHeight="1" x14ac:dyDescent="0.25">
      <c r="A2595" s="8"/>
      <c r="B2595" s="8" t="s">
        <v>12715</v>
      </c>
      <c r="C2595" s="8" t="s">
        <v>12716</v>
      </c>
      <c r="D2595" s="8" t="s">
        <v>10392</v>
      </c>
      <c r="E2595" s="8"/>
      <c r="F2595" s="8" t="s">
        <v>13216</v>
      </c>
    </row>
    <row r="2596" spans="1:6" ht="15.75" customHeight="1" x14ac:dyDescent="0.25">
      <c r="A2596" s="8"/>
      <c r="B2596" s="8" t="s">
        <v>12715</v>
      </c>
      <c r="C2596" s="8" t="s">
        <v>12716</v>
      </c>
      <c r="D2596" s="8" t="s">
        <v>10149</v>
      </c>
      <c r="E2596" s="8"/>
      <c r="F2596" s="8" t="s">
        <v>13193</v>
      </c>
    </row>
    <row r="2597" spans="1:6" ht="15.75" customHeight="1" x14ac:dyDescent="0.25">
      <c r="A2597" s="8"/>
      <c r="B2597" s="8" t="s">
        <v>12715</v>
      </c>
      <c r="C2597" s="8" t="s">
        <v>12716</v>
      </c>
      <c r="D2597" s="8" t="s">
        <v>10151</v>
      </c>
      <c r="E2597" s="8"/>
      <c r="F2597" s="8" t="s">
        <v>13212</v>
      </c>
    </row>
    <row r="2598" spans="1:6" ht="15.75" customHeight="1" x14ac:dyDescent="0.25">
      <c r="A2598" s="8"/>
      <c r="B2598" s="8" t="s">
        <v>12715</v>
      </c>
      <c r="C2598" s="8" t="s">
        <v>12716</v>
      </c>
      <c r="D2598" s="8" t="s">
        <v>10141</v>
      </c>
      <c r="E2598" s="8"/>
      <c r="F2598" s="8" t="s">
        <v>13211</v>
      </c>
    </row>
    <row r="2599" spans="1:6" ht="15.75" customHeight="1" x14ac:dyDescent="0.25">
      <c r="A2599" s="8"/>
      <c r="B2599" s="8" t="s">
        <v>12715</v>
      </c>
      <c r="C2599" s="8" t="s">
        <v>12716</v>
      </c>
      <c r="D2599" s="8" t="s">
        <v>10394</v>
      </c>
      <c r="E2599" s="8"/>
      <c r="F2599" s="8" t="s">
        <v>13215</v>
      </c>
    </row>
    <row r="2600" spans="1:6" ht="15.75" customHeight="1" x14ac:dyDescent="0.25">
      <c r="A2600" s="8"/>
      <c r="B2600" s="8" t="s">
        <v>12715</v>
      </c>
      <c r="C2600" s="8" t="s">
        <v>12716</v>
      </c>
      <c r="D2600" s="8" t="s">
        <v>10404</v>
      </c>
      <c r="E2600" s="8"/>
      <c r="F2600" s="8" t="s">
        <v>13202</v>
      </c>
    </row>
    <row r="2601" spans="1:6" ht="15.75" customHeight="1" x14ac:dyDescent="0.25">
      <c r="A2601" s="8"/>
      <c r="B2601" s="8" t="s">
        <v>12715</v>
      </c>
      <c r="C2601" s="8" t="s">
        <v>12716</v>
      </c>
      <c r="D2601" s="8" t="s">
        <v>10111</v>
      </c>
      <c r="E2601" s="8"/>
      <c r="F2601" s="8" t="s">
        <v>12879</v>
      </c>
    </row>
    <row r="2602" spans="1:6" ht="15.75" customHeight="1" x14ac:dyDescent="0.25">
      <c r="A2602" s="8"/>
      <c r="B2602" s="8" t="s">
        <v>12715</v>
      </c>
      <c r="C2602" s="8" t="s">
        <v>12716</v>
      </c>
      <c r="D2602" s="8" t="s">
        <v>9791</v>
      </c>
      <c r="E2602" s="8"/>
      <c r="F2602" s="8" t="s">
        <v>12834</v>
      </c>
    </row>
    <row r="2603" spans="1:6" ht="15.75" customHeight="1" x14ac:dyDescent="0.25">
      <c r="A2603" s="8"/>
      <c r="B2603" s="8" t="s">
        <v>12715</v>
      </c>
      <c r="C2603" s="8" t="s">
        <v>12716</v>
      </c>
      <c r="D2603" s="8" t="s">
        <v>10396</v>
      </c>
      <c r="E2603" s="8"/>
      <c r="F2603" s="8" t="s">
        <v>13214</v>
      </c>
    </row>
    <row r="2604" spans="1:6" ht="15.75" customHeight="1" x14ac:dyDescent="0.25">
      <c r="A2604" s="8"/>
      <c r="B2604" s="8" t="s">
        <v>12715</v>
      </c>
      <c r="C2604" s="8" t="s">
        <v>12716</v>
      </c>
      <c r="D2604" s="8" t="s">
        <v>10386</v>
      </c>
      <c r="E2604" s="8"/>
      <c r="F2604" s="8" t="s">
        <v>13209</v>
      </c>
    </row>
    <row r="2605" spans="1:6" ht="15.75" customHeight="1" x14ac:dyDescent="0.25">
      <c r="A2605" s="8"/>
      <c r="B2605" s="8" t="s">
        <v>12715</v>
      </c>
      <c r="C2605" s="8" t="s">
        <v>12716</v>
      </c>
      <c r="D2605" s="8" t="s">
        <v>10388</v>
      </c>
      <c r="E2605" s="8"/>
      <c r="F2605" s="8" t="s">
        <v>13204</v>
      </c>
    </row>
    <row r="2606" spans="1:6" ht="15.75" customHeight="1" x14ac:dyDescent="0.25">
      <c r="A2606" s="8"/>
      <c r="B2606" s="8" t="s">
        <v>12715</v>
      </c>
      <c r="C2606" s="8" t="s">
        <v>12716</v>
      </c>
      <c r="D2606" s="8" t="s">
        <v>10147</v>
      </c>
      <c r="E2606" s="8"/>
      <c r="F2606" s="8" t="s">
        <v>13194</v>
      </c>
    </row>
    <row r="2607" spans="1:6" ht="15.75" customHeight="1" x14ac:dyDescent="0.25">
      <c r="A2607" s="8"/>
      <c r="B2607" s="8" t="s">
        <v>12715</v>
      </c>
      <c r="C2607" s="8" t="s">
        <v>12716</v>
      </c>
      <c r="D2607" s="8" t="s">
        <v>10171</v>
      </c>
      <c r="E2607" s="8"/>
      <c r="F2607" s="8" t="s">
        <v>13198</v>
      </c>
    </row>
    <row r="2608" spans="1:6" ht="15.75" customHeight="1" x14ac:dyDescent="0.25">
      <c r="A2608" s="8"/>
      <c r="B2608" s="8" t="s">
        <v>12715</v>
      </c>
      <c r="C2608" s="8" t="s">
        <v>12716</v>
      </c>
      <c r="D2608" s="8" t="s">
        <v>10165</v>
      </c>
      <c r="E2608" s="8"/>
      <c r="F2608" s="8" t="s">
        <v>13201</v>
      </c>
    </row>
    <row r="2609" spans="1:6" ht="15.75" customHeight="1" x14ac:dyDescent="0.25">
      <c r="A2609" s="8"/>
      <c r="B2609" s="8" t="s">
        <v>12715</v>
      </c>
      <c r="C2609" s="8" t="s">
        <v>12716</v>
      </c>
      <c r="D2609" s="8" t="s">
        <v>10167</v>
      </c>
      <c r="E2609" s="8"/>
      <c r="F2609" s="8" t="s">
        <v>13200</v>
      </c>
    </row>
    <row r="2610" spans="1:6" ht="15.75" customHeight="1" x14ac:dyDescent="0.25">
      <c r="A2610" s="8"/>
      <c r="B2610" s="8" t="s">
        <v>12715</v>
      </c>
      <c r="C2610" s="8" t="s">
        <v>12716</v>
      </c>
      <c r="D2610" s="8" t="s">
        <v>10390</v>
      </c>
      <c r="E2610" s="8"/>
      <c r="F2610" s="8" t="s">
        <v>13203</v>
      </c>
    </row>
    <row r="2611" spans="1:6" ht="15.75" customHeight="1" x14ac:dyDescent="0.25">
      <c r="A2611" s="8"/>
      <c r="B2611" s="8" t="s">
        <v>12715</v>
      </c>
      <c r="C2611" s="8" t="s">
        <v>12716</v>
      </c>
      <c r="D2611" s="8" t="s">
        <v>10155</v>
      </c>
      <c r="E2611" s="8"/>
      <c r="F2611" s="8" t="s">
        <v>12891</v>
      </c>
    </row>
    <row r="2612" spans="1:6" ht="15.75" customHeight="1" x14ac:dyDescent="0.25">
      <c r="A2612" s="8"/>
      <c r="B2612" s="8" t="s">
        <v>12715</v>
      </c>
      <c r="C2612" s="8" t="s">
        <v>12716</v>
      </c>
      <c r="D2612" s="8" t="s">
        <v>10157</v>
      </c>
      <c r="E2612" s="8"/>
      <c r="F2612" s="8" t="s">
        <v>13049</v>
      </c>
    </row>
    <row r="2613" spans="1:6" ht="15.75" customHeight="1" x14ac:dyDescent="0.25">
      <c r="A2613" s="8"/>
      <c r="B2613" s="8" t="s">
        <v>12715</v>
      </c>
      <c r="C2613" s="8" t="s">
        <v>12716</v>
      </c>
      <c r="D2613" s="8" t="s">
        <v>10169</v>
      </c>
      <c r="E2613" s="8"/>
      <c r="F2613" s="8" t="s">
        <v>13199</v>
      </c>
    </row>
    <row r="2614" spans="1:6" ht="15.75" customHeight="1" x14ac:dyDescent="0.25">
      <c r="A2614" s="8"/>
      <c r="B2614" s="8" t="s">
        <v>12715</v>
      </c>
      <c r="C2614" s="8" t="s">
        <v>12716</v>
      </c>
      <c r="D2614" s="8" t="s">
        <v>10129</v>
      </c>
      <c r="E2614" s="8"/>
      <c r="F2614" s="8" t="s">
        <v>13189</v>
      </c>
    </row>
    <row r="2615" spans="1:6" ht="15.75" customHeight="1" x14ac:dyDescent="0.25">
      <c r="A2615" s="8"/>
      <c r="B2615" s="8" t="s">
        <v>12715</v>
      </c>
      <c r="C2615" s="8" t="s">
        <v>12716</v>
      </c>
      <c r="D2615" s="8" t="s">
        <v>10133</v>
      </c>
      <c r="E2615" s="8"/>
      <c r="F2615" s="8" t="s">
        <v>13195</v>
      </c>
    </row>
    <row r="2616" spans="1:6" ht="15.75" customHeight="1" x14ac:dyDescent="0.25">
      <c r="A2616" s="8"/>
      <c r="B2616" s="8" t="s">
        <v>12715</v>
      </c>
      <c r="C2616" s="8" t="s">
        <v>12716</v>
      </c>
      <c r="D2616" s="8" t="s">
        <v>10131</v>
      </c>
      <c r="E2616" s="8"/>
      <c r="F2616" s="8" t="s">
        <v>13192</v>
      </c>
    </row>
    <row r="2617" spans="1:6" ht="15.75" customHeight="1" x14ac:dyDescent="0.25">
      <c r="A2617" s="8"/>
      <c r="B2617" s="8" t="s">
        <v>12715</v>
      </c>
      <c r="C2617" s="8" t="s">
        <v>12716</v>
      </c>
      <c r="D2617" s="8" t="s">
        <v>10135</v>
      </c>
      <c r="E2617" s="8"/>
      <c r="F2617" s="8" t="s">
        <v>13196</v>
      </c>
    </row>
    <row r="2618" spans="1:6" ht="15.75" customHeight="1" x14ac:dyDescent="0.25">
      <c r="A2618" s="8"/>
      <c r="B2618" s="8" t="s">
        <v>12715</v>
      </c>
      <c r="C2618" s="8" t="s">
        <v>12716</v>
      </c>
      <c r="D2618" s="8" t="s">
        <v>10137</v>
      </c>
      <c r="E2618" s="8"/>
      <c r="F2618" s="8" t="s">
        <v>13191</v>
      </c>
    </row>
    <row r="2619" spans="1:6" ht="15.75" customHeight="1" x14ac:dyDescent="0.25">
      <c r="A2619" s="8"/>
      <c r="B2619" s="8" t="s">
        <v>12715</v>
      </c>
      <c r="C2619" s="8" t="s">
        <v>12716</v>
      </c>
      <c r="D2619" s="8" t="s">
        <v>10139</v>
      </c>
      <c r="E2619" s="8"/>
      <c r="F2619" s="8" t="s">
        <v>13190</v>
      </c>
    </row>
    <row r="2620" spans="1:6" ht="15.75" customHeight="1" x14ac:dyDescent="0.25">
      <c r="A2620" s="8"/>
      <c r="B2620" s="8" t="s">
        <v>13275</v>
      </c>
      <c r="C2620" s="8" t="s">
        <v>13276</v>
      </c>
      <c r="D2620" s="8" t="s">
        <v>13493</v>
      </c>
      <c r="E2620" s="8"/>
      <c r="F2620" s="8" t="s">
        <v>13494</v>
      </c>
    </row>
    <row r="2621" spans="1:6" ht="15.75" customHeight="1" x14ac:dyDescent="0.25">
      <c r="A2621" s="8"/>
      <c r="B2621" s="8" t="s">
        <v>13275</v>
      </c>
      <c r="C2621" s="8" t="s">
        <v>13276</v>
      </c>
      <c r="D2621" s="8" t="s">
        <v>13489</v>
      </c>
      <c r="E2621" s="8"/>
      <c r="F2621" s="8" t="s">
        <v>13490</v>
      </c>
    </row>
    <row r="2622" spans="1:6" ht="15.75" customHeight="1" x14ac:dyDescent="0.25">
      <c r="A2622" s="8"/>
      <c r="B2622" s="8" t="s">
        <v>13275</v>
      </c>
      <c r="C2622" s="8" t="s">
        <v>13276</v>
      </c>
      <c r="D2622" s="8" t="s">
        <v>13491</v>
      </c>
      <c r="E2622" s="8"/>
      <c r="F2622" s="8" t="s">
        <v>13492</v>
      </c>
    </row>
    <row r="2623" spans="1:6" ht="15.75" customHeight="1" x14ac:dyDescent="0.25">
      <c r="A2623" s="8"/>
      <c r="B2623" s="8" t="s">
        <v>13275</v>
      </c>
      <c r="C2623" s="8" t="s">
        <v>13276</v>
      </c>
      <c r="D2623" s="8" t="s">
        <v>13487</v>
      </c>
      <c r="E2623" s="8"/>
      <c r="F2623" s="8" t="s">
        <v>13488</v>
      </c>
    </row>
    <row r="2624" spans="1:6" ht="15.75" customHeight="1" x14ac:dyDescent="0.25">
      <c r="A2624" s="8"/>
      <c r="B2624" s="8" t="s">
        <v>13275</v>
      </c>
      <c r="C2624" s="8" t="s">
        <v>13276</v>
      </c>
      <c r="D2624" s="8" t="s">
        <v>13519</v>
      </c>
      <c r="E2624" s="8"/>
      <c r="F2624" s="8" t="s">
        <v>13520</v>
      </c>
    </row>
    <row r="2625" spans="1:6" ht="15.75" customHeight="1" x14ac:dyDescent="0.25">
      <c r="A2625" s="8"/>
      <c r="B2625" s="8" t="s">
        <v>13275</v>
      </c>
      <c r="C2625" s="8" t="s">
        <v>13276</v>
      </c>
      <c r="D2625" s="8" t="s">
        <v>13543</v>
      </c>
      <c r="E2625" s="8"/>
      <c r="F2625" s="8" t="s">
        <v>13544</v>
      </c>
    </row>
    <row r="2626" spans="1:6" ht="15.75" customHeight="1" x14ac:dyDescent="0.25">
      <c r="A2626" s="8"/>
      <c r="B2626" s="8" t="s">
        <v>13275</v>
      </c>
      <c r="C2626" s="8" t="s">
        <v>13276</v>
      </c>
      <c r="D2626" s="8" t="s">
        <v>13545</v>
      </c>
      <c r="E2626" s="8"/>
      <c r="F2626" s="8" t="s">
        <v>13546</v>
      </c>
    </row>
    <row r="2627" spans="1:6" ht="15.75" customHeight="1" x14ac:dyDescent="0.25">
      <c r="A2627" s="8"/>
      <c r="B2627" s="8" t="s">
        <v>13275</v>
      </c>
      <c r="C2627" s="8" t="s">
        <v>13276</v>
      </c>
      <c r="D2627" s="8" t="s">
        <v>13497</v>
      </c>
      <c r="E2627" s="8"/>
      <c r="F2627" s="8" t="s">
        <v>13498</v>
      </c>
    </row>
    <row r="2628" spans="1:6" ht="15.75" customHeight="1" x14ac:dyDescent="0.25">
      <c r="A2628" s="8"/>
      <c r="B2628" s="8" t="s">
        <v>13275</v>
      </c>
      <c r="C2628" s="8" t="s">
        <v>13276</v>
      </c>
      <c r="D2628" s="8" t="s">
        <v>13499</v>
      </c>
      <c r="E2628" s="8"/>
      <c r="F2628" s="8" t="s">
        <v>13500</v>
      </c>
    </row>
    <row r="2629" spans="1:6" ht="15.75" customHeight="1" x14ac:dyDescent="0.25">
      <c r="A2629" s="8"/>
      <c r="B2629" s="8" t="s">
        <v>13275</v>
      </c>
      <c r="C2629" s="8" t="s">
        <v>13276</v>
      </c>
      <c r="D2629" s="8" t="s">
        <v>13495</v>
      </c>
      <c r="E2629" s="8"/>
      <c r="F2629" s="8" t="s">
        <v>13496</v>
      </c>
    </row>
    <row r="2630" spans="1:6" ht="15.75" customHeight="1" x14ac:dyDescent="0.25">
      <c r="A2630" s="8"/>
      <c r="B2630" s="8" t="s">
        <v>13275</v>
      </c>
      <c r="C2630" s="8" t="s">
        <v>13276</v>
      </c>
      <c r="D2630" s="8" t="s">
        <v>13501</v>
      </c>
      <c r="E2630" s="8"/>
      <c r="F2630" s="8" t="s">
        <v>13502</v>
      </c>
    </row>
    <row r="2631" spans="1:6" ht="15.75" customHeight="1" x14ac:dyDescent="0.25">
      <c r="A2631" s="8"/>
      <c r="B2631" s="8" t="s">
        <v>13275</v>
      </c>
      <c r="C2631" s="8" t="s">
        <v>13276</v>
      </c>
      <c r="D2631" s="8" t="s">
        <v>13305</v>
      </c>
      <c r="E2631" s="8"/>
      <c r="F2631" s="8" t="s">
        <v>13306</v>
      </c>
    </row>
    <row r="2632" spans="1:6" ht="15.75" customHeight="1" x14ac:dyDescent="0.25">
      <c r="A2632" s="8"/>
      <c r="B2632" s="8" t="s">
        <v>13275</v>
      </c>
      <c r="C2632" s="8" t="s">
        <v>13276</v>
      </c>
      <c r="D2632" s="8" t="s">
        <v>13307</v>
      </c>
      <c r="E2632" s="8"/>
      <c r="F2632" s="8" t="s">
        <v>13308</v>
      </c>
    </row>
    <row r="2633" spans="1:6" ht="15.75" customHeight="1" x14ac:dyDescent="0.25">
      <c r="A2633" s="8"/>
      <c r="B2633" s="8" t="s">
        <v>13275</v>
      </c>
      <c r="C2633" s="8" t="s">
        <v>13276</v>
      </c>
      <c r="D2633" s="8" t="s">
        <v>13315</v>
      </c>
      <c r="E2633" s="8"/>
      <c r="F2633" s="8" t="s">
        <v>13316</v>
      </c>
    </row>
    <row r="2634" spans="1:6" ht="15.75" customHeight="1" x14ac:dyDescent="0.25">
      <c r="A2634" s="8"/>
      <c r="B2634" s="8" t="s">
        <v>13275</v>
      </c>
      <c r="C2634" s="8" t="s">
        <v>13276</v>
      </c>
      <c r="D2634" s="8" t="s">
        <v>13311</v>
      </c>
      <c r="E2634" s="8"/>
      <c r="F2634" s="8" t="s">
        <v>13312</v>
      </c>
    </row>
    <row r="2635" spans="1:6" ht="15.75" customHeight="1" x14ac:dyDescent="0.25">
      <c r="A2635" s="8"/>
      <c r="B2635" s="8" t="s">
        <v>13275</v>
      </c>
      <c r="C2635" s="8" t="s">
        <v>13276</v>
      </c>
      <c r="D2635" s="8" t="s">
        <v>13313</v>
      </c>
      <c r="E2635" s="8"/>
      <c r="F2635" s="8" t="s">
        <v>13314</v>
      </c>
    </row>
    <row r="2636" spans="1:6" ht="15.75" customHeight="1" x14ac:dyDescent="0.25">
      <c r="A2636" s="8"/>
      <c r="B2636" s="8" t="s">
        <v>13275</v>
      </c>
      <c r="C2636" s="8" t="s">
        <v>13276</v>
      </c>
      <c r="D2636" s="8" t="s">
        <v>13309</v>
      </c>
      <c r="E2636" s="8"/>
      <c r="F2636" s="8" t="s">
        <v>13310</v>
      </c>
    </row>
    <row r="2637" spans="1:6" ht="15.75" customHeight="1" x14ac:dyDescent="0.25">
      <c r="A2637" s="8"/>
      <c r="B2637" s="8" t="s">
        <v>13275</v>
      </c>
      <c r="C2637" s="8" t="s">
        <v>13276</v>
      </c>
      <c r="D2637" s="8" t="s">
        <v>13511</v>
      </c>
      <c r="E2637" s="8"/>
      <c r="F2637" s="8" t="s">
        <v>13512</v>
      </c>
    </row>
    <row r="2638" spans="1:6" ht="15.75" customHeight="1" x14ac:dyDescent="0.25">
      <c r="A2638" s="8"/>
      <c r="B2638" s="8" t="s">
        <v>13275</v>
      </c>
      <c r="C2638" s="8" t="s">
        <v>13276</v>
      </c>
      <c r="D2638" s="8" t="s">
        <v>13513</v>
      </c>
      <c r="E2638" s="8"/>
      <c r="F2638" s="8" t="s">
        <v>13514</v>
      </c>
    </row>
    <row r="2639" spans="1:6" ht="15.75" customHeight="1" x14ac:dyDescent="0.25">
      <c r="A2639" s="8"/>
      <c r="B2639" s="8" t="s">
        <v>13275</v>
      </c>
      <c r="C2639" s="8" t="s">
        <v>13276</v>
      </c>
      <c r="D2639" s="8" t="s">
        <v>13517</v>
      </c>
      <c r="E2639" s="8"/>
      <c r="F2639" s="8" t="s">
        <v>13518</v>
      </c>
    </row>
    <row r="2640" spans="1:6" ht="15.75" customHeight="1" x14ac:dyDescent="0.25">
      <c r="A2640" s="8"/>
      <c r="B2640" s="8" t="s">
        <v>13275</v>
      </c>
      <c r="C2640" s="8" t="s">
        <v>13276</v>
      </c>
      <c r="D2640" s="8" t="s">
        <v>13277</v>
      </c>
      <c r="E2640" s="8"/>
      <c r="F2640" s="8" t="s">
        <v>13278</v>
      </c>
    </row>
    <row r="2641" spans="1:6" ht="15.75" customHeight="1" x14ac:dyDescent="0.25">
      <c r="A2641" s="8"/>
      <c r="B2641" s="8" t="s">
        <v>13275</v>
      </c>
      <c r="C2641" s="8" t="s">
        <v>13276</v>
      </c>
      <c r="D2641" s="8" t="s">
        <v>13515</v>
      </c>
      <c r="E2641" s="8"/>
      <c r="F2641" s="8" t="s">
        <v>13516</v>
      </c>
    </row>
    <row r="2642" spans="1:6" ht="15.75" customHeight="1" x14ac:dyDescent="0.25">
      <c r="A2642" s="8"/>
      <c r="B2642" s="8" t="s">
        <v>13275</v>
      </c>
      <c r="C2642" s="8" t="s">
        <v>13276</v>
      </c>
      <c r="D2642" s="8" t="s">
        <v>13539</v>
      </c>
      <c r="E2642" s="8"/>
      <c r="F2642" s="8" t="s">
        <v>13540</v>
      </c>
    </row>
    <row r="2643" spans="1:6" ht="15.75" customHeight="1" x14ac:dyDescent="0.25">
      <c r="A2643" s="8"/>
      <c r="B2643" s="8" t="s">
        <v>13275</v>
      </c>
      <c r="C2643" s="8" t="s">
        <v>13276</v>
      </c>
      <c r="D2643" s="8" t="s">
        <v>13287</v>
      </c>
      <c r="E2643" s="8"/>
      <c r="F2643" s="8" t="s">
        <v>13288</v>
      </c>
    </row>
    <row r="2644" spans="1:6" ht="15.75" customHeight="1" x14ac:dyDescent="0.25">
      <c r="A2644" s="8"/>
      <c r="B2644" s="8" t="s">
        <v>13275</v>
      </c>
      <c r="C2644" s="8" t="s">
        <v>13276</v>
      </c>
      <c r="D2644" s="8" t="s">
        <v>13285</v>
      </c>
      <c r="E2644" s="8"/>
      <c r="F2644" s="8" t="s">
        <v>13286</v>
      </c>
    </row>
    <row r="2645" spans="1:6" ht="15.75" customHeight="1" x14ac:dyDescent="0.25">
      <c r="A2645" s="8"/>
      <c r="B2645" s="8" t="s">
        <v>13275</v>
      </c>
      <c r="C2645" s="8" t="s">
        <v>13276</v>
      </c>
      <c r="D2645" s="8" t="s">
        <v>13289</v>
      </c>
      <c r="E2645" s="8"/>
      <c r="F2645" s="8" t="s">
        <v>13290</v>
      </c>
    </row>
    <row r="2646" spans="1:6" ht="15.75" customHeight="1" x14ac:dyDescent="0.25">
      <c r="A2646" s="8"/>
      <c r="B2646" s="8" t="s">
        <v>13275</v>
      </c>
      <c r="C2646" s="8" t="s">
        <v>13276</v>
      </c>
      <c r="D2646" s="8" t="s">
        <v>13281</v>
      </c>
      <c r="E2646" s="8"/>
      <c r="F2646" s="8" t="s">
        <v>13282</v>
      </c>
    </row>
    <row r="2647" spans="1:6" ht="15.75" customHeight="1" x14ac:dyDescent="0.25">
      <c r="A2647" s="8"/>
      <c r="B2647" s="8" t="s">
        <v>13275</v>
      </c>
      <c r="C2647" s="8" t="s">
        <v>13276</v>
      </c>
      <c r="D2647" s="8" t="s">
        <v>13279</v>
      </c>
      <c r="E2647" s="8"/>
      <c r="F2647" s="8" t="s">
        <v>13280</v>
      </c>
    </row>
    <row r="2648" spans="1:6" ht="15.75" customHeight="1" x14ac:dyDescent="0.25">
      <c r="A2648" s="8"/>
      <c r="B2648" s="8" t="s">
        <v>13275</v>
      </c>
      <c r="C2648" s="8" t="s">
        <v>13276</v>
      </c>
      <c r="D2648" s="8" t="s">
        <v>13321</v>
      </c>
      <c r="E2648" s="8"/>
      <c r="F2648" s="8" t="s">
        <v>13322</v>
      </c>
    </row>
    <row r="2649" spans="1:6" ht="15.75" customHeight="1" x14ac:dyDescent="0.25">
      <c r="A2649" s="8"/>
      <c r="B2649" s="8" t="s">
        <v>13275</v>
      </c>
      <c r="C2649" s="8" t="s">
        <v>13276</v>
      </c>
      <c r="D2649" s="8" t="s">
        <v>13325</v>
      </c>
      <c r="E2649" s="8"/>
      <c r="F2649" s="8" t="s">
        <v>13326</v>
      </c>
    </row>
    <row r="2650" spans="1:6" ht="15.75" customHeight="1" x14ac:dyDescent="0.25">
      <c r="A2650" s="8"/>
      <c r="B2650" s="8" t="s">
        <v>13275</v>
      </c>
      <c r="C2650" s="8" t="s">
        <v>13276</v>
      </c>
      <c r="D2650" s="8" t="s">
        <v>13323</v>
      </c>
      <c r="E2650" s="8"/>
      <c r="F2650" s="8" t="s">
        <v>13324</v>
      </c>
    </row>
    <row r="2651" spans="1:6" ht="15.75" customHeight="1" x14ac:dyDescent="0.25">
      <c r="A2651" s="8"/>
      <c r="B2651" s="8" t="s">
        <v>13275</v>
      </c>
      <c r="C2651" s="8" t="s">
        <v>13276</v>
      </c>
      <c r="D2651" s="8" t="s">
        <v>13317</v>
      </c>
      <c r="E2651" s="8"/>
      <c r="F2651" s="8" t="s">
        <v>13318</v>
      </c>
    </row>
    <row r="2652" spans="1:6" ht="15.75" customHeight="1" x14ac:dyDescent="0.25">
      <c r="A2652" s="8"/>
      <c r="B2652" s="8" t="s">
        <v>13275</v>
      </c>
      <c r="C2652" s="8" t="s">
        <v>13276</v>
      </c>
      <c r="D2652" s="8" t="s">
        <v>13319</v>
      </c>
      <c r="E2652" s="8"/>
      <c r="F2652" s="8" t="s">
        <v>13320</v>
      </c>
    </row>
    <row r="2653" spans="1:6" ht="15.75" customHeight="1" x14ac:dyDescent="0.25">
      <c r="A2653" s="8"/>
      <c r="B2653" s="8" t="s">
        <v>13275</v>
      </c>
      <c r="C2653" s="8" t="s">
        <v>13276</v>
      </c>
      <c r="D2653" s="8" t="s">
        <v>13327</v>
      </c>
      <c r="E2653" s="8"/>
      <c r="F2653" s="8" t="s">
        <v>13328</v>
      </c>
    </row>
    <row r="2654" spans="1:6" ht="15.75" customHeight="1" x14ac:dyDescent="0.25">
      <c r="A2654" s="8"/>
      <c r="B2654" s="8" t="s">
        <v>13275</v>
      </c>
      <c r="C2654" s="8" t="s">
        <v>13276</v>
      </c>
      <c r="D2654" s="8" t="s">
        <v>13283</v>
      </c>
      <c r="E2654" s="8"/>
      <c r="F2654" s="8" t="s">
        <v>13284</v>
      </c>
    </row>
    <row r="2655" spans="1:6" ht="15.75" customHeight="1" x14ac:dyDescent="0.25">
      <c r="A2655" s="8"/>
      <c r="B2655" s="8" t="s">
        <v>13275</v>
      </c>
      <c r="C2655" s="8" t="s">
        <v>13276</v>
      </c>
      <c r="D2655" s="8" t="s">
        <v>13549</v>
      </c>
      <c r="E2655" s="8"/>
      <c r="F2655" s="8" t="s">
        <v>13550</v>
      </c>
    </row>
    <row r="2656" spans="1:6" ht="15.75" customHeight="1" x14ac:dyDescent="0.25">
      <c r="A2656" s="8"/>
      <c r="B2656" s="8" t="s">
        <v>13275</v>
      </c>
      <c r="C2656" s="8" t="s">
        <v>13276</v>
      </c>
      <c r="D2656" s="8" t="s">
        <v>13537</v>
      </c>
      <c r="E2656" s="8"/>
      <c r="F2656" s="8" t="s">
        <v>13538</v>
      </c>
    </row>
    <row r="2657" spans="1:6" ht="15.75" customHeight="1" x14ac:dyDescent="0.25">
      <c r="A2657" s="8"/>
      <c r="B2657" s="8" t="s">
        <v>13275</v>
      </c>
      <c r="C2657" s="8" t="s">
        <v>13276</v>
      </c>
      <c r="D2657" s="8" t="s">
        <v>13551</v>
      </c>
      <c r="E2657" s="8"/>
      <c r="F2657" s="8" t="s">
        <v>13552</v>
      </c>
    </row>
    <row r="2658" spans="1:6" ht="15.75" customHeight="1" x14ac:dyDescent="0.25">
      <c r="A2658" s="8"/>
      <c r="B2658" s="8" t="s">
        <v>13275</v>
      </c>
      <c r="C2658" s="8" t="s">
        <v>13276</v>
      </c>
      <c r="D2658" s="8" t="s">
        <v>13541</v>
      </c>
      <c r="E2658" s="8"/>
      <c r="F2658" s="8" t="s">
        <v>13542</v>
      </c>
    </row>
    <row r="2659" spans="1:6" ht="15.75" customHeight="1" x14ac:dyDescent="0.25">
      <c r="A2659" s="8"/>
      <c r="B2659" s="8" t="s">
        <v>13275</v>
      </c>
      <c r="C2659" s="8" t="s">
        <v>13276</v>
      </c>
      <c r="D2659" s="8" t="s">
        <v>13547</v>
      </c>
      <c r="E2659" s="8"/>
      <c r="F2659" s="8" t="s">
        <v>13548</v>
      </c>
    </row>
    <row r="2660" spans="1:6" ht="15.75" customHeight="1" x14ac:dyDescent="0.25">
      <c r="A2660" s="8"/>
      <c r="B2660" s="8" t="s">
        <v>13275</v>
      </c>
      <c r="C2660" s="8" t="s">
        <v>13276</v>
      </c>
      <c r="D2660" s="8" t="s">
        <v>13525</v>
      </c>
      <c r="E2660" s="8"/>
      <c r="F2660" s="8" t="s">
        <v>13526</v>
      </c>
    </row>
    <row r="2661" spans="1:6" ht="15.75" customHeight="1" x14ac:dyDescent="0.25">
      <c r="A2661" s="8"/>
      <c r="B2661" s="8" t="s">
        <v>13275</v>
      </c>
      <c r="C2661" s="8" t="s">
        <v>13276</v>
      </c>
      <c r="D2661" s="8" t="s">
        <v>13299</v>
      </c>
      <c r="E2661" s="8"/>
      <c r="F2661" s="8" t="s">
        <v>13300</v>
      </c>
    </row>
    <row r="2662" spans="1:6" ht="15.75" customHeight="1" x14ac:dyDescent="0.25">
      <c r="A2662" s="8"/>
      <c r="B2662" s="8" t="s">
        <v>13275</v>
      </c>
      <c r="C2662" s="8" t="s">
        <v>13276</v>
      </c>
      <c r="D2662" s="8" t="s">
        <v>13291</v>
      </c>
      <c r="E2662" s="8"/>
      <c r="F2662" s="8" t="s">
        <v>13292</v>
      </c>
    </row>
    <row r="2663" spans="1:6" ht="15.75" customHeight="1" x14ac:dyDescent="0.25">
      <c r="A2663" s="8"/>
      <c r="B2663" s="8" t="s">
        <v>13275</v>
      </c>
      <c r="C2663" s="8" t="s">
        <v>13276</v>
      </c>
      <c r="D2663" s="8" t="s">
        <v>13301</v>
      </c>
      <c r="E2663" s="8"/>
      <c r="F2663" s="8" t="s">
        <v>13302</v>
      </c>
    </row>
    <row r="2664" spans="1:6" ht="15.75" customHeight="1" x14ac:dyDescent="0.25">
      <c r="A2664" s="8"/>
      <c r="B2664" s="8" t="s">
        <v>13275</v>
      </c>
      <c r="C2664" s="8" t="s">
        <v>13276</v>
      </c>
      <c r="D2664" s="8" t="s">
        <v>18233</v>
      </c>
      <c r="E2664" s="8"/>
      <c r="F2664" s="8" t="s">
        <v>18234</v>
      </c>
    </row>
    <row r="2665" spans="1:6" ht="15.75" customHeight="1" x14ac:dyDescent="0.25">
      <c r="A2665" s="8"/>
      <c r="B2665" s="8" t="s">
        <v>13275</v>
      </c>
      <c r="C2665" s="8" t="s">
        <v>13276</v>
      </c>
      <c r="D2665" s="8" t="s">
        <v>13303</v>
      </c>
      <c r="E2665" s="8"/>
      <c r="F2665" s="8" t="s">
        <v>13304</v>
      </c>
    </row>
    <row r="2666" spans="1:6" ht="15.75" customHeight="1" x14ac:dyDescent="0.25">
      <c r="A2666" s="8"/>
      <c r="B2666" s="8" t="s">
        <v>13275</v>
      </c>
      <c r="C2666" s="8" t="s">
        <v>13276</v>
      </c>
      <c r="D2666" s="8" t="s">
        <v>13405</v>
      </c>
      <c r="E2666" s="8"/>
      <c r="F2666" s="8" t="s">
        <v>13406</v>
      </c>
    </row>
    <row r="2667" spans="1:6" ht="15.75" customHeight="1" x14ac:dyDescent="0.25">
      <c r="A2667" s="8"/>
      <c r="B2667" s="8" t="s">
        <v>13275</v>
      </c>
      <c r="C2667" s="8" t="s">
        <v>13276</v>
      </c>
      <c r="D2667" s="8" t="s">
        <v>13397</v>
      </c>
      <c r="E2667" s="8"/>
      <c r="F2667" s="8" t="s">
        <v>13398</v>
      </c>
    </row>
    <row r="2668" spans="1:6" ht="15.75" customHeight="1" x14ac:dyDescent="0.25">
      <c r="A2668" s="8"/>
      <c r="B2668" s="8" t="s">
        <v>13275</v>
      </c>
      <c r="C2668" s="8" t="s">
        <v>13276</v>
      </c>
      <c r="D2668" s="8" t="s">
        <v>13403</v>
      </c>
      <c r="E2668" s="8"/>
      <c r="F2668" s="8" t="s">
        <v>13404</v>
      </c>
    </row>
    <row r="2669" spans="1:6" ht="15.75" customHeight="1" x14ac:dyDescent="0.25">
      <c r="A2669" s="8"/>
      <c r="B2669" s="8" t="s">
        <v>13275</v>
      </c>
      <c r="C2669" s="8" t="s">
        <v>13276</v>
      </c>
      <c r="D2669" s="8" t="s">
        <v>13387</v>
      </c>
      <c r="E2669" s="8"/>
      <c r="F2669" s="8" t="s">
        <v>13388</v>
      </c>
    </row>
    <row r="2670" spans="1:6" ht="15.75" customHeight="1" x14ac:dyDescent="0.25">
      <c r="A2670" s="8"/>
      <c r="B2670" s="8" t="s">
        <v>13275</v>
      </c>
      <c r="C2670" s="8" t="s">
        <v>13276</v>
      </c>
      <c r="D2670" s="8" t="s">
        <v>13395</v>
      </c>
      <c r="E2670" s="8"/>
      <c r="F2670" s="8" t="s">
        <v>13396</v>
      </c>
    </row>
    <row r="2671" spans="1:6" ht="15.75" customHeight="1" x14ac:dyDescent="0.25">
      <c r="A2671" s="8"/>
      <c r="B2671" s="8" t="s">
        <v>13275</v>
      </c>
      <c r="C2671" s="8" t="s">
        <v>13276</v>
      </c>
      <c r="D2671" s="8" t="s">
        <v>13399</v>
      </c>
      <c r="E2671" s="8"/>
      <c r="F2671" s="8" t="s">
        <v>13400</v>
      </c>
    </row>
    <row r="2672" spans="1:6" ht="15.75" customHeight="1" x14ac:dyDescent="0.25">
      <c r="A2672" s="8"/>
      <c r="B2672" s="8" t="s">
        <v>13275</v>
      </c>
      <c r="C2672" s="8" t="s">
        <v>13276</v>
      </c>
      <c r="D2672" s="8" t="s">
        <v>13471</v>
      </c>
      <c r="E2672" s="8"/>
      <c r="F2672" s="8" t="s">
        <v>13472</v>
      </c>
    </row>
    <row r="2673" spans="1:6" ht="15.75" customHeight="1" x14ac:dyDescent="0.25">
      <c r="A2673" s="8"/>
      <c r="B2673" s="8" t="s">
        <v>13275</v>
      </c>
      <c r="C2673" s="8" t="s">
        <v>13276</v>
      </c>
      <c r="D2673" s="8" t="s">
        <v>13461</v>
      </c>
      <c r="E2673" s="8"/>
      <c r="F2673" s="8" t="s">
        <v>13462</v>
      </c>
    </row>
    <row r="2674" spans="1:6" ht="15.75" customHeight="1" x14ac:dyDescent="0.25">
      <c r="A2674" s="8"/>
      <c r="B2674" s="8" t="s">
        <v>13275</v>
      </c>
      <c r="C2674" s="8" t="s">
        <v>13276</v>
      </c>
      <c r="D2674" s="8" t="s">
        <v>13469</v>
      </c>
      <c r="E2674" s="8"/>
      <c r="F2674" s="8" t="s">
        <v>13470</v>
      </c>
    </row>
    <row r="2675" spans="1:6" ht="15.75" customHeight="1" x14ac:dyDescent="0.25">
      <c r="A2675" s="8"/>
      <c r="B2675" s="8" t="s">
        <v>13275</v>
      </c>
      <c r="C2675" s="8" t="s">
        <v>13276</v>
      </c>
      <c r="D2675" s="8" t="s">
        <v>13401</v>
      </c>
      <c r="E2675" s="8"/>
      <c r="F2675" s="8" t="s">
        <v>13402</v>
      </c>
    </row>
    <row r="2676" spans="1:6" ht="15.75" customHeight="1" x14ac:dyDescent="0.25">
      <c r="A2676" s="8"/>
      <c r="B2676" s="8" t="s">
        <v>13275</v>
      </c>
      <c r="C2676" s="8" t="s">
        <v>13276</v>
      </c>
      <c r="D2676" s="8" t="s">
        <v>13467</v>
      </c>
      <c r="E2676" s="8"/>
      <c r="F2676" s="8" t="s">
        <v>13468</v>
      </c>
    </row>
    <row r="2677" spans="1:6" ht="15.75" customHeight="1" x14ac:dyDescent="0.25">
      <c r="A2677" s="8"/>
      <c r="B2677" s="8" t="s">
        <v>13275</v>
      </c>
      <c r="C2677" s="8" t="s">
        <v>13276</v>
      </c>
      <c r="D2677" s="8" t="s">
        <v>13385</v>
      </c>
      <c r="E2677" s="8"/>
      <c r="F2677" s="8" t="s">
        <v>13386</v>
      </c>
    </row>
    <row r="2678" spans="1:6" ht="15.75" customHeight="1" x14ac:dyDescent="0.25">
      <c r="A2678" s="8"/>
      <c r="B2678" s="8" t="s">
        <v>13275</v>
      </c>
      <c r="C2678" s="8" t="s">
        <v>13276</v>
      </c>
      <c r="D2678" s="8" t="s">
        <v>13421</v>
      </c>
      <c r="E2678" s="8"/>
      <c r="F2678" s="8" t="s">
        <v>13422</v>
      </c>
    </row>
    <row r="2679" spans="1:6" ht="15.75" customHeight="1" x14ac:dyDescent="0.25">
      <c r="A2679" s="8"/>
      <c r="B2679" s="8" t="s">
        <v>13275</v>
      </c>
      <c r="C2679" s="8" t="s">
        <v>13276</v>
      </c>
      <c r="D2679" s="8" t="s">
        <v>13423</v>
      </c>
      <c r="E2679" s="8"/>
      <c r="F2679" s="8" t="s">
        <v>13424</v>
      </c>
    </row>
    <row r="2680" spans="1:6" ht="15.75" customHeight="1" x14ac:dyDescent="0.25">
      <c r="A2680" s="8"/>
      <c r="B2680" s="8" t="s">
        <v>13275</v>
      </c>
      <c r="C2680" s="8" t="s">
        <v>13276</v>
      </c>
      <c r="D2680" s="8" t="s">
        <v>13431</v>
      </c>
      <c r="E2680" s="8"/>
      <c r="F2680" s="8" t="s">
        <v>13432</v>
      </c>
    </row>
    <row r="2681" spans="1:6" ht="15.75" customHeight="1" x14ac:dyDescent="0.25">
      <c r="A2681" s="8"/>
      <c r="B2681" s="8" t="s">
        <v>13275</v>
      </c>
      <c r="C2681" s="8" t="s">
        <v>13276</v>
      </c>
      <c r="D2681" s="8" t="s">
        <v>13427</v>
      </c>
      <c r="E2681" s="8"/>
      <c r="F2681" s="8" t="s">
        <v>13428</v>
      </c>
    </row>
    <row r="2682" spans="1:6" ht="15.75" customHeight="1" x14ac:dyDescent="0.25">
      <c r="A2682" s="8"/>
      <c r="B2682" s="8" t="s">
        <v>13275</v>
      </c>
      <c r="C2682" s="8" t="s">
        <v>13276</v>
      </c>
      <c r="D2682" s="8" t="s">
        <v>13429</v>
      </c>
      <c r="E2682" s="8"/>
      <c r="F2682" s="8" t="s">
        <v>13430</v>
      </c>
    </row>
    <row r="2683" spans="1:6" ht="15.75" customHeight="1" x14ac:dyDescent="0.25">
      <c r="A2683" s="8"/>
      <c r="B2683" s="8" t="s">
        <v>13275</v>
      </c>
      <c r="C2683" s="8" t="s">
        <v>13276</v>
      </c>
      <c r="D2683" s="8" t="s">
        <v>13425</v>
      </c>
      <c r="E2683" s="8"/>
      <c r="F2683" s="8" t="s">
        <v>13426</v>
      </c>
    </row>
    <row r="2684" spans="1:6" ht="15.75" customHeight="1" x14ac:dyDescent="0.25">
      <c r="A2684" s="8"/>
      <c r="B2684" s="8" t="s">
        <v>13275</v>
      </c>
      <c r="C2684" s="8" t="s">
        <v>13276</v>
      </c>
      <c r="D2684" s="8" t="s">
        <v>13393</v>
      </c>
      <c r="E2684" s="8"/>
      <c r="F2684" s="8" t="s">
        <v>13394</v>
      </c>
    </row>
    <row r="2685" spans="1:6" ht="15.75" customHeight="1" x14ac:dyDescent="0.25">
      <c r="A2685" s="8"/>
      <c r="B2685" s="8" t="s">
        <v>13275</v>
      </c>
      <c r="C2685" s="8" t="s">
        <v>13276</v>
      </c>
      <c r="D2685" s="8" t="s">
        <v>13383</v>
      </c>
      <c r="E2685" s="8"/>
      <c r="F2685" s="8" t="s">
        <v>13384</v>
      </c>
    </row>
    <row r="2686" spans="1:6" ht="15.75" customHeight="1" x14ac:dyDescent="0.25">
      <c r="A2686" s="8"/>
      <c r="B2686" s="8" t="s">
        <v>13275</v>
      </c>
      <c r="C2686" s="8" t="s">
        <v>13276</v>
      </c>
      <c r="D2686" s="8" t="s">
        <v>13391</v>
      </c>
      <c r="E2686" s="8"/>
      <c r="F2686" s="8" t="s">
        <v>13392</v>
      </c>
    </row>
    <row r="2687" spans="1:6" ht="15.75" customHeight="1" x14ac:dyDescent="0.25">
      <c r="A2687" s="8"/>
      <c r="B2687" s="8" t="s">
        <v>13275</v>
      </c>
      <c r="C2687" s="8" t="s">
        <v>13276</v>
      </c>
      <c r="D2687" s="8" t="s">
        <v>13407</v>
      </c>
      <c r="E2687" s="8"/>
      <c r="F2687" s="8" t="s">
        <v>13408</v>
      </c>
    </row>
    <row r="2688" spans="1:6" ht="15.75" customHeight="1" x14ac:dyDescent="0.25">
      <c r="A2688" s="8"/>
      <c r="B2688" s="8" t="s">
        <v>13275</v>
      </c>
      <c r="C2688" s="8" t="s">
        <v>13276</v>
      </c>
      <c r="D2688" s="8" t="s">
        <v>13389</v>
      </c>
      <c r="E2688" s="8"/>
      <c r="F2688" s="8" t="s">
        <v>13390</v>
      </c>
    </row>
    <row r="2689" spans="1:6" ht="15.75" customHeight="1" x14ac:dyDescent="0.25">
      <c r="A2689" s="8"/>
      <c r="B2689" s="8" t="s">
        <v>13275</v>
      </c>
      <c r="C2689" s="8" t="s">
        <v>13276</v>
      </c>
      <c r="D2689" s="8" t="s">
        <v>13463</v>
      </c>
      <c r="E2689" s="8"/>
      <c r="F2689" s="8" t="s">
        <v>13464</v>
      </c>
    </row>
    <row r="2690" spans="1:6" ht="15.75" customHeight="1" x14ac:dyDescent="0.25">
      <c r="A2690" s="8"/>
      <c r="B2690" s="8" t="s">
        <v>13275</v>
      </c>
      <c r="C2690" s="8" t="s">
        <v>13276</v>
      </c>
      <c r="D2690" s="8" t="s">
        <v>13419</v>
      </c>
      <c r="E2690" s="8"/>
      <c r="F2690" s="8" t="s">
        <v>13420</v>
      </c>
    </row>
    <row r="2691" spans="1:6" ht="15.75" customHeight="1" x14ac:dyDescent="0.25">
      <c r="A2691" s="8"/>
      <c r="B2691" s="8" t="s">
        <v>13275</v>
      </c>
      <c r="C2691" s="8" t="s">
        <v>13276</v>
      </c>
      <c r="D2691" s="8" t="s">
        <v>13445</v>
      </c>
      <c r="E2691" s="8"/>
      <c r="F2691" s="8" t="s">
        <v>13446</v>
      </c>
    </row>
    <row r="2692" spans="1:6" ht="15.75" customHeight="1" x14ac:dyDescent="0.25">
      <c r="A2692" s="8"/>
      <c r="B2692" s="8" t="s">
        <v>13275</v>
      </c>
      <c r="C2692" s="8" t="s">
        <v>13276</v>
      </c>
      <c r="D2692" s="8" t="s">
        <v>13437</v>
      </c>
      <c r="E2692" s="8"/>
      <c r="F2692" s="8" t="s">
        <v>13438</v>
      </c>
    </row>
    <row r="2693" spans="1:6" ht="15.75" customHeight="1" x14ac:dyDescent="0.25">
      <c r="A2693" s="8"/>
      <c r="B2693" s="8" t="s">
        <v>13275</v>
      </c>
      <c r="C2693" s="8" t="s">
        <v>13276</v>
      </c>
      <c r="D2693" s="8" t="s">
        <v>13433</v>
      </c>
      <c r="E2693" s="8"/>
      <c r="F2693" s="8" t="s">
        <v>13434</v>
      </c>
    </row>
    <row r="2694" spans="1:6" ht="15.75" customHeight="1" x14ac:dyDescent="0.25">
      <c r="A2694" s="8"/>
      <c r="B2694" s="8" t="s">
        <v>13275</v>
      </c>
      <c r="C2694" s="8" t="s">
        <v>13276</v>
      </c>
      <c r="D2694" s="8" t="s">
        <v>13435</v>
      </c>
      <c r="E2694" s="8"/>
      <c r="F2694" s="8" t="s">
        <v>13436</v>
      </c>
    </row>
    <row r="2695" spans="1:6" ht="15.75" customHeight="1" x14ac:dyDescent="0.25">
      <c r="A2695" s="8"/>
      <c r="B2695" s="8" t="s">
        <v>13275</v>
      </c>
      <c r="C2695" s="8" t="s">
        <v>13276</v>
      </c>
      <c r="D2695" s="8" t="s">
        <v>13453</v>
      </c>
      <c r="E2695" s="8"/>
      <c r="F2695" s="8" t="s">
        <v>13454</v>
      </c>
    </row>
    <row r="2696" spans="1:6" ht="15.75" customHeight="1" x14ac:dyDescent="0.25">
      <c r="A2696" s="8"/>
      <c r="B2696" s="8" t="s">
        <v>13275</v>
      </c>
      <c r="C2696" s="8" t="s">
        <v>13276</v>
      </c>
      <c r="D2696" s="8" t="s">
        <v>13449</v>
      </c>
      <c r="E2696" s="8"/>
      <c r="F2696" s="8" t="s">
        <v>13450</v>
      </c>
    </row>
    <row r="2697" spans="1:6" ht="15.75" customHeight="1" x14ac:dyDescent="0.25">
      <c r="A2697" s="8"/>
      <c r="B2697" s="8" t="s">
        <v>13275</v>
      </c>
      <c r="C2697" s="8" t="s">
        <v>13276</v>
      </c>
      <c r="D2697" s="8" t="s">
        <v>13451</v>
      </c>
      <c r="E2697" s="8"/>
      <c r="F2697" s="8" t="s">
        <v>13452</v>
      </c>
    </row>
    <row r="2698" spans="1:6" ht="15.75" customHeight="1" x14ac:dyDescent="0.25">
      <c r="A2698" s="8"/>
      <c r="B2698" s="8" t="s">
        <v>13275</v>
      </c>
      <c r="C2698" s="8" t="s">
        <v>13276</v>
      </c>
      <c r="D2698" s="8" t="s">
        <v>13447</v>
      </c>
      <c r="E2698" s="8"/>
      <c r="F2698" s="8" t="s">
        <v>13448</v>
      </c>
    </row>
    <row r="2699" spans="1:6" ht="15.75" customHeight="1" x14ac:dyDescent="0.25">
      <c r="A2699" s="8"/>
      <c r="B2699" s="8" t="s">
        <v>13275</v>
      </c>
      <c r="C2699" s="8" t="s">
        <v>13276</v>
      </c>
      <c r="D2699" s="8" t="s">
        <v>13455</v>
      </c>
      <c r="E2699" s="8"/>
      <c r="F2699" s="8" t="s">
        <v>13456</v>
      </c>
    </row>
    <row r="2700" spans="1:6" ht="15.75" customHeight="1" x14ac:dyDescent="0.25">
      <c r="A2700" s="8"/>
      <c r="B2700" s="8" t="s">
        <v>13275</v>
      </c>
      <c r="C2700" s="8" t="s">
        <v>13276</v>
      </c>
      <c r="D2700" s="8" t="s">
        <v>13457</v>
      </c>
      <c r="E2700" s="8"/>
      <c r="F2700" s="8" t="s">
        <v>13458</v>
      </c>
    </row>
    <row r="2701" spans="1:6" ht="15.75" customHeight="1" x14ac:dyDescent="0.25">
      <c r="A2701" s="8"/>
      <c r="B2701" s="8" t="s">
        <v>13275</v>
      </c>
      <c r="C2701" s="8" t="s">
        <v>13276</v>
      </c>
      <c r="D2701" s="8" t="s">
        <v>13443</v>
      </c>
      <c r="E2701" s="8"/>
      <c r="F2701" s="8" t="s">
        <v>13444</v>
      </c>
    </row>
    <row r="2702" spans="1:6" ht="15.75" customHeight="1" x14ac:dyDescent="0.25">
      <c r="A2702" s="8"/>
      <c r="B2702" s="8" t="s">
        <v>13275</v>
      </c>
      <c r="C2702" s="8" t="s">
        <v>13276</v>
      </c>
      <c r="D2702" s="8" t="s">
        <v>13483</v>
      </c>
      <c r="E2702" s="8"/>
      <c r="F2702" s="8" t="s">
        <v>13484</v>
      </c>
    </row>
    <row r="2703" spans="1:6" ht="15.75" customHeight="1" x14ac:dyDescent="0.25">
      <c r="A2703" s="8"/>
      <c r="B2703" s="8" t="s">
        <v>13275</v>
      </c>
      <c r="C2703" s="8" t="s">
        <v>13276</v>
      </c>
      <c r="D2703" s="8" t="s">
        <v>13485</v>
      </c>
      <c r="E2703" s="8"/>
      <c r="F2703" s="8" t="s">
        <v>13486</v>
      </c>
    </row>
    <row r="2704" spans="1:6" ht="15.75" customHeight="1" x14ac:dyDescent="0.25">
      <c r="A2704" s="8"/>
      <c r="B2704" s="8" t="s">
        <v>13275</v>
      </c>
      <c r="C2704" s="8" t="s">
        <v>13276</v>
      </c>
      <c r="D2704" s="8" t="s">
        <v>13481</v>
      </c>
      <c r="E2704" s="8"/>
      <c r="F2704" s="8" t="s">
        <v>13482</v>
      </c>
    </row>
    <row r="2705" spans="1:6" ht="15.75" customHeight="1" x14ac:dyDescent="0.25">
      <c r="A2705" s="8"/>
      <c r="B2705" s="8" t="s">
        <v>13275</v>
      </c>
      <c r="C2705" s="8" t="s">
        <v>13276</v>
      </c>
      <c r="D2705" s="8" t="s">
        <v>13465</v>
      </c>
      <c r="E2705" s="8"/>
      <c r="F2705" s="8" t="s">
        <v>13466</v>
      </c>
    </row>
    <row r="2706" spans="1:6" ht="15.75" customHeight="1" x14ac:dyDescent="0.25">
      <c r="A2706" s="8"/>
      <c r="B2706" s="8" t="s">
        <v>13275</v>
      </c>
      <c r="C2706" s="8" t="s">
        <v>13276</v>
      </c>
      <c r="D2706" s="8" t="s">
        <v>13473</v>
      </c>
      <c r="E2706" s="8"/>
      <c r="F2706" s="8" t="s">
        <v>13474</v>
      </c>
    </row>
    <row r="2707" spans="1:6" ht="15.75" customHeight="1" x14ac:dyDescent="0.25">
      <c r="A2707" s="8"/>
      <c r="B2707" s="8" t="s">
        <v>13275</v>
      </c>
      <c r="C2707" s="8" t="s">
        <v>13276</v>
      </c>
      <c r="D2707" s="8" t="s">
        <v>13475</v>
      </c>
      <c r="E2707" s="8"/>
      <c r="F2707" s="8" t="s">
        <v>13476</v>
      </c>
    </row>
    <row r="2708" spans="1:6" ht="15.75" customHeight="1" x14ac:dyDescent="0.25">
      <c r="A2708" s="8"/>
      <c r="B2708" s="8" t="s">
        <v>13275</v>
      </c>
      <c r="C2708" s="8" t="s">
        <v>13276</v>
      </c>
      <c r="D2708" s="8" t="s">
        <v>13439</v>
      </c>
      <c r="E2708" s="8"/>
      <c r="F2708" s="8" t="s">
        <v>13440</v>
      </c>
    </row>
    <row r="2709" spans="1:6" ht="15.75" customHeight="1" x14ac:dyDescent="0.25">
      <c r="A2709" s="8"/>
      <c r="B2709" s="8" t="s">
        <v>13275</v>
      </c>
      <c r="C2709" s="8" t="s">
        <v>13276</v>
      </c>
      <c r="D2709" s="8" t="s">
        <v>13441</v>
      </c>
      <c r="E2709" s="8"/>
      <c r="F2709" s="8" t="s">
        <v>13442</v>
      </c>
    </row>
    <row r="2710" spans="1:6" ht="15.75" customHeight="1" x14ac:dyDescent="0.25">
      <c r="A2710" s="8"/>
      <c r="B2710" s="8" t="s">
        <v>13275</v>
      </c>
      <c r="C2710" s="8" t="s">
        <v>13276</v>
      </c>
      <c r="D2710" s="8" t="s">
        <v>13459</v>
      </c>
      <c r="E2710" s="8"/>
      <c r="F2710" s="8" t="s">
        <v>13460</v>
      </c>
    </row>
    <row r="2711" spans="1:6" ht="15.75" customHeight="1" x14ac:dyDescent="0.25">
      <c r="A2711" s="8"/>
      <c r="B2711" s="8" t="s">
        <v>13275</v>
      </c>
      <c r="C2711" s="8" t="s">
        <v>13276</v>
      </c>
      <c r="D2711" s="8" t="s">
        <v>13477</v>
      </c>
      <c r="E2711" s="8"/>
      <c r="F2711" s="8" t="s">
        <v>13478</v>
      </c>
    </row>
    <row r="2712" spans="1:6" ht="15.75" customHeight="1" x14ac:dyDescent="0.25">
      <c r="A2712" s="8"/>
      <c r="B2712" s="8" t="s">
        <v>13275</v>
      </c>
      <c r="C2712" s="8" t="s">
        <v>13276</v>
      </c>
      <c r="D2712" s="8" t="s">
        <v>13479</v>
      </c>
      <c r="E2712" s="8"/>
      <c r="F2712" s="8" t="s">
        <v>13480</v>
      </c>
    </row>
    <row r="2713" spans="1:6" ht="15.75" customHeight="1" x14ac:dyDescent="0.25">
      <c r="A2713" s="8"/>
      <c r="B2713" s="8" t="s">
        <v>13275</v>
      </c>
      <c r="C2713" s="8" t="s">
        <v>13276</v>
      </c>
      <c r="D2713" s="8" t="s">
        <v>13527</v>
      </c>
      <c r="E2713" s="8"/>
      <c r="F2713" s="8" t="s">
        <v>13528</v>
      </c>
    </row>
    <row r="2714" spans="1:6" ht="15.75" customHeight="1" x14ac:dyDescent="0.25">
      <c r="A2714" s="8"/>
      <c r="B2714" s="8" t="s">
        <v>13275</v>
      </c>
      <c r="C2714" s="8" t="s">
        <v>13276</v>
      </c>
      <c r="D2714" s="8" t="s">
        <v>13523</v>
      </c>
      <c r="E2714" s="8"/>
      <c r="F2714" s="8" t="s">
        <v>13524</v>
      </c>
    </row>
    <row r="2715" spans="1:6" ht="15.75" customHeight="1" x14ac:dyDescent="0.25">
      <c r="A2715" s="8"/>
      <c r="B2715" s="8" t="s">
        <v>13275</v>
      </c>
      <c r="C2715" s="8" t="s">
        <v>13276</v>
      </c>
      <c r="D2715" s="8" t="s">
        <v>13529</v>
      </c>
      <c r="E2715" s="8"/>
      <c r="F2715" s="8" t="s">
        <v>13530</v>
      </c>
    </row>
    <row r="2716" spans="1:6" ht="15.75" customHeight="1" x14ac:dyDescent="0.25">
      <c r="A2716" s="8"/>
      <c r="B2716" s="8" t="s">
        <v>13275</v>
      </c>
      <c r="C2716" s="8" t="s">
        <v>13276</v>
      </c>
      <c r="D2716" s="8" t="s">
        <v>13535</v>
      </c>
      <c r="E2716" s="8"/>
      <c r="F2716" s="8" t="s">
        <v>13536</v>
      </c>
    </row>
    <row r="2717" spans="1:6" ht="15.75" customHeight="1" x14ac:dyDescent="0.25">
      <c r="A2717" s="8"/>
      <c r="B2717" s="8" t="s">
        <v>13275</v>
      </c>
      <c r="C2717" s="8" t="s">
        <v>13276</v>
      </c>
      <c r="D2717" s="8" t="s">
        <v>13533</v>
      </c>
      <c r="E2717" s="8"/>
      <c r="F2717" s="8" t="s">
        <v>13534</v>
      </c>
    </row>
    <row r="2718" spans="1:6" ht="15.75" customHeight="1" x14ac:dyDescent="0.25">
      <c r="A2718" s="8"/>
      <c r="B2718" s="8" t="s">
        <v>13275</v>
      </c>
      <c r="C2718" s="8" t="s">
        <v>13276</v>
      </c>
      <c r="D2718" s="8" t="s">
        <v>13577</v>
      </c>
      <c r="E2718" s="8"/>
      <c r="F2718" s="8" t="s">
        <v>13578</v>
      </c>
    </row>
    <row r="2719" spans="1:6" ht="15.75" customHeight="1" x14ac:dyDescent="0.25">
      <c r="A2719" s="8"/>
      <c r="B2719" s="8" t="s">
        <v>13275</v>
      </c>
      <c r="C2719" s="8" t="s">
        <v>13276</v>
      </c>
      <c r="D2719" s="8" t="s">
        <v>13521</v>
      </c>
      <c r="E2719" s="8"/>
      <c r="F2719" s="8" t="s">
        <v>13522</v>
      </c>
    </row>
    <row r="2720" spans="1:6" ht="15.75" customHeight="1" x14ac:dyDescent="0.25">
      <c r="A2720" s="8"/>
      <c r="B2720" s="8" t="s">
        <v>13275</v>
      </c>
      <c r="C2720" s="8" t="s">
        <v>13276</v>
      </c>
      <c r="D2720" s="8" t="s">
        <v>13643</v>
      </c>
      <c r="E2720" s="8"/>
      <c r="F2720" s="8" t="s">
        <v>13644</v>
      </c>
    </row>
    <row r="2721" spans="1:6" ht="15.75" customHeight="1" x14ac:dyDescent="0.25">
      <c r="A2721" s="8"/>
      <c r="B2721" s="8" t="s">
        <v>13275</v>
      </c>
      <c r="C2721" s="8" t="s">
        <v>13276</v>
      </c>
      <c r="D2721" s="8" t="s">
        <v>13531</v>
      </c>
      <c r="E2721" s="8"/>
      <c r="F2721" s="8" t="s">
        <v>13532</v>
      </c>
    </row>
    <row r="2722" spans="1:6" ht="15.75" customHeight="1" x14ac:dyDescent="0.25">
      <c r="A2722" s="8"/>
      <c r="B2722" s="8" t="s">
        <v>13275</v>
      </c>
      <c r="C2722" s="8" t="s">
        <v>13276</v>
      </c>
      <c r="D2722" s="8" t="s">
        <v>13295</v>
      </c>
      <c r="E2722" s="8"/>
      <c r="F2722" s="8" t="s">
        <v>13296</v>
      </c>
    </row>
    <row r="2723" spans="1:6" ht="15.75" customHeight="1" x14ac:dyDescent="0.25">
      <c r="A2723" s="8"/>
      <c r="B2723" s="8" t="s">
        <v>13275</v>
      </c>
      <c r="C2723" s="8" t="s">
        <v>13276</v>
      </c>
      <c r="D2723" s="8" t="s">
        <v>13293</v>
      </c>
      <c r="E2723" s="8"/>
      <c r="F2723" s="8" t="s">
        <v>13294</v>
      </c>
    </row>
    <row r="2724" spans="1:6" ht="15.75" customHeight="1" x14ac:dyDescent="0.25">
      <c r="A2724" s="8"/>
      <c r="B2724" s="8" t="s">
        <v>13275</v>
      </c>
      <c r="C2724" s="8" t="s">
        <v>13276</v>
      </c>
      <c r="D2724" s="8" t="s">
        <v>13363</v>
      </c>
      <c r="E2724" s="8"/>
      <c r="F2724" s="8" t="s">
        <v>13364</v>
      </c>
    </row>
    <row r="2725" spans="1:6" ht="15.75" customHeight="1" x14ac:dyDescent="0.25">
      <c r="A2725" s="8"/>
      <c r="B2725" s="8" t="s">
        <v>13275</v>
      </c>
      <c r="C2725" s="8" t="s">
        <v>13276</v>
      </c>
      <c r="D2725" s="8" t="s">
        <v>13297</v>
      </c>
      <c r="E2725" s="8"/>
      <c r="F2725" s="8" t="s">
        <v>13298</v>
      </c>
    </row>
    <row r="2726" spans="1:6" ht="15.75" customHeight="1" x14ac:dyDescent="0.25">
      <c r="A2726" s="8"/>
      <c r="B2726" s="8" t="s">
        <v>13275</v>
      </c>
      <c r="C2726" s="8" t="s">
        <v>13276</v>
      </c>
      <c r="D2726" s="8" t="s">
        <v>13637</v>
      </c>
      <c r="E2726" s="8"/>
      <c r="F2726" s="8" t="s">
        <v>13638</v>
      </c>
    </row>
    <row r="2727" spans="1:6" ht="15.75" customHeight="1" x14ac:dyDescent="0.25">
      <c r="A2727" s="8"/>
      <c r="B2727" s="8" t="s">
        <v>13275</v>
      </c>
      <c r="C2727" s="8" t="s">
        <v>13276</v>
      </c>
      <c r="D2727" s="8" t="s">
        <v>13635</v>
      </c>
      <c r="E2727" s="8"/>
      <c r="F2727" s="8" t="s">
        <v>13636</v>
      </c>
    </row>
    <row r="2728" spans="1:6" ht="15.75" customHeight="1" x14ac:dyDescent="0.25">
      <c r="A2728" s="8"/>
      <c r="B2728" s="8" t="s">
        <v>13275</v>
      </c>
      <c r="C2728" s="8" t="s">
        <v>13276</v>
      </c>
      <c r="D2728" s="8" t="s">
        <v>13629</v>
      </c>
      <c r="E2728" s="8"/>
      <c r="F2728" s="8" t="s">
        <v>13630</v>
      </c>
    </row>
    <row r="2729" spans="1:6" ht="15.75" customHeight="1" x14ac:dyDescent="0.25">
      <c r="A2729" s="8"/>
      <c r="B2729" s="8" t="s">
        <v>13275</v>
      </c>
      <c r="C2729" s="8" t="s">
        <v>13276</v>
      </c>
      <c r="D2729" s="8" t="s">
        <v>13639</v>
      </c>
      <c r="E2729" s="8"/>
      <c r="F2729" s="8" t="s">
        <v>13640</v>
      </c>
    </row>
    <row r="2730" spans="1:6" ht="15.75" customHeight="1" x14ac:dyDescent="0.25">
      <c r="A2730" s="8"/>
      <c r="B2730" s="8" t="s">
        <v>13275</v>
      </c>
      <c r="C2730" s="8" t="s">
        <v>13276</v>
      </c>
      <c r="D2730" s="8" t="s">
        <v>13579</v>
      </c>
      <c r="E2730" s="8"/>
      <c r="F2730" s="8" t="s">
        <v>13580</v>
      </c>
    </row>
    <row r="2731" spans="1:6" ht="15.75" customHeight="1" x14ac:dyDescent="0.25">
      <c r="A2731" s="8"/>
      <c r="B2731" s="8" t="s">
        <v>13275</v>
      </c>
      <c r="C2731" s="8" t="s">
        <v>13276</v>
      </c>
      <c r="D2731" s="8" t="s">
        <v>13555</v>
      </c>
      <c r="E2731" s="8"/>
      <c r="F2731" s="8" t="s">
        <v>13556</v>
      </c>
    </row>
    <row r="2732" spans="1:6" ht="15.75" customHeight="1" x14ac:dyDescent="0.25">
      <c r="A2732" s="8"/>
      <c r="B2732" s="8" t="s">
        <v>13275</v>
      </c>
      <c r="C2732" s="8" t="s">
        <v>13276</v>
      </c>
      <c r="D2732" s="8" t="s">
        <v>13561</v>
      </c>
      <c r="E2732" s="8"/>
      <c r="F2732" s="8" t="s">
        <v>13562</v>
      </c>
    </row>
    <row r="2733" spans="1:6" ht="15.75" customHeight="1" x14ac:dyDescent="0.25">
      <c r="A2733" s="8"/>
      <c r="B2733" s="8" t="s">
        <v>13275</v>
      </c>
      <c r="C2733" s="8" t="s">
        <v>13276</v>
      </c>
      <c r="D2733" s="8" t="s">
        <v>13559</v>
      </c>
      <c r="E2733" s="8"/>
      <c r="F2733" s="8" t="s">
        <v>13560</v>
      </c>
    </row>
    <row r="2734" spans="1:6" ht="15.75" customHeight="1" x14ac:dyDescent="0.25">
      <c r="A2734" s="8"/>
      <c r="B2734" s="8" t="s">
        <v>13275</v>
      </c>
      <c r="C2734" s="8" t="s">
        <v>13276</v>
      </c>
      <c r="D2734" s="8" t="s">
        <v>13553</v>
      </c>
      <c r="E2734" s="8"/>
      <c r="F2734" s="8" t="s">
        <v>13554</v>
      </c>
    </row>
    <row r="2735" spans="1:6" ht="15.75" customHeight="1" x14ac:dyDescent="0.25">
      <c r="A2735" s="8"/>
      <c r="B2735" s="8" t="s">
        <v>13275</v>
      </c>
      <c r="C2735" s="8" t="s">
        <v>13276</v>
      </c>
      <c r="D2735" s="8" t="s">
        <v>13563</v>
      </c>
      <c r="E2735" s="8"/>
      <c r="F2735" s="8" t="s">
        <v>13564</v>
      </c>
    </row>
    <row r="2736" spans="1:6" ht="15.75" customHeight="1" x14ac:dyDescent="0.25">
      <c r="A2736" s="8"/>
      <c r="B2736" s="8" t="s">
        <v>13275</v>
      </c>
      <c r="C2736" s="8" t="s">
        <v>13276</v>
      </c>
      <c r="D2736" s="8" t="s">
        <v>13565</v>
      </c>
      <c r="E2736" s="8"/>
      <c r="F2736" s="8" t="s">
        <v>13566</v>
      </c>
    </row>
    <row r="2737" spans="1:6" ht="15.75" customHeight="1" x14ac:dyDescent="0.25">
      <c r="A2737" s="8"/>
      <c r="B2737" s="8" t="s">
        <v>13275</v>
      </c>
      <c r="C2737" s="8" t="s">
        <v>13276</v>
      </c>
      <c r="D2737" s="8" t="s">
        <v>13567</v>
      </c>
      <c r="E2737" s="8"/>
      <c r="F2737" s="8" t="s">
        <v>13568</v>
      </c>
    </row>
    <row r="2738" spans="1:6" ht="15.75" customHeight="1" x14ac:dyDescent="0.25">
      <c r="A2738" s="8"/>
      <c r="B2738" s="8" t="s">
        <v>13275</v>
      </c>
      <c r="C2738" s="8" t="s">
        <v>13276</v>
      </c>
      <c r="D2738" s="8" t="s">
        <v>13569</v>
      </c>
      <c r="E2738" s="8"/>
      <c r="F2738" s="8" t="s">
        <v>13570</v>
      </c>
    </row>
    <row r="2739" spans="1:6" ht="15.75" customHeight="1" x14ac:dyDescent="0.25">
      <c r="A2739" s="8"/>
      <c r="B2739" s="8" t="s">
        <v>13275</v>
      </c>
      <c r="C2739" s="8" t="s">
        <v>13276</v>
      </c>
      <c r="D2739" s="8" t="s">
        <v>13557</v>
      </c>
      <c r="E2739" s="8"/>
      <c r="F2739" s="8" t="s">
        <v>13558</v>
      </c>
    </row>
    <row r="2740" spans="1:6" ht="15.75" customHeight="1" x14ac:dyDescent="0.25">
      <c r="A2740" s="8"/>
      <c r="B2740" s="8" t="s">
        <v>13275</v>
      </c>
      <c r="C2740" s="8" t="s">
        <v>13276</v>
      </c>
      <c r="D2740" s="8" t="s">
        <v>13581</v>
      </c>
      <c r="E2740" s="8"/>
      <c r="F2740" s="8" t="s">
        <v>13582</v>
      </c>
    </row>
    <row r="2741" spans="1:6" ht="15.75" customHeight="1" x14ac:dyDescent="0.25">
      <c r="A2741" s="8"/>
      <c r="B2741" s="8" t="s">
        <v>13275</v>
      </c>
      <c r="C2741" s="8" t="s">
        <v>13276</v>
      </c>
      <c r="D2741" s="8" t="s">
        <v>13587</v>
      </c>
      <c r="E2741" s="8"/>
      <c r="F2741" s="8" t="s">
        <v>13588</v>
      </c>
    </row>
    <row r="2742" spans="1:6" ht="15.75" customHeight="1" x14ac:dyDescent="0.25">
      <c r="A2742" s="8"/>
      <c r="B2742" s="8" t="s">
        <v>13275</v>
      </c>
      <c r="C2742" s="8" t="s">
        <v>13276</v>
      </c>
      <c r="D2742" s="8" t="s">
        <v>13573</v>
      </c>
      <c r="E2742" s="8"/>
      <c r="F2742" s="8" t="s">
        <v>13574</v>
      </c>
    </row>
    <row r="2743" spans="1:6" ht="15.75" customHeight="1" x14ac:dyDescent="0.25">
      <c r="A2743" s="8"/>
      <c r="B2743" s="8" t="s">
        <v>13275</v>
      </c>
      <c r="C2743" s="8" t="s">
        <v>13276</v>
      </c>
      <c r="D2743" s="8" t="s">
        <v>13575</v>
      </c>
      <c r="E2743" s="8"/>
      <c r="F2743" s="8" t="s">
        <v>13576</v>
      </c>
    </row>
    <row r="2744" spans="1:6" ht="15.75" customHeight="1" x14ac:dyDescent="0.25">
      <c r="A2744" s="8"/>
      <c r="B2744" s="8" t="s">
        <v>13275</v>
      </c>
      <c r="C2744" s="8" t="s">
        <v>13276</v>
      </c>
      <c r="D2744" s="8" t="s">
        <v>13585</v>
      </c>
      <c r="E2744" s="8"/>
      <c r="F2744" s="8" t="s">
        <v>13586</v>
      </c>
    </row>
    <row r="2745" spans="1:6" ht="15.75" customHeight="1" x14ac:dyDescent="0.25">
      <c r="A2745" s="8"/>
      <c r="B2745" s="8" t="s">
        <v>13275</v>
      </c>
      <c r="C2745" s="8" t="s">
        <v>13276</v>
      </c>
      <c r="D2745" s="8" t="s">
        <v>13571</v>
      </c>
      <c r="E2745" s="8"/>
      <c r="F2745" s="8" t="s">
        <v>13572</v>
      </c>
    </row>
    <row r="2746" spans="1:6" ht="15.75" customHeight="1" x14ac:dyDescent="0.25">
      <c r="A2746" s="8"/>
      <c r="B2746" s="8" t="s">
        <v>13275</v>
      </c>
      <c r="C2746" s="8" t="s">
        <v>13276</v>
      </c>
      <c r="D2746" s="8" t="s">
        <v>13589</v>
      </c>
      <c r="E2746" s="8"/>
      <c r="F2746" s="8" t="s">
        <v>13590</v>
      </c>
    </row>
    <row r="2747" spans="1:6" ht="15.75" customHeight="1" x14ac:dyDescent="0.25">
      <c r="A2747" s="8"/>
      <c r="B2747" s="8" t="s">
        <v>13275</v>
      </c>
      <c r="C2747" s="8" t="s">
        <v>13276</v>
      </c>
      <c r="D2747" s="8" t="s">
        <v>13583</v>
      </c>
      <c r="E2747" s="8"/>
      <c r="F2747" s="8" t="s">
        <v>13584</v>
      </c>
    </row>
    <row r="2748" spans="1:6" ht="15.75" customHeight="1" x14ac:dyDescent="0.25">
      <c r="A2748" s="8"/>
      <c r="B2748" s="8" t="s">
        <v>13275</v>
      </c>
      <c r="C2748" s="8" t="s">
        <v>13276</v>
      </c>
      <c r="D2748" s="8" t="s">
        <v>13365</v>
      </c>
      <c r="E2748" s="8"/>
      <c r="F2748" s="8" t="s">
        <v>13366</v>
      </c>
    </row>
    <row r="2749" spans="1:6" ht="15.75" customHeight="1" x14ac:dyDescent="0.25">
      <c r="A2749" s="8"/>
      <c r="B2749" s="8" t="s">
        <v>13275</v>
      </c>
      <c r="C2749" s="8" t="s">
        <v>13276</v>
      </c>
      <c r="D2749" s="8" t="s">
        <v>13351</v>
      </c>
      <c r="E2749" s="8"/>
      <c r="F2749" s="8" t="s">
        <v>13352</v>
      </c>
    </row>
    <row r="2750" spans="1:6" ht="15.75" customHeight="1" x14ac:dyDescent="0.25">
      <c r="A2750" s="8"/>
      <c r="B2750" s="8" t="s">
        <v>13275</v>
      </c>
      <c r="C2750" s="8" t="s">
        <v>13276</v>
      </c>
      <c r="D2750" s="8" t="s">
        <v>13353</v>
      </c>
      <c r="E2750" s="8"/>
      <c r="F2750" s="8" t="s">
        <v>13354</v>
      </c>
    </row>
    <row r="2751" spans="1:6" ht="15.75" customHeight="1" x14ac:dyDescent="0.25">
      <c r="A2751" s="8"/>
      <c r="B2751" s="8" t="s">
        <v>13275</v>
      </c>
      <c r="C2751" s="8" t="s">
        <v>13276</v>
      </c>
      <c r="D2751" s="8" t="s">
        <v>13341</v>
      </c>
      <c r="E2751" s="8"/>
      <c r="F2751" s="8" t="s">
        <v>13342</v>
      </c>
    </row>
    <row r="2752" spans="1:6" ht="15.75" customHeight="1" x14ac:dyDescent="0.25">
      <c r="A2752" s="8"/>
      <c r="B2752" s="8" t="s">
        <v>13275</v>
      </c>
      <c r="C2752" s="8" t="s">
        <v>13276</v>
      </c>
      <c r="D2752" s="8" t="s">
        <v>13349</v>
      </c>
      <c r="E2752" s="8"/>
      <c r="F2752" s="8" t="s">
        <v>13350</v>
      </c>
    </row>
    <row r="2753" spans="1:6" ht="15.75" customHeight="1" x14ac:dyDescent="0.25">
      <c r="A2753" s="8"/>
      <c r="B2753" s="8" t="s">
        <v>13275</v>
      </c>
      <c r="C2753" s="8" t="s">
        <v>13276</v>
      </c>
      <c r="D2753" s="8" t="s">
        <v>13347</v>
      </c>
      <c r="E2753" s="8"/>
      <c r="F2753" s="8" t="s">
        <v>13348</v>
      </c>
    </row>
    <row r="2754" spans="1:6" ht="15.75" customHeight="1" x14ac:dyDescent="0.25">
      <c r="A2754" s="8"/>
      <c r="B2754" s="8" t="s">
        <v>13275</v>
      </c>
      <c r="C2754" s="8" t="s">
        <v>13276</v>
      </c>
      <c r="D2754" s="8" t="s">
        <v>13415</v>
      </c>
      <c r="E2754" s="8"/>
      <c r="F2754" s="8" t="s">
        <v>13416</v>
      </c>
    </row>
    <row r="2755" spans="1:6" ht="15.75" customHeight="1" x14ac:dyDescent="0.25">
      <c r="A2755" s="8"/>
      <c r="B2755" s="8" t="s">
        <v>13275</v>
      </c>
      <c r="C2755" s="8" t="s">
        <v>13276</v>
      </c>
      <c r="D2755" s="8" t="s">
        <v>13343</v>
      </c>
      <c r="E2755" s="8"/>
      <c r="F2755" s="8" t="s">
        <v>13344</v>
      </c>
    </row>
    <row r="2756" spans="1:6" ht="15.75" customHeight="1" x14ac:dyDescent="0.25">
      <c r="A2756" s="8"/>
      <c r="B2756" s="8" t="s">
        <v>13275</v>
      </c>
      <c r="C2756" s="8" t="s">
        <v>13276</v>
      </c>
      <c r="D2756" s="8" t="s">
        <v>13345</v>
      </c>
      <c r="E2756" s="8"/>
      <c r="F2756" s="8" t="s">
        <v>13346</v>
      </c>
    </row>
    <row r="2757" spans="1:6" ht="15.75" customHeight="1" x14ac:dyDescent="0.25">
      <c r="A2757" s="8"/>
      <c r="B2757" s="8" t="s">
        <v>13275</v>
      </c>
      <c r="C2757" s="8" t="s">
        <v>13276</v>
      </c>
      <c r="D2757" s="8" t="s">
        <v>13333</v>
      </c>
      <c r="E2757" s="8"/>
      <c r="F2757" s="8" t="s">
        <v>13334</v>
      </c>
    </row>
    <row r="2758" spans="1:6" ht="15.75" customHeight="1" x14ac:dyDescent="0.25">
      <c r="A2758" s="8"/>
      <c r="B2758" s="8" t="s">
        <v>13275</v>
      </c>
      <c r="C2758" s="8" t="s">
        <v>13276</v>
      </c>
      <c r="D2758" s="8" t="s">
        <v>13355</v>
      </c>
      <c r="E2758" s="8"/>
      <c r="F2758" s="8" t="s">
        <v>13356</v>
      </c>
    </row>
    <row r="2759" spans="1:6" ht="15.75" customHeight="1" x14ac:dyDescent="0.25">
      <c r="A2759" s="8"/>
      <c r="B2759" s="8" t="s">
        <v>13275</v>
      </c>
      <c r="C2759" s="8" t="s">
        <v>13276</v>
      </c>
      <c r="D2759" s="8" t="s">
        <v>13335</v>
      </c>
      <c r="E2759" s="8"/>
      <c r="F2759" s="8" t="s">
        <v>13336</v>
      </c>
    </row>
    <row r="2760" spans="1:6" ht="15.75" customHeight="1" x14ac:dyDescent="0.25">
      <c r="A2760" s="8"/>
      <c r="B2760" s="8" t="s">
        <v>13275</v>
      </c>
      <c r="C2760" s="8" t="s">
        <v>13276</v>
      </c>
      <c r="D2760" s="8" t="s">
        <v>13373</v>
      </c>
      <c r="E2760" s="8"/>
      <c r="F2760" s="8" t="s">
        <v>13374</v>
      </c>
    </row>
    <row r="2761" spans="1:6" ht="15.75" customHeight="1" x14ac:dyDescent="0.25">
      <c r="A2761" s="8"/>
      <c r="B2761" s="8" t="s">
        <v>13275</v>
      </c>
      <c r="C2761" s="8" t="s">
        <v>13276</v>
      </c>
      <c r="D2761" s="8" t="s">
        <v>13375</v>
      </c>
      <c r="E2761" s="8"/>
      <c r="F2761" s="8" t="s">
        <v>13376</v>
      </c>
    </row>
    <row r="2762" spans="1:6" ht="15.75" customHeight="1" x14ac:dyDescent="0.25">
      <c r="A2762" s="8"/>
      <c r="B2762" s="8" t="s">
        <v>13275</v>
      </c>
      <c r="C2762" s="8" t="s">
        <v>13276</v>
      </c>
      <c r="D2762" s="8" t="s">
        <v>13329</v>
      </c>
      <c r="E2762" s="8"/>
      <c r="F2762" s="8" t="s">
        <v>13330</v>
      </c>
    </row>
    <row r="2763" spans="1:6" ht="15.75" customHeight="1" x14ac:dyDescent="0.25">
      <c r="A2763" s="8"/>
      <c r="B2763" s="8" t="s">
        <v>13275</v>
      </c>
      <c r="C2763" s="8" t="s">
        <v>13276</v>
      </c>
      <c r="D2763" s="8" t="s">
        <v>13331</v>
      </c>
      <c r="E2763" s="8"/>
      <c r="F2763" s="8" t="s">
        <v>13332</v>
      </c>
    </row>
    <row r="2764" spans="1:6" ht="15.75" customHeight="1" x14ac:dyDescent="0.25">
      <c r="A2764" s="8"/>
      <c r="B2764" s="8" t="s">
        <v>13275</v>
      </c>
      <c r="C2764" s="8" t="s">
        <v>13276</v>
      </c>
      <c r="D2764" s="8" t="s">
        <v>13337</v>
      </c>
      <c r="E2764" s="8"/>
      <c r="F2764" s="8" t="s">
        <v>13338</v>
      </c>
    </row>
    <row r="2765" spans="1:6" ht="15.75" customHeight="1" x14ac:dyDescent="0.25">
      <c r="A2765" s="8"/>
      <c r="B2765" s="8" t="s">
        <v>13275</v>
      </c>
      <c r="C2765" s="8" t="s">
        <v>13276</v>
      </c>
      <c r="D2765" s="8" t="s">
        <v>13339</v>
      </c>
      <c r="E2765" s="8"/>
      <c r="F2765" s="8" t="s">
        <v>13340</v>
      </c>
    </row>
    <row r="2766" spans="1:6" ht="15.75" customHeight="1" x14ac:dyDescent="0.25">
      <c r="A2766" s="8"/>
      <c r="B2766" s="8" t="s">
        <v>13275</v>
      </c>
      <c r="C2766" s="8" t="s">
        <v>13276</v>
      </c>
      <c r="D2766" s="8" t="s">
        <v>13413</v>
      </c>
      <c r="E2766" s="8"/>
      <c r="F2766" s="8" t="s">
        <v>13414</v>
      </c>
    </row>
    <row r="2767" spans="1:6" ht="15.75" customHeight="1" x14ac:dyDescent="0.25">
      <c r="A2767" s="8"/>
      <c r="B2767" s="8" t="s">
        <v>13275</v>
      </c>
      <c r="C2767" s="8" t="s">
        <v>13276</v>
      </c>
      <c r="D2767" s="8" t="s">
        <v>13377</v>
      </c>
      <c r="E2767" s="8"/>
      <c r="F2767" s="8" t="s">
        <v>13378</v>
      </c>
    </row>
    <row r="2768" spans="1:6" ht="15.75" customHeight="1" x14ac:dyDescent="0.25">
      <c r="A2768" s="8"/>
      <c r="B2768" s="8" t="s">
        <v>13275</v>
      </c>
      <c r="C2768" s="8" t="s">
        <v>13276</v>
      </c>
      <c r="D2768" s="8" t="s">
        <v>13369</v>
      </c>
      <c r="E2768" s="8"/>
      <c r="F2768" s="8" t="s">
        <v>13370</v>
      </c>
    </row>
    <row r="2769" spans="1:6" ht="15.75" customHeight="1" x14ac:dyDescent="0.25">
      <c r="A2769" s="8"/>
      <c r="B2769" s="8" t="s">
        <v>13275</v>
      </c>
      <c r="C2769" s="8" t="s">
        <v>13276</v>
      </c>
      <c r="D2769" s="8" t="s">
        <v>13381</v>
      </c>
      <c r="E2769" s="8"/>
      <c r="F2769" s="8" t="s">
        <v>13382</v>
      </c>
    </row>
    <row r="2770" spans="1:6" ht="15.75" customHeight="1" x14ac:dyDescent="0.25">
      <c r="A2770" s="8"/>
      <c r="B2770" s="8" t="s">
        <v>13275</v>
      </c>
      <c r="C2770" s="8" t="s">
        <v>13276</v>
      </c>
      <c r="D2770" s="8" t="s">
        <v>13379</v>
      </c>
      <c r="E2770" s="8"/>
      <c r="F2770" s="8" t="s">
        <v>13380</v>
      </c>
    </row>
    <row r="2771" spans="1:6" ht="15.75" customHeight="1" x14ac:dyDescent="0.25">
      <c r="A2771" s="8"/>
      <c r="B2771" s="8" t="s">
        <v>13275</v>
      </c>
      <c r="C2771" s="8" t="s">
        <v>13276</v>
      </c>
      <c r="D2771" s="8" t="s">
        <v>13357</v>
      </c>
      <c r="E2771" s="8"/>
      <c r="F2771" s="8" t="s">
        <v>13358</v>
      </c>
    </row>
    <row r="2772" spans="1:6" ht="15.75" customHeight="1" x14ac:dyDescent="0.25">
      <c r="A2772" s="8"/>
      <c r="B2772" s="8" t="s">
        <v>13275</v>
      </c>
      <c r="C2772" s="8" t="s">
        <v>13276</v>
      </c>
      <c r="D2772" s="8" t="s">
        <v>13367</v>
      </c>
      <c r="E2772" s="8"/>
      <c r="F2772" s="8" t="s">
        <v>13368</v>
      </c>
    </row>
    <row r="2773" spans="1:6" ht="15.75" customHeight="1" x14ac:dyDescent="0.25">
      <c r="A2773" s="8"/>
      <c r="B2773" s="8" t="s">
        <v>13275</v>
      </c>
      <c r="C2773" s="8" t="s">
        <v>13276</v>
      </c>
      <c r="D2773" s="8" t="s">
        <v>13361</v>
      </c>
      <c r="E2773" s="8"/>
      <c r="F2773" s="8" t="s">
        <v>13362</v>
      </c>
    </row>
    <row r="2774" spans="1:6" ht="15.75" customHeight="1" x14ac:dyDescent="0.25">
      <c r="A2774" s="8"/>
      <c r="B2774" s="8" t="s">
        <v>13275</v>
      </c>
      <c r="C2774" s="8" t="s">
        <v>13276</v>
      </c>
      <c r="D2774" s="8" t="s">
        <v>13359</v>
      </c>
      <c r="E2774" s="8"/>
      <c r="F2774" s="8" t="s">
        <v>13360</v>
      </c>
    </row>
    <row r="2775" spans="1:6" ht="15.75" customHeight="1" x14ac:dyDescent="0.25">
      <c r="A2775" s="8"/>
      <c r="B2775" s="8" t="s">
        <v>13275</v>
      </c>
      <c r="C2775" s="8" t="s">
        <v>13276</v>
      </c>
      <c r="D2775" s="8" t="s">
        <v>13371</v>
      </c>
      <c r="E2775" s="8"/>
      <c r="F2775" s="8" t="s">
        <v>13372</v>
      </c>
    </row>
    <row r="2776" spans="1:6" ht="15.75" customHeight="1" x14ac:dyDescent="0.25">
      <c r="A2776" s="8"/>
      <c r="B2776" s="8" t="s">
        <v>13275</v>
      </c>
      <c r="C2776" s="8" t="s">
        <v>13276</v>
      </c>
      <c r="D2776" s="8" t="s">
        <v>13417</v>
      </c>
      <c r="E2776" s="8"/>
      <c r="F2776" s="8" t="s">
        <v>13418</v>
      </c>
    </row>
    <row r="2777" spans="1:6" ht="15.75" customHeight="1" x14ac:dyDescent="0.25">
      <c r="A2777" s="8"/>
      <c r="B2777" s="8" t="s">
        <v>13275</v>
      </c>
      <c r="C2777" s="8" t="s">
        <v>13276</v>
      </c>
      <c r="D2777" s="8" t="s">
        <v>13641</v>
      </c>
      <c r="E2777" s="8"/>
      <c r="F2777" s="8" t="s">
        <v>13642</v>
      </c>
    </row>
    <row r="2778" spans="1:6" ht="15.75" customHeight="1" x14ac:dyDescent="0.25">
      <c r="A2778" s="8"/>
      <c r="B2778" s="8" t="s">
        <v>13275</v>
      </c>
      <c r="C2778" s="8" t="s">
        <v>13276</v>
      </c>
      <c r="D2778" s="8" t="s">
        <v>13411</v>
      </c>
      <c r="E2778" s="8"/>
      <c r="F2778" s="8" t="s">
        <v>13412</v>
      </c>
    </row>
    <row r="2779" spans="1:6" ht="15.75" customHeight="1" x14ac:dyDescent="0.25">
      <c r="A2779" s="8"/>
      <c r="B2779" s="8" t="s">
        <v>13275</v>
      </c>
      <c r="C2779" s="8" t="s">
        <v>13276</v>
      </c>
      <c r="D2779" s="8" t="s">
        <v>13409</v>
      </c>
      <c r="E2779" s="8"/>
      <c r="F2779" s="8" t="s">
        <v>13410</v>
      </c>
    </row>
    <row r="2780" spans="1:6" ht="15.75" customHeight="1" x14ac:dyDescent="0.25">
      <c r="A2780" s="8"/>
      <c r="B2780" s="8" t="s">
        <v>13275</v>
      </c>
      <c r="C2780" s="8" t="s">
        <v>13276</v>
      </c>
      <c r="D2780" s="8" t="s">
        <v>13633</v>
      </c>
      <c r="E2780" s="8"/>
      <c r="F2780" s="8" t="s">
        <v>13634</v>
      </c>
    </row>
    <row r="2781" spans="1:6" ht="15.75" customHeight="1" x14ac:dyDescent="0.25">
      <c r="A2781" s="8"/>
      <c r="B2781" s="8" t="s">
        <v>13275</v>
      </c>
      <c r="C2781" s="8" t="s">
        <v>13276</v>
      </c>
      <c r="D2781" s="8" t="s">
        <v>13631</v>
      </c>
      <c r="E2781" s="8"/>
      <c r="F2781" s="8" t="s">
        <v>13632</v>
      </c>
    </row>
    <row r="2782" spans="1:6" ht="15.75" customHeight="1" x14ac:dyDescent="0.25">
      <c r="A2782" s="8"/>
      <c r="B2782" s="8" t="s">
        <v>13275</v>
      </c>
      <c r="C2782" s="8" t="s">
        <v>13276</v>
      </c>
      <c r="D2782" s="8" t="s">
        <v>13647</v>
      </c>
      <c r="E2782" s="8"/>
      <c r="F2782" s="8" t="s">
        <v>13648</v>
      </c>
    </row>
    <row r="2783" spans="1:6" ht="15.75" customHeight="1" x14ac:dyDescent="0.25">
      <c r="A2783" s="8"/>
      <c r="B2783" s="8" t="s">
        <v>13275</v>
      </c>
      <c r="C2783" s="8" t="s">
        <v>13276</v>
      </c>
      <c r="D2783" s="8" t="s">
        <v>13645</v>
      </c>
      <c r="E2783" s="8"/>
      <c r="F2783" s="8" t="s">
        <v>13646</v>
      </c>
    </row>
    <row r="2784" spans="1:6" ht="15.75" customHeight="1" x14ac:dyDescent="0.25">
      <c r="A2784" s="8"/>
      <c r="B2784" s="8" t="s">
        <v>13275</v>
      </c>
      <c r="C2784" s="8" t="s">
        <v>13276</v>
      </c>
      <c r="D2784" s="8" t="s">
        <v>13503</v>
      </c>
      <c r="E2784" s="8"/>
      <c r="F2784" s="8" t="s">
        <v>13504</v>
      </c>
    </row>
    <row r="2785" spans="1:6" ht="15.75" customHeight="1" x14ac:dyDescent="0.25">
      <c r="A2785" s="8"/>
      <c r="B2785" s="8" t="s">
        <v>13275</v>
      </c>
      <c r="C2785" s="8" t="s">
        <v>13276</v>
      </c>
      <c r="D2785" s="8" t="s">
        <v>13509</v>
      </c>
      <c r="E2785" s="8"/>
      <c r="F2785" s="8" t="s">
        <v>13510</v>
      </c>
    </row>
    <row r="2786" spans="1:6" ht="15.75" customHeight="1" x14ac:dyDescent="0.25">
      <c r="A2786" s="8"/>
      <c r="B2786" s="8" t="s">
        <v>13275</v>
      </c>
      <c r="C2786" s="8" t="s">
        <v>13276</v>
      </c>
      <c r="D2786" s="8" t="s">
        <v>13507</v>
      </c>
      <c r="E2786" s="8"/>
      <c r="F2786" s="8" t="s">
        <v>13508</v>
      </c>
    </row>
    <row r="2787" spans="1:6" ht="15.75" customHeight="1" x14ac:dyDescent="0.25">
      <c r="A2787" s="8"/>
      <c r="B2787" s="8" t="s">
        <v>13275</v>
      </c>
      <c r="C2787" s="8" t="s">
        <v>13276</v>
      </c>
      <c r="D2787" s="8" t="s">
        <v>13505</v>
      </c>
      <c r="E2787" s="8"/>
      <c r="F2787" s="8" t="s">
        <v>13506</v>
      </c>
    </row>
    <row r="2788" spans="1:6" ht="15.75" customHeight="1" x14ac:dyDescent="0.25">
      <c r="A2788" s="8"/>
      <c r="B2788" s="8" t="s">
        <v>13275</v>
      </c>
      <c r="C2788" s="8" t="s">
        <v>13276</v>
      </c>
      <c r="D2788" s="8" t="s">
        <v>13621</v>
      </c>
      <c r="E2788" s="8"/>
      <c r="F2788" s="8" t="s">
        <v>13622</v>
      </c>
    </row>
    <row r="2789" spans="1:6" ht="15.75" customHeight="1" x14ac:dyDescent="0.25">
      <c r="A2789" s="8"/>
      <c r="B2789" s="8" t="s">
        <v>13275</v>
      </c>
      <c r="C2789" s="8" t="s">
        <v>13276</v>
      </c>
      <c r="D2789" s="8" t="s">
        <v>13623</v>
      </c>
      <c r="E2789" s="8"/>
      <c r="F2789" s="8" t="s">
        <v>13624</v>
      </c>
    </row>
    <row r="2790" spans="1:6" ht="15.75" customHeight="1" x14ac:dyDescent="0.25">
      <c r="A2790" s="8"/>
      <c r="B2790" s="8" t="s">
        <v>13275</v>
      </c>
      <c r="C2790" s="8" t="s">
        <v>13276</v>
      </c>
      <c r="D2790" s="8" t="s">
        <v>13609</v>
      </c>
      <c r="E2790" s="8"/>
      <c r="F2790" s="8" t="s">
        <v>13610</v>
      </c>
    </row>
    <row r="2791" spans="1:6" ht="15.75" customHeight="1" x14ac:dyDescent="0.25">
      <c r="A2791" s="8"/>
      <c r="B2791" s="8" t="s">
        <v>13275</v>
      </c>
      <c r="C2791" s="8" t="s">
        <v>13276</v>
      </c>
      <c r="D2791" s="8" t="s">
        <v>13599</v>
      </c>
      <c r="E2791" s="8"/>
      <c r="F2791" s="8" t="s">
        <v>13600</v>
      </c>
    </row>
    <row r="2792" spans="1:6" ht="15.75" customHeight="1" x14ac:dyDescent="0.25">
      <c r="A2792" s="8"/>
      <c r="B2792" s="8" t="s">
        <v>13275</v>
      </c>
      <c r="C2792" s="8" t="s">
        <v>13276</v>
      </c>
      <c r="D2792" s="8" t="s">
        <v>13593</v>
      </c>
      <c r="E2792" s="8"/>
      <c r="F2792" s="8" t="s">
        <v>13594</v>
      </c>
    </row>
    <row r="2793" spans="1:6" ht="15.75" customHeight="1" x14ac:dyDescent="0.25">
      <c r="A2793" s="8"/>
      <c r="B2793" s="8" t="s">
        <v>13275</v>
      </c>
      <c r="C2793" s="8" t="s">
        <v>13276</v>
      </c>
      <c r="D2793" s="8" t="s">
        <v>13597</v>
      </c>
      <c r="E2793" s="8"/>
      <c r="F2793" s="8" t="s">
        <v>13598</v>
      </c>
    </row>
    <row r="2794" spans="1:6" ht="15.75" customHeight="1" x14ac:dyDescent="0.25">
      <c r="A2794" s="8"/>
      <c r="B2794" s="8" t="s">
        <v>13275</v>
      </c>
      <c r="C2794" s="8" t="s">
        <v>13276</v>
      </c>
      <c r="D2794" s="8" t="s">
        <v>13605</v>
      </c>
      <c r="E2794" s="8"/>
      <c r="F2794" s="8" t="s">
        <v>13606</v>
      </c>
    </row>
    <row r="2795" spans="1:6" ht="15.75" customHeight="1" x14ac:dyDescent="0.25">
      <c r="A2795" s="8"/>
      <c r="B2795" s="8" t="s">
        <v>13275</v>
      </c>
      <c r="C2795" s="8" t="s">
        <v>13276</v>
      </c>
      <c r="D2795" s="8" t="s">
        <v>13603</v>
      </c>
      <c r="E2795" s="8"/>
      <c r="F2795" s="8" t="s">
        <v>13604</v>
      </c>
    </row>
    <row r="2796" spans="1:6" ht="15.75" customHeight="1" x14ac:dyDescent="0.25">
      <c r="A2796" s="8"/>
      <c r="B2796" s="8" t="s">
        <v>13275</v>
      </c>
      <c r="C2796" s="8" t="s">
        <v>13276</v>
      </c>
      <c r="D2796" s="8" t="s">
        <v>13595</v>
      </c>
      <c r="E2796" s="8"/>
      <c r="F2796" s="8" t="s">
        <v>13596</v>
      </c>
    </row>
    <row r="2797" spans="1:6" ht="15.75" customHeight="1" x14ac:dyDescent="0.25">
      <c r="A2797" s="8"/>
      <c r="B2797" s="8" t="s">
        <v>13275</v>
      </c>
      <c r="C2797" s="8" t="s">
        <v>13276</v>
      </c>
      <c r="D2797" s="8" t="s">
        <v>13607</v>
      </c>
      <c r="E2797" s="8"/>
      <c r="F2797" s="8" t="s">
        <v>13608</v>
      </c>
    </row>
    <row r="2798" spans="1:6" ht="15.75" customHeight="1" x14ac:dyDescent="0.25">
      <c r="A2798" s="8"/>
      <c r="B2798" s="8" t="s">
        <v>13275</v>
      </c>
      <c r="C2798" s="8" t="s">
        <v>13276</v>
      </c>
      <c r="D2798" s="8" t="s">
        <v>13615</v>
      </c>
      <c r="E2798" s="8"/>
      <c r="F2798" s="8" t="s">
        <v>13616</v>
      </c>
    </row>
    <row r="2799" spans="1:6" ht="15.75" customHeight="1" x14ac:dyDescent="0.25">
      <c r="A2799" s="8"/>
      <c r="B2799" s="8" t="s">
        <v>13275</v>
      </c>
      <c r="C2799" s="8" t="s">
        <v>13276</v>
      </c>
      <c r="D2799" s="8" t="s">
        <v>13617</v>
      </c>
      <c r="E2799" s="8"/>
      <c r="F2799" s="8" t="s">
        <v>13618</v>
      </c>
    </row>
    <row r="2800" spans="1:6" ht="15.75" customHeight="1" x14ac:dyDescent="0.25">
      <c r="A2800" s="8"/>
      <c r="B2800" s="8" t="s">
        <v>13275</v>
      </c>
      <c r="C2800" s="8" t="s">
        <v>13276</v>
      </c>
      <c r="D2800" s="8" t="s">
        <v>13601</v>
      </c>
      <c r="E2800" s="8"/>
      <c r="F2800" s="8" t="s">
        <v>13602</v>
      </c>
    </row>
    <row r="2801" spans="1:6" ht="15.75" customHeight="1" x14ac:dyDescent="0.25">
      <c r="A2801" s="8"/>
      <c r="B2801" s="8" t="s">
        <v>13275</v>
      </c>
      <c r="C2801" s="8" t="s">
        <v>13276</v>
      </c>
      <c r="D2801" s="8" t="s">
        <v>13591</v>
      </c>
      <c r="E2801" s="8"/>
      <c r="F2801" s="8" t="s">
        <v>13592</v>
      </c>
    </row>
    <row r="2802" spans="1:6" ht="15.75" customHeight="1" x14ac:dyDescent="0.25">
      <c r="A2802" s="8"/>
      <c r="B2802" s="8" t="s">
        <v>13275</v>
      </c>
      <c r="C2802" s="8" t="s">
        <v>13276</v>
      </c>
      <c r="D2802" s="8" t="s">
        <v>13611</v>
      </c>
      <c r="E2802" s="8"/>
      <c r="F2802" s="8" t="s">
        <v>13612</v>
      </c>
    </row>
    <row r="2803" spans="1:6" ht="15.75" customHeight="1" x14ac:dyDescent="0.25">
      <c r="A2803" s="8"/>
      <c r="B2803" s="8" t="s">
        <v>13275</v>
      </c>
      <c r="C2803" s="8" t="s">
        <v>13276</v>
      </c>
      <c r="D2803" s="8" t="s">
        <v>13625</v>
      </c>
      <c r="E2803" s="8"/>
      <c r="F2803" s="8" t="s">
        <v>13626</v>
      </c>
    </row>
    <row r="2804" spans="1:6" ht="15.75" customHeight="1" x14ac:dyDescent="0.25">
      <c r="A2804" s="8"/>
      <c r="B2804" s="8" t="s">
        <v>13275</v>
      </c>
      <c r="C2804" s="8" t="s">
        <v>13276</v>
      </c>
      <c r="D2804" s="8" t="s">
        <v>13627</v>
      </c>
      <c r="E2804" s="8"/>
      <c r="F2804" s="8" t="s">
        <v>13628</v>
      </c>
    </row>
    <row r="2805" spans="1:6" ht="15.75" customHeight="1" x14ac:dyDescent="0.25">
      <c r="A2805" s="8"/>
      <c r="B2805" s="8" t="s">
        <v>13275</v>
      </c>
      <c r="C2805" s="8" t="s">
        <v>13276</v>
      </c>
      <c r="D2805" s="8" t="s">
        <v>13613</v>
      </c>
      <c r="E2805" s="8"/>
      <c r="F2805" s="8" t="s">
        <v>13614</v>
      </c>
    </row>
    <row r="2806" spans="1:6" ht="15.75" customHeight="1" x14ac:dyDescent="0.25">
      <c r="A2806" s="8"/>
      <c r="B2806" s="8" t="s">
        <v>13275</v>
      </c>
      <c r="C2806" s="8" t="s">
        <v>13276</v>
      </c>
      <c r="D2806" s="8" t="s">
        <v>13619</v>
      </c>
      <c r="E2806" s="8"/>
      <c r="F2806" s="8" t="s">
        <v>13620</v>
      </c>
    </row>
    <row r="2807" spans="1:6" ht="15.75" customHeight="1" x14ac:dyDescent="0.25">
      <c r="A2807" s="8"/>
      <c r="B2807" s="8" t="s">
        <v>13649</v>
      </c>
      <c r="C2807" s="8" t="s">
        <v>13650</v>
      </c>
      <c r="D2807" s="8" t="s">
        <v>13974</v>
      </c>
      <c r="E2807" s="8"/>
      <c r="F2807" s="8" t="s">
        <v>13975</v>
      </c>
    </row>
    <row r="2808" spans="1:6" ht="15.75" customHeight="1" x14ac:dyDescent="0.25">
      <c r="A2808" s="8"/>
      <c r="B2808" s="8" t="s">
        <v>13649</v>
      </c>
      <c r="C2808" s="8" t="s">
        <v>13650</v>
      </c>
      <c r="D2808" s="8" t="s">
        <v>13962</v>
      </c>
      <c r="E2808" s="8"/>
      <c r="F2808" s="8" t="s">
        <v>13963</v>
      </c>
    </row>
    <row r="2809" spans="1:6" ht="15.75" customHeight="1" x14ac:dyDescent="0.25">
      <c r="A2809" s="8"/>
      <c r="B2809" s="8" t="s">
        <v>13649</v>
      </c>
      <c r="C2809" s="8" t="s">
        <v>13650</v>
      </c>
      <c r="D2809" s="8" t="s">
        <v>13966</v>
      </c>
      <c r="E2809" s="8"/>
      <c r="F2809" s="8" t="s">
        <v>13967</v>
      </c>
    </row>
    <row r="2810" spans="1:6" ht="15.75" customHeight="1" x14ac:dyDescent="0.25">
      <c r="A2810" s="8"/>
      <c r="B2810" s="8" t="s">
        <v>13649</v>
      </c>
      <c r="C2810" s="8" t="s">
        <v>13650</v>
      </c>
      <c r="D2810" s="8" t="s">
        <v>13972</v>
      </c>
      <c r="E2810" s="8"/>
      <c r="F2810" s="8" t="s">
        <v>13973</v>
      </c>
    </row>
    <row r="2811" spans="1:6" ht="15.75" customHeight="1" x14ac:dyDescent="0.25">
      <c r="A2811" s="8"/>
      <c r="B2811" s="8" t="s">
        <v>13649</v>
      </c>
      <c r="C2811" s="8" t="s">
        <v>13650</v>
      </c>
      <c r="D2811" s="8" t="s">
        <v>13964</v>
      </c>
      <c r="E2811" s="8"/>
      <c r="F2811" s="8" t="s">
        <v>13965</v>
      </c>
    </row>
    <row r="2812" spans="1:6" ht="15.75" customHeight="1" x14ac:dyDescent="0.25">
      <c r="A2812" s="8"/>
      <c r="B2812" s="8" t="s">
        <v>13649</v>
      </c>
      <c r="C2812" s="8" t="s">
        <v>13650</v>
      </c>
      <c r="D2812" s="8" t="s">
        <v>10209</v>
      </c>
      <c r="E2812" s="8"/>
      <c r="F2812" s="8" t="s">
        <v>14091</v>
      </c>
    </row>
    <row r="2813" spans="1:6" ht="15.75" customHeight="1" x14ac:dyDescent="0.25">
      <c r="A2813" s="8"/>
      <c r="B2813" s="8" t="s">
        <v>13649</v>
      </c>
      <c r="C2813" s="8" t="s">
        <v>13650</v>
      </c>
      <c r="D2813" s="8" t="s">
        <v>10181</v>
      </c>
      <c r="E2813" s="8"/>
      <c r="F2813" s="8" t="s">
        <v>14084</v>
      </c>
    </row>
    <row r="2814" spans="1:6" ht="15.75" customHeight="1" x14ac:dyDescent="0.25">
      <c r="A2814" s="8"/>
      <c r="B2814" s="8" t="s">
        <v>13649</v>
      </c>
      <c r="C2814" s="8" t="s">
        <v>13650</v>
      </c>
      <c r="D2814" s="8" t="s">
        <v>10205</v>
      </c>
      <c r="E2814" s="8"/>
      <c r="F2814" s="8" t="s">
        <v>14098</v>
      </c>
    </row>
    <row r="2815" spans="1:6" ht="15.75" customHeight="1" x14ac:dyDescent="0.25">
      <c r="A2815" s="8"/>
      <c r="B2815" s="8" t="s">
        <v>13649</v>
      </c>
      <c r="C2815" s="8" t="s">
        <v>13650</v>
      </c>
      <c r="D2815" s="8" t="s">
        <v>10207</v>
      </c>
      <c r="E2815" s="8"/>
      <c r="F2815" s="8" t="s">
        <v>14099</v>
      </c>
    </row>
    <row r="2816" spans="1:6" ht="15.75" customHeight="1" x14ac:dyDescent="0.25">
      <c r="A2816" s="8"/>
      <c r="B2816" s="8" t="s">
        <v>13649</v>
      </c>
      <c r="C2816" s="8" t="s">
        <v>13650</v>
      </c>
      <c r="D2816" s="8" t="s">
        <v>10177</v>
      </c>
      <c r="E2816" s="8"/>
      <c r="F2816" s="8" t="s">
        <v>14083</v>
      </c>
    </row>
    <row r="2817" spans="1:6" ht="15.75" customHeight="1" x14ac:dyDescent="0.25">
      <c r="A2817" s="8"/>
      <c r="B2817" s="8" t="s">
        <v>13649</v>
      </c>
      <c r="C2817" s="8" t="s">
        <v>13650</v>
      </c>
      <c r="D2817" s="8" t="s">
        <v>10179</v>
      </c>
      <c r="E2817" s="8"/>
      <c r="F2817" s="8" t="s">
        <v>14086</v>
      </c>
    </row>
    <row r="2818" spans="1:6" ht="15.75" customHeight="1" x14ac:dyDescent="0.25">
      <c r="A2818" s="8"/>
      <c r="B2818" s="8" t="s">
        <v>13649</v>
      </c>
      <c r="C2818" s="8" t="s">
        <v>13650</v>
      </c>
      <c r="D2818" s="8" t="s">
        <v>10183</v>
      </c>
      <c r="E2818" s="8"/>
      <c r="F2818" s="8" t="s">
        <v>14085</v>
      </c>
    </row>
    <row r="2819" spans="1:6" ht="15.75" customHeight="1" x14ac:dyDescent="0.25">
      <c r="A2819" s="8"/>
      <c r="B2819" s="8" t="s">
        <v>13649</v>
      </c>
      <c r="C2819" s="8" t="s">
        <v>13650</v>
      </c>
      <c r="D2819" s="8" t="s">
        <v>10175</v>
      </c>
      <c r="E2819" s="8"/>
      <c r="F2819" s="8" t="s">
        <v>14082</v>
      </c>
    </row>
    <row r="2820" spans="1:6" ht="15.75" customHeight="1" x14ac:dyDescent="0.25">
      <c r="A2820" s="8"/>
      <c r="B2820" s="8" t="s">
        <v>13649</v>
      </c>
      <c r="C2820" s="8" t="s">
        <v>13650</v>
      </c>
      <c r="D2820" s="8" t="s">
        <v>10213</v>
      </c>
      <c r="E2820" s="8"/>
      <c r="F2820" s="8" t="s">
        <v>14100</v>
      </c>
    </row>
    <row r="2821" spans="1:6" ht="15.75" customHeight="1" x14ac:dyDescent="0.25">
      <c r="A2821" s="8"/>
      <c r="B2821" s="8" t="s">
        <v>13649</v>
      </c>
      <c r="C2821" s="8" t="s">
        <v>13650</v>
      </c>
      <c r="D2821" s="8" t="s">
        <v>10201</v>
      </c>
      <c r="E2821" s="8"/>
      <c r="F2821" s="8" t="s">
        <v>14096</v>
      </c>
    </row>
    <row r="2822" spans="1:6" ht="15.75" customHeight="1" x14ac:dyDescent="0.25">
      <c r="A2822" s="8"/>
      <c r="B2822" s="8" t="s">
        <v>13649</v>
      </c>
      <c r="C2822" s="8" t="s">
        <v>13650</v>
      </c>
      <c r="D2822" s="8" t="s">
        <v>13970</v>
      </c>
      <c r="E2822" s="8"/>
      <c r="F2822" s="8" t="s">
        <v>13971</v>
      </c>
    </row>
    <row r="2823" spans="1:6" ht="15.75" customHeight="1" x14ac:dyDescent="0.25">
      <c r="A2823" s="8"/>
      <c r="B2823" s="8" t="s">
        <v>13649</v>
      </c>
      <c r="C2823" s="8" t="s">
        <v>13650</v>
      </c>
      <c r="D2823" s="8" t="s">
        <v>10191</v>
      </c>
      <c r="E2823" s="8"/>
      <c r="F2823" s="8" t="s">
        <v>14090</v>
      </c>
    </row>
    <row r="2824" spans="1:6" ht="15.75" customHeight="1" x14ac:dyDescent="0.25">
      <c r="A2824" s="8"/>
      <c r="B2824" s="8" t="s">
        <v>13649</v>
      </c>
      <c r="C2824" s="8" t="s">
        <v>13650</v>
      </c>
      <c r="D2824" s="8" t="s">
        <v>18213</v>
      </c>
      <c r="E2824" s="8"/>
      <c r="F2824" s="8" t="s">
        <v>18237</v>
      </c>
    </row>
    <row r="2825" spans="1:6" ht="15.75" customHeight="1" x14ac:dyDescent="0.25">
      <c r="A2825" s="8"/>
      <c r="B2825" s="8" t="s">
        <v>13649</v>
      </c>
      <c r="C2825" s="8" t="s">
        <v>13650</v>
      </c>
      <c r="D2825" s="8" t="s">
        <v>10197</v>
      </c>
      <c r="E2825" s="8"/>
      <c r="F2825" s="8" t="s">
        <v>14097</v>
      </c>
    </row>
    <row r="2826" spans="1:6" ht="15.75" customHeight="1" x14ac:dyDescent="0.25">
      <c r="A2826" s="8"/>
      <c r="B2826" s="8" t="s">
        <v>13649</v>
      </c>
      <c r="C2826" s="8" t="s">
        <v>13650</v>
      </c>
      <c r="D2826" s="8" t="s">
        <v>10211</v>
      </c>
      <c r="E2826" s="8"/>
      <c r="F2826" s="8" t="s">
        <v>14101</v>
      </c>
    </row>
    <row r="2827" spans="1:6" ht="15.75" customHeight="1" x14ac:dyDescent="0.25">
      <c r="A2827" s="8"/>
      <c r="B2827" s="8" t="s">
        <v>13649</v>
      </c>
      <c r="C2827" s="8" t="s">
        <v>13650</v>
      </c>
      <c r="D2827" s="8" t="s">
        <v>10203</v>
      </c>
      <c r="E2827" s="8"/>
      <c r="F2827" s="8" t="s">
        <v>14093</v>
      </c>
    </row>
    <row r="2828" spans="1:6" ht="15.75" customHeight="1" x14ac:dyDescent="0.25">
      <c r="A2828" s="8"/>
      <c r="B2828" s="8" t="s">
        <v>13649</v>
      </c>
      <c r="C2828" s="8" t="s">
        <v>13650</v>
      </c>
      <c r="D2828" s="8" t="s">
        <v>10195</v>
      </c>
      <c r="E2828" s="8"/>
      <c r="F2828" s="8" t="s">
        <v>14092</v>
      </c>
    </row>
    <row r="2829" spans="1:6" ht="15.75" customHeight="1" x14ac:dyDescent="0.25">
      <c r="A2829" s="8"/>
      <c r="B2829" s="8" t="s">
        <v>13649</v>
      </c>
      <c r="C2829" s="8" t="s">
        <v>13650</v>
      </c>
      <c r="D2829" s="8" t="s">
        <v>13982</v>
      </c>
      <c r="E2829" s="8"/>
      <c r="F2829" s="8" t="s">
        <v>13983</v>
      </c>
    </row>
    <row r="2830" spans="1:6" ht="15.75" customHeight="1" x14ac:dyDescent="0.25">
      <c r="A2830" s="8"/>
      <c r="B2830" s="8" t="s">
        <v>13649</v>
      </c>
      <c r="C2830" s="8" t="s">
        <v>13650</v>
      </c>
      <c r="D2830" s="8" t="s">
        <v>14029</v>
      </c>
      <c r="E2830" s="8"/>
      <c r="F2830" s="8" t="s">
        <v>14030</v>
      </c>
    </row>
    <row r="2831" spans="1:6" ht="15.75" customHeight="1" x14ac:dyDescent="0.25">
      <c r="A2831" s="8"/>
      <c r="B2831" s="8" t="s">
        <v>13649</v>
      </c>
      <c r="C2831" s="8" t="s">
        <v>13650</v>
      </c>
      <c r="D2831" s="8" t="s">
        <v>14027</v>
      </c>
      <c r="E2831" s="8"/>
      <c r="F2831" s="8" t="s">
        <v>14028</v>
      </c>
    </row>
    <row r="2832" spans="1:6" ht="15.75" customHeight="1" x14ac:dyDescent="0.25">
      <c r="A2832" s="8"/>
      <c r="B2832" s="8" t="s">
        <v>13649</v>
      </c>
      <c r="C2832" s="8" t="s">
        <v>13650</v>
      </c>
      <c r="D2832" s="8" t="s">
        <v>14031</v>
      </c>
      <c r="E2832" s="8"/>
      <c r="F2832" s="8" t="s">
        <v>14032</v>
      </c>
    </row>
    <row r="2833" spans="1:6" ht="15.75" customHeight="1" x14ac:dyDescent="0.25">
      <c r="A2833" s="8"/>
      <c r="B2833" s="8" t="s">
        <v>13649</v>
      </c>
      <c r="C2833" s="8" t="s">
        <v>13650</v>
      </c>
      <c r="D2833" s="8" t="s">
        <v>13995</v>
      </c>
      <c r="E2833" s="8"/>
      <c r="F2833" s="8" t="s">
        <v>13996</v>
      </c>
    </row>
    <row r="2834" spans="1:6" ht="15.75" customHeight="1" x14ac:dyDescent="0.25">
      <c r="A2834" s="8"/>
      <c r="B2834" s="8" t="s">
        <v>13649</v>
      </c>
      <c r="C2834" s="8" t="s">
        <v>13650</v>
      </c>
      <c r="D2834" s="8" t="s">
        <v>13993</v>
      </c>
      <c r="E2834" s="8"/>
      <c r="F2834" s="8" t="s">
        <v>13994</v>
      </c>
    </row>
    <row r="2835" spans="1:6" ht="15.75" customHeight="1" x14ac:dyDescent="0.25">
      <c r="A2835" s="8"/>
      <c r="B2835" s="8" t="s">
        <v>13649</v>
      </c>
      <c r="C2835" s="8" t="s">
        <v>13650</v>
      </c>
      <c r="D2835" s="8" t="s">
        <v>14037</v>
      </c>
      <c r="E2835" s="8"/>
      <c r="F2835" s="8" t="s">
        <v>14038</v>
      </c>
    </row>
    <row r="2836" spans="1:6" ht="15.75" customHeight="1" x14ac:dyDescent="0.25">
      <c r="A2836" s="8"/>
      <c r="B2836" s="8" t="s">
        <v>13649</v>
      </c>
      <c r="C2836" s="8" t="s">
        <v>13650</v>
      </c>
      <c r="D2836" s="8" t="s">
        <v>14017</v>
      </c>
      <c r="E2836" s="8"/>
      <c r="F2836" s="8" t="s">
        <v>14018</v>
      </c>
    </row>
    <row r="2837" spans="1:6" ht="15.75" customHeight="1" x14ac:dyDescent="0.25">
      <c r="A2837" s="8"/>
      <c r="B2837" s="8" t="s">
        <v>13649</v>
      </c>
      <c r="C2837" s="8" t="s">
        <v>13650</v>
      </c>
      <c r="D2837" s="8" t="s">
        <v>14015</v>
      </c>
      <c r="E2837" s="8"/>
      <c r="F2837" s="8" t="s">
        <v>14016</v>
      </c>
    </row>
    <row r="2838" spans="1:6" ht="15.75" customHeight="1" x14ac:dyDescent="0.25">
      <c r="A2838" s="8"/>
      <c r="B2838" s="8" t="s">
        <v>13649</v>
      </c>
      <c r="C2838" s="8" t="s">
        <v>13650</v>
      </c>
      <c r="D2838" s="8" t="s">
        <v>14025</v>
      </c>
      <c r="E2838" s="8"/>
      <c r="F2838" s="8" t="s">
        <v>14026</v>
      </c>
    </row>
    <row r="2839" spans="1:6" ht="15.75" customHeight="1" x14ac:dyDescent="0.25">
      <c r="A2839" s="8"/>
      <c r="B2839" s="8" t="s">
        <v>13649</v>
      </c>
      <c r="C2839" s="8" t="s">
        <v>13650</v>
      </c>
      <c r="D2839" s="8" t="s">
        <v>14035</v>
      </c>
      <c r="E2839" s="8"/>
      <c r="F2839" s="8" t="s">
        <v>14036</v>
      </c>
    </row>
    <row r="2840" spans="1:6" ht="15.75" customHeight="1" x14ac:dyDescent="0.25">
      <c r="A2840" s="8"/>
      <c r="B2840" s="8" t="s">
        <v>13649</v>
      </c>
      <c r="C2840" s="8" t="s">
        <v>13650</v>
      </c>
      <c r="D2840" s="8" t="s">
        <v>14033</v>
      </c>
      <c r="E2840" s="8"/>
      <c r="F2840" s="8" t="s">
        <v>14034</v>
      </c>
    </row>
    <row r="2841" spans="1:6" ht="15.75" customHeight="1" x14ac:dyDescent="0.25">
      <c r="A2841" s="8"/>
      <c r="B2841" s="8" t="s">
        <v>13649</v>
      </c>
      <c r="C2841" s="8" t="s">
        <v>13650</v>
      </c>
      <c r="D2841" s="8" t="s">
        <v>14003</v>
      </c>
      <c r="E2841" s="8"/>
      <c r="F2841" s="8" t="s">
        <v>14004</v>
      </c>
    </row>
    <row r="2842" spans="1:6" ht="15.75" customHeight="1" x14ac:dyDescent="0.25">
      <c r="A2842" s="8"/>
      <c r="B2842" s="8" t="s">
        <v>13649</v>
      </c>
      <c r="C2842" s="8" t="s">
        <v>13650</v>
      </c>
      <c r="D2842" s="8" t="s">
        <v>14001</v>
      </c>
      <c r="E2842" s="8"/>
      <c r="F2842" s="8" t="s">
        <v>14002</v>
      </c>
    </row>
    <row r="2843" spans="1:6" ht="15.75" customHeight="1" x14ac:dyDescent="0.25">
      <c r="A2843" s="8"/>
      <c r="B2843" s="8" t="s">
        <v>13649</v>
      </c>
      <c r="C2843" s="8" t="s">
        <v>13650</v>
      </c>
      <c r="D2843" s="8" t="s">
        <v>13862</v>
      </c>
      <c r="E2843" s="8"/>
      <c r="F2843" s="8" t="s">
        <v>13863</v>
      </c>
    </row>
    <row r="2844" spans="1:6" ht="15.75" customHeight="1" x14ac:dyDescent="0.25">
      <c r="A2844" s="8"/>
      <c r="B2844" s="8" t="s">
        <v>13649</v>
      </c>
      <c r="C2844" s="8" t="s">
        <v>13650</v>
      </c>
      <c r="D2844" s="8" t="s">
        <v>14005</v>
      </c>
      <c r="E2844" s="8"/>
      <c r="F2844" s="8" t="s">
        <v>14006</v>
      </c>
    </row>
    <row r="2845" spans="1:6" ht="15.75" customHeight="1" x14ac:dyDescent="0.25">
      <c r="A2845" s="8"/>
      <c r="B2845" s="8" t="s">
        <v>13649</v>
      </c>
      <c r="C2845" s="8" t="s">
        <v>13650</v>
      </c>
      <c r="D2845" s="8" t="s">
        <v>13934</v>
      </c>
      <c r="E2845" s="8"/>
      <c r="F2845" s="8" t="s">
        <v>13935</v>
      </c>
    </row>
    <row r="2846" spans="1:6" ht="15.75" customHeight="1" x14ac:dyDescent="0.25">
      <c r="A2846" s="8"/>
      <c r="B2846" s="8" t="s">
        <v>13649</v>
      </c>
      <c r="C2846" s="8" t="s">
        <v>13650</v>
      </c>
      <c r="D2846" s="8" t="s">
        <v>14011</v>
      </c>
      <c r="E2846" s="8"/>
      <c r="F2846" s="8" t="s">
        <v>14012</v>
      </c>
    </row>
    <row r="2847" spans="1:6" ht="15.75" customHeight="1" x14ac:dyDescent="0.25">
      <c r="A2847" s="8"/>
      <c r="B2847" s="8" t="s">
        <v>13649</v>
      </c>
      <c r="C2847" s="8" t="s">
        <v>13650</v>
      </c>
      <c r="D2847" s="8" t="s">
        <v>13990</v>
      </c>
      <c r="E2847" s="8"/>
      <c r="F2847" s="8" t="s">
        <v>13991</v>
      </c>
    </row>
    <row r="2848" spans="1:6" ht="15.75" customHeight="1" x14ac:dyDescent="0.25">
      <c r="A2848" s="8"/>
      <c r="B2848" s="8" t="s">
        <v>13649</v>
      </c>
      <c r="C2848" s="8" t="s">
        <v>13650</v>
      </c>
      <c r="D2848" s="8" t="s">
        <v>13997</v>
      </c>
      <c r="E2848" s="8"/>
      <c r="F2848" s="8" t="s">
        <v>13998</v>
      </c>
    </row>
    <row r="2849" spans="1:6" ht="15.75" customHeight="1" x14ac:dyDescent="0.25">
      <c r="A2849" s="8"/>
      <c r="B2849" s="8" t="s">
        <v>13649</v>
      </c>
      <c r="C2849" s="8" t="s">
        <v>13650</v>
      </c>
      <c r="D2849" s="8" t="s">
        <v>13999</v>
      </c>
      <c r="E2849" s="8"/>
      <c r="F2849" s="8" t="s">
        <v>14000</v>
      </c>
    </row>
    <row r="2850" spans="1:6" ht="15.75" customHeight="1" x14ac:dyDescent="0.25">
      <c r="A2850" s="8"/>
      <c r="B2850" s="8" t="s">
        <v>13649</v>
      </c>
      <c r="C2850" s="8" t="s">
        <v>13650</v>
      </c>
      <c r="D2850" s="8" t="s">
        <v>14009</v>
      </c>
      <c r="E2850" s="8"/>
      <c r="F2850" s="8" t="s">
        <v>14010</v>
      </c>
    </row>
    <row r="2851" spans="1:6" ht="15.75" customHeight="1" x14ac:dyDescent="0.25">
      <c r="A2851" s="8"/>
      <c r="B2851" s="8" t="s">
        <v>13649</v>
      </c>
      <c r="C2851" s="8" t="s">
        <v>13650</v>
      </c>
      <c r="D2851" s="8" t="s">
        <v>14007</v>
      </c>
      <c r="E2851" s="8"/>
      <c r="F2851" s="8" t="s">
        <v>14008</v>
      </c>
    </row>
    <row r="2852" spans="1:6" ht="15.75" customHeight="1" x14ac:dyDescent="0.25">
      <c r="A2852" s="8"/>
      <c r="B2852" s="8" t="s">
        <v>13649</v>
      </c>
      <c r="C2852" s="8" t="s">
        <v>13650</v>
      </c>
      <c r="D2852" s="8" t="s">
        <v>14013</v>
      </c>
      <c r="E2852" s="8"/>
      <c r="F2852" s="8" t="s">
        <v>14014</v>
      </c>
    </row>
    <row r="2853" spans="1:6" ht="15.75" customHeight="1" x14ac:dyDescent="0.25">
      <c r="A2853" s="8"/>
      <c r="B2853" s="8" t="s">
        <v>13649</v>
      </c>
      <c r="C2853" s="8" t="s">
        <v>13650</v>
      </c>
      <c r="D2853" s="8" t="s">
        <v>13946</v>
      </c>
      <c r="E2853" s="8"/>
      <c r="F2853" s="8" t="s">
        <v>13947</v>
      </c>
    </row>
    <row r="2854" spans="1:6" ht="15.75" customHeight="1" x14ac:dyDescent="0.25">
      <c r="A2854" s="8"/>
      <c r="B2854" s="8" t="s">
        <v>13649</v>
      </c>
      <c r="C2854" s="8" t="s">
        <v>13650</v>
      </c>
      <c r="D2854" s="8" t="s">
        <v>13944</v>
      </c>
      <c r="E2854" s="8"/>
      <c r="F2854" s="8" t="s">
        <v>13945</v>
      </c>
    </row>
    <row r="2855" spans="1:6" ht="15.75" customHeight="1" x14ac:dyDescent="0.25">
      <c r="A2855" s="8"/>
      <c r="B2855" s="8" t="s">
        <v>13649</v>
      </c>
      <c r="C2855" s="8" t="s">
        <v>13650</v>
      </c>
      <c r="D2855" s="8" t="s">
        <v>13936</v>
      </c>
      <c r="E2855" s="8"/>
      <c r="F2855" s="8" t="s">
        <v>13937</v>
      </c>
    </row>
    <row r="2856" spans="1:6" ht="15.75" customHeight="1" x14ac:dyDescent="0.25">
      <c r="A2856" s="8"/>
      <c r="B2856" s="8" t="s">
        <v>13649</v>
      </c>
      <c r="C2856" s="8" t="s">
        <v>13650</v>
      </c>
      <c r="D2856" s="8" t="s">
        <v>13940</v>
      </c>
      <c r="E2856" s="8"/>
      <c r="F2856" s="8" t="s">
        <v>13941</v>
      </c>
    </row>
    <row r="2857" spans="1:6" ht="15.75" customHeight="1" x14ac:dyDescent="0.25">
      <c r="A2857" s="8"/>
      <c r="B2857" s="8" t="s">
        <v>13649</v>
      </c>
      <c r="C2857" s="8" t="s">
        <v>13650</v>
      </c>
      <c r="D2857" s="8" t="s">
        <v>13938</v>
      </c>
      <c r="E2857" s="8"/>
      <c r="F2857" s="8" t="s">
        <v>13939</v>
      </c>
    </row>
    <row r="2858" spans="1:6" ht="15.75" customHeight="1" x14ac:dyDescent="0.25">
      <c r="A2858" s="8"/>
      <c r="B2858" s="8" t="s">
        <v>13649</v>
      </c>
      <c r="C2858" s="8" t="s">
        <v>13650</v>
      </c>
      <c r="D2858" s="8" t="s">
        <v>13942</v>
      </c>
      <c r="E2858" s="8"/>
      <c r="F2858" s="8" t="s">
        <v>13943</v>
      </c>
    </row>
    <row r="2859" spans="1:6" ht="15.75" customHeight="1" x14ac:dyDescent="0.25">
      <c r="A2859" s="8"/>
      <c r="B2859" s="8" t="s">
        <v>13649</v>
      </c>
      <c r="C2859" s="8" t="s">
        <v>13650</v>
      </c>
      <c r="D2859" s="8" t="s">
        <v>13986</v>
      </c>
      <c r="E2859" s="8"/>
      <c r="F2859" s="8" t="s">
        <v>13987</v>
      </c>
    </row>
    <row r="2860" spans="1:6" ht="15.75" customHeight="1" x14ac:dyDescent="0.25">
      <c r="A2860" s="8"/>
      <c r="B2860" s="8" t="s">
        <v>13649</v>
      </c>
      <c r="C2860" s="8" t="s">
        <v>13650</v>
      </c>
      <c r="D2860" s="8" t="s">
        <v>13984</v>
      </c>
      <c r="E2860" s="8"/>
      <c r="F2860" s="8" t="s">
        <v>13985</v>
      </c>
    </row>
    <row r="2861" spans="1:6" ht="15.75" customHeight="1" x14ac:dyDescent="0.25">
      <c r="A2861" s="8"/>
      <c r="B2861" s="8" t="s">
        <v>13649</v>
      </c>
      <c r="C2861" s="8" t="s">
        <v>13650</v>
      </c>
      <c r="D2861" s="8" t="s">
        <v>13976</v>
      </c>
      <c r="E2861" s="8"/>
      <c r="F2861" s="8" t="s">
        <v>13977</v>
      </c>
    </row>
    <row r="2862" spans="1:6" ht="15.75" customHeight="1" x14ac:dyDescent="0.25">
      <c r="A2862" s="8"/>
      <c r="B2862" s="8" t="s">
        <v>13649</v>
      </c>
      <c r="C2862" s="8" t="s">
        <v>13650</v>
      </c>
      <c r="D2862" s="8" t="s">
        <v>13980</v>
      </c>
      <c r="E2862" s="8"/>
      <c r="F2862" s="8" t="s">
        <v>13981</v>
      </c>
    </row>
    <row r="2863" spans="1:6" ht="15.75" customHeight="1" x14ac:dyDescent="0.25">
      <c r="A2863" s="8"/>
      <c r="B2863" s="8" t="s">
        <v>13649</v>
      </c>
      <c r="C2863" s="8" t="s">
        <v>13650</v>
      </c>
      <c r="D2863" s="8" t="s">
        <v>13978</v>
      </c>
      <c r="E2863" s="8"/>
      <c r="F2863" s="8" t="s">
        <v>13979</v>
      </c>
    </row>
    <row r="2864" spans="1:6" ht="15.75" customHeight="1" x14ac:dyDescent="0.25">
      <c r="A2864" s="8"/>
      <c r="B2864" s="8" t="s">
        <v>13649</v>
      </c>
      <c r="C2864" s="8" t="s">
        <v>13650</v>
      </c>
      <c r="D2864" s="8" t="s">
        <v>13988</v>
      </c>
      <c r="E2864" s="8"/>
      <c r="F2864" s="8" t="s">
        <v>13989</v>
      </c>
    </row>
    <row r="2865" spans="1:6" ht="15.75" customHeight="1" x14ac:dyDescent="0.25">
      <c r="A2865" s="8"/>
      <c r="B2865" s="8" t="s">
        <v>13649</v>
      </c>
      <c r="C2865" s="8" t="s">
        <v>13650</v>
      </c>
      <c r="D2865" s="8" t="s">
        <v>13954</v>
      </c>
      <c r="E2865" s="8"/>
      <c r="F2865" s="8" t="s">
        <v>13955</v>
      </c>
    </row>
    <row r="2866" spans="1:6" ht="15.75" customHeight="1" x14ac:dyDescent="0.25">
      <c r="A2866" s="8"/>
      <c r="B2866" s="8" t="s">
        <v>13649</v>
      </c>
      <c r="C2866" s="8" t="s">
        <v>13650</v>
      </c>
      <c r="D2866" s="8" t="s">
        <v>14019</v>
      </c>
      <c r="E2866" s="8"/>
      <c r="F2866" s="8" t="s">
        <v>14020</v>
      </c>
    </row>
    <row r="2867" spans="1:6" ht="15.75" customHeight="1" x14ac:dyDescent="0.25">
      <c r="A2867" s="8"/>
      <c r="B2867" s="8" t="s">
        <v>13649</v>
      </c>
      <c r="C2867" s="8" t="s">
        <v>13650</v>
      </c>
      <c r="D2867" s="8" t="s">
        <v>14023</v>
      </c>
      <c r="E2867" s="8"/>
      <c r="F2867" s="8" t="s">
        <v>14024</v>
      </c>
    </row>
    <row r="2868" spans="1:6" ht="15.75" customHeight="1" x14ac:dyDescent="0.25">
      <c r="A2868" s="8"/>
      <c r="B2868" s="8" t="s">
        <v>13649</v>
      </c>
      <c r="C2868" s="8" t="s">
        <v>13650</v>
      </c>
      <c r="D2868" s="8" t="s">
        <v>14021</v>
      </c>
      <c r="E2868" s="8"/>
      <c r="F2868" s="8" t="s">
        <v>14022</v>
      </c>
    </row>
    <row r="2869" spans="1:6" ht="15.75" customHeight="1" x14ac:dyDescent="0.25">
      <c r="A2869" s="8"/>
      <c r="B2869" s="8" t="s">
        <v>13649</v>
      </c>
      <c r="C2869" s="8" t="s">
        <v>13650</v>
      </c>
      <c r="D2869" s="8" t="s">
        <v>13952</v>
      </c>
      <c r="E2869" s="8"/>
      <c r="F2869" s="8" t="s">
        <v>13953</v>
      </c>
    </row>
    <row r="2870" spans="1:6" ht="15.75" customHeight="1" x14ac:dyDescent="0.25">
      <c r="A2870" s="8"/>
      <c r="B2870" s="8" t="s">
        <v>13649</v>
      </c>
      <c r="C2870" s="8" t="s">
        <v>13650</v>
      </c>
      <c r="D2870" s="8" t="s">
        <v>13956</v>
      </c>
      <c r="E2870" s="8"/>
      <c r="F2870" s="8" t="s">
        <v>13957</v>
      </c>
    </row>
    <row r="2871" spans="1:6" ht="15.75" customHeight="1" x14ac:dyDescent="0.25">
      <c r="A2871" s="8"/>
      <c r="B2871" s="8" t="s">
        <v>13649</v>
      </c>
      <c r="C2871" s="8" t="s">
        <v>13650</v>
      </c>
      <c r="D2871" s="8" t="s">
        <v>13948</v>
      </c>
      <c r="E2871" s="8"/>
      <c r="F2871" s="8" t="s">
        <v>13949</v>
      </c>
    </row>
    <row r="2872" spans="1:6" ht="15.75" customHeight="1" x14ac:dyDescent="0.25">
      <c r="A2872" s="8"/>
      <c r="B2872" s="8" t="s">
        <v>13649</v>
      </c>
      <c r="C2872" s="8" t="s">
        <v>13650</v>
      </c>
      <c r="D2872" s="8" t="s">
        <v>13958</v>
      </c>
      <c r="E2872" s="8"/>
      <c r="F2872" s="8" t="s">
        <v>13959</v>
      </c>
    </row>
    <row r="2873" spans="1:6" ht="15.75" customHeight="1" x14ac:dyDescent="0.25">
      <c r="A2873" s="8"/>
      <c r="B2873" s="8" t="s">
        <v>13649</v>
      </c>
      <c r="C2873" s="8" t="s">
        <v>13650</v>
      </c>
      <c r="D2873" s="8" t="s">
        <v>13950</v>
      </c>
      <c r="E2873" s="8"/>
      <c r="F2873" s="8" t="s">
        <v>13951</v>
      </c>
    </row>
    <row r="2874" spans="1:6" ht="15.75" customHeight="1" x14ac:dyDescent="0.25">
      <c r="A2874" s="8"/>
      <c r="B2874" s="8" t="s">
        <v>13649</v>
      </c>
      <c r="C2874" s="8" t="s">
        <v>13650</v>
      </c>
      <c r="D2874" s="8" t="s">
        <v>13960</v>
      </c>
      <c r="E2874" s="8"/>
      <c r="F2874" s="8" t="s">
        <v>13961</v>
      </c>
    </row>
    <row r="2875" spans="1:6" ht="15.75" customHeight="1" x14ac:dyDescent="0.25">
      <c r="A2875" s="8"/>
      <c r="B2875" s="8" t="s">
        <v>13649</v>
      </c>
      <c r="C2875" s="8" t="s">
        <v>13650</v>
      </c>
      <c r="D2875" s="8" t="s">
        <v>10119</v>
      </c>
      <c r="E2875" s="8"/>
      <c r="F2875" s="8" t="s">
        <v>14145</v>
      </c>
    </row>
    <row r="2876" spans="1:6" ht="15.75" customHeight="1" x14ac:dyDescent="0.25">
      <c r="A2876" s="8"/>
      <c r="B2876" s="8" t="s">
        <v>13649</v>
      </c>
      <c r="C2876" s="8" t="s">
        <v>13650</v>
      </c>
      <c r="D2876" s="8" t="s">
        <v>10101</v>
      </c>
      <c r="E2876" s="8"/>
      <c r="F2876" s="8" t="s">
        <v>14131</v>
      </c>
    </row>
    <row r="2877" spans="1:6" ht="15.75" customHeight="1" x14ac:dyDescent="0.25">
      <c r="A2877" s="8"/>
      <c r="B2877" s="8" t="s">
        <v>13649</v>
      </c>
      <c r="C2877" s="8" t="s">
        <v>13650</v>
      </c>
      <c r="D2877" s="8" t="s">
        <v>10085</v>
      </c>
      <c r="E2877" s="8"/>
      <c r="F2877" s="8" t="s">
        <v>14130</v>
      </c>
    </row>
    <row r="2878" spans="1:6" ht="15.75" customHeight="1" x14ac:dyDescent="0.25">
      <c r="A2878" s="8"/>
      <c r="B2878" s="8" t="s">
        <v>13649</v>
      </c>
      <c r="C2878" s="8" t="s">
        <v>13650</v>
      </c>
      <c r="D2878" s="8" t="s">
        <v>10117</v>
      </c>
      <c r="E2878" s="8"/>
      <c r="F2878" s="8" t="s">
        <v>14161</v>
      </c>
    </row>
    <row r="2879" spans="1:6" ht="15.75" customHeight="1" x14ac:dyDescent="0.25">
      <c r="A2879" s="8"/>
      <c r="B2879" s="8" t="s">
        <v>13649</v>
      </c>
      <c r="C2879" s="8" t="s">
        <v>13650</v>
      </c>
      <c r="D2879" s="8" t="s">
        <v>10123</v>
      </c>
      <c r="E2879" s="8"/>
      <c r="F2879" s="8" t="s">
        <v>14160</v>
      </c>
    </row>
    <row r="2880" spans="1:6" ht="15.75" customHeight="1" x14ac:dyDescent="0.25">
      <c r="A2880" s="8"/>
      <c r="B2880" s="8" t="s">
        <v>13649</v>
      </c>
      <c r="C2880" s="8" t="s">
        <v>13650</v>
      </c>
      <c r="D2880" s="8" t="s">
        <v>10125</v>
      </c>
      <c r="E2880" s="8"/>
      <c r="F2880" s="8" t="s">
        <v>14162</v>
      </c>
    </row>
    <row r="2881" spans="1:6" ht="15.75" customHeight="1" x14ac:dyDescent="0.25">
      <c r="A2881" s="8"/>
      <c r="B2881" s="8" t="s">
        <v>13649</v>
      </c>
      <c r="C2881" s="8" t="s">
        <v>13650</v>
      </c>
      <c r="D2881" s="8" t="s">
        <v>10115</v>
      </c>
      <c r="E2881" s="8"/>
      <c r="F2881" s="8" t="s">
        <v>14183</v>
      </c>
    </row>
    <row r="2882" spans="1:6" ht="15.75" customHeight="1" x14ac:dyDescent="0.25">
      <c r="A2882" s="8"/>
      <c r="B2882" s="8" t="s">
        <v>13649</v>
      </c>
      <c r="C2882" s="8" t="s">
        <v>13650</v>
      </c>
      <c r="D2882" s="8" t="s">
        <v>10081</v>
      </c>
      <c r="E2882" s="8"/>
      <c r="F2882" s="8" t="s">
        <v>14132</v>
      </c>
    </row>
    <row r="2883" spans="1:6" ht="15.75" customHeight="1" x14ac:dyDescent="0.25">
      <c r="A2883" s="8"/>
      <c r="B2883" s="8" t="s">
        <v>13649</v>
      </c>
      <c r="C2883" s="8" t="s">
        <v>13650</v>
      </c>
      <c r="D2883" s="8" t="s">
        <v>10097</v>
      </c>
      <c r="E2883" s="8"/>
      <c r="F2883" s="8" t="s">
        <v>14124</v>
      </c>
    </row>
    <row r="2884" spans="1:6" ht="15.75" customHeight="1" x14ac:dyDescent="0.25">
      <c r="A2884" s="8"/>
      <c r="B2884" s="8" t="s">
        <v>13649</v>
      </c>
      <c r="C2884" s="8" t="s">
        <v>13650</v>
      </c>
      <c r="D2884" s="8" t="s">
        <v>10099</v>
      </c>
      <c r="E2884" s="8"/>
      <c r="F2884" s="8" t="s">
        <v>14126</v>
      </c>
    </row>
    <row r="2885" spans="1:6" ht="15.75" customHeight="1" x14ac:dyDescent="0.25">
      <c r="A2885" s="8"/>
      <c r="B2885" s="8" t="s">
        <v>13649</v>
      </c>
      <c r="C2885" s="8" t="s">
        <v>13650</v>
      </c>
      <c r="D2885" s="8" t="s">
        <v>10095</v>
      </c>
      <c r="E2885" s="8"/>
      <c r="F2885" s="8" t="s">
        <v>14128</v>
      </c>
    </row>
    <row r="2886" spans="1:6" ht="15.75" customHeight="1" x14ac:dyDescent="0.25">
      <c r="A2886" s="8"/>
      <c r="B2886" s="8" t="s">
        <v>13649</v>
      </c>
      <c r="C2886" s="8" t="s">
        <v>13650</v>
      </c>
      <c r="D2886" s="8" t="s">
        <v>10089</v>
      </c>
      <c r="E2886" s="8"/>
      <c r="F2886" s="8" t="s">
        <v>14125</v>
      </c>
    </row>
    <row r="2887" spans="1:6" ht="15.75" customHeight="1" x14ac:dyDescent="0.25">
      <c r="A2887" s="8"/>
      <c r="B2887" s="8" t="s">
        <v>13649</v>
      </c>
      <c r="C2887" s="8" t="s">
        <v>13650</v>
      </c>
      <c r="D2887" s="8" t="s">
        <v>10087</v>
      </c>
      <c r="E2887" s="8"/>
      <c r="F2887" s="8" t="s">
        <v>14134</v>
      </c>
    </row>
    <row r="2888" spans="1:6" ht="15.75" customHeight="1" x14ac:dyDescent="0.25">
      <c r="A2888" s="8"/>
      <c r="B2888" s="8" t="s">
        <v>13649</v>
      </c>
      <c r="C2888" s="8" t="s">
        <v>13650</v>
      </c>
      <c r="D2888" s="8" t="s">
        <v>10083</v>
      </c>
      <c r="E2888" s="8"/>
      <c r="F2888" s="8" t="s">
        <v>14133</v>
      </c>
    </row>
    <row r="2889" spans="1:6" ht="15.75" customHeight="1" x14ac:dyDescent="0.25">
      <c r="A2889" s="8"/>
      <c r="B2889" s="8" t="s">
        <v>13649</v>
      </c>
      <c r="C2889" s="8" t="s">
        <v>13650</v>
      </c>
      <c r="D2889" s="8" t="s">
        <v>10079</v>
      </c>
      <c r="E2889" s="8"/>
      <c r="F2889" s="8" t="s">
        <v>14129</v>
      </c>
    </row>
    <row r="2890" spans="1:6" ht="15.75" customHeight="1" x14ac:dyDescent="0.25">
      <c r="A2890" s="8"/>
      <c r="B2890" s="8" t="s">
        <v>13649</v>
      </c>
      <c r="C2890" s="8" t="s">
        <v>13650</v>
      </c>
      <c r="D2890" s="8" t="s">
        <v>10121</v>
      </c>
      <c r="E2890" s="8"/>
      <c r="F2890" s="8" t="s">
        <v>14158</v>
      </c>
    </row>
    <row r="2891" spans="1:6" ht="15.75" customHeight="1" x14ac:dyDescent="0.25">
      <c r="A2891" s="8"/>
      <c r="B2891" s="8" t="s">
        <v>13649</v>
      </c>
      <c r="C2891" s="8" t="s">
        <v>13650</v>
      </c>
      <c r="D2891" s="8" t="s">
        <v>10239</v>
      </c>
      <c r="E2891" s="8"/>
      <c r="F2891" s="8" t="s">
        <v>14148</v>
      </c>
    </row>
    <row r="2892" spans="1:6" ht="15.75" customHeight="1" x14ac:dyDescent="0.25">
      <c r="A2892" s="8"/>
      <c r="B2892" s="8" t="s">
        <v>13649</v>
      </c>
      <c r="C2892" s="8" t="s">
        <v>13650</v>
      </c>
      <c r="D2892" s="8" t="s">
        <v>10229</v>
      </c>
      <c r="E2892" s="8"/>
      <c r="F2892" s="8" t="s">
        <v>14150</v>
      </c>
    </row>
    <row r="2893" spans="1:6" ht="15.75" customHeight="1" x14ac:dyDescent="0.25">
      <c r="A2893" s="8"/>
      <c r="B2893" s="8" t="s">
        <v>13649</v>
      </c>
      <c r="C2893" s="8" t="s">
        <v>13650</v>
      </c>
      <c r="D2893" s="8" t="s">
        <v>10231</v>
      </c>
      <c r="E2893" s="8"/>
      <c r="F2893" s="8" t="s">
        <v>14149</v>
      </c>
    </row>
    <row r="2894" spans="1:6" ht="15.75" customHeight="1" x14ac:dyDescent="0.25">
      <c r="A2894" s="8"/>
      <c r="B2894" s="8" t="s">
        <v>13649</v>
      </c>
      <c r="C2894" s="8" t="s">
        <v>13650</v>
      </c>
      <c r="D2894" s="8" t="s">
        <v>10237</v>
      </c>
      <c r="E2894" s="8"/>
      <c r="F2894" s="8" t="s">
        <v>14146</v>
      </c>
    </row>
    <row r="2895" spans="1:6" ht="15.75" customHeight="1" x14ac:dyDescent="0.25">
      <c r="A2895" s="8"/>
      <c r="B2895" s="8" t="s">
        <v>13649</v>
      </c>
      <c r="C2895" s="8" t="s">
        <v>13650</v>
      </c>
      <c r="D2895" s="8" t="s">
        <v>10219</v>
      </c>
      <c r="E2895" s="8"/>
      <c r="F2895" s="8" t="s">
        <v>14155</v>
      </c>
    </row>
    <row r="2896" spans="1:6" ht="15.75" customHeight="1" x14ac:dyDescent="0.25">
      <c r="A2896" s="8"/>
      <c r="B2896" s="8" t="s">
        <v>13649</v>
      </c>
      <c r="C2896" s="8" t="s">
        <v>13650</v>
      </c>
      <c r="D2896" s="8" t="s">
        <v>10221</v>
      </c>
      <c r="E2896" s="8"/>
      <c r="F2896" s="8" t="s">
        <v>14151</v>
      </c>
    </row>
    <row r="2897" spans="1:6" ht="15.75" customHeight="1" x14ac:dyDescent="0.25">
      <c r="A2897" s="8"/>
      <c r="B2897" s="8" t="s">
        <v>13649</v>
      </c>
      <c r="C2897" s="8" t="s">
        <v>13650</v>
      </c>
      <c r="D2897" s="8" t="s">
        <v>10235</v>
      </c>
      <c r="E2897" s="8"/>
      <c r="F2897" s="8" t="s">
        <v>14147</v>
      </c>
    </row>
    <row r="2898" spans="1:6" ht="15.75" customHeight="1" x14ac:dyDescent="0.25">
      <c r="A2898" s="8"/>
      <c r="B2898" s="8" t="s">
        <v>13649</v>
      </c>
      <c r="C2898" s="8" t="s">
        <v>13650</v>
      </c>
      <c r="D2898" s="8" t="s">
        <v>10233</v>
      </c>
      <c r="E2898" s="8"/>
      <c r="F2898" s="8" t="s">
        <v>14157</v>
      </c>
    </row>
    <row r="2899" spans="1:6" ht="15.75" customHeight="1" x14ac:dyDescent="0.25">
      <c r="A2899" s="8"/>
      <c r="B2899" s="8" t="s">
        <v>13649</v>
      </c>
      <c r="C2899" s="8" t="s">
        <v>13650</v>
      </c>
      <c r="D2899" s="8" t="s">
        <v>10103</v>
      </c>
      <c r="E2899" s="8"/>
      <c r="F2899" s="8" t="s">
        <v>14167</v>
      </c>
    </row>
    <row r="2900" spans="1:6" ht="15.75" customHeight="1" x14ac:dyDescent="0.25">
      <c r="A2900" s="8"/>
      <c r="B2900" s="8" t="s">
        <v>13649</v>
      </c>
      <c r="C2900" s="8" t="s">
        <v>13650</v>
      </c>
      <c r="D2900" s="8" t="s">
        <v>10105</v>
      </c>
      <c r="E2900" s="8"/>
      <c r="F2900" s="8" t="s">
        <v>14163</v>
      </c>
    </row>
    <row r="2901" spans="1:6" ht="15.75" customHeight="1" x14ac:dyDescent="0.25">
      <c r="A2901" s="8"/>
      <c r="B2901" s="8" t="s">
        <v>13649</v>
      </c>
      <c r="C2901" s="8" t="s">
        <v>13650</v>
      </c>
      <c r="D2901" s="8" t="s">
        <v>10107</v>
      </c>
      <c r="E2901" s="8"/>
      <c r="F2901" s="8" t="s">
        <v>14159</v>
      </c>
    </row>
    <row r="2902" spans="1:6" ht="15.75" customHeight="1" x14ac:dyDescent="0.25">
      <c r="A2902" s="8"/>
      <c r="B2902" s="8" t="s">
        <v>13649</v>
      </c>
      <c r="C2902" s="8" t="s">
        <v>13650</v>
      </c>
      <c r="D2902" s="8" t="s">
        <v>10113</v>
      </c>
      <c r="E2902" s="8"/>
      <c r="F2902" s="8" t="s">
        <v>14168</v>
      </c>
    </row>
    <row r="2903" spans="1:6" ht="15.75" customHeight="1" x14ac:dyDescent="0.25">
      <c r="A2903" s="8"/>
      <c r="B2903" s="8" t="s">
        <v>13649</v>
      </c>
      <c r="C2903" s="8" t="s">
        <v>13650</v>
      </c>
      <c r="D2903" s="8" t="s">
        <v>10173</v>
      </c>
      <c r="E2903" s="8"/>
      <c r="F2903" s="8" t="s">
        <v>14165</v>
      </c>
    </row>
    <row r="2904" spans="1:6" ht="15.75" customHeight="1" x14ac:dyDescent="0.25">
      <c r="A2904" s="8"/>
      <c r="B2904" s="8" t="s">
        <v>13649</v>
      </c>
      <c r="C2904" s="8" t="s">
        <v>13650</v>
      </c>
      <c r="D2904" s="8" t="s">
        <v>10109</v>
      </c>
      <c r="E2904" s="8"/>
      <c r="F2904" s="8" t="s">
        <v>14164</v>
      </c>
    </row>
    <row r="2905" spans="1:6" ht="15.75" customHeight="1" x14ac:dyDescent="0.25">
      <c r="A2905" s="8"/>
      <c r="B2905" s="8" t="s">
        <v>13649</v>
      </c>
      <c r="C2905" s="8" t="s">
        <v>13650</v>
      </c>
      <c r="D2905" s="8" t="s">
        <v>10111</v>
      </c>
      <c r="E2905" s="8"/>
      <c r="F2905" s="8" t="s">
        <v>14166</v>
      </c>
    </row>
    <row r="2906" spans="1:6" ht="15.75" customHeight="1" x14ac:dyDescent="0.25">
      <c r="A2906" s="8"/>
      <c r="B2906" s="8" t="s">
        <v>13649</v>
      </c>
      <c r="C2906" s="8" t="s">
        <v>13650</v>
      </c>
      <c r="D2906" s="8" t="s">
        <v>10091</v>
      </c>
      <c r="E2906" s="8"/>
      <c r="F2906" s="8" t="s">
        <v>14127</v>
      </c>
    </row>
    <row r="2907" spans="1:6" ht="15.75" customHeight="1" x14ac:dyDescent="0.25">
      <c r="A2907" s="8"/>
      <c r="B2907" s="8" t="s">
        <v>13649</v>
      </c>
      <c r="C2907" s="8" t="s">
        <v>13650</v>
      </c>
      <c r="D2907" s="8" t="s">
        <v>10151</v>
      </c>
      <c r="E2907" s="8"/>
      <c r="F2907" s="8" t="s">
        <v>14195</v>
      </c>
    </row>
    <row r="2908" spans="1:6" ht="15.75" customHeight="1" x14ac:dyDescent="0.25">
      <c r="A2908" s="8"/>
      <c r="B2908" s="8" t="s">
        <v>13649</v>
      </c>
      <c r="C2908" s="8" t="s">
        <v>13650</v>
      </c>
      <c r="D2908" s="8" t="s">
        <v>10141</v>
      </c>
      <c r="E2908" s="8"/>
      <c r="F2908" s="8" t="s">
        <v>14194</v>
      </c>
    </row>
    <row r="2909" spans="1:6" ht="15.75" customHeight="1" x14ac:dyDescent="0.25">
      <c r="A2909" s="8"/>
      <c r="B2909" s="8" t="s">
        <v>13649</v>
      </c>
      <c r="C2909" s="8" t="s">
        <v>13650</v>
      </c>
      <c r="D2909" s="8" t="s">
        <v>10143</v>
      </c>
      <c r="E2909" s="8"/>
      <c r="F2909" s="8" t="s">
        <v>14193</v>
      </c>
    </row>
    <row r="2910" spans="1:6" ht="15.75" customHeight="1" x14ac:dyDescent="0.25">
      <c r="A2910" s="8"/>
      <c r="B2910" s="8" t="s">
        <v>13649</v>
      </c>
      <c r="C2910" s="8" t="s">
        <v>13650</v>
      </c>
      <c r="D2910" s="8" t="s">
        <v>10149</v>
      </c>
      <c r="E2910" s="8"/>
      <c r="F2910" s="8" t="s">
        <v>14190</v>
      </c>
    </row>
    <row r="2911" spans="1:6" ht="15.75" customHeight="1" x14ac:dyDescent="0.25">
      <c r="A2911" s="8"/>
      <c r="B2911" s="8" t="s">
        <v>13649</v>
      </c>
      <c r="C2911" s="8" t="s">
        <v>13650</v>
      </c>
      <c r="D2911" s="8" t="s">
        <v>10131</v>
      </c>
      <c r="E2911" s="8"/>
      <c r="F2911" s="8" t="s">
        <v>14196</v>
      </c>
    </row>
    <row r="2912" spans="1:6" ht="15.75" customHeight="1" x14ac:dyDescent="0.25">
      <c r="A2912" s="8"/>
      <c r="B2912" s="8" t="s">
        <v>13649</v>
      </c>
      <c r="C2912" s="8" t="s">
        <v>13650</v>
      </c>
      <c r="D2912" s="8" t="s">
        <v>10133</v>
      </c>
      <c r="E2912" s="8"/>
      <c r="F2912" s="8" t="s">
        <v>14192</v>
      </c>
    </row>
    <row r="2913" spans="1:6" ht="15.75" customHeight="1" x14ac:dyDescent="0.25">
      <c r="A2913" s="8"/>
      <c r="B2913" s="8" t="s">
        <v>13649</v>
      </c>
      <c r="C2913" s="8" t="s">
        <v>13650</v>
      </c>
      <c r="D2913" s="8" t="s">
        <v>10147</v>
      </c>
      <c r="E2913" s="8"/>
      <c r="F2913" s="8" t="s">
        <v>14191</v>
      </c>
    </row>
    <row r="2914" spans="1:6" ht="15.75" customHeight="1" x14ac:dyDescent="0.25">
      <c r="A2914" s="8"/>
      <c r="B2914" s="8" t="s">
        <v>13649</v>
      </c>
      <c r="C2914" s="8" t="s">
        <v>13650</v>
      </c>
      <c r="D2914" s="8" t="s">
        <v>10145</v>
      </c>
      <c r="E2914" s="8"/>
      <c r="F2914" s="8" t="s">
        <v>14203</v>
      </c>
    </row>
    <row r="2915" spans="1:6" ht="15.75" customHeight="1" x14ac:dyDescent="0.25">
      <c r="A2915" s="8"/>
      <c r="B2915" s="8" t="s">
        <v>13649</v>
      </c>
      <c r="C2915" s="8" t="s">
        <v>13650</v>
      </c>
      <c r="D2915" s="8" t="s">
        <v>10388</v>
      </c>
      <c r="E2915" s="8"/>
      <c r="F2915" s="8" t="s">
        <v>14208</v>
      </c>
    </row>
    <row r="2916" spans="1:6" ht="15.75" customHeight="1" x14ac:dyDescent="0.25">
      <c r="A2916" s="8"/>
      <c r="B2916" s="8" t="s">
        <v>13649</v>
      </c>
      <c r="C2916" s="8" t="s">
        <v>13650</v>
      </c>
      <c r="D2916" s="8" t="s">
        <v>10390</v>
      </c>
      <c r="E2916" s="8"/>
      <c r="F2916" s="8" t="s">
        <v>14207</v>
      </c>
    </row>
    <row r="2917" spans="1:6" ht="15.75" customHeight="1" x14ac:dyDescent="0.25">
      <c r="A2917" s="8"/>
      <c r="B2917" s="8" t="s">
        <v>13649</v>
      </c>
      <c r="C2917" s="8" t="s">
        <v>13650</v>
      </c>
      <c r="D2917" s="8" t="s">
        <v>10404</v>
      </c>
      <c r="E2917" s="8"/>
      <c r="F2917" s="8" t="s">
        <v>14204</v>
      </c>
    </row>
    <row r="2918" spans="1:6" ht="15.75" customHeight="1" x14ac:dyDescent="0.25">
      <c r="A2918" s="8"/>
      <c r="B2918" s="8" t="s">
        <v>13649</v>
      </c>
      <c r="C2918" s="8" t="s">
        <v>13650</v>
      </c>
      <c r="D2918" s="8" t="s">
        <v>10386</v>
      </c>
      <c r="E2918" s="8"/>
      <c r="F2918" s="8" t="s">
        <v>14206</v>
      </c>
    </row>
    <row r="2919" spans="1:6" ht="15.75" customHeight="1" x14ac:dyDescent="0.25">
      <c r="A2919" s="8"/>
      <c r="B2919" s="8" t="s">
        <v>13649</v>
      </c>
      <c r="C2919" s="8" t="s">
        <v>13650</v>
      </c>
      <c r="D2919" s="8" t="s">
        <v>10392</v>
      </c>
      <c r="E2919" s="8"/>
      <c r="F2919" s="8" t="s">
        <v>14210</v>
      </c>
    </row>
    <row r="2920" spans="1:6" ht="15.75" customHeight="1" x14ac:dyDescent="0.25">
      <c r="A2920" s="8"/>
      <c r="B2920" s="8" t="s">
        <v>13649</v>
      </c>
      <c r="C2920" s="8" t="s">
        <v>13650</v>
      </c>
      <c r="D2920" s="8" t="s">
        <v>10394</v>
      </c>
      <c r="E2920" s="8"/>
      <c r="F2920" s="8" t="s">
        <v>14205</v>
      </c>
    </row>
    <row r="2921" spans="1:6" ht="15.75" customHeight="1" x14ac:dyDescent="0.25">
      <c r="A2921" s="8"/>
      <c r="B2921" s="8" t="s">
        <v>13649</v>
      </c>
      <c r="C2921" s="8" t="s">
        <v>13650</v>
      </c>
      <c r="D2921" s="8" t="s">
        <v>10396</v>
      </c>
      <c r="E2921" s="8"/>
      <c r="F2921" s="8" t="s">
        <v>14209</v>
      </c>
    </row>
    <row r="2922" spans="1:6" ht="15.75" customHeight="1" x14ac:dyDescent="0.25">
      <c r="A2922" s="8"/>
      <c r="B2922" s="8" t="s">
        <v>13649</v>
      </c>
      <c r="C2922" s="8" t="s">
        <v>13650</v>
      </c>
      <c r="D2922" s="8" t="s">
        <v>10129</v>
      </c>
      <c r="E2922" s="8"/>
      <c r="F2922" s="8" t="s">
        <v>14200</v>
      </c>
    </row>
    <row r="2923" spans="1:6" ht="15.75" customHeight="1" x14ac:dyDescent="0.25">
      <c r="A2923" s="8"/>
      <c r="B2923" s="8" t="s">
        <v>13649</v>
      </c>
      <c r="C2923" s="8" t="s">
        <v>13650</v>
      </c>
      <c r="D2923" s="8" t="s">
        <v>10163</v>
      </c>
      <c r="E2923" s="8"/>
      <c r="F2923" s="8" t="s">
        <v>14144</v>
      </c>
    </row>
    <row r="2924" spans="1:6" ht="15.75" customHeight="1" x14ac:dyDescent="0.25">
      <c r="A2924" s="8"/>
      <c r="B2924" s="8" t="s">
        <v>13649</v>
      </c>
      <c r="C2924" s="8" t="s">
        <v>13650</v>
      </c>
      <c r="D2924" s="8" t="s">
        <v>10153</v>
      </c>
      <c r="E2924" s="8"/>
      <c r="F2924" s="8" t="s">
        <v>14143</v>
      </c>
    </row>
    <row r="2925" spans="1:6" ht="15.75" customHeight="1" x14ac:dyDescent="0.25">
      <c r="A2925" s="8"/>
      <c r="B2925" s="8" t="s">
        <v>13649</v>
      </c>
      <c r="C2925" s="8" t="s">
        <v>13650</v>
      </c>
      <c r="D2925" s="8" t="s">
        <v>10155</v>
      </c>
      <c r="E2925" s="8"/>
      <c r="F2925" s="8" t="s">
        <v>14139</v>
      </c>
    </row>
    <row r="2926" spans="1:6" ht="15.75" customHeight="1" x14ac:dyDescent="0.25">
      <c r="A2926" s="8"/>
      <c r="B2926" s="8" t="s">
        <v>13649</v>
      </c>
      <c r="C2926" s="8" t="s">
        <v>13650</v>
      </c>
      <c r="D2926" s="8" t="s">
        <v>10161</v>
      </c>
      <c r="E2926" s="8"/>
      <c r="F2926" s="8" t="s">
        <v>14142</v>
      </c>
    </row>
    <row r="2927" spans="1:6" ht="15.75" customHeight="1" x14ac:dyDescent="0.25">
      <c r="A2927" s="8"/>
      <c r="B2927" s="8" t="s">
        <v>13649</v>
      </c>
      <c r="C2927" s="8" t="s">
        <v>13650</v>
      </c>
      <c r="D2927" s="8" t="s">
        <v>10093</v>
      </c>
      <c r="E2927" s="8"/>
      <c r="F2927" s="8" t="s">
        <v>14135</v>
      </c>
    </row>
    <row r="2928" spans="1:6" ht="15.75" customHeight="1" x14ac:dyDescent="0.25">
      <c r="A2928" s="8"/>
      <c r="B2928" s="8" t="s">
        <v>13649</v>
      </c>
      <c r="C2928" s="8" t="s">
        <v>13650</v>
      </c>
      <c r="D2928" s="8" t="s">
        <v>10127</v>
      </c>
      <c r="E2928" s="8"/>
      <c r="F2928" s="8" t="s">
        <v>14141</v>
      </c>
    </row>
    <row r="2929" spans="1:6" ht="15.75" customHeight="1" x14ac:dyDescent="0.25">
      <c r="A2929" s="8"/>
      <c r="B2929" s="8" t="s">
        <v>13649</v>
      </c>
      <c r="C2929" s="8" t="s">
        <v>13650</v>
      </c>
      <c r="D2929" s="8" t="s">
        <v>10159</v>
      </c>
      <c r="E2929" s="8"/>
      <c r="F2929" s="8" t="s">
        <v>14140</v>
      </c>
    </row>
    <row r="2930" spans="1:6" ht="15.75" customHeight="1" x14ac:dyDescent="0.25">
      <c r="A2930" s="8"/>
      <c r="B2930" s="8" t="s">
        <v>13649</v>
      </c>
      <c r="C2930" s="8" t="s">
        <v>13650</v>
      </c>
      <c r="D2930" s="8" t="s">
        <v>10157</v>
      </c>
      <c r="E2930" s="8"/>
      <c r="F2930" s="8" t="s">
        <v>14136</v>
      </c>
    </row>
    <row r="2931" spans="1:6" ht="15.75" customHeight="1" x14ac:dyDescent="0.25">
      <c r="A2931" s="8"/>
      <c r="B2931" s="8" t="s">
        <v>13649</v>
      </c>
      <c r="C2931" s="8" t="s">
        <v>13650</v>
      </c>
      <c r="D2931" s="8" t="s">
        <v>10135</v>
      </c>
      <c r="E2931" s="8"/>
      <c r="F2931" s="8" t="s">
        <v>14197</v>
      </c>
    </row>
    <row r="2932" spans="1:6" ht="15.75" customHeight="1" x14ac:dyDescent="0.25">
      <c r="A2932" s="8"/>
      <c r="B2932" s="8" t="s">
        <v>13649</v>
      </c>
      <c r="C2932" s="8" t="s">
        <v>13650</v>
      </c>
      <c r="D2932" s="8" t="s">
        <v>10137</v>
      </c>
      <c r="E2932" s="8"/>
      <c r="F2932" s="8" t="s">
        <v>14202</v>
      </c>
    </row>
    <row r="2933" spans="1:6" ht="15.75" customHeight="1" x14ac:dyDescent="0.25">
      <c r="A2933" s="8"/>
      <c r="B2933" s="8" t="s">
        <v>13649</v>
      </c>
      <c r="C2933" s="8" t="s">
        <v>13650</v>
      </c>
      <c r="D2933" s="8" t="s">
        <v>10139</v>
      </c>
      <c r="E2933" s="8"/>
      <c r="F2933" s="8" t="s">
        <v>14201</v>
      </c>
    </row>
    <row r="2934" spans="1:6" ht="15.75" customHeight="1" x14ac:dyDescent="0.25">
      <c r="A2934" s="8"/>
      <c r="B2934" s="8" t="s">
        <v>13649</v>
      </c>
      <c r="C2934" s="8" t="s">
        <v>13650</v>
      </c>
      <c r="D2934" s="8" t="s">
        <v>10169</v>
      </c>
      <c r="E2934" s="8"/>
      <c r="F2934" s="8" t="s">
        <v>14198</v>
      </c>
    </row>
    <row r="2935" spans="1:6" ht="15.75" customHeight="1" x14ac:dyDescent="0.25">
      <c r="A2935" s="8"/>
      <c r="B2935" s="8" t="s">
        <v>13649</v>
      </c>
      <c r="C2935" s="8" t="s">
        <v>13650</v>
      </c>
      <c r="D2935" s="8" t="s">
        <v>10171</v>
      </c>
      <c r="E2935" s="8"/>
      <c r="F2935" s="8" t="s">
        <v>14138</v>
      </c>
    </row>
    <row r="2936" spans="1:6" ht="15.75" customHeight="1" x14ac:dyDescent="0.25">
      <c r="A2936" s="8"/>
      <c r="B2936" s="8" t="s">
        <v>13649</v>
      </c>
      <c r="C2936" s="8" t="s">
        <v>13650</v>
      </c>
      <c r="D2936" s="8" t="s">
        <v>10165</v>
      </c>
      <c r="E2936" s="8"/>
      <c r="F2936" s="8" t="s">
        <v>14137</v>
      </c>
    </row>
    <row r="2937" spans="1:6" ht="15.75" customHeight="1" x14ac:dyDescent="0.25">
      <c r="A2937" s="8"/>
      <c r="B2937" s="8" t="s">
        <v>13649</v>
      </c>
      <c r="C2937" s="8" t="s">
        <v>13650</v>
      </c>
      <c r="D2937" s="8" t="s">
        <v>10167</v>
      </c>
      <c r="E2937" s="8"/>
      <c r="F2937" s="8" t="s">
        <v>14199</v>
      </c>
    </row>
    <row r="2938" spans="1:6" ht="15.75" customHeight="1" x14ac:dyDescent="0.25">
      <c r="A2938" s="8"/>
      <c r="B2938" s="8" t="s">
        <v>13649</v>
      </c>
      <c r="C2938" s="8" t="s">
        <v>13650</v>
      </c>
      <c r="D2938" s="8" t="s">
        <v>10217</v>
      </c>
      <c r="E2938" s="8"/>
      <c r="F2938" s="8" t="s">
        <v>14156</v>
      </c>
    </row>
    <row r="2939" spans="1:6" ht="15.75" customHeight="1" x14ac:dyDescent="0.25">
      <c r="A2939" s="8"/>
      <c r="B2939" s="8" t="s">
        <v>13649</v>
      </c>
      <c r="C2939" s="8" t="s">
        <v>13650</v>
      </c>
      <c r="D2939" s="8" t="s">
        <v>14094</v>
      </c>
      <c r="E2939" s="8"/>
      <c r="F2939" s="8" t="s">
        <v>14095</v>
      </c>
    </row>
    <row r="2940" spans="1:6" ht="15.75" customHeight="1" x14ac:dyDescent="0.25">
      <c r="A2940" s="8"/>
      <c r="B2940" s="8" t="s">
        <v>13649</v>
      </c>
      <c r="C2940" s="8" t="s">
        <v>13650</v>
      </c>
      <c r="D2940" s="8" t="s">
        <v>13827</v>
      </c>
      <c r="E2940" s="8"/>
      <c r="F2940" s="8" t="s">
        <v>13828</v>
      </c>
    </row>
    <row r="2941" spans="1:6" ht="15.75" customHeight="1" x14ac:dyDescent="0.25">
      <c r="A2941" s="8"/>
      <c r="B2941" s="8" t="s">
        <v>13649</v>
      </c>
      <c r="C2941" s="8" t="s">
        <v>13650</v>
      </c>
      <c r="D2941" s="8" t="s">
        <v>13825</v>
      </c>
      <c r="E2941" s="8"/>
      <c r="F2941" s="8" t="s">
        <v>13826</v>
      </c>
    </row>
    <row r="2942" spans="1:6" ht="15.75" customHeight="1" x14ac:dyDescent="0.25">
      <c r="A2942" s="8"/>
      <c r="B2942" s="8" t="s">
        <v>13649</v>
      </c>
      <c r="C2942" s="8" t="s">
        <v>13650</v>
      </c>
      <c r="D2942" s="8" t="s">
        <v>13819</v>
      </c>
      <c r="E2942" s="8"/>
      <c r="F2942" s="8" t="s">
        <v>13820</v>
      </c>
    </row>
    <row r="2943" spans="1:6" ht="15.75" customHeight="1" x14ac:dyDescent="0.25">
      <c r="A2943" s="8"/>
      <c r="B2943" s="8" t="s">
        <v>13649</v>
      </c>
      <c r="C2943" s="8" t="s">
        <v>13650</v>
      </c>
      <c r="D2943" s="8" t="s">
        <v>13792</v>
      </c>
      <c r="E2943" s="8"/>
      <c r="F2943" s="8" t="s">
        <v>13793</v>
      </c>
    </row>
    <row r="2944" spans="1:6" ht="15.75" customHeight="1" x14ac:dyDescent="0.25">
      <c r="A2944" s="8"/>
      <c r="B2944" s="8" t="s">
        <v>13649</v>
      </c>
      <c r="C2944" s="8" t="s">
        <v>13650</v>
      </c>
      <c r="D2944" s="8" t="s">
        <v>13823</v>
      </c>
      <c r="E2944" s="8"/>
      <c r="F2944" s="8" t="s">
        <v>13824</v>
      </c>
    </row>
    <row r="2945" spans="1:6" ht="15.75" customHeight="1" x14ac:dyDescent="0.25">
      <c r="A2945" s="8"/>
      <c r="B2945" s="8" t="s">
        <v>13649</v>
      </c>
      <c r="C2945" s="8" t="s">
        <v>13650</v>
      </c>
      <c r="D2945" s="8" t="s">
        <v>13821</v>
      </c>
      <c r="E2945" s="8"/>
      <c r="F2945" s="8" t="s">
        <v>13822</v>
      </c>
    </row>
    <row r="2946" spans="1:6" ht="15.75" customHeight="1" x14ac:dyDescent="0.25">
      <c r="A2946" s="8"/>
      <c r="B2946" s="8" t="s">
        <v>13649</v>
      </c>
      <c r="C2946" s="8" t="s">
        <v>13650</v>
      </c>
      <c r="D2946" s="8" t="s">
        <v>13817</v>
      </c>
      <c r="E2946" s="8"/>
      <c r="F2946" s="8" t="s">
        <v>13818</v>
      </c>
    </row>
    <row r="2947" spans="1:6" ht="15.75" customHeight="1" x14ac:dyDescent="0.25">
      <c r="A2947" s="8"/>
      <c r="B2947" s="8" t="s">
        <v>13649</v>
      </c>
      <c r="C2947" s="8" t="s">
        <v>13650</v>
      </c>
      <c r="D2947" s="8" t="s">
        <v>13784</v>
      </c>
      <c r="E2947" s="8"/>
      <c r="F2947" s="8" t="s">
        <v>13785</v>
      </c>
    </row>
    <row r="2948" spans="1:6" ht="15.75" customHeight="1" x14ac:dyDescent="0.25">
      <c r="A2948" s="8"/>
      <c r="B2948" s="8" t="s">
        <v>13649</v>
      </c>
      <c r="C2948" s="8" t="s">
        <v>13650</v>
      </c>
      <c r="D2948" s="8" t="s">
        <v>13765</v>
      </c>
      <c r="E2948" s="8"/>
      <c r="F2948" s="8" t="s">
        <v>13766</v>
      </c>
    </row>
    <row r="2949" spans="1:6" ht="15.75" customHeight="1" x14ac:dyDescent="0.25">
      <c r="A2949" s="8"/>
      <c r="B2949" s="8" t="s">
        <v>13649</v>
      </c>
      <c r="C2949" s="8" t="s">
        <v>13650</v>
      </c>
      <c r="D2949" s="8" t="s">
        <v>13763</v>
      </c>
      <c r="E2949" s="8"/>
      <c r="F2949" s="8" t="s">
        <v>13764</v>
      </c>
    </row>
    <row r="2950" spans="1:6" ht="15.75" customHeight="1" x14ac:dyDescent="0.25">
      <c r="A2950" s="8"/>
      <c r="B2950" s="8" t="s">
        <v>13649</v>
      </c>
      <c r="C2950" s="8" t="s">
        <v>13650</v>
      </c>
      <c r="D2950" s="8" t="s">
        <v>13813</v>
      </c>
      <c r="E2950" s="8"/>
      <c r="F2950" s="8" t="s">
        <v>13814</v>
      </c>
    </row>
    <row r="2951" spans="1:6" ht="15.75" customHeight="1" x14ac:dyDescent="0.25">
      <c r="A2951" s="8"/>
      <c r="B2951" s="8" t="s">
        <v>13649</v>
      </c>
      <c r="C2951" s="8" t="s">
        <v>13650</v>
      </c>
      <c r="D2951" s="8" t="s">
        <v>13811</v>
      </c>
      <c r="E2951" s="8"/>
      <c r="F2951" s="8" t="s">
        <v>13812</v>
      </c>
    </row>
    <row r="2952" spans="1:6" ht="15.75" customHeight="1" x14ac:dyDescent="0.25">
      <c r="A2952" s="8"/>
      <c r="B2952" s="8" t="s">
        <v>13649</v>
      </c>
      <c r="C2952" s="8" t="s">
        <v>13650</v>
      </c>
      <c r="D2952" s="8" t="s">
        <v>13809</v>
      </c>
      <c r="E2952" s="8"/>
      <c r="F2952" s="8" t="s">
        <v>13810</v>
      </c>
    </row>
    <row r="2953" spans="1:6" ht="15.75" customHeight="1" x14ac:dyDescent="0.25">
      <c r="A2953" s="8"/>
      <c r="B2953" s="8" t="s">
        <v>13649</v>
      </c>
      <c r="C2953" s="8" t="s">
        <v>13650</v>
      </c>
      <c r="D2953" s="8" t="s">
        <v>13815</v>
      </c>
      <c r="E2953" s="8"/>
      <c r="F2953" s="8" t="s">
        <v>13816</v>
      </c>
    </row>
    <row r="2954" spans="1:6" ht="15.75" customHeight="1" x14ac:dyDescent="0.25">
      <c r="A2954" s="8"/>
      <c r="B2954" s="8" t="s">
        <v>13649</v>
      </c>
      <c r="C2954" s="8" t="s">
        <v>13650</v>
      </c>
      <c r="D2954" s="8" t="s">
        <v>13794</v>
      </c>
      <c r="E2954" s="8"/>
      <c r="F2954" s="8" t="s">
        <v>13795</v>
      </c>
    </row>
    <row r="2955" spans="1:6" ht="15.75" customHeight="1" x14ac:dyDescent="0.25">
      <c r="A2955" s="8"/>
      <c r="B2955" s="8" t="s">
        <v>13649</v>
      </c>
      <c r="C2955" s="8" t="s">
        <v>13650</v>
      </c>
      <c r="D2955" s="8" t="s">
        <v>13683</v>
      </c>
      <c r="E2955" s="8"/>
      <c r="F2955" s="8" t="s">
        <v>13684</v>
      </c>
    </row>
    <row r="2956" spans="1:6" ht="15.75" customHeight="1" x14ac:dyDescent="0.25">
      <c r="A2956" s="8"/>
      <c r="B2956" s="8" t="s">
        <v>13649</v>
      </c>
      <c r="C2956" s="8" t="s">
        <v>13650</v>
      </c>
      <c r="D2956" s="8" t="s">
        <v>13749</v>
      </c>
      <c r="E2956" s="8"/>
      <c r="F2956" s="8" t="s">
        <v>13750</v>
      </c>
    </row>
    <row r="2957" spans="1:6" ht="15.75" customHeight="1" x14ac:dyDescent="0.25">
      <c r="A2957" s="8"/>
      <c r="B2957" s="8" t="s">
        <v>13649</v>
      </c>
      <c r="C2957" s="8" t="s">
        <v>13650</v>
      </c>
      <c r="D2957" s="8" t="s">
        <v>13800</v>
      </c>
      <c r="E2957" s="8"/>
      <c r="F2957" s="8" t="s">
        <v>13801</v>
      </c>
    </row>
    <row r="2958" spans="1:6" ht="15.75" customHeight="1" x14ac:dyDescent="0.25">
      <c r="A2958" s="8"/>
      <c r="B2958" s="8" t="s">
        <v>13649</v>
      </c>
      <c r="C2958" s="8" t="s">
        <v>13650</v>
      </c>
      <c r="D2958" s="8" t="s">
        <v>13685</v>
      </c>
      <c r="E2958" s="8"/>
      <c r="F2958" s="8" t="s">
        <v>13686</v>
      </c>
    </row>
    <row r="2959" spans="1:6" ht="15.75" customHeight="1" x14ac:dyDescent="0.25">
      <c r="A2959" s="8"/>
      <c r="B2959" s="8" t="s">
        <v>13649</v>
      </c>
      <c r="C2959" s="8" t="s">
        <v>13650</v>
      </c>
      <c r="D2959" s="8" t="s">
        <v>13679</v>
      </c>
      <c r="E2959" s="8"/>
      <c r="F2959" s="8" t="s">
        <v>13680</v>
      </c>
    </row>
    <row r="2960" spans="1:6" ht="15.75" customHeight="1" x14ac:dyDescent="0.25">
      <c r="A2960" s="8"/>
      <c r="B2960" s="8" t="s">
        <v>13649</v>
      </c>
      <c r="C2960" s="8" t="s">
        <v>13650</v>
      </c>
      <c r="D2960" s="8" t="s">
        <v>13677</v>
      </c>
      <c r="E2960" s="8"/>
      <c r="F2960" s="8" t="s">
        <v>13678</v>
      </c>
    </row>
    <row r="2961" spans="1:6" ht="15.75" customHeight="1" x14ac:dyDescent="0.25">
      <c r="A2961" s="8"/>
      <c r="B2961" s="8" t="s">
        <v>13649</v>
      </c>
      <c r="C2961" s="8" t="s">
        <v>13650</v>
      </c>
      <c r="D2961" s="8" t="s">
        <v>13687</v>
      </c>
      <c r="E2961" s="8"/>
      <c r="F2961" s="8" t="s">
        <v>13688</v>
      </c>
    </row>
    <row r="2962" spans="1:6" ht="15.75" customHeight="1" x14ac:dyDescent="0.25">
      <c r="A2962" s="8"/>
      <c r="B2962" s="8" t="s">
        <v>13649</v>
      </c>
      <c r="C2962" s="8" t="s">
        <v>13650</v>
      </c>
      <c r="D2962" s="8" t="s">
        <v>13798</v>
      </c>
      <c r="E2962" s="8"/>
      <c r="F2962" s="8" t="s">
        <v>13799</v>
      </c>
    </row>
    <row r="2963" spans="1:6" ht="15.75" customHeight="1" x14ac:dyDescent="0.25">
      <c r="A2963" s="8"/>
      <c r="B2963" s="8" t="s">
        <v>13649</v>
      </c>
      <c r="C2963" s="8" t="s">
        <v>13650</v>
      </c>
      <c r="D2963" s="8" t="s">
        <v>13790</v>
      </c>
      <c r="E2963" s="8"/>
      <c r="F2963" s="8" t="s">
        <v>13791</v>
      </c>
    </row>
    <row r="2964" spans="1:6" ht="15.75" customHeight="1" x14ac:dyDescent="0.25">
      <c r="A2964" s="8"/>
      <c r="B2964" s="8" t="s">
        <v>13649</v>
      </c>
      <c r="C2964" s="8" t="s">
        <v>13650</v>
      </c>
      <c r="D2964" s="8" t="s">
        <v>13788</v>
      </c>
      <c r="E2964" s="8"/>
      <c r="F2964" s="8" t="s">
        <v>13789</v>
      </c>
    </row>
    <row r="2965" spans="1:6" ht="15.75" customHeight="1" x14ac:dyDescent="0.25">
      <c r="A2965" s="8"/>
      <c r="B2965" s="8" t="s">
        <v>13649</v>
      </c>
      <c r="C2965" s="8" t="s">
        <v>13650</v>
      </c>
      <c r="D2965" s="8" t="s">
        <v>13786</v>
      </c>
      <c r="E2965" s="8"/>
      <c r="F2965" s="8" t="s">
        <v>13787</v>
      </c>
    </row>
    <row r="2966" spans="1:6" ht="15.75" customHeight="1" x14ac:dyDescent="0.25">
      <c r="A2966" s="8"/>
      <c r="B2966" s="8" t="s">
        <v>13649</v>
      </c>
      <c r="C2966" s="8" t="s">
        <v>13650</v>
      </c>
      <c r="D2966" s="8" t="s">
        <v>13796</v>
      </c>
      <c r="E2966" s="8"/>
      <c r="F2966" s="8" t="s">
        <v>13797</v>
      </c>
    </row>
    <row r="2967" spans="1:6" ht="15.75" customHeight="1" x14ac:dyDescent="0.25">
      <c r="A2967" s="8"/>
      <c r="B2967" s="8" t="s">
        <v>13649</v>
      </c>
      <c r="C2967" s="8" t="s">
        <v>13650</v>
      </c>
      <c r="D2967" s="8" t="s">
        <v>13807</v>
      </c>
      <c r="E2967" s="8"/>
      <c r="F2967" s="8" t="s">
        <v>13808</v>
      </c>
    </row>
    <row r="2968" spans="1:6" ht="15.75" customHeight="1" x14ac:dyDescent="0.25">
      <c r="A2968" s="8"/>
      <c r="B2968" s="8" t="s">
        <v>13649</v>
      </c>
      <c r="C2968" s="8" t="s">
        <v>13650</v>
      </c>
      <c r="D2968" s="8" t="s">
        <v>13805</v>
      </c>
      <c r="E2968" s="8"/>
      <c r="F2968" s="8" t="s">
        <v>13806</v>
      </c>
    </row>
    <row r="2969" spans="1:6" ht="15.75" customHeight="1" x14ac:dyDescent="0.25">
      <c r="A2969" s="8"/>
      <c r="B2969" s="8" t="s">
        <v>13649</v>
      </c>
      <c r="C2969" s="8" t="s">
        <v>13650</v>
      </c>
      <c r="D2969" s="8" t="s">
        <v>13803</v>
      </c>
      <c r="E2969" s="8"/>
      <c r="F2969" s="8" t="s">
        <v>13804</v>
      </c>
    </row>
    <row r="2970" spans="1:6" ht="15.75" customHeight="1" x14ac:dyDescent="0.25">
      <c r="A2970" s="8"/>
      <c r="B2970" s="8" t="s">
        <v>13649</v>
      </c>
      <c r="C2970" s="8" t="s">
        <v>13650</v>
      </c>
      <c r="D2970" s="8" t="s">
        <v>13761</v>
      </c>
      <c r="E2970" s="8"/>
      <c r="F2970" s="8" t="s">
        <v>13762</v>
      </c>
    </row>
    <row r="2971" spans="1:6" ht="15.75" customHeight="1" x14ac:dyDescent="0.25">
      <c r="A2971" s="8"/>
      <c r="B2971" s="8" t="s">
        <v>13649</v>
      </c>
      <c r="C2971" s="8" t="s">
        <v>13650</v>
      </c>
      <c r="D2971" s="8" t="s">
        <v>10241</v>
      </c>
      <c r="E2971" s="8"/>
      <c r="F2971" s="8" t="s">
        <v>13777</v>
      </c>
    </row>
    <row r="2972" spans="1:6" ht="15.75" customHeight="1" x14ac:dyDescent="0.25">
      <c r="A2972" s="8"/>
      <c r="B2972" s="8" t="s">
        <v>13649</v>
      </c>
      <c r="C2972" s="8" t="s">
        <v>13650</v>
      </c>
      <c r="D2972" s="8" t="s">
        <v>10243</v>
      </c>
      <c r="E2972" s="8"/>
      <c r="F2972" s="8" t="s">
        <v>13773</v>
      </c>
    </row>
    <row r="2973" spans="1:6" ht="15.75" customHeight="1" x14ac:dyDescent="0.25">
      <c r="A2973" s="8"/>
      <c r="B2973" s="8" t="s">
        <v>13649</v>
      </c>
      <c r="C2973" s="8" t="s">
        <v>13650</v>
      </c>
      <c r="D2973" s="8" t="s">
        <v>10245</v>
      </c>
      <c r="E2973" s="8"/>
      <c r="F2973" s="8" t="s">
        <v>13772</v>
      </c>
    </row>
    <row r="2974" spans="1:6" ht="15.75" customHeight="1" x14ac:dyDescent="0.25">
      <c r="A2974" s="8"/>
      <c r="B2974" s="8" t="s">
        <v>13649</v>
      </c>
      <c r="C2974" s="8" t="s">
        <v>13650</v>
      </c>
      <c r="D2974" s="8" t="s">
        <v>10251</v>
      </c>
      <c r="E2974" s="8"/>
      <c r="F2974" s="8" t="s">
        <v>13781</v>
      </c>
    </row>
    <row r="2975" spans="1:6" ht="15.75" customHeight="1" x14ac:dyDescent="0.25">
      <c r="A2975" s="8"/>
      <c r="B2975" s="8" t="s">
        <v>13649</v>
      </c>
      <c r="C2975" s="8" t="s">
        <v>13650</v>
      </c>
      <c r="D2975" s="8" t="s">
        <v>10215</v>
      </c>
      <c r="E2975" s="8"/>
      <c r="F2975" s="8" t="s">
        <v>13778</v>
      </c>
    </row>
    <row r="2976" spans="1:6" ht="15.75" customHeight="1" x14ac:dyDescent="0.25">
      <c r="A2976" s="8"/>
      <c r="B2976" s="8" t="s">
        <v>13649</v>
      </c>
      <c r="C2976" s="8" t="s">
        <v>13650</v>
      </c>
      <c r="D2976" s="8" t="s">
        <v>10247</v>
      </c>
      <c r="E2976" s="8"/>
      <c r="F2976" s="8" t="s">
        <v>13783</v>
      </c>
    </row>
    <row r="2977" spans="1:6" ht="15.75" customHeight="1" x14ac:dyDescent="0.25">
      <c r="A2977" s="8"/>
      <c r="B2977" s="8" t="s">
        <v>13649</v>
      </c>
      <c r="C2977" s="8" t="s">
        <v>13650</v>
      </c>
      <c r="D2977" s="8" t="s">
        <v>10249</v>
      </c>
      <c r="E2977" s="8"/>
      <c r="F2977" s="8" t="s">
        <v>13782</v>
      </c>
    </row>
    <row r="2978" spans="1:6" ht="15.75" customHeight="1" x14ac:dyDescent="0.25">
      <c r="A2978" s="8"/>
      <c r="B2978" s="8" t="s">
        <v>13649</v>
      </c>
      <c r="C2978" s="8" t="s">
        <v>13650</v>
      </c>
      <c r="D2978" s="8" t="s">
        <v>10258</v>
      </c>
      <c r="E2978" s="8"/>
      <c r="F2978" s="8" t="s">
        <v>13771</v>
      </c>
    </row>
    <row r="2979" spans="1:6" ht="15.75" customHeight="1" x14ac:dyDescent="0.25">
      <c r="A2979" s="8"/>
      <c r="B2979" s="8" t="s">
        <v>13649</v>
      </c>
      <c r="C2979" s="8" t="s">
        <v>13650</v>
      </c>
      <c r="D2979" s="8" t="s">
        <v>10223</v>
      </c>
      <c r="E2979" s="8"/>
      <c r="F2979" s="8" t="s">
        <v>13829</v>
      </c>
    </row>
    <row r="2980" spans="1:6" ht="15.75" customHeight="1" x14ac:dyDescent="0.25">
      <c r="A2980" s="8"/>
      <c r="B2980" s="8" t="s">
        <v>13649</v>
      </c>
      <c r="C2980" s="8" t="s">
        <v>13650</v>
      </c>
      <c r="D2980" s="8" t="s">
        <v>10225</v>
      </c>
      <c r="E2980" s="8"/>
      <c r="F2980" s="8" t="s">
        <v>14152</v>
      </c>
    </row>
    <row r="2981" spans="1:6" ht="15.75" customHeight="1" x14ac:dyDescent="0.25">
      <c r="A2981" s="8"/>
      <c r="B2981" s="8" t="s">
        <v>13649</v>
      </c>
      <c r="C2981" s="8" t="s">
        <v>13650</v>
      </c>
      <c r="D2981" s="8" t="s">
        <v>10227</v>
      </c>
      <c r="E2981" s="8"/>
      <c r="F2981" s="8" t="s">
        <v>14154</v>
      </c>
    </row>
    <row r="2982" spans="1:6" ht="15.75" customHeight="1" x14ac:dyDescent="0.25">
      <c r="A2982" s="8"/>
      <c r="B2982" s="8" t="s">
        <v>13649</v>
      </c>
      <c r="C2982" s="8" t="s">
        <v>13650</v>
      </c>
      <c r="D2982" s="8" t="s">
        <v>10256</v>
      </c>
      <c r="E2982" s="8"/>
      <c r="F2982" s="8" t="s">
        <v>14153</v>
      </c>
    </row>
    <row r="2983" spans="1:6" ht="15.75" customHeight="1" x14ac:dyDescent="0.25">
      <c r="A2983" s="8"/>
      <c r="B2983" s="8" t="s">
        <v>13649</v>
      </c>
      <c r="C2983" s="8" t="s">
        <v>13650</v>
      </c>
      <c r="D2983" s="8" t="s">
        <v>10260</v>
      </c>
      <c r="E2983" s="8"/>
      <c r="F2983" s="8" t="s">
        <v>13776</v>
      </c>
    </row>
    <row r="2984" spans="1:6" ht="15.75" customHeight="1" x14ac:dyDescent="0.25">
      <c r="A2984" s="8"/>
      <c r="B2984" s="8" t="s">
        <v>13649</v>
      </c>
      <c r="C2984" s="8" t="s">
        <v>13650</v>
      </c>
      <c r="D2984" s="8" t="s">
        <v>10262</v>
      </c>
      <c r="E2984" s="8"/>
      <c r="F2984" s="8" t="s">
        <v>13775</v>
      </c>
    </row>
    <row r="2985" spans="1:6" ht="15.75" customHeight="1" x14ac:dyDescent="0.25">
      <c r="A2985" s="8"/>
      <c r="B2985" s="8" t="s">
        <v>13649</v>
      </c>
      <c r="C2985" s="8" t="s">
        <v>13650</v>
      </c>
      <c r="D2985" s="8" t="s">
        <v>10253</v>
      </c>
      <c r="E2985" s="8"/>
      <c r="F2985" s="8" t="s">
        <v>13774</v>
      </c>
    </row>
    <row r="2986" spans="1:6" ht="15.75" customHeight="1" x14ac:dyDescent="0.25">
      <c r="A2986" s="8"/>
      <c r="B2986" s="8" t="s">
        <v>13649</v>
      </c>
      <c r="C2986" s="8" t="s">
        <v>13650</v>
      </c>
      <c r="D2986" s="8" t="s">
        <v>10189</v>
      </c>
      <c r="E2986" s="8"/>
      <c r="F2986" s="8" t="s">
        <v>13779</v>
      </c>
    </row>
    <row r="2987" spans="1:6" ht="15.75" customHeight="1" x14ac:dyDescent="0.25">
      <c r="A2987" s="8"/>
      <c r="B2987" s="8" t="s">
        <v>13649</v>
      </c>
      <c r="C2987" s="8" t="s">
        <v>13650</v>
      </c>
      <c r="D2987" s="8" t="s">
        <v>13751</v>
      </c>
      <c r="E2987" s="8"/>
      <c r="F2987" s="8" t="s">
        <v>13752</v>
      </c>
    </row>
    <row r="2988" spans="1:6" ht="15.75" customHeight="1" x14ac:dyDescent="0.25">
      <c r="A2988" s="8"/>
      <c r="B2988" s="8" t="s">
        <v>13649</v>
      </c>
      <c r="C2988" s="8" t="s">
        <v>13650</v>
      </c>
      <c r="D2988" s="8" t="s">
        <v>13757</v>
      </c>
      <c r="E2988" s="8"/>
      <c r="F2988" s="8" t="s">
        <v>13758</v>
      </c>
    </row>
    <row r="2989" spans="1:6" ht="15.75" customHeight="1" x14ac:dyDescent="0.25">
      <c r="A2989" s="8"/>
      <c r="B2989" s="8" t="s">
        <v>13649</v>
      </c>
      <c r="C2989" s="8" t="s">
        <v>13650</v>
      </c>
      <c r="D2989" s="8" t="s">
        <v>18235</v>
      </c>
      <c r="E2989" s="8"/>
      <c r="F2989" s="8" t="s">
        <v>18236</v>
      </c>
    </row>
    <row r="2990" spans="1:6" ht="15.75" customHeight="1" x14ac:dyDescent="0.25">
      <c r="A2990" s="8"/>
      <c r="B2990" s="8" t="s">
        <v>13649</v>
      </c>
      <c r="C2990" s="8" t="s">
        <v>13650</v>
      </c>
      <c r="D2990" s="8" t="s">
        <v>13753</v>
      </c>
      <c r="E2990" s="8"/>
      <c r="F2990" s="8" t="s">
        <v>13754</v>
      </c>
    </row>
    <row r="2991" spans="1:6" ht="15.75" customHeight="1" x14ac:dyDescent="0.25">
      <c r="A2991" s="8"/>
      <c r="B2991" s="8" t="s">
        <v>13649</v>
      </c>
      <c r="C2991" s="8" t="s">
        <v>13650</v>
      </c>
      <c r="D2991" s="8" t="s">
        <v>13769</v>
      </c>
      <c r="E2991" s="8"/>
      <c r="F2991" s="8" t="s">
        <v>13770</v>
      </c>
    </row>
    <row r="2992" spans="1:6" ht="15.75" customHeight="1" x14ac:dyDescent="0.25">
      <c r="A2992" s="8"/>
      <c r="B2992" s="8" t="s">
        <v>13649</v>
      </c>
      <c r="C2992" s="8" t="s">
        <v>13650</v>
      </c>
      <c r="D2992" s="8" t="s">
        <v>13767</v>
      </c>
      <c r="E2992" s="8"/>
      <c r="F2992" s="8" t="s">
        <v>13768</v>
      </c>
    </row>
    <row r="2993" spans="1:6" ht="15.75" customHeight="1" x14ac:dyDescent="0.25">
      <c r="A2993" s="8"/>
      <c r="B2993" s="8" t="s">
        <v>13649</v>
      </c>
      <c r="C2993" s="8" t="s">
        <v>13650</v>
      </c>
      <c r="D2993" s="8" t="s">
        <v>13759</v>
      </c>
      <c r="E2993" s="8"/>
      <c r="F2993" s="8" t="s">
        <v>13760</v>
      </c>
    </row>
    <row r="2994" spans="1:6" ht="15.75" customHeight="1" x14ac:dyDescent="0.25">
      <c r="A2994" s="8"/>
      <c r="B2994" s="8" t="s">
        <v>13649</v>
      </c>
      <c r="C2994" s="8" t="s">
        <v>13650</v>
      </c>
      <c r="D2994" s="8" t="s">
        <v>10193</v>
      </c>
      <c r="E2994" s="8"/>
      <c r="F2994" s="8" t="s">
        <v>13756</v>
      </c>
    </row>
    <row r="2995" spans="1:6" ht="15.75" customHeight="1" x14ac:dyDescent="0.25">
      <c r="A2995" s="8"/>
      <c r="B2995" s="8" t="s">
        <v>13649</v>
      </c>
      <c r="C2995" s="8" t="s">
        <v>13650</v>
      </c>
      <c r="D2995" s="8" t="s">
        <v>13691</v>
      </c>
      <c r="E2995" s="8"/>
      <c r="F2995" s="8" t="s">
        <v>13692</v>
      </c>
    </row>
    <row r="2996" spans="1:6" ht="15.75" customHeight="1" x14ac:dyDescent="0.25">
      <c r="A2996" s="8"/>
      <c r="B2996" s="8" t="s">
        <v>13649</v>
      </c>
      <c r="C2996" s="8" t="s">
        <v>13650</v>
      </c>
      <c r="D2996" s="8" t="s">
        <v>10185</v>
      </c>
      <c r="E2996" s="8"/>
      <c r="F2996" s="8" t="s">
        <v>13755</v>
      </c>
    </row>
    <row r="2997" spans="1:6" ht="15.75" customHeight="1" x14ac:dyDescent="0.25">
      <c r="A2997" s="8"/>
      <c r="B2997" s="8" t="s">
        <v>13649</v>
      </c>
      <c r="C2997" s="8" t="s">
        <v>13650</v>
      </c>
      <c r="D2997" s="8" t="s">
        <v>10187</v>
      </c>
      <c r="E2997" s="8"/>
      <c r="F2997" s="8" t="s">
        <v>13780</v>
      </c>
    </row>
    <row r="2998" spans="1:6" ht="15.75" customHeight="1" x14ac:dyDescent="0.25">
      <c r="A2998" s="8"/>
      <c r="B2998" s="8" t="s">
        <v>13649</v>
      </c>
      <c r="C2998" s="8" t="s">
        <v>13650</v>
      </c>
      <c r="D2998" s="8" t="s">
        <v>13701</v>
      </c>
      <c r="E2998" s="8"/>
      <c r="F2998" s="8" t="s">
        <v>13702</v>
      </c>
    </row>
    <row r="2999" spans="1:6" ht="15.75" customHeight="1" x14ac:dyDescent="0.25">
      <c r="A2999" s="8"/>
      <c r="B2999" s="8" t="s">
        <v>13649</v>
      </c>
      <c r="C2999" s="8" t="s">
        <v>13650</v>
      </c>
      <c r="D2999" s="8" t="s">
        <v>13689</v>
      </c>
      <c r="E2999" s="8"/>
      <c r="F2999" s="8" t="s">
        <v>13690</v>
      </c>
    </row>
    <row r="3000" spans="1:6" ht="15.75" customHeight="1" x14ac:dyDescent="0.25">
      <c r="A3000" s="8"/>
      <c r="B3000" s="8" t="s">
        <v>13649</v>
      </c>
      <c r="C3000" s="8" t="s">
        <v>13650</v>
      </c>
      <c r="D3000" s="8" t="s">
        <v>13697</v>
      </c>
      <c r="E3000" s="8"/>
      <c r="F3000" s="8" t="s">
        <v>13698</v>
      </c>
    </row>
    <row r="3001" spans="1:6" ht="15.75" customHeight="1" x14ac:dyDescent="0.25">
      <c r="A3001" s="8"/>
      <c r="B3001" s="8" t="s">
        <v>13649</v>
      </c>
      <c r="C3001" s="8" t="s">
        <v>13650</v>
      </c>
      <c r="D3001" s="8" t="s">
        <v>13699</v>
      </c>
      <c r="E3001" s="8"/>
      <c r="F3001" s="8" t="s">
        <v>13700</v>
      </c>
    </row>
    <row r="3002" spans="1:6" ht="15.75" customHeight="1" x14ac:dyDescent="0.25">
      <c r="A3002" s="8"/>
      <c r="B3002" s="8" t="s">
        <v>13649</v>
      </c>
      <c r="C3002" s="8" t="s">
        <v>13650</v>
      </c>
      <c r="D3002" s="8" t="s">
        <v>10406</v>
      </c>
      <c r="E3002" s="8"/>
      <c r="F3002" s="8" t="s">
        <v>14189</v>
      </c>
    </row>
    <row r="3003" spans="1:6" ht="15.75" customHeight="1" x14ac:dyDescent="0.25">
      <c r="A3003" s="8"/>
      <c r="B3003" s="8" t="s">
        <v>13649</v>
      </c>
      <c r="C3003" s="8" t="s">
        <v>13650</v>
      </c>
      <c r="D3003" s="8" t="s">
        <v>10308</v>
      </c>
      <c r="E3003" s="8"/>
      <c r="F3003" s="8" t="s">
        <v>14044</v>
      </c>
    </row>
    <row r="3004" spans="1:6" ht="15.75" customHeight="1" x14ac:dyDescent="0.25">
      <c r="A3004" s="8"/>
      <c r="B3004" s="8" t="s">
        <v>13649</v>
      </c>
      <c r="C3004" s="8" t="s">
        <v>13650</v>
      </c>
      <c r="D3004" s="8" t="s">
        <v>10310</v>
      </c>
      <c r="E3004" s="8"/>
      <c r="F3004" s="8" t="s">
        <v>14040</v>
      </c>
    </row>
    <row r="3005" spans="1:6" ht="15.75" customHeight="1" x14ac:dyDescent="0.25">
      <c r="A3005" s="8"/>
      <c r="B3005" s="8" t="s">
        <v>13649</v>
      </c>
      <c r="C3005" s="8" t="s">
        <v>13650</v>
      </c>
      <c r="D3005" s="8" t="s">
        <v>10312</v>
      </c>
      <c r="E3005" s="8"/>
      <c r="F3005" s="8" t="s">
        <v>14039</v>
      </c>
    </row>
    <row r="3006" spans="1:6" ht="15.75" customHeight="1" x14ac:dyDescent="0.25">
      <c r="A3006" s="8"/>
      <c r="B3006" s="8" t="s">
        <v>13649</v>
      </c>
      <c r="C3006" s="8" t="s">
        <v>13650</v>
      </c>
      <c r="D3006" s="8" t="s">
        <v>10294</v>
      </c>
      <c r="E3006" s="8"/>
      <c r="F3006" s="8" t="s">
        <v>14048</v>
      </c>
    </row>
    <row r="3007" spans="1:6" ht="15.75" customHeight="1" x14ac:dyDescent="0.25">
      <c r="A3007" s="8"/>
      <c r="B3007" s="8" t="s">
        <v>13649</v>
      </c>
      <c r="C3007" s="8" t="s">
        <v>13650</v>
      </c>
      <c r="D3007" s="8" t="s">
        <v>10300</v>
      </c>
      <c r="E3007" s="8"/>
      <c r="F3007" s="8" t="s">
        <v>14045</v>
      </c>
    </row>
    <row r="3008" spans="1:6" ht="15.75" customHeight="1" x14ac:dyDescent="0.25">
      <c r="A3008" s="8"/>
      <c r="B3008" s="8" t="s">
        <v>13649</v>
      </c>
      <c r="C3008" s="8" t="s">
        <v>13650</v>
      </c>
      <c r="D3008" s="8" t="s">
        <v>10290</v>
      </c>
      <c r="E3008" s="8"/>
      <c r="F3008" s="8" t="s">
        <v>14047</v>
      </c>
    </row>
    <row r="3009" spans="1:6" ht="15.75" customHeight="1" x14ac:dyDescent="0.25">
      <c r="A3009" s="8"/>
      <c r="B3009" s="8" t="s">
        <v>13649</v>
      </c>
      <c r="C3009" s="8" t="s">
        <v>13650</v>
      </c>
      <c r="D3009" s="8" t="s">
        <v>10292</v>
      </c>
      <c r="E3009" s="8"/>
      <c r="F3009" s="8" t="s">
        <v>14049</v>
      </c>
    </row>
    <row r="3010" spans="1:6" ht="15.75" customHeight="1" x14ac:dyDescent="0.25">
      <c r="A3010" s="8"/>
      <c r="B3010" s="8" t="s">
        <v>13649</v>
      </c>
      <c r="C3010" s="8" t="s">
        <v>13650</v>
      </c>
      <c r="D3010" s="8" t="s">
        <v>10302</v>
      </c>
      <c r="E3010" s="8"/>
      <c r="F3010" s="8" t="s">
        <v>14041</v>
      </c>
    </row>
    <row r="3011" spans="1:6" ht="15.75" customHeight="1" x14ac:dyDescent="0.25">
      <c r="A3011" s="8"/>
      <c r="B3011" s="8" t="s">
        <v>13649</v>
      </c>
      <c r="C3011" s="8" t="s">
        <v>13650</v>
      </c>
      <c r="D3011" s="8" t="s">
        <v>10272</v>
      </c>
      <c r="E3011" s="8"/>
      <c r="F3011" s="8" t="s">
        <v>14057</v>
      </c>
    </row>
    <row r="3012" spans="1:6" ht="15.75" customHeight="1" x14ac:dyDescent="0.25">
      <c r="A3012" s="8"/>
      <c r="B3012" s="8" t="s">
        <v>13649</v>
      </c>
      <c r="C3012" s="8" t="s">
        <v>13650</v>
      </c>
      <c r="D3012" s="8" t="s">
        <v>10274</v>
      </c>
      <c r="E3012" s="8"/>
      <c r="F3012" s="8" t="s">
        <v>14059</v>
      </c>
    </row>
    <row r="3013" spans="1:6" ht="15.75" customHeight="1" x14ac:dyDescent="0.25">
      <c r="A3013" s="8"/>
      <c r="B3013" s="8" t="s">
        <v>13649</v>
      </c>
      <c r="C3013" s="8" t="s">
        <v>13650</v>
      </c>
      <c r="D3013" s="8" t="s">
        <v>10264</v>
      </c>
      <c r="E3013" s="8"/>
      <c r="F3013" s="8" t="s">
        <v>14061</v>
      </c>
    </row>
    <row r="3014" spans="1:6" ht="15.75" customHeight="1" x14ac:dyDescent="0.25">
      <c r="A3014" s="8"/>
      <c r="B3014" s="8" t="s">
        <v>13649</v>
      </c>
      <c r="C3014" s="8" t="s">
        <v>13650</v>
      </c>
      <c r="D3014" s="8" t="s">
        <v>10270</v>
      </c>
      <c r="E3014" s="8"/>
      <c r="F3014" s="8" t="s">
        <v>14058</v>
      </c>
    </row>
    <row r="3015" spans="1:6" ht="15.75" customHeight="1" x14ac:dyDescent="0.25">
      <c r="A3015" s="8"/>
      <c r="B3015" s="8" t="s">
        <v>13649</v>
      </c>
      <c r="C3015" s="8" t="s">
        <v>13650</v>
      </c>
      <c r="D3015" s="8" t="s">
        <v>10304</v>
      </c>
      <c r="E3015" s="8"/>
      <c r="F3015" s="8" t="s">
        <v>14043</v>
      </c>
    </row>
    <row r="3016" spans="1:6" ht="15.75" customHeight="1" x14ac:dyDescent="0.25">
      <c r="A3016" s="8"/>
      <c r="B3016" s="8" t="s">
        <v>13649</v>
      </c>
      <c r="C3016" s="8" t="s">
        <v>13650</v>
      </c>
      <c r="D3016" s="8" t="s">
        <v>10306</v>
      </c>
      <c r="E3016" s="8"/>
      <c r="F3016" s="8" t="s">
        <v>14042</v>
      </c>
    </row>
    <row r="3017" spans="1:6" ht="15.75" customHeight="1" x14ac:dyDescent="0.25">
      <c r="A3017" s="8"/>
      <c r="B3017" s="8" t="s">
        <v>13649</v>
      </c>
      <c r="C3017" s="8" t="s">
        <v>13650</v>
      </c>
      <c r="D3017" s="8" t="s">
        <v>10288</v>
      </c>
      <c r="E3017" s="8"/>
      <c r="F3017" s="8" t="s">
        <v>14050</v>
      </c>
    </row>
    <row r="3018" spans="1:6" ht="15.75" customHeight="1" x14ac:dyDescent="0.25">
      <c r="A3018" s="8"/>
      <c r="B3018" s="8" t="s">
        <v>13649</v>
      </c>
      <c r="C3018" s="8" t="s">
        <v>13650</v>
      </c>
      <c r="D3018" s="8" t="s">
        <v>10298</v>
      </c>
      <c r="E3018" s="8"/>
      <c r="F3018" s="8" t="s">
        <v>14046</v>
      </c>
    </row>
    <row r="3019" spans="1:6" ht="15.75" customHeight="1" x14ac:dyDescent="0.25">
      <c r="A3019" s="8"/>
      <c r="B3019" s="8" t="s">
        <v>13649</v>
      </c>
      <c r="C3019" s="8" t="s">
        <v>13650</v>
      </c>
      <c r="D3019" s="8" t="s">
        <v>10418</v>
      </c>
      <c r="E3019" s="8"/>
      <c r="F3019" s="8" t="s">
        <v>14070</v>
      </c>
    </row>
    <row r="3020" spans="1:6" ht="15.75" customHeight="1" x14ac:dyDescent="0.25">
      <c r="A3020" s="8"/>
      <c r="B3020" s="8" t="s">
        <v>13649</v>
      </c>
      <c r="C3020" s="8" t="s">
        <v>13650</v>
      </c>
      <c r="D3020" s="8" t="s">
        <v>10420</v>
      </c>
      <c r="E3020" s="8"/>
      <c r="F3020" s="8" t="s">
        <v>14077</v>
      </c>
    </row>
    <row r="3021" spans="1:6" ht="15.75" customHeight="1" x14ac:dyDescent="0.25">
      <c r="A3021" s="8"/>
      <c r="B3021" s="8" t="s">
        <v>13649</v>
      </c>
      <c r="C3021" s="8" t="s">
        <v>13650</v>
      </c>
      <c r="D3021" s="8" t="s">
        <v>10410</v>
      </c>
      <c r="E3021" s="8"/>
      <c r="F3021" s="8" t="s">
        <v>14076</v>
      </c>
    </row>
    <row r="3022" spans="1:6" ht="15.75" customHeight="1" x14ac:dyDescent="0.25">
      <c r="A3022" s="8"/>
      <c r="B3022" s="8" t="s">
        <v>13649</v>
      </c>
      <c r="C3022" s="8" t="s">
        <v>13650</v>
      </c>
      <c r="D3022" s="8" t="s">
        <v>10416</v>
      </c>
      <c r="E3022" s="8"/>
      <c r="F3022" s="8" t="s">
        <v>14064</v>
      </c>
    </row>
    <row r="3023" spans="1:6" ht="15.75" customHeight="1" x14ac:dyDescent="0.25">
      <c r="A3023" s="8"/>
      <c r="B3023" s="8" t="s">
        <v>13649</v>
      </c>
      <c r="C3023" s="8" t="s">
        <v>13650</v>
      </c>
      <c r="D3023" s="8" t="s">
        <v>10444</v>
      </c>
      <c r="E3023" s="8"/>
      <c r="F3023" s="8" t="s">
        <v>14062</v>
      </c>
    </row>
    <row r="3024" spans="1:6" ht="15.75" customHeight="1" x14ac:dyDescent="0.25">
      <c r="A3024" s="8"/>
      <c r="B3024" s="8" t="s">
        <v>13649</v>
      </c>
      <c r="C3024" s="8" t="s">
        <v>13650</v>
      </c>
      <c r="D3024" s="8" t="s">
        <v>10446</v>
      </c>
      <c r="E3024" s="8"/>
      <c r="F3024" s="8" t="s">
        <v>14063</v>
      </c>
    </row>
    <row r="3025" spans="1:6" ht="15.75" customHeight="1" x14ac:dyDescent="0.25">
      <c r="A3025" s="8"/>
      <c r="B3025" s="8" t="s">
        <v>13649</v>
      </c>
      <c r="C3025" s="8" t="s">
        <v>13650</v>
      </c>
      <c r="D3025" s="8" t="s">
        <v>10433</v>
      </c>
      <c r="E3025" s="8"/>
      <c r="F3025" s="8" t="s">
        <v>14065</v>
      </c>
    </row>
    <row r="3026" spans="1:6" ht="15.75" customHeight="1" x14ac:dyDescent="0.25">
      <c r="A3026" s="8"/>
      <c r="B3026" s="8" t="s">
        <v>13649</v>
      </c>
      <c r="C3026" s="8" t="s">
        <v>13650</v>
      </c>
      <c r="D3026" s="8" t="s">
        <v>10412</v>
      </c>
      <c r="E3026" s="8"/>
      <c r="F3026" s="8" t="s">
        <v>14078</v>
      </c>
    </row>
    <row r="3027" spans="1:6" ht="15.75" customHeight="1" x14ac:dyDescent="0.25">
      <c r="A3027" s="8"/>
      <c r="B3027" s="8" t="s">
        <v>13649</v>
      </c>
      <c r="C3027" s="8" t="s">
        <v>13650</v>
      </c>
      <c r="D3027" s="8" t="s">
        <v>10423</v>
      </c>
      <c r="E3027" s="8"/>
      <c r="F3027" s="8" t="s">
        <v>14072</v>
      </c>
    </row>
    <row r="3028" spans="1:6" ht="15.75" customHeight="1" x14ac:dyDescent="0.25">
      <c r="A3028" s="8"/>
      <c r="B3028" s="8" t="s">
        <v>13649</v>
      </c>
      <c r="C3028" s="8" t="s">
        <v>13650</v>
      </c>
      <c r="D3028" s="8" t="s">
        <v>10425</v>
      </c>
      <c r="E3028" s="8"/>
      <c r="F3028" s="8" t="s">
        <v>14074</v>
      </c>
    </row>
    <row r="3029" spans="1:6" ht="15.75" customHeight="1" x14ac:dyDescent="0.25">
      <c r="A3029" s="8"/>
      <c r="B3029" s="8" t="s">
        <v>13649</v>
      </c>
      <c r="C3029" s="8" t="s">
        <v>13650</v>
      </c>
      <c r="D3029" s="8" t="s">
        <v>10296</v>
      </c>
      <c r="E3029" s="8"/>
      <c r="F3029" s="8" t="s">
        <v>14073</v>
      </c>
    </row>
    <row r="3030" spans="1:6" ht="15.75" customHeight="1" x14ac:dyDescent="0.25">
      <c r="A3030" s="8"/>
      <c r="B3030" s="8" t="s">
        <v>13649</v>
      </c>
      <c r="C3030" s="8" t="s">
        <v>13650</v>
      </c>
      <c r="D3030" s="8" t="s">
        <v>10431</v>
      </c>
      <c r="E3030" s="8"/>
      <c r="F3030" s="8" t="s">
        <v>14071</v>
      </c>
    </row>
    <row r="3031" spans="1:6" ht="15.75" customHeight="1" x14ac:dyDescent="0.25">
      <c r="A3031" s="8"/>
      <c r="B3031" s="8" t="s">
        <v>13649</v>
      </c>
      <c r="C3031" s="8" t="s">
        <v>13650</v>
      </c>
      <c r="D3031" s="8" t="s">
        <v>10414</v>
      </c>
      <c r="E3031" s="8"/>
      <c r="F3031" s="8" t="s">
        <v>14080</v>
      </c>
    </row>
    <row r="3032" spans="1:6" ht="15.75" customHeight="1" x14ac:dyDescent="0.25">
      <c r="A3032" s="8"/>
      <c r="B3032" s="8" t="s">
        <v>13649</v>
      </c>
      <c r="C3032" s="8" t="s">
        <v>13650</v>
      </c>
      <c r="D3032" s="8" t="s">
        <v>10427</v>
      </c>
      <c r="E3032" s="8"/>
      <c r="F3032" s="8" t="s">
        <v>14079</v>
      </c>
    </row>
    <row r="3033" spans="1:6" ht="15.75" customHeight="1" x14ac:dyDescent="0.25">
      <c r="A3033" s="8"/>
      <c r="B3033" s="8" t="s">
        <v>13649</v>
      </c>
      <c r="C3033" s="8" t="s">
        <v>13650</v>
      </c>
      <c r="D3033" s="8" t="s">
        <v>10429</v>
      </c>
      <c r="E3033" s="8"/>
      <c r="F3033" s="8" t="s">
        <v>14075</v>
      </c>
    </row>
    <row r="3034" spans="1:6" ht="15.75" customHeight="1" x14ac:dyDescent="0.25">
      <c r="A3034" s="8"/>
      <c r="B3034" s="8" t="s">
        <v>13649</v>
      </c>
      <c r="C3034" s="8" t="s">
        <v>13650</v>
      </c>
      <c r="D3034" s="8" t="s">
        <v>10266</v>
      </c>
      <c r="E3034" s="8"/>
      <c r="F3034" s="8" t="s">
        <v>14060</v>
      </c>
    </row>
    <row r="3035" spans="1:6" ht="15.75" customHeight="1" x14ac:dyDescent="0.25">
      <c r="A3035" s="8"/>
      <c r="B3035" s="8" t="s">
        <v>13649</v>
      </c>
      <c r="C3035" s="8" t="s">
        <v>13650</v>
      </c>
      <c r="D3035" s="8" t="s">
        <v>10320</v>
      </c>
      <c r="E3035" s="8"/>
      <c r="F3035" s="8" t="s">
        <v>14120</v>
      </c>
    </row>
    <row r="3036" spans="1:6" ht="15.75" customHeight="1" x14ac:dyDescent="0.25">
      <c r="A3036" s="8"/>
      <c r="B3036" s="8" t="s">
        <v>13649</v>
      </c>
      <c r="C3036" s="8" t="s">
        <v>13650</v>
      </c>
      <c r="D3036" s="8" t="s">
        <v>10322</v>
      </c>
      <c r="E3036" s="8"/>
      <c r="F3036" s="8" t="s">
        <v>14122</v>
      </c>
    </row>
    <row r="3037" spans="1:6" ht="15.75" customHeight="1" x14ac:dyDescent="0.25">
      <c r="A3037" s="8"/>
      <c r="B3037" s="8" t="s">
        <v>13649</v>
      </c>
      <c r="C3037" s="8" t="s">
        <v>13650</v>
      </c>
      <c r="D3037" s="8" t="s">
        <v>10314</v>
      </c>
      <c r="E3037" s="8"/>
      <c r="F3037" s="8" t="s">
        <v>14121</v>
      </c>
    </row>
    <row r="3038" spans="1:6" ht="15.75" customHeight="1" x14ac:dyDescent="0.25">
      <c r="A3038" s="8"/>
      <c r="B3038" s="8" t="s">
        <v>13649</v>
      </c>
      <c r="C3038" s="8" t="s">
        <v>13650</v>
      </c>
      <c r="D3038" s="8" t="s">
        <v>10318</v>
      </c>
      <c r="E3038" s="8"/>
      <c r="F3038" s="8" t="s">
        <v>14118</v>
      </c>
    </row>
    <row r="3039" spans="1:6" ht="15.75" customHeight="1" x14ac:dyDescent="0.25">
      <c r="A3039" s="8"/>
      <c r="B3039" s="8" t="s">
        <v>13649</v>
      </c>
      <c r="C3039" s="8" t="s">
        <v>13650</v>
      </c>
      <c r="D3039" s="8" t="s">
        <v>10352</v>
      </c>
      <c r="E3039" s="8"/>
      <c r="F3039" s="8" t="s">
        <v>14104</v>
      </c>
    </row>
    <row r="3040" spans="1:6" ht="15.75" customHeight="1" x14ac:dyDescent="0.25">
      <c r="A3040" s="8"/>
      <c r="B3040" s="8" t="s">
        <v>13649</v>
      </c>
      <c r="C3040" s="8" t="s">
        <v>13650</v>
      </c>
      <c r="D3040" s="8" t="s">
        <v>10354</v>
      </c>
      <c r="E3040" s="8"/>
      <c r="F3040" s="8" t="s">
        <v>14112</v>
      </c>
    </row>
    <row r="3041" spans="1:6" ht="15.75" customHeight="1" x14ac:dyDescent="0.25">
      <c r="A3041" s="8"/>
      <c r="B3041" s="8" t="s">
        <v>13649</v>
      </c>
      <c r="C3041" s="8" t="s">
        <v>13650</v>
      </c>
      <c r="D3041" s="8" t="s">
        <v>10336</v>
      </c>
      <c r="E3041" s="8"/>
      <c r="F3041" s="8" t="s">
        <v>14119</v>
      </c>
    </row>
    <row r="3042" spans="1:6" ht="15.75" customHeight="1" x14ac:dyDescent="0.25">
      <c r="A3042" s="8"/>
      <c r="B3042" s="8" t="s">
        <v>13649</v>
      </c>
      <c r="C3042" s="8" t="s">
        <v>13650</v>
      </c>
      <c r="D3042" s="8" t="s">
        <v>10316</v>
      </c>
      <c r="E3042" s="8"/>
      <c r="F3042" s="8" t="s">
        <v>14117</v>
      </c>
    </row>
    <row r="3043" spans="1:6" ht="15.75" customHeight="1" x14ac:dyDescent="0.25">
      <c r="A3043" s="8"/>
      <c r="B3043" s="8" t="s">
        <v>13649</v>
      </c>
      <c r="C3043" s="8" t="s">
        <v>13650</v>
      </c>
      <c r="D3043" s="8" t="s">
        <v>10326</v>
      </c>
      <c r="E3043" s="8"/>
      <c r="F3043" s="8" t="s">
        <v>14088</v>
      </c>
    </row>
    <row r="3044" spans="1:6" ht="15.75" customHeight="1" x14ac:dyDescent="0.25">
      <c r="A3044" s="8"/>
      <c r="B3044" s="8" t="s">
        <v>13649</v>
      </c>
      <c r="C3044" s="8" t="s">
        <v>13650</v>
      </c>
      <c r="D3044" s="8" t="s">
        <v>10328</v>
      </c>
      <c r="E3044" s="8"/>
      <c r="F3044" s="8" t="s">
        <v>14087</v>
      </c>
    </row>
    <row r="3045" spans="1:6" ht="15.75" customHeight="1" x14ac:dyDescent="0.25">
      <c r="A3045" s="8"/>
      <c r="B3045" s="8" t="s">
        <v>13649</v>
      </c>
      <c r="C3045" s="8" t="s">
        <v>13650</v>
      </c>
      <c r="D3045" s="8" t="s">
        <v>10199</v>
      </c>
      <c r="E3045" s="8"/>
      <c r="F3045" s="8" t="s">
        <v>14089</v>
      </c>
    </row>
    <row r="3046" spans="1:6" ht="15.75" customHeight="1" x14ac:dyDescent="0.25">
      <c r="A3046" s="8"/>
      <c r="B3046" s="8" t="s">
        <v>13649</v>
      </c>
      <c r="C3046" s="8" t="s">
        <v>13650</v>
      </c>
      <c r="D3046" s="8" t="s">
        <v>10324</v>
      </c>
      <c r="E3046" s="8"/>
      <c r="F3046" s="8" t="s">
        <v>14115</v>
      </c>
    </row>
    <row r="3047" spans="1:6" ht="15.75" customHeight="1" x14ac:dyDescent="0.25">
      <c r="A3047" s="8"/>
      <c r="B3047" s="8" t="s">
        <v>13649</v>
      </c>
      <c r="C3047" s="8" t="s">
        <v>13650</v>
      </c>
      <c r="D3047" s="8" t="s">
        <v>10330</v>
      </c>
      <c r="E3047" s="8"/>
      <c r="F3047" s="8" t="s">
        <v>14113</v>
      </c>
    </row>
    <row r="3048" spans="1:6" ht="15.75" customHeight="1" x14ac:dyDescent="0.25">
      <c r="A3048" s="8"/>
      <c r="B3048" s="8" t="s">
        <v>13649</v>
      </c>
      <c r="C3048" s="8" t="s">
        <v>13650</v>
      </c>
      <c r="D3048" s="8" t="s">
        <v>10332</v>
      </c>
      <c r="E3048" s="8"/>
      <c r="F3048" s="8" t="s">
        <v>14114</v>
      </c>
    </row>
    <row r="3049" spans="1:6" ht="15.75" customHeight="1" x14ac:dyDescent="0.25">
      <c r="A3049" s="8"/>
      <c r="B3049" s="8" t="s">
        <v>13649</v>
      </c>
      <c r="C3049" s="8" t="s">
        <v>13650</v>
      </c>
      <c r="D3049" s="8" t="s">
        <v>10334</v>
      </c>
      <c r="E3049" s="8"/>
      <c r="F3049" s="8" t="s">
        <v>14116</v>
      </c>
    </row>
    <row r="3050" spans="1:6" ht="15.75" customHeight="1" x14ac:dyDescent="0.25">
      <c r="A3050" s="8"/>
      <c r="B3050" s="8" t="s">
        <v>13649</v>
      </c>
      <c r="C3050" s="8" t="s">
        <v>13650</v>
      </c>
      <c r="D3050" s="8" t="s">
        <v>10350</v>
      </c>
      <c r="E3050" s="8"/>
      <c r="F3050" s="8" t="s">
        <v>14105</v>
      </c>
    </row>
    <row r="3051" spans="1:6" ht="15.75" customHeight="1" x14ac:dyDescent="0.25">
      <c r="A3051" s="8"/>
      <c r="B3051" s="8" t="s">
        <v>13649</v>
      </c>
      <c r="C3051" s="8" t="s">
        <v>13650</v>
      </c>
      <c r="D3051" s="8" t="s">
        <v>10276</v>
      </c>
      <c r="E3051" s="8"/>
      <c r="F3051" s="8" t="s">
        <v>14055</v>
      </c>
    </row>
    <row r="3052" spans="1:6" ht="15.75" customHeight="1" x14ac:dyDescent="0.25">
      <c r="A3052" s="8"/>
      <c r="B3052" s="8" t="s">
        <v>13649</v>
      </c>
      <c r="C3052" s="8" t="s">
        <v>13650</v>
      </c>
      <c r="D3052" s="8" t="s">
        <v>10278</v>
      </c>
      <c r="E3052" s="8"/>
      <c r="F3052" s="8" t="s">
        <v>14054</v>
      </c>
    </row>
    <row r="3053" spans="1:6" ht="15.75" customHeight="1" x14ac:dyDescent="0.25">
      <c r="A3053" s="8"/>
      <c r="B3053" s="8" t="s">
        <v>13649</v>
      </c>
      <c r="C3053" s="8" t="s">
        <v>13650</v>
      </c>
      <c r="D3053" s="8" t="s">
        <v>10280</v>
      </c>
      <c r="E3053" s="8"/>
      <c r="F3053" s="8" t="s">
        <v>14081</v>
      </c>
    </row>
    <row r="3054" spans="1:6" ht="15.75" customHeight="1" x14ac:dyDescent="0.25">
      <c r="A3054" s="8"/>
      <c r="B3054" s="8" t="s">
        <v>13649</v>
      </c>
      <c r="C3054" s="8" t="s">
        <v>13650</v>
      </c>
      <c r="D3054" s="8" t="s">
        <v>10286</v>
      </c>
      <c r="E3054" s="8"/>
      <c r="F3054" s="8" t="s">
        <v>14053</v>
      </c>
    </row>
    <row r="3055" spans="1:6" ht="15.75" customHeight="1" x14ac:dyDescent="0.25">
      <c r="A3055" s="8"/>
      <c r="B3055" s="8" t="s">
        <v>13649</v>
      </c>
      <c r="C3055" s="8" t="s">
        <v>13650</v>
      </c>
      <c r="D3055" s="8" t="s">
        <v>10268</v>
      </c>
      <c r="E3055" s="8"/>
      <c r="F3055" s="8" t="s">
        <v>14056</v>
      </c>
    </row>
    <row r="3056" spans="1:6" ht="15.75" customHeight="1" x14ac:dyDescent="0.25">
      <c r="A3056" s="8"/>
      <c r="B3056" s="8" t="s">
        <v>13649</v>
      </c>
      <c r="C3056" s="8" t="s">
        <v>13650</v>
      </c>
      <c r="D3056" s="8" t="s">
        <v>10282</v>
      </c>
      <c r="E3056" s="8"/>
      <c r="F3056" s="8" t="s">
        <v>14052</v>
      </c>
    </row>
    <row r="3057" spans="1:6" ht="15.75" customHeight="1" x14ac:dyDescent="0.25">
      <c r="A3057" s="8"/>
      <c r="B3057" s="8" t="s">
        <v>13649</v>
      </c>
      <c r="C3057" s="8" t="s">
        <v>13650</v>
      </c>
      <c r="D3057" s="8" t="s">
        <v>10284</v>
      </c>
      <c r="E3057" s="8"/>
      <c r="F3057" s="8" t="s">
        <v>14051</v>
      </c>
    </row>
    <row r="3058" spans="1:6" ht="15.75" customHeight="1" x14ac:dyDescent="0.25">
      <c r="A3058" s="8"/>
      <c r="B3058" s="8" t="s">
        <v>13649</v>
      </c>
      <c r="C3058" s="8" t="s">
        <v>13650</v>
      </c>
      <c r="D3058" s="8" t="s">
        <v>10344</v>
      </c>
      <c r="E3058" s="8"/>
      <c r="F3058" s="8" t="s">
        <v>14108</v>
      </c>
    </row>
    <row r="3059" spans="1:6" ht="15.75" customHeight="1" x14ac:dyDescent="0.25">
      <c r="A3059" s="8"/>
      <c r="B3059" s="8" t="s">
        <v>13649</v>
      </c>
      <c r="C3059" s="8" t="s">
        <v>13650</v>
      </c>
      <c r="D3059" s="8" t="s">
        <v>10342</v>
      </c>
      <c r="E3059" s="8"/>
      <c r="F3059" s="8" t="s">
        <v>14106</v>
      </c>
    </row>
    <row r="3060" spans="1:6" ht="15.75" customHeight="1" x14ac:dyDescent="0.25">
      <c r="A3060" s="8"/>
      <c r="B3060" s="8" t="s">
        <v>13649</v>
      </c>
      <c r="C3060" s="8" t="s">
        <v>13650</v>
      </c>
      <c r="D3060" s="8" t="s">
        <v>10356</v>
      </c>
      <c r="E3060" s="8"/>
      <c r="F3060" s="8" t="s">
        <v>14102</v>
      </c>
    </row>
    <row r="3061" spans="1:6" ht="15.75" customHeight="1" x14ac:dyDescent="0.25">
      <c r="A3061" s="8"/>
      <c r="B3061" s="8" t="s">
        <v>13649</v>
      </c>
      <c r="C3061" s="8" t="s">
        <v>13650</v>
      </c>
      <c r="D3061" s="8" t="s">
        <v>10358</v>
      </c>
      <c r="E3061" s="8"/>
      <c r="F3061" s="8" t="s">
        <v>14103</v>
      </c>
    </row>
    <row r="3062" spans="1:6" ht="15.75" customHeight="1" x14ac:dyDescent="0.25">
      <c r="A3062" s="8"/>
      <c r="B3062" s="8" t="s">
        <v>13649</v>
      </c>
      <c r="C3062" s="8" t="s">
        <v>13650</v>
      </c>
      <c r="D3062" s="8" t="s">
        <v>10340</v>
      </c>
      <c r="E3062" s="8"/>
      <c r="F3062" s="8" t="s">
        <v>14110</v>
      </c>
    </row>
    <row r="3063" spans="1:6" ht="15.75" customHeight="1" x14ac:dyDescent="0.25">
      <c r="A3063" s="8"/>
      <c r="B3063" s="8" t="s">
        <v>13649</v>
      </c>
      <c r="C3063" s="8" t="s">
        <v>13650</v>
      </c>
      <c r="D3063" s="8" t="s">
        <v>10346</v>
      </c>
      <c r="E3063" s="8"/>
      <c r="F3063" s="8" t="s">
        <v>14107</v>
      </c>
    </row>
    <row r="3064" spans="1:6" ht="15.75" customHeight="1" x14ac:dyDescent="0.25">
      <c r="A3064" s="8"/>
      <c r="B3064" s="8" t="s">
        <v>13649</v>
      </c>
      <c r="C3064" s="8" t="s">
        <v>13650</v>
      </c>
      <c r="D3064" s="8" t="s">
        <v>10348</v>
      </c>
      <c r="E3064" s="8"/>
      <c r="F3064" s="8" t="s">
        <v>14109</v>
      </c>
    </row>
    <row r="3065" spans="1:6" ht="15.75" customHeight="1" x14ac:dyDescent="0.25">
      <c r="A3065" s="8"/>
      <c r="B3065" s="8" t="s">
        <v>13649</v>
      </c>
      <c r="C3065" s="8" t="s">
        <v>13650</v>
      </c>
      <c r="D3065" s="8" t="s">
        <v>10338</v>
      </c>
      <c r="E3065" s="8"/>
      <c r="F3065" s="8" t="s">
        <v>14111</v>
      </c>
    </row>
    <row r="3066" spans="1:6" ht="15.75" customHeight="1" x14ac:dyDescent="0.25">
      <c r="A3066" s="8"/>
      <c r="B3066" s="8" t="s">
        <v>13649</v>
      </c>
      <c r="C3066" s="8" t="s">
        <v>13650</v>
      </c>
      <c r="D3066" s="8" t="s">
        <v>10452</v>
      </c>
      <c r="E3066" s="8"/>
      <c r="F3066" s="8" t="s">
        <v>14066</v>
      </c>
    </row>
    <row r="3067" spans="1:6" ht="15.75" customHeight="1" x14ac:dyDescent="0.25">
      <c r="A3067" s="8"/>
      <c r="B3067" s="8" t="s">
        <v>13649</v>
      </c>
      <c r="C3067" s="8" t="s">
        <v>13650</v>
      </c>
      <c r="D3067" s="8" t="s">
        <v>13727</v>
      </c>
      <c r="E3067" s="8"/>
      <c r="F3067" s="8" t="s">
        <v>13728</v>
      </c>
    </row>
    <row r="3068" spans="1:6" ht="15.75" customHeight="1" x14ac:dyDescent="0.25">
      <c r="A3068" s="8"/>
      <c r="B3068" s="8" t="s">
        <v>13649</v>
      </c>
      <c r="C3068" s="8" t="s">
        <v>13650</v>
      </c>
      <c r="D3068" s="8" t="s">
        <v>13729</v>
      </c>
      <c r="E3068" s="8"/>
      <c r="F3068" s="8" t="s">
        <v>13730</v>
      </c>
    </row>
    <row r="3069" spans="1:6" ht="15.75" customHeight="1" x14ac:dyDescent="0.25">
      <c r="A3069" s="8"/>
      <c r="B3069" s="8" t="s">
        <v>13649</v>
      </c>
      <c r="C3069" s="8" t="s">
        <v>13650</v>
      </c>
      <c r="D3069" s="8" t="s">
        <v>13743</v>
      </c>
      <c r="E3069" s="8"/>
      <c r="F3069" s="8" t="s">
        <v>13744</v>
      </c>
    </row>
    <row r="3070" spans="1:6" ht="15.75" customHeight="1" x14ac:dyDescent="0.25">
      <c r="A3070" s="8"/>
      <c r="B3070" s="8" t="s">
        <v>13649</v>
      </c>
      <c r="C3070" s="8" t="s">
        <v>13650</v>
      </c>
      <c r="D3070" s="8" t="s">
        <v>13725</v>
      </c>
      <c r="E3070" s="8"/>
      <c r="F3070" s="8" t="s">
        <v>13726</v>
      </c>
    </row>
    <row r="3071" spans="1:6" ht="15.75" customHeight="1" x14ac:dyDescent="0.25">
      <c r="A3071" s="8"/>
      <c r="B3071" s="8" t="s">
        <v>13649</v>
      </c>
      <c r="C3071" s="8" t="s">
        <v>13650</v>
      </c>
      <c r="D3071" s="8" t="s">
        <v>13731</v>
      </c>
      <c r="E3071" s="8"/>
      <c r="F3071" s="8" t="s">
        <v>13732</v>
      </c>
    </row>
    <row r="3072" spans="1:6" ht="15.75" customHeight="1" x14ac:dyDescent="0.25">
      <c r="A3072" s="8"/>
      <c r="B3072" s="8" t="s">
        <v>13649</v>
      </c>
      <c r="C3072" s="8" t="s">
        <v>13650</v>
      </c>
      <c r="D3072" s="8" t="s">
        <v>13733</v>
      </c>
      <c r="E3072" s="8"/>
      <c r="F3072" s="8" t="s">
        <v>13734</v>
      </c>
    </row>
    <row r="3073" spans="1:6" ht="15.75" customHeight="1" x14ac:dyDescent="0.25">
      <c r="A3073" s="8"/>
      <c r="B3073" s="8" t="s">
        <v>13649</v>
      </c>
      <c r="C3073" s="8" t="s">
        <v>13650</v>
      </c>
      <c r="D3073" s="8" t="s">
        <v>13735</v>
      </c>
      <c r="E3073" s="8"/>
      <c r="F3073" s="8" t="s">
        <v>13736</v>
      </c>
    </row>
    <row r="3074" spans="1:6" ht="15.75" customHeight="1" x14ac:dyDescent="0.25">
      <c r="A3074" s="8"/>
      <c r="B3074" s="8" t="s">
        <v>13649</v>
      </c>
      <c r="C3074" s="8" t="s">
        <v>13650</v>
      </c>
      <c r="D3074" s="8" t="s">
        <v>13745</v>
      </c>
      <c r="E3074" s="8"/>
      <c r="F3074" s="8" t="s">
        <v>13746</v>
      </c>
    </row>
    <row r="3075" spans="1:6" ht="15.75" customHeight="1" x14ac:dyDescent="0.25">
      <c r="A3075" s="8"/>
      <c r="B3075" s="8" t="s">
        <v>13649</v>
      </c>
      <c r="C3075" s="8" t="s">
        <v>13650</v>
      </c>
      <c r="D3075" s="8" t="s">
        <v>13711</v>
      </c>
      <c r="E3075" s="8"/>
      <c r="F3075" s="8" t="s">
        <v>13712</v>
      </c>
    </row>
    <row r="3076" spans="1:6" ht="15.75" customHeight="1" x14ac:dyDescent="0.25">
      <c r="A3076" s="8"/>
      <c r="B3076" s="8" t="s">
        <v>13649</v>
      </c>
      <c r="C3076" s="8" t="s">
        <v>13650</v>
      </c>
      <c r="D3076" s="8" t="s">
        <v>13713</v>
      </c>
      <c r="E3076" s="8"/>
      <c r="F3076" s="8" t="s">
        <v>13714</v>
      </c>
    </row>
    <row r="3077" spans="1:6" ht="15.75" customHeight="1" x14ac:dyDescent="0.25">
      <c r="A3077" s="8"/>
      <c r="B3077" s="8" t="s">
        <v>13649</v>
      </c>
      <c r="C3077" s="8" t="s">
        <v>13650</v>
      </c>
      <c r="D3077" s="8" t="s">
        <v>13715</v>
      </c>
      <c r="E3077" s="8"/>
      <c r="F3077" s="8" t="s">
        <v>13716</v>
      </c>
    </row>
    <row r="3078" spans="1:6" ht="15.75" customHeight="1" x14ac:dyDescent="0.25">
      <c r="A3078" s="8"/>
      <c r="B3078" s="8" t="s">
        <v>13649</v>
      </c>
      <c r="C3078" s="8" t="s">
        <v>13650</v>
      </c>
      <c r="D3078" s="8" t="s">
        <v>13741</v>
      </c>
      <c r="E3078" s="8"/>
      <c r="F3078" s="8" t="s">
        <v>13742</v>
      </c>
    </row>
    <row r="3079" spans="1:6" ht="15.75" customHeight="1" x14ac:dyDescent="0.25">
      <c r="A3079" s="8"/>
      <c r="B3079" s="8" t="s">
        <v>13649</v>
      </c>
      <c r="C3079" s="8" t="s">
        <v>13650</v>
      </c>
      <c r="D3079" s="8" t="s">
        <v>13747</v>
      </c>
      <c r="E3079" s="8"/>
      <c r="F3079" s="8" t="s">
        <v>13748</v>
      </c>
    </row>
    <row r="3080" spans="1:6" ht="15.75" customHeight="1" x14ac:dyDescent="0.25">
      <c r="A3080" s="8"/>
      <c r="B3080" s="8" t="s">
        <v>13649</v>
      </c>
      <c r="C3080" s="8" t="s">
        <v>13650</v>
      </c>
      <c r="D3080" s="8" t="s">
        <v>13737</v>
      </c>
      <c r="E3080" s="8"/>
      <c r="F3080" s="8" t="s">
        <v>13738</v>
      </c>
    </row>
    <row r="3081" spans="1:6" ht="15.75" customHeight="1" x14ac:dyDescent="0.25">
      <c r="A3081" s="8"/>
      <c r="B3081" s="8" t="s">
        <v>13649</v>
      </c>
      <c r="C3081" s="8" t="s">
        <v>13650</v>
      </c>
      <c r="D3081" s="8" t="s">
        <v>13739</v>
      </c>
      <c r="E3081" s="8"/>
      <c r="F3081" s="8" t="s">
        <v>13740</v>
      </c>
    </row>
    <row r="3082" spans="1:6" ht="15.75" customHeight="1" x14ac:dyDescent="0.25">
      <c r="A3082" s="8"/>
      <c r="B3082" s="8" t="s">
        <v>13649</v>
      </c>
      <c r="C3082" s="8" t="s">
        <v>13650</v>
      </c>
      <c r="D3082" s="8" t="s">
        <v>13703</v>
      </c>
      <c r="E3082" s="8"/>
      <c r="F3082" s="8" t="s">
        <v>13704</v>
      </c>
    </row>
    <row r="3083" spans="1:6" ht="15.75" customHeight="1" x14ac:dyDescent="0.25">
      <c r="A3083" s="8"/>
      <c r="B3083" s="8" t="s">
        <v>13649</v>
      </c>
      <c r="C3083" s="8" t="s">
        <v>13650</v>
      </c>
      <c r="D3083" s="8" t="s">
        <v>13661</v>
      </c>
      <c r="E3083" s="8"/>
      <c r="F3083" s="8" t="s">
        <v>13662</v>
      </c>
    </row>
    <row r="3084" spans="1:6" ht="15.75" customHeight="1" x14ac:dyDescent="0.25">
      <c r="A3084" s="8"/>
      <c r="B3084" s="8" t="s">
        <v>13649</v>
      </c>
      <c r="C3084" s="8" t="s">
        <v>13650</v>
      </c>
      <c r="D3084" s="8" t="s">
        <v>13651</v>
      </c>
      <c r="E3084" s="8"/>
      <c r="F3084" s="8" t="s">
        <v>13652</v>
      </c>
    </row>
    <row r="3085" spans="1:6" ht="15.75" customHeight="1" x14ac:dyDescent="0.25">
      <c r="A3085" s="8"/>
      <c r="B3085" s="8" t="s">
        <v>13649</v>
      </c>
      <c r="C3085" s="8" t="s">
        <v>13650</v>
      </c>
      <c r="D3085" s="8" t="s">
        <v>13653</v>
      </c>
      <c r="E3085" s="8"/>
      <c r="F3085" s="8" t="s">
        <v>13654</v>
      </c>
    </row>
    <row r="3086" spans="1:6" ht="15.75" customHeight="1" x14ac:dyDescent="0.25">
      <c r="A3086" s="8"/>
      <c r="B3086" s="8" t="s">
        <v>13649</v>
      </c>
      <c r="C3086" s="8" t="s">
        <v>13650</v>
      </c>
      <c r="D3086" s="8" t="s">
        <v>13659</v>
      </c>
      <c r="E3086" s="8"/>
      <c r="F3086" s="8" t="s">
        <v>13660</v>
      </c>
    </row>
    <row r="3087" spans="1:6" ht="15.75" customHeight="1" x14ac:dyDescent="0.25">
      <c r="A3087" s="8"/>
      <c r="B3087" s="8" t="s">
        <v>13649</v>
      </c>
      <c r="C3087" s="8" t="s">
        <v>13650</v>
      </c>
      <c r="D3087" s="8" t="s">
        <v>13693</v>
      </c>
      <c r="E3087" s="8"/>
      <c r="F3087" s="8" t="s">
        <v>13694</v>
      </c>
    </row>
    <row r="3088" spans="1:6" ht="15.75" customHeight="1" x14ac:dyDescent="0.25">
      <c r="A3088" s="8"/>
      <c r="B3088" s="8" t="s">
        <v>13649</v>
      </c>
      <c r="C3088" s="8" t="s">
        <v>13650</v>
      </c>
      <c r="D3088" s="8" t="s">
        <v>13695</v>
      </c>
      <c r="E3088" s="8"/>
      <c r="F3088" s="8" t="s">
        <v>13696</v>
      </c>
    </row>
    <row r="3089" spans="1:6" ht="15.75" customHeight="1" x14ac:dyDescent="0.25">
      <c r="A3089" s="8"/>
      <c r="B3089" s="8" t="s">
        <v>13649</v>
      </c>
      <c r="C3089" s="8" t="s">
        <v>13650</v>
      </c>
      <c r="D3089" s="8" t="s">
        <v>13657</v>
      </c>
      <c r="E3089" s="8"/>
      <c r="F3089" s="8" t="s">
        <v>13658</v>
      </c>
    </row>
    <row r="3090" spans="1:6" ht="15.75" customHeight="1" x14ac:dyDescent="0.25">
      <c r="A3090" s="8"/>
      <c r="B3090" s="8" t="s">
        <v>13649</v>
      </c>
      <c r="C3090" s="8" t="s">
        <v>13650</v>
      </c>
      <c r="D3090" s="8" t="s">
        <v>13655</v>
      </c>
      <c r="E3090" s="8"/>
      <c r="F3090" s="8" t="s">
        <v>13656</v>
      </c>
    </row>
    <row r="3091" spans="1:6" ht="15.75" customHeight="1" x14ac:dyDescent="0.25">
      <c r="A3091" s="8"/>
      <c r="B3091" s="8" t="s">
        <v>13649</v>
      </c>
      <c r="C3091" s="8" t="s">
        <v>13650</v>
      </c>
      <c r="D3091" s="8" t="s">
        <v>13665</v>
      </c>
      <c r="E3091" s="8"/>
      <c r="F3091" s="8" t="s">
        <v>13666</v>
      </c>
    </row>
    <row r="3092" spans="1:6" ht="15.75" customHeight="1" x14ac:dyDescent="0.25">
      <c r="A3092" s="8"/>
      <c r="B3092" s="8" t="s">
        <v>13649</v>
      </c>
      <c r="C3092" s="8" t="s">
        <v>13650</v>
      </c>
      <c r="D3092" s="8" t="s">
        <v>13667</v>
      </c>
      <c r="E3092" s="8"/>
      <c r="F3092" s="8" t="s">
        <v>13668</v>
      </c>
    </row>
    <row r="3093" spans="1:6" ht="15.75" customHeight="1" x14ac:dyDescent="0.25">
      <c r="A3093" s="8"/>
      <c r="B3093" s="8" t="s">
        <v>13649</v>
      </c>
      <c r="C3093" s="8" t="s">
        <v>13650</v>
      </c>
      <c r="D3093" s="8" t="s">
        <v>13669</v>
      </c>
      <c r="E3093" s="8"/>
      <c r="F3093" s="8" t="s">
        <v>13670</v>
      </c>
    </row>
    <row r="3094" spans="1:6" ht="15.75" customHeight="1" x14ac:dyDescent="0.25">
      <c r="A3094" s="8"/>
      <c r="B3094" s="8" t="s">
        <v>13649</v>
      </c>
      <c r="C3094" s="8" t="s">
        <v>13650</v>
      </c>
      <c r="D3094" s="8" t="s">
        <v>13675</v>
      </c>
      <c r="E3094" s="8"/>
      <c r="F3094" s="8" t="s">
        <v>13676</v>
      </c>
    </row>
    <row r="3095" spans="1:6" ht="15.75" customHeight="1" x14ac:dyDescent="0.25">
      <c r="A3095" s="8"/>
      <c r="B3095" s="8" t="s">
        <v>13649</v>
      </c>
      <c r="C3095" s="8" t="s">
        <v>13650</v>
      </c>
      <c r="D3095" s="8" t="s">
        <v>13663</v>
      </c>
      <c r="E3095" s="8"/>
      <c r="F3095" s="8" t="s">
        <v>13664</v>
      </c>
    </row>
    <row r="3096" spans="1:6" ht="15.75" customHeight="1" x14ac:dyDescent="0.25">
      <c r="A3096" s="8"/>
      <c r="B3096" s="8" t="s">
        <v>13649</v>
      </c>
      <c r="C3096" s="8" t="s">
        <v>13650</v>
      </c>
      <c r="D3096" s="8" t="s">
        <v>13671</v>
      </c>
      <c r="E3096" s="8"/>
      <c r="F3096" s="8" t="s">
        <v>13672</v>
      </c>
    </row>
    <row r="3097" spans="1:6" ht="15.75" customHeight="1" x14ac:dyDescent="0.25">
      <c r="A3097" s="8"/>
      <c r="B3097" s="8" t="s">
        <v>13649</v>
      </c>
      <c r="C3097" s="8" t="s">
        <v>13650</v>
      </c>
      <c r="D3097" s="8" t="s">
        <v>13673</v>
      </c>
      <c r="E3097" s="8"/>
      <c r="F3097" s="8" t="s">
        <v>13674</v>
      </c>
    </row>
    <row r="3098" spans="1:6" ht="15.75" customHeight="1" x14ac:dyDescent="0.25">
      <c r="A3098" s="8"/>
      <c r="B3098" s="8" t="s">
        <v>13649</v>
      </c>
      <c r="C3098" s="8" t="s">
        <v>13650</v>
      </c>
      <c r="D3098" s="8" t="s">
        <v>13705</v>
      </c>
      <c r="E3098" s="8"/>
      <c r="F3098" s="8" t="s">
        <v>13706</v>
      </c>
    </row>
    <row r="3099" spans="1:6" ht="15.75" customHeight="1" x14ac:dyDescent="0.25">
      <c r="A3099" s="8"/>
      <c r="B3099" s="8" t="s">
        <v>13649</v>
      </c>
      <c r="C3099" s="8" t="s">
        <v>13650</v>
      </c>
      <c r="D3099" s="8" t="s">
        <v>10380</v>
      </c>
      <c r="E3099" s="8"/>
      <c r="F3099" s="8" t="s">
        <v>14184</v>
      </c>
    </row>
    <row r="3100" spans="1:6" ht="15.75" customHeight="1" x14ac:dyDescent="0.25">
      <c r="A3100" s="8"/>
      <c r="B3100" s="8" t="s">
        <v>13649</v>
      </c>
      <c r="C3100" s="8" t="s">
        <v>13650</v>
      </c>
      <c r="D3100" s="8" t="s">
        <v>10382</v>
      </c>
      <c r="E3100" s="8"/>
      <c r="F3100" s="8" t="s">
        <v>14186</v>
      </c>
    </row>
    <row r="3101" spans="1:6" ht="15.75" customHeight="1" x14ac:dyDescent="0.25">
      <c r="A3101" s="8"/>
      <c r="B3101" s="8" t="s">
        <v>13649</v>
      </c>
      <c r="C3101" s="8" t="s">
        <v>13650</v>
      </c>
      <c r="D3101" s="8" t="s">
        <v>10372</v>
      </c>
      <c r="E3101" s="8"/>
      <c r="F3101" s="8" t="s">
        <v>14188</v>
      </c>
    </row>
    <row r="3102" spans="1:6" ht="15.75" customHeight="1" x14ac:dyDescent="0.25">
      <c r="A3102" s="8"/>
      <c r="B3102" s="8" t="s">
        <v>13649</v>
      </c>
      <c r="C3102" s="8" t="s">
        <v>13650</v>
      </c>
      <c r="D3102" s="8" t="s">
        <v>10378</v>
      </c>
      <c r="E3102" s="8"/>
      <c r="F3102" s="8" t="s">
        <v>14185</v>
      </c>
    </row>
    <row r="3103" spans="1:6" ht="15.75" customHeight="1" x14ac:dyDescent="0.25">
      <c r="A3103" s="8"/>
      <c r="B3103" s="8" t="s">
        <v>13649</v>
      </c>
      <c r="C3103" s="8" t="s">
        <v>13650</v>
      </c>
      <c r="D3103" s="8" t="s">
        <v>10360</v>
      </c>
      <c r="E3103" s="8"/>
      <c r="F3103" s="8" t="s">
        <v>14173</v>
      </c>
    </row>
    <row r="3104" spans="1:6" ht="15.75" customHeight="1" x14ac:dyDescent="0.25">
      <c r="A3104" s="8"/>
      <c r="B3104" s="8" t="s">
        <v>13649</v>
      </c>
      <c r="C3104" s="8" t="s">
        <v>13650</v>
      </c>
      <c r="D3104" s="8" t="s">
        <v>10362</v>
      </c>
      <c r="E3104" s="8"/>
      <c r="F3104" s="8" t="s">
        <v>14172</v>
      </c>
    </row>
    <row r="3105" spans="1:6" ht="15.75" customHeight="1" x14ac:dyDescent="0.25">
      <c r="A3105" s="8"/>
      <c r="B3105" s="8" t="s">
        <v>13649</v>
      </c>
      <c r="C3105" s="8" t="s">
        <v>13650</v>
      </c>
      <c r="D3105" s="8" t="s">
        <v>10364</v>
      </c>
      <c r="E3105" s="8"/>
      <c r="F3105" s="8" t="s">
        <v>14179</v>
      </c>
    </row>
    <row r="3106" spans="1:6" ht="15.75" customHeight="1" x14ac:dyDescent="0.25">
      <c r="A3106" s="8"/>
      <c r="B3106" s="8" t="s">
        <v>13649</v>
      </c>
      <c r="C3106" s="8" t="s">
        <v>13650</v>
      </c>
      <c r="D3106" s="8" t="s">
        <v>10374</v>
      </c>
      <c r="E3106" s="8"/>
      <c r="F3106" s="8" t="s">
        <v>14187</v>
      </c>
    </row>
    <row r="3107" spans="1:6" ht="15.75" customHeight="1" x14ac:dyDescent="0.25">
      <c r="A3107" s="8"/>
      <c r="B3107" s="8" t="s">
        <v>13649</v>
      </c>
      <c r="C3107" s="8" t="s">
        <v>13650</v>
      </c>
      <c r="D3107" s="8" t="s">
        <v>10435</v>
      </c>
      <c r="E3107" s="8"/>
      <c r="F3107" s="8" t="s">
        <v>14067</v>
      </c>
    </row>
    <row r="3108" spans="1:6" ht="15.75" customHeight="1" x14ac:dyDescent="0.25">
      <c r="A3108" s="8"/>
      <c r="B3108" s="8" t="s">
        <v>13649</v>
      </c>
      <c r="C3108" s="8" t="s">
        <v>13650</v>
      </c>
      <c r="D3108" s="8" t="s">
        <v>10448</v>
      </c>
      <c r="E3108" s="8"/>
      <c r="F3108" s="8" t="s">
        <v>14069</v>
      </c>
    </row>
    <row r="3109" spans="1:6" ht="15.75" customHeight="1" x14ac:dyDescent="0.25">
      <c r="A3109" s="8"/>
      <c r="B3109" s="8" t="s">
        <v>13649</v>
      </c>
      <c r="C3109" s="8" t="s">
        <v>13650</v>
      </c>
      <c r="D3109" s="8" t="s">
        <v>10450</v>
      </c>
      <c r="E3109" s="8"/>
      <c r="F3109" s="8" t="s">
        <v>14068</v>
      </c>
    </row>
    <row r="3110" spans="1:6" ht="15.75" customHeight="1" x14ac:dyDescent="0.25">
      <c r="A3110" s="8"/>
      <c r="B3110" s="8" t="s">
        <v>13649</v>
      </c>
      <c r="C3110" s="8" t="s">
        <v>13650</v>
      </c>
      <c r="D3110" s="8" t="s">
        <v>10442</v>
      </c>
      <c r="E3110" s="8"/>
      <c r="F3110" s="8" t="s">
        <v>14123</v>
      </c>
    </row>
    <row r="3111" spans="1:6" ht="15.75" customHeight="1" x14ac:dyDescent="0.25">
      <c r="A3111" s="8"/>
      <c r="B3111" s="8" t="s">
        <v>13649</v>
      </c>
      <c r="C3111" s="8" t="s">
        <v>13650</v>
      </c>
      <c r="D3111" s="8" t="s">
        <v>10376</v>
      </c>
      <c r="E3111" s="8"/>
      <c r="F3111" s="8" t="s">
        <v>14181</v>
      </c>
    </row>
    <row r="3112" spans="1:6" ht="15.75" customHeight="1" x14ac:dyDescent="0.25">
      <c r="A3112" s="8"/>
      <c r="B3112" s="8" t="s">
        <v>13649</v>
      </c>
      <c r="C3112" s="8" t="s">
        <v>13650</v>
      </c>
      <c r="D3112" s="8" t="s">
        <v>10438</v>
      </c>
      <c r="E3112" s="8"/>
      <c r="F3112" s="8" t="s">
        <v>14180</v>
      </c>
    </row>
    <row r="3113" spans="1:6" ht="15.75" customHeight="1" x14ac:dyDescent="0.25">
      <c r="A3113" s="8"/>
      <c r="B3113" s="8" t="s">
        <v>13649</v>
      </c>
      <c r="C3113" s="8" t="s">
        <v>13650</v>
      </c>
      <c r="D3113" s="8" t="s">
        <v>10440</v>
      </c>
      <c r="E3113" s="8"/>
      <c r="F3113" s="8" t="s">
        <v>14182</v>
      </c>
    </row>
    <row r="3114" spans="1:6" ht="15.75" customHeight="1" x14ac:dyDescent="0.25">
      <c r="A3114" s="8"/>
      <c r="B3114" s="8" t="s">
        <v>13649</v>
      </c>
      <c r="C3114" s="8" t="s">
        <v>13650</v>
      </c>
      <c r="D3114" s="8" t="s">
        <v>10370</v>
      </c>
      <c r="E3114" s="8"/>
      <c r="F3114" s="8" t="s">
        <v>14171</v>
      </c>
    </row>
    <row r="3115" spans="1:6" ht="15.75" customHeight="1" x14ac:dyDescent="0.25">
      <c r="A3115" s="8"/>
      <c r="B3115" s="8" t="s">
        <v>13649</v>
      </c>
      <c r="C3115" s="8" t="s">
        <v>13650</v>
      </c>
      <c r="D3115" s="8" t="s">
        <v>13723</v>
      </c>
      <c r="E3115" s="8"/>
      <c r="F3115" s="8" t="s">
        <v>13724</v>
      </c>
    </row>
    <row r="3116" spans="1:6" ht="15.75" customHeight="1" x14ac:dyDescent="0.25">
      <c r="A3116" s="8"/>
      <c r="B3116" s="8" t="s">
        <v>13649</v>
      </c>
      <c r="C3116" s="8" t="s">
        <v>13650</v>
      </c>
      <c r="D3116" s="8" t="s">
        <v>13717</v>
      </c>
      <c r="E3116" s="8"/>
      <c r="F3116" s="8" t="s">
        <v>13718</v>
      </c>
    </row>
    <row r="3117" spans="1:6" ht="15.75" customHeight="1" x14ac:dyDescent="0.25">
      <c r="A3117" s="8"/>
      <c r="B3117" s="8" t="s">
        <v>13649</v>
      </c>
      <c r="C3117" s="8" t="s">
        <v>13650</v>
      </c>
      <c r="D3117" s="8" t="s">
        <v>13968</v>
      </c>
      <c r="E3117" s="8"/>
      <c r="F3117" s="8" t="s">
        <v>13969</v>
      </c>
    </row>
    <row r="3118" spans="1:6" ht="15.75" customHeight="1" x14ac:dyDescent="0.25">
      <c r="A3118" s="8"/>
      <c r="B3118" s="8" t="s">
        <v>13649</v>
      </c>
      <c r="C3118" s="8" t="s">
        <v>13650</v>
      </c>
      <c r="D3118" s="8" t="s">
        <v>13721</v>
      </c>
      <c r="E3118" s="8"/>
      <c r="F3118" s="8" t="s">
        <v>13722</v>
      </c>
    </row>
    <row r="3119" spans="1:6" ht="15.75" customHeight="1" x14ac:dyDescent="0.25">
      <c r="A3119" s="8"/>
      <c r="B3119" s="8" t="s">
        <v>13649</v>
      </c>
      <c r="C3119" s="8" t="s">
        <v>13650</v>
      </c>
      <c r="D3119" s="8" t="s">
        <v>13707</v>
      </c>
      <c r="E3119" s="8"/>
      <c r="F3119" s="8" t="s">
        <v>13708</v>
      </c>
    </row>
    <row r="3120" spans="1:6" ht="15.75" customHeight="1" x14ac:dyDescent="0.25">
      <c r="A3120" s="8"/>
      <c r="B3120" s="8" t="s">
        <v>13649</v>
      </c>
      <c r="C3120" s="8" t="s">
        <v>13650</v>
      </c>
      <c r="D3120" s="8" t="s">
        <v>13709</v>
      </c>
      <c r="E3120" s="8"/>
      <c r="F3120" s="8" t="s">
        <v>13710</v>
      </c>
    </row>
    <row r="3121" spans="1:6" ht="15.75" customHeight="1" x14ac:dyDescent="0.25">
      <c r="A3121" s="8"/>
      <c r="B3121" s="8" t="s">
        <v>13649</v>
      </c>
      <c r="C3121" s="8" t="s">
        <v>13650</v>
      </c>
      <c r="D3121" s="8" t="s">
        <v>13719</v>
      </c>
      <c r="E3121" s="8"/>
      <c r="F3121" s="8" t="s">
        <v>13720</v>
      </c>
    </row>
    <row r="3122" spans="1:6" ht="15.75" customHeight="1" x14ac:dyDescent="0.25">
      <c r="A3122" s="8"/>
      <c r="B3122" s="8" t="s">
        <v>13649</v>
      </c>
      <c r="C3122" s="8" t="s">
        <v>13650</v>
      </c>
      <c r="D3122" s="8" t="s">
        <v>13681</v>
      </c>
      <c r="E3122" s="8"/>
      <c r="F3122" s="8" t="s">
        <v>13682</v>
      </c>
    </row>
    <row r="3123" spans="1:6" ht="15.75" customHeight="1" x14ac:dyDescent="0.25">
      <c r="A3123" s="8"/>
      <c r="B3123" s="8" t="s">
        <v>13649</v>
      </c>
      <c r="C3123" s="8" t="s">
        <v>13650</v>
      </c>
      <c r="D3123" s="8" t="s">
        <v>10384</v>
      </c>
      <c r="E3123" s="8"/>
      <c r="F3123" s="8" t="s">
        <v>14177</v>
      </c>
    </row>
    <row r="3124" spans="1:6" ht="15.75" customHeight="1" x14ac:dyDescent="0.25">
      <c r="A3124" s="8"/>
      <c r="B3124" s="8" t="s">
        <v>13649</v>
      </c>
      <c r="C3124" s="8" t="s">
        <v>13650</v>
      </c>
      <c r="D3124" s="8" t="s">
        <v>10366</v>
      </c>
      <c r="E3124" s="8"/>
      <c r="F3124" s="8" t="s">
        <v>14170</v>
      </c>
    </row>
    <row r="3125" spans="1:6" ht="15.75" customHeight="1" x14ac:dyDescent="0.25">
      <c r="A3125" s="8"/>
      <c r="B3125" s="8" t="s">
        <v>13649</v>
      </c>
      <c r="C3125" s="8" t="s">
        <v>13650</v>
      </c>
      <c r="D3125" s="8" t="s">
        <v>10368</v>
      </c>
      <c r="E3125" s="8"/>
      <c r="F3125" s="8" t="s">
        <v>14169</v>
      </c>
    </row>
    <row r="3126" spans="1:6" ht="15.75" customHeight="1" x14ac:dyDescent="0.25">
      <c r="A3126" s="8"/>
      <c r="B3126" s="8" t="s">
        <v>13649</v>
      </c>
      <c r="C3126" s="8" t="s">
        <v>13650</v>
      </c>
      <c r="D3126" s="8" t="s">
        <v>10402</v>
      </c>
      <c r="E3126" s="8"/>
      <c r="F3126" s="8" t="s">
        <v>14178</v>
      </c>
    </row>
    <row r="3127" spans="1:6" ht="15.75" customHeight="1" x14ac:dyDescent="0.25">
      <c r="A3127" s="8"/>
      <c r="B3127" s="8" t="s">
        <v>13649</v>
      </c>
      <c r="C3127" s="8" t="s">
        <v>13650</v>
      </c>
      <c r="D3127" s="8" t="s">
        <v>10408</v>
      </c>
      <c r="E3127" s="8"/>
      <c r="F3127" s="8" t="s">
        <v>14175</v>
      </c>
    </row>
    <row r="3128" spans="1:6" ht="15.75" customHeight="1" x14ac:dyDescent="0.25">
      <c r="A3128" s="8"/>
      <c r="B3128" s="8" t="s">
        <v>13649</v>
      </c>
      <c r="C3128" s="8" t="s">
        <v>13650</v>
      </c>
      <c r="D3128" s="8" t="s">
        <v>10398</v>
      </c>
      <c r="E3128" s="8"/>
      <c r="F3128" s="8" t="s">
        <v>14174</v>
      </c>
    </row>
    <row r="3129" spans="1:6" ht="15.75" customHeight="1" x14ac:dyDescent="0.25">
      <c r="A3129" s="8"/>
      <c r="B3129" s="8" t="s">
        <v>13649</v>
      </c>
      <c r="C3129" s="8" t="s">
        <v>13650</v>
      </c>
      <c r="D3129" s="8" t="s">
        <v>10400</v>
      </c>
      <c r="E3129" s="8"/>
      <c r="F3129" s="8" t="s">
        <v>14176</v>
      </c>
    </row>
    <row r="3130" spans="1:6" ht="15.75" customHeight="1" x14ac:dyDescent="0.25">
      <c r="A3130" s="8"/>
      <c r="B3130" s="8" t="s">
        <v>13649</v>
      </c>
      <c r="C3130" s="8" t="s">
        <v>13650</v>
      </c>
      <c r="D3130" s="8" t="s">
        <v>13932</v>
      </c>
      <c r="E3130" s="8"/>
      <c r="F3130" s="8" t="s">
        <v>13933</v>
      </c>
    </row>
    <row r="3131" spans="1:6" ht="15.75" customHeight="1" x14ac:dyDescent="0.25">
      <c r="A3131" s="8"/>
      <c r="B3131" s="8" t="s">
        <v>13649</v>
      </c>
      <c r="C3131" s="8" t="s">
        <v>13650</v>
      </c>
      <c r="D3131" s="8" t="s">
        <v>13930</v>
      </c>
      <c r="E3131" s="8"/>
      <c r="F3131" s="8" t="s">
        <v>13931</v>
      </c>
    </row>
    <row r="3132" spans="1:6" ht="15.75" customHeight="1" x14ac:dyDescent="0.25">
      <c r="A3132" s="8"/>
      <c r="B3132" s="8" t="s">
        <v>13649</v>
      </c>
      <c r="C3132" s="8" t="s">
        <v>13650</v>
      </c>
      <c r="D3132" s="8" t="s">
        <v>13928</v>
      </c>
      <c r="E3132" s="8"/>
      <c r="F3132" s="8" t="s">
        <v>13929</v>
      </c>
    </row>
    <row r="3133" spans="1:6" ht="15.75" customHeight="1" x14ac:dyDescent="0.25">
      <c r="A3133" s="8"/>
      <c r="B3133" s="8" t="s">
        <v>13649</v>
      </c>
      <c r="C3133" s="8" t="s">
        <v>13650</v>
      </c>
      <c r="D3133" s="8" t="s">
        <v>13890</v>
      </c>
      <c r="E3133" s="8"/>
      <c r="F3133" s="8" t="s">
        <v>13891</v>
      </c>
    </row>
    <row r="3134" spans="1:6" ht="15.75" customHeight="1" x14ac:dyDescent="0.25">
      <c r="A3134" s="8"/>
      <c r="B3134" s="8" t="s">
        <v>13649</v>
      </c>
      <c r="C3134" s="8" t="s">
        <v>13650</v>
      </c>
      <c r="D3134" s="8" t="s">
        <v>13926</v>
      </c>
      <c r="E3134" s="8"/>
      <c r="F3134" s="8" t="s">
        <v>13927</v>
      </c>
    </row>
    <row r="3135" spans="1:6" ht="15.75" customHeight="1" x14ac:dyDescent="0.25">
      <c r="A3135" s="8"/>
      <c r="B3135" s="8" t="s">
        <v>13649</v>
      </c>
      <c r="C3135" s="8" t="s">
        <v>13650</v>
      </c>
      <c r="D3135" s="8" t="s">
        <v>13924</v>
      </c>
      <c r="E3135" s="8"/>
      <c r="F3135" s="8" t="s">
        <v>13925</v>
      </c>
    </row>
    <row r="3136" spans="1:6" ht="15.75" customHeight="1" x14ac:dyDescent="0.25">
      <c r="A3136" s="8"/>
      <c r="B3136" s="8" t="s">
        <v>13649</v>
      </c>
      <c r="C3136" s="8" t="s">
        <v>13650</v>
      </c>
      <c r="D3136" s="8" t="s">
        <v>13922</v>
      </c>
      <c r="E3136" s="8"/>
      <c r="F3136" s="8" t="s">
        <v>13923</v>
      </c>
    </row>
    <row r="3137" spans="1:6" ht="15.75" customHeight="1" x14ac:dyDescent="0.25">
      <c r="A3137" s="8"/>
      <c r="B3137" s="8" t="s">
        <v>13649</v>
      </c>
      <c r="C3137" s="8" t="s">
        <v>13650</v>
      </c>
      <c r="D3137" s="8" t="s">
        <v>13920</v>
      </c>
      <c r="E3137" s="8"/>
      <c r="F3137" s="8" t="s">
        <v>13921</v>
      </c>
    </row>
    <row r="3138" spans="1:6" ht="15.75" customHeight="1" x14ac:dyDescent="0.25">
      <c r="A3138" s="8"/>
      <c r="B3138" s="8" t="s">
        <v>13649</v>
      </c>
      <c r="C3138" s="8" t="s">
        <v>13650</v>
      </c>
      <c r="D3138" s="8" t="s">
        <v>13918</v>
      </c>
      <c r="E3138" s="8"/>
      <c r="F3138" s="8" t="s">
        <v>13919</v>
      </c>
    </row>
    <row r="3139" spans="1:6" ht="15.75" customHeight="1" x14ac:dyDescent="0.25">
      <c r="A3139" s="8"/>
      <c r="B3139" s="8" t="s">
        <v>13649</v>
      </c>
      <c r="C3139" s="8" t="s">
        <v>13650</v>
      </c>
      <c r="D3139" s="8" t="s">
        <v>13916</v>
      </c>
      <c r="E3139" s="8"/>
      <c r="F3139" s="8" t="s">
        <v>13917</v>
      </c>
    </row>
    <row r="3140" spans="1:6" ht="15.75" customHeight="1" x14ac:dyDescent="0.25">
      <c r="A3140" s="8"/>
      <c r="B3140" s="8" t="s">
        <v>13649</v>
      </c>
      <c r="C3140" s="8" t="s">
        <v>13650</v>
      </c>
      <c r="D3140" s="8" t="s">
        <v>13914</v>
      </c>
      <c r="E3140" s="8"/>
      <c r="F3140" s="8" t="s">
        <v>13915</v>
      </c>
    </row>
    <row r="3141" spans="1:6" ht="15.75" customHeight="1" x14ac:dyDescent="0.25">
      <c r="A3141" s="8"/>
      <c r="B3141" s="8" t="s">
        <v>13649</v>
      </c>
      <c r="C3141" s="8" t="s">
        <v>13650</v>
      </c>
      <c r="D3141" s="8" t="s">
        <v>13912</v>
      </c>
      <c r="E3141" s="8"/>
      <c r="F3141" s="8" t="s">
        <v>13913</v>
      </c>
    </row>
    <row r="3142" spans="1:6" ht="15.75" customHeight="1" x14ac:dyDescent="0.25">
      <c r="A3142" s="8"/>
      <c r="B3142" s="8" t="s">
        <v>13649</v>
      </c>
      <c r="C3142" s="8" t="s">
        <v>13650</v>
      </c>
      <c r="D3142" s="8" t="s">
        <v>13910</v>
      </c>
      <c r="E3142" s="8"/>
      <c r="F3142" s="8" t="s">
        <v>13911</v>
      </c>
    </row>
    <row r="3143" spans="1:6" ht="15.75" customHeight="1" x14ac:dyDescent="0.25">
      <c r="A3143" s="8"/>
      <c r="B3143" s="8" t="s">
        <v>13649</v>
      </c>
      <c r="C3143" s="8" t="s">
        <v>13650</v>
      </c>
      <c r="D3143" s="8" t="s">
        <v>13898</v>
      </c>
      <c r="E3143" s="8"/>
      <c r="F3143" s="8" t="s">
        <v>13899</v>
      </c>
    </row>
    <row r="3144" spans="1:6" ht="15.75" customHeight="1" x14ac:dyDescent="0.25">
      <c r="A3144" s="8"/>
      <c r="B3144" s="8" t="s">
        <v>13649</v>
      </c>
      <c r="C3144" s="8" t="s">
        <v>13650</v>
      </c>
      <c r="D3144" s="8" t="s">
        <v>13908</v>
      </c>
      <c r="E3144" s="8"/>
      <c r="F3144" s="8" t="s">
        <v>13909</v>
      </c>
    </row>
    <row r="3145" spans="1:6" ht="15.75" customHeight="1" x14ac:dyDescent="0.25">
      <c r="A3145" s="8"/>
      <c r="B3145" s="8" t="s">
        <v>13649</v>
      </c>
      <c r="C3145" s="8" t="s">
        <v>13650</v>
      </c>
      <c r="D3145" s="8" t="s">
        <v>13906</v>
      </c>
      <c r="E3145" s="8"/>
      <c r="F3145" s="8" t="s">
        <v>13907</v>
      </c>
    </row>
    <row r="3146" spans="1:6" ht="15.75" customHeight="1" x14ac:dyDescent="0.25">
      <c r="A3146" s="8"/>
      <c r="B3146" s="8" t="s">
        <v>13649</v>
      </c>
      <c r="C3146" s="8" t="s">
        <v>13650</v>
      </c>
      <c r="D3146" s="8" t="s">
        <v>13860</v>
      </c>
      <c r="E3146" s="8"/>
      <c r="F3146" s="8" t="s">
        <v>13861</v>
      </c>
    </row>
    <row r="3147" spans="1:6" ht="15.75" customHeight="1" x14ac:dyDescent="0.25">
      <c r="A3147" s="8"/>
      <c r="B3147" s="8" t="s">
        <v>13649</v>
      </c>
      <c r="C3147" s="8" t="s">
        <v>13650</v>
      </c>
      <c r="D3147" s="8" t="s">
        <v>13902</v>
      </c>
      <c r="E3147" s="8"/>
      <c r="F3147" s="8" t="s">
        <v>13903</v>
      </c>
    </row>
    <row r="3148" spans="1:6" ht="15.75" customHeight="1" x14ac:dyDescent="0.25">
      <c r="A3148" s="8"/>
      <c r="B3148" s="8" t="s">
        <v>13649</v>
      </c>
      <c r="C3148" s="8" t="s">
        <v>13650</v>
      </c>
      <c r="D3148" s="8" t="s">
        <v>13900</v>
      </c>
      <c r="E3148" s="8"/>
      <c r="F3148" s="8" t="s">
        <v>13901</v>
      </c>
    </row>
    <row r="3149" spans="1:6" ht="15.75" customHeight="1" x14ac:dyDescent="0.25">
      <c r="A3149" s="8"/>
      <c r="B3149" s="8" t="s">
        <v>13649</v>
      </c>
      <c r="C3149" s="8" t="s">
        <v>13650</v>
      </c>
      <c r="D3149" s="8" t="s">
        <v>13904</v>
      </c>
      <c r="E3149" s="8"/>
      <c r="F3149" s="8" t="s">
        <v>13905</v>
      </c>
    </row>
    <row r="3150" spans="1:6" ht="15.75" customHeight="1" x14ac:dyDescent="0.25">
      <c r="A3150" s="8"/>
      <c r="B3150" s="8" t="s">
        <v>13649</v>
      </c>
      <c r="C3150" s="8" t="s">
        <v>13650</v>
      </c>
      <c r="D3150" s="8" t="s">
        <v>13884</v>
      </c>
      <c r="E3150" s="8"/>
      <c r="F3150" s="8" t="s">
        <v>13885</v>
      </c>
    </row>
    <row r="3151" spans="1:6" ht="15.75" customHeight="1" x14ac:dyDescent="0.25">
      <c r="A3151" s="8"/>
      <c r="B3151" s="8" t="s">
        <v>13649</v>
      </c>
      <c r="C3151" s="8" t="s">
        <v>13650</v>
      </c>
      <c r="D3151" s="8" t="s">
        <v>13894</v>
      </c>
      <c r="E3151" s="8"/>
      <c r="F3151" s="8" t="s">
        <v>13895</v>
      </c>
    </row>
    <row r="3152" spans="1:6" ht="15.75" customHeight="1" x14ac:dyDescent="0.25">
      <c r="A3152" s="8"/>
      <c r="B3152" s="8" t="s">
        <v>13649</v>
      </c>
      <c r="C3152" s="8" t="s">
        <v>13650</v>
      </c>
      <c r="D3152" s="8" t="s">
        <v>13892</v>
      </c>
      <c r="E3152" s="8"/>
      <c r="F3152" s="8" t="s">
        <v>13893</v>
      </c>
    </row>
    <row r="3153" spans="1:6" ht="15.75" customHeight="1" x14ac:dyDescent="0.25">
      <c r="A3153" s="8"/>
      <c r="B3153" s="8" t="s">
        <v>13649</v>
      </c>
      <c r="C3153" s="8" t="s">
        <v>13650</v>
      </c>
      <c r="D3153" s="8" t="s">
        <v>13896</v>
      </c>
      <c r="E3153" s="8"/>
      <c r="F3153" s="8" t="s">
        <v>13897</v>
      </c>
    </row>
    <row r="3154" spans="1:6" ht="15.75" customHeight="1" x14ac:dyDescent="0.25">
      <c r="A3154" s="8"/>
      <c r="B3154" s="8" t="s">
        <v>13649</v>
      </c>
      <c r="C3154" s="8" t="s">
        <v>13650</v>
      </c>
      <c r="D3154" s="8" t="s">
        <v>13888</v>
      </c>
      <c r="E3154" s="8"/>
      <c r="F3154" s="8" t="s">
        <v>13889</v>
      </c>
    </row>
    <row r="3155" spans="1:6" ht="15.75" customHeight="1" x14ac:dyDescent="0.25">
      <c r="A3155" s="8"/>
      <c r="B3155" s="8" t="s">
        <v>13649</v>
      </c>
      <c r="C3155" s="8" t="s">
        <v>13650</v>
      </c>
      <c r="D3155" s="8" t="s">
        <v>13886</v>
      </c>
      <c r="E3155" s="8"/>
      <c r="F3155" s="8" t="s">
        <v>13887</v>
      </c>
    </row>
    <row r="3156" spans="1:6" ht="15.75" customHeight="1" x14ac:dyDescent="0.25">
      <c r="A3156" s="8"/>
      <c r="B3156" s="8" t="s">
        <v>13649</v>
      </c>
      <c r="C3156" s="8" t="s">
        <v>13650</v>
      </c>
      <c r="D3156" s="8" t="s">
        <v>13870</v>
      </c>
      <c r="E3156" s="8"/>
      <c r="F3156" s="8" t="s">
        <v>13871</v>
      </c>
    </row>
    <row r="3157" spans="1:6" ht="15.75" customHeight="1" x14ac:dyDescent="0.25">
      <c r="A3157" s="8"/>
      <c r="B3157" s="8" t="s">
        <v>13649</v>
      </c>
      <c r="C3157" s="8" t="s">
        <v>13650</v>
      </c>
      <c r="D3157" s="8" t="s">
        <v>13880</v>
      </c>
      <c r="E3157" s="8"/>
      <c r="F3157" s="8" t="s">
        <v>13881</v>
      </c>
    </row>
    <row r="3158" spans="1:6" ht="15.75" customHeight="1" x14ac:dyDescent="0.25">
      <c r="A3158" s="8"/>
      <c r="B3158" s="8" t="s">
        <v>13649</v>
      </c>
      <c r="C3158" s="8" t="s">
        <v>13650</v>
      </c>
      <c r="D3158" s="8" t="s">
        <v>13878</v>
      </c>
      <c r="E3158" s="8"/>
      <c r="F3158" s="8" t="s">
        <v>13879</v>
      </c>
    </row>
    <row r="3159" spans="1:6" ht="15.75" customHeight="1" x14ac:dyDescent="0.25">
      <c r="A3159" s="8"/>
      <c r="B3159" s="8" t="s">
        <v>13649</v>
      </c>
      <c r="C3159" s="8" t="s">
        <v>13650</v>
      </c>
      <c r="D3159" s="8" t="s">
        <v>13836</v>
      </c>
      <c r="E3159" s="8"/>
      <c r="F3159" s="8" t="s">
        <v>13837</v>
      </c>
    </row>
    <row r="3160" spans="1:6" ht="15.75" customHeight="1" x14ac:dyDescent="0.25">
      <c r="A3160" s="8"/>
      <c r="B3160" s="8" t="s">
        <v>13649</v>
      </c>
      <c r="C3160" s="8" t="s">
        <v>13650</v>
      </c>
      <c r="D3160" s="8" t="s">
        <v>13874</v>
      </c>
      <c r="E3160" s="8"/>
      <c r="F3160" s="8" t="s">
        <v>13875</v>
      </c>
    </row>
    <row r="3161" spans="1:6" ht="15.75" customHeight="1" x14ac:dyDescent="0.25">
      <c r="A3161" s="8"/>
      <c r="B3161" s="8" t="s">
        <v>13649</v>
      </c>
      <c r="C3161" s="8" t="s">
        <v>13650</v>
      </c>
      <c r="D3161" s="8" t="s">
        <v>13872</v>
      </c>
      <c r="E3161" s="8"/>
      <c r="F3161" s="8" t="s">
        <v>13873</v>
      </c>
    </row>
    <row r="3162" spans="1:6" ht="15.75" customHeight="1" x14ac:dyDescent="0.25">
      <c r="A3162" s="8"/>
      <c r="B3162" s="8" t="s">
        <v>13649</v>
      </c>
      <c r="C3162" s="8" t="s">
        <v>13650</v>
      </c>
      <c r="D3162" s="8" t="s">
        <v>13856</v>
      </c>
      <c r="E3162" s="8"/>
      <c r="F3162" s="8" t="s">
        <v>13857</v>
      </c>
    </row>
    <row r="3163" spans="1:6" ht="15.75" customHeight="1" x14ac:dyDescent="0.25">
      <c r="A3163" s="8"/>
      <c r="B3163" s="8" t="s">
        <v>13649</v>
      </c>
      <c r="C3163" s="8" t="s">
        <v>13650</v>
      </c>
      <c r="D3163" s="8" t="s">
        <v>13866</v>
      </c>
      <c r="E3163" s="8"/>
      <c r="F3163" s="8" t="s">
        <v>13867</v>
      </c>
    </row>
    <row r="3164" spans="1:6" ht="15.75" customHeight="1" x14ac:dyDescent="0.25">
      <c r="A3164" s="8"/>
      <c r="B3164" s="8" t="s">
        <v>13649</v>
      </c>
      <c r="C3164" s="8" t="s">
        <v>13650</v>
      </c>
      <c r="D3164" s="8" t="s">
        <v>13864</v>
      </c>
      <c r="E3164" s="8"/>
      <c r="F3164" s="8" t="s">
        <v>13865</v>
      </c>
    </row>
    <row r="3165" spans="1:6" ht="15.75" customHeight="1" x14ac:dyDescent="0.25">
      <c r="A3165" s="8"/>
      <c r="B3165" s="8" t="s">
        <v>13649</v>
      </c>
      <c r="C3165" s="8" t="s">
        <v>13650</v>
      </c>
      <c r="D3165" s="8" t="s">
        <v>13876</v>
      </c>
      <c r="E3165" s="8"/>
      <c r="F3165" s="8" t="s">
        <v>13877</v>
      </c>
    </row>
    <row r="3166" spans="1:6" ht="15.75" customHeight="1" x14ac:dyDescent="0.25">
      <c r="A3166" s="8"/>
      <c r="B3166" s="8" t="s">
        <v>13649</v>
      </c>
      <c r="C3166" s="8" t="s">
        <v>13650</v>
      </c>
      <c r="D3166" s="8" t="s">
        <v>13868</v>
      </c>
      <c r="E3166" s="8"/>
      <c r="F3166" s="8" t="s">
        <v>13869</v>
      </c>
    </row>
    <row r="3167" spans="1:6" ht="15.75" customHeight="1" x14ac:dyDescent="0.25">
      <c r="A3167" s="8"/>
      <c r="B3167" s="8" t="s">
        <v>13649</v>
      </c>
      <c r="C3167" s="8" t="s">
        <v>13650</v>
      </c>
      <c r="D3167" s="8" t="s">
        <v>13858</v>
      </c>
      <c r="E3167" s="8"/>
      <c r="F3167" s="8" t="s">
        <v>13859</v>
      </c>
    </row>
    <row r="3168" spans="1:6" ht="15.75" customHeight="1" x14ac:dyDescent="0.25">
      <c r="A3168" s="8"/>
      <c r="B3168" s="8" t="s">
        <v>13649</v>
      </c>
      <c r="C3168" s="8" t="s">
        <v>13650</v>
      </c>
      <c r="D3168" s="8" t="s">
        <v>13838</v>
      </c>
      <c r="E3168" s="8"/>
      <c r="F3168" s="8" t="s">
        <v>13839</v>
      </c>
    </row>
    <row r="3169" spans="1:6" ht="15.75" customHeight="1" x14ac:dyDescent="0.25">
      <c r="A3169" s="8"/>
      <c r="B3169" s="8" t="s">
        <v>13649</v>
      </c>
      <c r="C3169" s="8" t="s">
        <v>13650</v>
      </c>
      <c r="D3169" s="8" t="s">
        <v>13844</v>
      </c>
      <c r="E3169" s="8"/>
      <c r="F3169" s="8" t="s">
        <v>13845</v>
      </c>
    </row>
    <row r="3170" spans="1:6" ht="15.75" customHeight="1" x14ac:dyDescent="0.25">
      <c r="A3170" s="8"/>
      <c r="B3170" s="8" t="s">
        <v>13649</v>
      </c>
      <c r="C3170" s="8" t="s">
        <v>13650</v>
      </c>
      <c r="D3170" s="8" t="s">
        <v>13854</v>
      </c>
      <c r="E3170" s="8"/>
      <c r="F3170" s="8" t="s">
        <v>13855</v>
      </c>
    </row>
    <row r="3171" spans="1:6" ht="15.75" customHeight="1" x14ac:dyDescent="0.25">
      <c r="A3171" s="8"/>
      <c r="B3171" s="8" t="s">
        <v>13649</v>
      </c>
      <c r="C3171" s="8" t="s">
        <v>13650</v>
      </c>
      <c r="D3171" s="8" t="s">
        <v>13852</v>
      </c>
      <c r="E3171" s="8"/>
      <c r="F3171" s="8" t="s">
        <v>13853</v>
      </c>
    </row>
    <row r="3172" spans="1:6" ht="15.75" customHeight="1" x14ac:dyDescent="0.25">
      <c r="A3172" s="8"/>
      <c r="B3172" s="8" t="s">
        <v>13649</v>
      </c>
      <c r="C3172" s="8" t="s">
        <v>13650</v>
      </c>
      <c r="D3172" s="8" t="s">
        <v>13882</v>
      </c>
      <c r="E3172" s="8"/>
      <c r="F3172" s="8" t="s">
        <v>13883</v>
      </c>
    </row>
    <row r="3173" spans="1:6" ht="15.75" customHeight="1" x14ac:dyDescent="0.25">
      <c r="A3173" s="8"/>
      <c r="B3173" s="8" t="s">
        <v>13649</v>
      </c>
      <c r="C3173" s="8" t="s">
        <v>13650</v>
      </c>
      <c r="D3173" s="8" t="s">
        <v>13848</v>
      </c>
      <c r="E3173" s="8"/>
      <c r="F3173" s="8" t="s">
        <v>13849</v>
      </c>
    </row>
    <row r="3174" spans="1:6" ht="15.75" customHeight="1" x14ac:dyDescent="0.25">
      <c r="A3174" s="8"/>
      <c r="B3174" s="8" t="s">
        <v>13649</v>
      </c>
      <c r="C3174" s="8" t="s">
        <v>13650</v>
      </c>
      <c r="D3174" s="8" t="s">
        <v>13846</v>
      </c>
      <c r="E3174" s="8"/>
      <c r="F3174" s="8" t="s">
        <v>13847</v>
      </c>
    </row>
    <row r="3175" spans="1:6" ht="15.75" customHeight="1" x14ac:dyDescent="0.25">
      <c r="A3175" s="8"/>
      <c r="B3175" s="8" t="s">
        <v>13649</v>
      </c>
      <c r="C3175" s="8" t="s">
        <v>13650</v>
      </c>
      <c r="D3175" s="8" t="s">
        <v>13832</v>
      </c>
      <c r="E3175" s="8"/>
      <c r="F3175" s="8" t="s">
        <v>13833</v>
      </c>
    </row>
    <row r="3176" spans="1:6" ht="15.75" customHeight="1" x14ac:dyDescent="0.25">
      <c r="A3176" s="8"/>
      <c r="B3176" s="8" t="s">
        <v>13649</v>
      </c>
      <c r="C3176" s="8" t="s">
        <v>13650</v>
      </c>
      <c r="D3176" s="8" t="s">
        <v>13830</v>
      </c>
      <c r="E3176" s="8"/>
      <c r="F3176" s="8" t="s">
        <v>13831</v>
      </c>
    </row>
    <row r="3177" spans="1:6" ht="15.75" customHeight="1" x14ac:dyDescent="0.25">
      <c r="A3177" s="8"/>
      <c r="B3177" s="8" t="s">
        <v>13649</v>
      </c>
      <c r="C3177" s="8" t="s">
        <v>13650</v>
      </c>
      <c r="D3177" s="8" t="s">
        <v>13840</v>
      </c>
      <c r="E3177" s="8"/>
      <c r="F3177" s="8" t="s">
        <v>13841</v>
      </c>
    </row>
    <row r="3178" spans="1:6" ht="15.75" customHeight="1" x14ac:dyDescent="0.25">
      <c r="A3178" s="8"/>
      <c r="B3178" s="8" t="s">
        <v>13649</v>
      </c>
      <c r="C3178" s="8" t="s">
        <v>13650</v>
      </c>
      <c r="D3178" s="8" t="s">
        <v>13834</v>
      </c>
      <c r="E3178" s="8"/>
      <c r="F3178" s="8" t="s">
        <v>13835</v>
      </c>
    </row>
    <row r="3179" spans="1:6" ht="15.75" customHeight="1" x14ac:dyDescent="0.25">
      <c r="A3179" s="8"/>
      <c r="B3179" s="8" t="s">
        <v>13649</v>
      </c>
      <c r="C3179" s="8" t="s">
        <v>13650</v>
      </c>
      <c r="D3179" s="8" t="s">
        <v>13850</v>
      </c>
      <c r="E3179" s="8"/>
      <c r="F3179" s="8" t="s">
        <v>13851</v>
      </c>
    </row>
    <row r="3180" spans="1:6" ht="15.75" customHeight="1" x14ac:dyDescent="0.25">
      <c r="A3180" s="8"/>
      <c r="B3180" s="8" t="s">
        <v>13649</v>
      </c>
      <c r="C3180" s="8" t="s">
        <v>13650</v>
      </c>
      <c r="D3180" s="8" t="s">
        <v>13842</v>
      </c>
      <c r="E3180" s="8"/>
      <c r="F3180" s="8" t="s">
        <v>13843</v>
      </c>
    </row>
    <row r="3181" spans="1:6" ht="15.75" customHeight="1" x14ac:dyDescent="0.25">
      <c r="A3181" s="8"/>
      <c r="B3181" s="8" t="s">
        <v>14219</v>
      </c>
      <c r="C3181" s="8" t="s">
        <v>14220</v>
      </c>
      <c r="D3181" s="8" t="s">
        <v>10068</v>
      </c>
      <c r="E3181" s="8"/>
      <c r="F3181" s="8" t="s">
        <v>14519</v>
      </c>
    </row>
    <row r="3182" spans="1:6" ht="15.75" customHeight="1" x14ac:dyDescent="0.25">
      <c r="A3182" s="8"/>
      <c r="B3182" s="8" t="s">
        <v>14219</v>
      </c>
      <c r="C3182" s="8" t="s">
        <v>14220</v>
      </c>
      <c r="D3182" s="8" t="s">
        <v>10067</v>
      </c>
      <c r="E3182" s="8"/>
      <c r="F3182" s="8" t="s">
        <v>14518</v>
      </c>
    </row>
    <row r="3183" spans="1:6" ht="15.75" customHeight="1" x14ac:dyDescent="0.25">
      <c r="A3183" s="8"/>
      <c r="B3183" s="8" t="s">
        <v>14219</v>
      </c>
      <c r="C3183" s="8" t="s">
        <v>14220</v>
      </c>
      <c r="D3183" s="8" t="s">
        <v>10065</v>
      </c>
      <c r="E3183" s="8"/>
      <c r="F3183" s="8" t="s">
        <v>14520</v>
      </c>
    </row>
    <row r="3184" spans="1:6" ht="15.75" customHeight="1" x14ac:dyDescent="0.25">
      <c r="A3184" s="8"/>
      <c r="B3184" s="8" t="s">
        <v>14219</v>
      </c>
      <c r="C3184" s="8" t="s">
        <v>14220</v>
      </c>
      <c r="D3184" s="8" t="s">
        <v>10063</v>
      </c>
      <c r="E3184" s="8"/>
      <c r="F3184" s="8" t="s">
        <v>14516</v>
      </c>
    </row>
    <row r="3185" spans="1:6" ht="15.75" customHeight="1" x14ac:dyDescent="0.25">
      <c r="A3185" s="8"/>
      <c r="B3185" s="8" t="s">
        <v>14219</v>
      </c>
      <c r="C3185" s="8" t="s">
        <v>14220</v>
      </c>
      <c r="D3185" s="8" t="s">
        <v>10062</v>
      </c>
      <c r="E3185" s="8"/>
      <c r="F3185" s="8" t="s">
        <v>14515</v>
      </c>
    </row>
    <row r="3186" spans="1:6" ht="15.75" customHeight="1" x14ac:dyDescent="0.25">
      <c r="A3186" s="8"/>
      <c r="B3186" s="8" t="s">
        <v>14219</v>
      </c>
      <c r="C3186" s="8" t="s">
        <v>14220</v>
      </c>
      <c r="D3186" s="8" t="s">
        <v>10026</v>
      </c>
      <c r="E3186" s="8"/>
      <c r="F3186" s="8" t="s">
        <v>14577</v>
      </c>
    </row>
    <row r="3187" spans="1:6" ht="15.75" customHeight="1" x14ac:dyDescent="0.25">
      <c r="A3187" s="8"/>
      <c r="B3187" s="8" t="s">
        <v>14219</v>
      </c>
      <c r="C3187" s="8" t="s">
        <v>14220</v>
      </c>
      <c r="D3187" s="8" t="s">
        <v>10029</v>
      </c>
      <c r="E3187" s="8"/>
      <c r="F3187" s="8" t="s">
        <v>14582</v>
      </c>
    </row>
    <row r="3188" spans="1:6" ht="15.75" customHeight="1" x14ac:dyDescent="0.25">
      <c r="A3188" s="8"/>
      <c r="B3188" s="8" t="s">
        <v>14219</v>
      </c>
      <c r="C3188" s="8" t="s">
        <v>14220</v>
      </c>
      <c r="D3188" s="8" t="s">
        <v>10027</v>
      </c>
      <c r="E3188" s="8"/>
      <c r="F3188" s="8" t="s">
        <v>14578</v>
      </c>
    </row>
    <row r="3189" spans="1:6" ht="15.75" customHeight="1" x14ac:dyDescent="0.25">
      <c r="A3189" s="8"/>
      <c r="B3189" s="8" t="s">
        <v>14219</v>
      </c>
      <c r="C3189" s="8" t="s">
        <v>14220</v>
      </c>
      <c r="D3189" s="8" t="s">
        <v>10066</v>
      </c>
      <c r="E3189" s="8"/>
      <c r="F3189" s="8" t="s">
        <v>14547</v>
      </c>
    </row>
    <row r="3190" spans="1:6" ht="15.75" customHeight="1" x14ac:dyDescent="0.25">
      <c r="A3190" s="8"/>
      <c r="B3190" s="8" t="s">
        <v>14219</v>
      </c>
      <c r="C3190" s="8" t="s">
        <v>14220</v>
      </c>
      <c r="D3190" s="8" t="s">
        <v>10028</v>
      </c>
      <c r="E3190" s="8"/>
      <c r="F3190" s="8" t="s">
        <v>14579</v>
      </c>
    </row>
    <row r="3191" spans="1:6" ht="15.75" customHeight="1" x14ac:dyDescent="0.25">
      <c r="A3191" s="8"/>
      <c r="B3191" s="8" t="s">
        <v>14219</v>
      </c>
      <c r="C3191" s="8" t="s">
        <v>14220</v>
      </c>
      <c r="D3191" s="8" t="s">
        <v>10064</v>
      </c>
      <c r="E3191" s="8"/>
      <c r="F3191" s="8" t="s">
        <v>14594</v>
      </c>
    </row>
    <row r="3192" spans="1:6" ht="15.75" customHeight="1" x14ac:dyDescent="0.25">
      <c r="A3192" s="8"/>
      <c r="B3192" s="8" t="s">
        <v>14219</v>
      </c>
      <c r="C3192" s="8" t="s">
        <v>14220</v>
      </c>
      <c r="D3192" s="8" t="s">
        <v>10072</v>
      </c>
      <c r="E3192" s="8"/>
      <c r="F3192" s="8" t="s">
        <v>14507</v>
      </c>
    </row>
    <row r="3193" spans="1:6" ht="15.75" customHeight="1" x14ac:dyDescent="0.25">
      <c r="A3193" s="8"/>
      <c r="B3193" s="8" t="s">
        <v>14219</v>
      </c>
      <c r="C3193" s="8" t="s">
        <v>14220</v>
      </c>
      <c r="D3193" s="8" t="s">
        <v>10071</v>
      </c>
      <c r="E3193" s="8"/>
      <c r="F3193" s="8" t="s">
        <v>14522</v>
      </c>
    </row>
    <row r="3194" spans="1:6" ht="15.75" customHeight="1" x14ac:dyDescent="0.25">
      <c r="A3194" s="8"/>
      <c r="B3194" s="8" t="s">
        <v>14219</v>
      </c>
      <c r="C3194" s="8" t="s">
        <v>14220</v>
      </c>
      <c r="D3194" s="8" t="s">
        <v>10052</v>
      </c>
      <c r="E3194" s="8"/>
      <c r="F3194" s="8" t="s">
        <v>14508</v>
      </c>
    </row>
    <row r="3195" spans="1:6" ht="15.75" customHeight="1" x14ac:dyDescent="0.25">
      <c r="A3195" s="8"/>
      <c r="B3195" s="8" t="s">
        <v>14219</v>
      </c>
      <c r="C3195" s="8" t="s">
        <v>14220</v>
      </c>
      <c r="D3195" s="8" t="s">
        <v>10054</v>
      </c>
      <c r="E3195" s="8"/>
      <c r="F3195" s="8" t="s">
        <v>14504</v>
      </c>
    </row>
    <row r="3196" spans="1:6" ht="15.75" customHeight="1" x14ac:dyDescent="0.25">
      <c r="A3196" s="8"/>
      <c r="B3196" s="8" t="s">
        <v>14219</v>
      </c>
      <c r="C3196" s="8" t="s">
        <v>14220</v>
      </c>
      <c r="D3196" s="8" t="s">
        <v>10053</v>
      </c>
      <c r="E3196" s="8"/>
      <c r="F3196" s="8" t="s">
        <v>14509</v>
      </c>
    </row>
    <row r="3197" spans="1:6" ht="15.75" customHeight="1" x14ac:dyDescent="0.25">
      <c r="A3197" s="8"/>
      <c r="B3197" s="8" t="s">
        <v>14219</v>
      </c>
      <c r="C3197" s="8" t="s">
        <v>14220</v>
      </c>
      <c r="D3197" s="8" t="s">
        <v>10074</v>
      </c>
      <c r="E3197" s="8"/>
      <c r="F3197" s="8" t="s">
        <v>14523</v>
      </c>
    </row>
    <row r="3198" spans="1:6" ht="15.75" customHeight="1" x14ac:dyDescent="0.25">
      <c r="A3198" s="8"/>
      <c r="B3198" s="8" t="s">
        <v>14219</v>
      </c>
      <c r="C3198" s="8" t="s">
        <v>14220</v>
      </c>
      <c r="D3198" s="8" t="s">
        <v>10069</v>
      </c>
      <c r="E3198" s="8"/>
      <c r="F3198" s="8" t="s">
        <v>14517</v>
      </c>
    </row>
    <row r="3199" spans="1:6" ht="15.75" customHeight="1" x14ac:dyDescent="0.25">
      <c r="A3199" s="8"/>
      <c r="B3199" s="8" t="s">
        <v>14219</v>
      </c>
      <c r="C3199" s="8" t="s">
        <v>14220</v>
      </c>
      <c r="D3199" s="8" t="s">
        <v>10075</v>
      </c>
      <c r="E3199" s="8"/>
      <c r="F3199" s="8" t="s">
        <v>14524</v>
      </c>
    </row>
    <row r="3200" spans="1:6" ht="15.75" customHeight="1" x14ac:dyDescent="0.25">
      <c r="A3200" s="8"/>
      <c r="B3200" s="8" t="s">
        <v>14219</v>
      </c>
      <c r="C3200" s="8" t="s">
        <v>14220</v>
      </c>
      <c r="D3200" s="8" t="s">
        <v>10073</v>
      </c>
      <c r="E3200" s="8"/>
      <c r="F3200" s="8" t="s">
        <v>14521</v>
      </c>
    </row>
    <row r="3201" spans="1:6" ht="15.75" customHeight="1" x14ac:dyDescent="0.25">
      <c r="A3201" s="8"/>
      <c r="B3201" s="8" t="s">
        <v>14219</v>
      </c>
      <c r="C3201" s="8" t="s">
        <v>14220</v>
      </c>
      <c r="D3201" s="8" t="s">
        <v>10076</v>
      </c>
      <c r="E3201" s="8"/>
      <c r="F3201" s="8" t="s">
        <v>14525</v>
      </c>
    </row>
    <row r="3202" spans="1:6" ht="15.75" customHeight="1" x14ac:dyDescent="0.25">
      <c r="A3202" s="8"/>
      <c r="B3202" s="8" t="s">
        <v>14219</v>
      </c>
      <c r="C3202" s="8" t="s">
        <v>14220</v>
      </c>
      <c r="D3202" s="8" t="s">
        <v>10044</v>
      </c>
      <c r="E3202" s="8"/>
      <c r="F3202" s="8" t="s">
        <v>14585</v>
      </c>
    </row>
    <row r="3203" spans="1:6" ht="15.75" customHeight="1" x14ac:dyDescent="0.25">
      <c r="A3203" s="8"/>
      <c r="B3203" s="8" t="s">
        <v>14219</v>
      </c>
      <c r="C3203" s="8" t="s">
        <v>14220</v>
      </c>
      <c r="D3203" s="8" t="s">
        <v>10047</v>
      </c>
      <c r="E3203" s="8"/>
      <c r="F3203" s="8" t="s">
        <v>14584</v>
      </c>
    </row>
    <row r="3204" spans="1:6" ht="15.75" customHeight="1" x14ac:dyDescent="0.25">
      <c r="A3204" s="8"/>
      <c r="B3204" s="8" t="s">
        <v>14219</v>
      </c>
      <c r="C3204" s="8" t="s">
        <v>14220</v>
      </c>
      <c r="D3204" s="8" t="s">
        <v>10041</v>
      </c>
      <c r="E3204" s="8"/>
      <c r="F3204" s="8" t="s">
        <v>14591</v>
      </c>
    </row>
    <row r="3205" spans="1:6" ht="15.75" customHeight="1" x14ac:dyDescent="0.25">
      <c r="A3205" s="8"/>
      <c r="B3205" s="8" t="s">
        <v>14219</v>
      </c>
      <c r="C3205" s="8" t="s">
        <v>14220</v>
      </c>
      <c r="D3205" s="8" t="s">
        <v>10043</v>
      </c>
      <c r="E3205" s="8"/>
      <c r="F3205" s="8" t="s">
        <v>14593</v>
      </c>
    </row>
    <row r="3206" spans="1:6" ht="15.75" customHeight="1" x14ac:dyDescent="0.25">
      <c r="A3206" s="8"/>
      <c r="B3206" s="8" t="s">
        <v>14219</v>
      </c>
      <c r="C3206" s="8" t="s">
        <v>14220</v>
      </c>
      <c r="D3206" s="8" t="s">
        <v>10042</v>
      </c>
      <c r="E3206" s="8"/>
      <c r="F3206" s="8" t="s">
        <v>14592</v>
      </c>
    </row>
    <row r="3207" spans="1:6" ht="15.75" customHeight="1" x14ac:dyDescent="0.25">
      <c r="A3207" s="8"/>
      <c r="B3207" s="8" t="s">
        <v>14219</v>
      </c>
      <c r="C3207" s="8" t="s">
        <v>14220</v>
      </c>
      <c r="D3207" s="8" t="s">
        <v>10034</v>
      </c>
      <c r="E3207" s="8"/>
      <c r="F3207" s="8" t="s">
        <v>14570</v>
      </c>
    </row>
    <row r="3208" spans="1:6" ht="15.75" customHeight="1" x14ac:dyDescent="0.25">
      <c r="A3208" s="8"/>
      <c r="B3208" s="8" t="s">
        <v>14219</v>
      </c>
      <c r="C3208" s="8" t="s">
        <v>14220</v>
      </c>
      <c r="D3208" s="8" t="s">
        <v>10033</v>
      </c>
      <c r="E3208" s="8"/>
      <c r="F3208" s="8" t="s">
        <v>14555</v>
      </c>
    </row>
    <row r="3209" spans="1:6" ht="15.75" customHeight="1" x14ac:dyDescent="0.25">
      <c r="A3209" s="8"/>
      <c r="B3209" s="8" t="s">
        <v>14219</v>
      </c>
      <c r="C3209" s="8" t="s">
        <v>14220</v>
      </c>
      <c r="D3209" s="8" t="s">
        <v>10035</v>
      </c>
      <c r="E3209" s="8"/>
      <c r="F3209" s="8" t="s">
        <v>14586</v>
      </c>
    </row>
    <row r="3210" spans="1:6" ht="15.75" customHeight="1" x14ac:dyDescent="0.25">
      <c r="A3210" s="8"/>
      <c r="B3210" s="8" t="s">
        <v>14219</v>
      </c>
      <c r="C3210" s="8" t="s">
        <v>14220</v>
      </c>
      <c r="D3210" s="8" t="s">
        <v>10046</v>
      </c>
      <c r="E3210" s="8"/>
      <c r="F3210" s="8" t="s">
        <v>14583</v>
      </c>
    </row>
    <row r="3211" spans="1:6" ht="15.75" customHeight="1" x14ac:dyDescent="0.25">
      <c r="A3211" s="8"/>
      <c r="B3211" s="8" t="s">
        <v>14219</v>
      </c>
      <c r="C3211" s="8" t="s">
        <v>14220</v>
      </c>
      <c r="D3211" s="8" t="s">
        <v>10045</v>
      </c>
      <c r="E3211" s="8"/>
      <c r="F3211" s="8" t="s">
        <v>14587</v>
      </c>
    </row>
    <row r="3212" spans="1:6" ht="15.75" customHeight="1" x14ac:dyDescent="0.25">
      <c r="A3212" s="8"/>
      <c r="B3212" s="8" t="s">
        <v>14219</v>
      </c>
      <c r="C3212" s="8" t="s">
        <v>14220</v>
      </c>
      <c r="D3212" s="8" t="s">
        <v>10022</v>
      </c>
      <c r="E3212" s="8"/>
      <c r="F3212" s="8" t="s">
        <v>14588</v>
      </c>
    </row>
    <row r="3213" spans="1:6" ht="15.75" customHeight="1" x14ac:dyDescent="0.25">
      <c r="A3213" s="8"/>
      <c r="B3213" s="8" t="s">
        <v>14219</v>
      </c>
      <c r="C3213" s="8" t="s">
        <v>14220</v>
      </c>
      <c r="D3213" s="8" t="s">
        <v>10025</v>
      </c>
      <c r="E3213" s="8"/>
      <c r="F3213" s="8" t="s">
        <v>14572</v>
      </c>
    </row>
    <row r="3214" spans="1:6" ht="15.75" customHeight="1" x14ac:dyDescent="0.25">
      <c r="A3214" s="8"/>
      <c r="B3214" s="8" t="s">
        <v>14219</v>
      </c>
      <c r="C3214" s="8" t="s">
        <v>14220</v>
      </c>
      <c r="D3214" s="8" t="s">
        <v>10020</v>
      </c>
      <c r="E3214" s="8"/>
      <c r="F3214" s="8" t="s">
        <v>14571</v>
      </c>
    </row>
    <row r="3215" spans="1:6" ht="15.75" customHeight="1" x14ac:dyDescent="0.25">
      <c r="A3215" s="8"/>
      <c r="B3215" s="8" t="s">
        <v>14219</v>
      </c>
      <c r="C3215" s="8" t="s">
        <v>14220</v>
      </c>
      <c r="D3215" s="8" t="s">
        <v>10030</v>
      </c>
      <c r="E3215" s="8"/>
      <c r="F3215" s="8" t="s">
        <v>14573</v>
      </c>
    </row>
    <row r="3216" spans="1:6" ht="15.75" customHeight="1" x14ac:dyDescent="0.25">
      <c r="A3216" s="8"/>
      <c r="B3216" s="8" t="s">
        <v>14219</v>
      </c>
      <c r="C3216" s="8" t="s">
        <v>14220</v>
      </c>
      <c r="D3216" s="8" t="s">
        <v>10032</v>
      </c>
      <c r="E3216" s="8"/>
      <c r="F3216" s="8" t="s">
        <v>14581</v>
      </c>
    </row>
    <row r="3217" spans="1:6" ht="15.75" customHeight="1" x14ac:dyDescent="0.25">
      <c r="A3217" s="8"/>
      <c r="B3217" s="8" t="s">
        <v>14219</v>
      </c>
      <c r="C3217" s="8" t="s">
        <v>14220</v>
      </c>
      <c r="D3217" s="8" t="s">
        <v>10031</v>
      </c>
      <c r="E3217" s="8"/>
      <c r="F3217" s="8" t="s">
        <v>14580</v>
      </c>
    </row>
    <row r="3218" spans="1:6" ht="15.75" customHeight="1" x14ac:dyDescent="0.25">
      <c r="A3218" s="8"/>
      <c r="B3218" s="8" t="s">
        <v>14219</v>
      </c>
      <c r="C3218" s="8" t="s">
        <v>14220</v>
      </c>
      <c r="D3218" s="8" t="s">
        <v>10024</v>
      </c>
      <c r="E3218" s="8"/>
      <c r="F3218" s="8" t="s">
        <v>14590</v>
      </c>
    </row>
    <row r="3219" spans="1:6" ht="15.75" customHeight="1" x14ac:dyDescent="0.25">
      <c r="A3219" s="8"/>
      <c r="B3219" s="8" t="s">
        <v>14219</v>
      </c>
      <c r="C3219" s="8" t="s">
        <v>14220</v>
      </c>
      <c r="D3219" s="8" t="s">
        <v>10023</v>
      </c>
      <c r="E3219" s="8"/>
      <c r="F3219" s="8" t="s">
        <v>14589</v>
      </c>
    </row>
    <row r="3220" spans="1:6" ht="15.75" customHeight="1" x14ac:dyDescent="0.25">
      <c r="A3220" s="8"/>
      <c r="B3220" s="8" t="s">
        <v>14219</v>
      </c>
      <c r="C3220" s="8" t="s">
        <v>14220</v>
      </c>
      <c r="D3220" s="8" t="s">
        <v>10021</v>
      </c>
      <c r="E3220" s="8"/>
      <c r="F3220" s="8" t="s">
        <v>14574</v>
      </c>
    </row>
    <row r="3221" spans="1:6" ht="15.75" customHeight="1" x14ac:dyDescent="0.25">
      <c r="A3221" s="8"/>
      <c r="B3221" s="8" t="s">
        <v>14219</v>
      </c>
      <c r="C3221" s="8" t="s">
        <v>14220</v>
      </c>
      <c r="D3221" s="8" t="s">
        <v>10019</v>
      </c>
      <c r="E3221" s="8"/>
      <c r="F3221" s="8" t="s">
        <v>14576</v>
      </c>
    </row>
    <row r="3222" spans="1:6" ht="15.75" customHeight="1" x14ac:dyDescent="0.25">
      <c r="A3222" s="8"/>
      <c r="B3222" s="8" t="s">
        <v>14219</v>
      </c>
      <c r="C3222" s="8" t="s">
        <v>14220</v>
      </c>
      <c r="D3222" s="8" t="s">
        <v>10018</v>
      </c>
      <c r="E3222" s="8"/>
      <c r="F3222" s="8" t="s">
        <v>14575</v>
      </c>
    </row>
    <row r="3223" spans="1:6" ht="15.75" customHeight="1" x14ac:dyDescent="0.25">
      <c r="A3223" s="8"/>
      <c r="B3223" s="8" t="s">
        <v>14219</v>
      </c>
      <c r="C3223" s="8" t="s">
        <v>14220</v>
      </c>
      <c r="D3223" s="8" t="s">
        <v>10051</v>
      </c>
      <c r="E3223" s="8"/>
      <c r="F3223" s="8" t="s">
        <v>14505</v>
      </c>
    </row>
    <row r="3224" spans="1:6" ht="15.75" customHeight="1" x14ac:dyDescent="0.25">
      <c r="A3224" s="8"/>
      <c r="B3224" s="8" t="s">
        <v>14219</v>
      </c>
      <c r="C3224" s="8" t="s">
        <v>14220</v>
      </c>
      <c r="D3224" s="8" t="s">
        <v>10193</v>
      </c>
      <c r="E3224" s="8"/>
      <c r="F3224" s="8" t="s">
        <v>14534</v>
      </c>
    </row>
    <row r="3225" spans="1:6" ht="15.75" customHeight="1" x14ac:dyDescent="0.25">
      <c r="A3225" s="8"/>
      <c r="B3225" s="8" t="s">
        <v>14219</v>
      </c>
      <c r="C3225" s="8" t="s">
        <v>14220</v>
      </c>
      <c r="D3225" s="8" t="s">
        <v>18217</v>
      </c>
      <c r="E3225" s="8"/>
      <c r="F3225" s="8" t="s">
        <v>18238</v>
      </c>
    </row>
    <row r="3226" spans="1:6" ht="15.75" customHeight="1" x14ac:dyDescent="0.25">
      <c r="A3226" s="8"/>
      <c r="B3226" s="8" t="s">
        <v>14219</v>
      </c>
      <c r="C3226" s="8" t="s">
        <v>14220</v>
      </c>
      <c r="D3226" s="8" t="s">
        <v>10185</v>
      </c>
      <c r="E3226" s="8"/>
      <c r="F3226" s="8" t="s">
        <v>14407</v>
      </c>
    </row>
    <row r="3227" spans="1:6" ht="15.75" customHeight="1" x14ac:dyDescent="0.25">
      <c r="A3227" s="8"/>
      <c r="B3227" s="8" t="s">
        <v>14219</v>
      </c>
      <c r="C3227" s="8" t="s">
        <v>14220</v>
      </c>
      <c r="D3227" s="8" t="s">
        <v>10189</v>
      </c>
      <c r="E3227" s="8"/>
      <c r="F3227" s="8" t="s">
        <v>14284</v>
      </c>
    </row>
    <row r="3228" spans="1:6" ht="15.75" customHeight="1" x14ac:dyDescent="0.25">
      <c r="A3228" s="8"/>
      <c r="B3228" s="8" t="s">
        <v>14219</v>
      </c>
      <c r="C3228" s="8" t="s">
        <v>14220</v>
      </c>
      <c r="D3228" s="8" t="s">
        <v>10187</v>
      </c>
      <c r="E3228" s="8"/>
      <c r="F3228" s="8" t="s">
        <v>14283</v>
      </c>
    </row>
    <row r="3229" spans="1:6" ht="15.75" customHeight="1" x14ac:dyDescent="0.25">
      <c r="A3229" s="8"/>
      <c r="B3229" s="8" t="s">
        <v>14219</v>
      </c>
      <c r="C3229" s="8" t="s">
        <v>14220</v>
      </c>
      <c r="D3229" s="8" t="s">
        <v>9966</v>
      </c>
      <c r="E3229" s="8"/>
      <c r="F3229" s="8" t="s">
        <v>14535</v>
      </c>
    </row>
    <row r="3230" spans="1:6" ht="15.75" customHeight="1" x14ac:dyDescent="0.25">
      <c r="A3230" s="8"/>
      <c r="B3230" s="8" t="s">
        <v>14219</v>
      </c>
      <c r="C3230" s="8" t="s">
        <v>14220</v>
      </c>
      <c r="D3230" s="8" t="s">
        <v>9984</v>
      </c>
      <c r="E3230" s="8"/>
      <c r="F3230" s="8" t="s">
        <v>14528</v>
      </c>
    </row>
    <row r="3231" spans="1:6" ht="15.75" customHeight="1" x14ac:dyDescent="0.25">
      <c r="A3231" s="8"/>
      <c r="B3231" s="8" t="s">
        <v>14219</v>
      </c>
      <c r="C3231" s="8" t="s">
        <v>14220</v>
      </c>
      <c r="D3231" s="8" t="s">
        <v>9967</v>
      </c>
      <c r="E3231" s="8"/>
      <c r="F3231" s="8" t="s">
        <v>14536</v>
      </c>
    </row>
    <row r="3232" spans="1:6" ht="15.75" customHeight="1" x14ac:dyDescent="0.25">
      <c r="A3232" s="8"/>
      <c r="B3232" s="8" t="s">
        <v>14219</v>
      </c>
      <c r="C3232" s="8" t="s">
        <v>14220</v>
      </c>
      <c r="D3232" s="8" t="s">
        <v>9962</v>
      </c>
      <c r="E3232" s="8"/>
      <c r="F3232" s="8" t="s">
        <v>14533</v>
      </c>
    </row>
    <row r="3233" spans="1:6" ht="15.75" customHeight="1" x14ac:dyDescent="0.25">
      <c r="A3233" s="8"/>
      <c r="B3233" s="8" t="s">
        <v>14219</v>
      </c>
      <c r="C3233" s="8" t="s">
        <v>14220</v>
      </c>
      <c r="D3233" s="8" t="s">
        <v>9965</v>
      </c>
      <c r="E3233" s="8"/>
      <c r="F3233" s="8" t="s">
        <v>14532</v>
      </c>
    </row>
    <row r="3234" spans="1:6" ht="15.75" customHeight="1" x14ac:dyDescent="0.25">
      <c r="A3234" s="8"/>
      <c r="B3234" s="8" t="s">
        <v>14219</v>
      </c>
      <c r="C3234" s="8" t="s">
        <v>14220</v>
      </c>
      <c r="D3234" s="8" t="s">
        <v>10215</v>
      </c>
      <c r="E3234" s="8"/>
      <c r="F3234" s="8" t="s">
        <v>14285</v>
      </c>
    </row>
    <row r="3235" spans="1:6" ht="15.75" customHeight="1" x14ac:dyDescent="0.25">
      <c r="A3235" s="8"/>
      <c r="B3235" s="8" t="s">
        <v>14219</v>
      </c>
      <c r="C3235" s="8" t="s">
        <v>14220</v>
      </c>
      <c r="D3235" s="8" t="s">
        <v>10258</v>
      </c>
      <c r="E3235" s="8"/>
      <c r="F3235" s="8" t="s">
        <v>14286</v>
      </c>
    </row>
    <row r="3236" spans="1:6" ht="15.75" customHeight="1" x14ac:dyDescent="0.25">
      <c r="A3236" s="8"/>
      <c r="B3236" s="8" t="s">
        <v>14219</v>
      </c>
      <c r="C3236" s="8" t="s">
        <v>14220</v>
      </c>
      <c r="D3236" s="8" t="s">
        <v>10245</v>
      </c>
      <c r="E3236" s="8"/>
      <c r="F3236" s="8" t="s">
        <v>14291</v>
      </c>
    </row>
    <row r="3237" spans="1:6" ht="15.75" customHeight="1" x14ac:dyDescent="0.25">
      <c r="A3237" s="8"/>
      <c r="B3237" s="8" t="s">
        <v>14219</v>
      </c>
      <c r="C3237" s="8" t="s">
        <v>14220</v>
      </c>
      <c r="D3237" s="8" t="s">
        <v>10260</v>
      </c>
      <c r="E3237" s="8"/>
      <c r="F3237" s="8" t="s">
        <v>14287</v>
      </c>
    </row>
    <row r="3238" spans="1:6" ht="15.75" customHeight="1" x14ac:dyDescent="0.25">
      <c r="A3238" s="8"/>
      <c r="B3238" s="8" t="s">
        <v>14219</v>
      </c>
      <c r="C3238" s="8" t="s">
        <v>14220</v>
      </c>
      <c r="D3238" s="8" t="s">
        <v>10253</v>
      </c>
      <c r="E3238" s="8"/>
      <c r="F3238" s="8" t="s">
        <v>14279</v>
      </c>
    </row>
    <row r="3239" spans="1:6" ht="15.75" customHeight="1" x14ac:dyDescent="0.25">
      <c r="A3239" s="8"/>
      <c r="B3239" s="8" t="s">
        <v>14219</v>
      </c>
      <c r="C3239" s="8" t="s">
        <v>14220</v>
      </c>
      <c r="D3239" s="8" t="s">
        <v>10262</v>
      </c>
      <c r="E3239" s="8"/>
      <c r="F3239" s="8" t="s">
        <v>14288</v>
      </c>
    </row>
    <row r="3240" spans="1:6" ht="15.75" customHeight="1" x14ac:dyDescent="0.25">
      <c r="A3240" s="8"/>
      <c r="B3240" s="8" t="s">
        <v>14219</v>
      </c>
      <c r="C3240" s="8" t="s">
        <v>14220</v>
      </c>
      <c r="D3240" s="8" t="s">
        <v>10249</v>
      </c>
      <c r="E3240" s="8"/>
      <c r="F3240" s="8" t="s">
        <v>14281</v>
      </c>
    </row>
    <row r="3241" spans="1:6" ht="15.75" customHeight="1" x14ac:dyDescent="0.25">
      <c r="A3241" s="8"/>
      <c r="B3241" s="8" t="s">
        <v>14219</v>
      </c>
      <c r="C3241" s="8" t="s">
        <v>14220</v>
      </c>
      <c r="D3241" s="8" t="s">
        <v>10247</v>
      </c>
      <c r="E3241" s="8"/>
      <c r="F3241" s="8" t="s">
        <v>14280</v>
      </c>
    </row>
    <row r="3242" spans="1:6" ht="15.75" customHeight="1" x14ac:dyDescent="0.25">
      <c r="A3242" s="8"/>
      <c r="B3242" s="8" t="s">
        <v>14219</v>
      </c>
      <c r="C3242" s="8" t="s">
        <v>14220</v>
      </c>
      <c r="D3242" s="8" t="s">
        <v>10251</v>
      </c>
      <c r="E3242" s="8"/>
      <c r="F3242" s="8" t="s">
        <v>14282</v>
      </c>
    </row>
    <row r="3243" spans="1:6" ht="15.75" customHeight="1" x14ac:dyDescent="0.25">
      <c r="A3243" s="8"/>
      <c r="B3243" s="8" t="s">
        <v>14219</v>
      </c>
      <c r="C3243" s="8" t="s">
        <v>14220</v>
      </c>
      <c r="D3243" s="8" t="s">
        <v>10243</v>
      </c>
      <c r="E3243" s="8"/>
      <c r="F3243" s="8" t="s">
        <v>14290</v>
      </c>
    </row>
    <row r="3244" spans="1:6" ht="15.75" customHeight="1" x14ac:dyDescent="0.25">
      <c r="A3244" s="8"/>
      <c r="B3244" s="8" t="s">
        <v>14219</v>
      </c>
      <c r="C3244" s="8" t="s">
        <v>14220</v>
      </c>
      <c r="D3244" s="8" t="s">
        <v>10241</v>
      </c>
      <c r="E3244" s="8"/>
      <c r="F3244" s="8" t="s">
        <v>14289</v>
      </c>
    </row>
    <row r="3245" spans="1:6" ht="15.75" customHeight="1" x14ac:dyDescent="0.25">
      <c r="A3245" s="8"/>
      <c r="B3245" s="8" t="s">
        <v>14219</v>
      </c>
      <c r="C3245" s="8" t="s">
        <v>14220</v>
      </c>
      <c r="D3245" s="8" t="s">
        <v>10059</v>
      </c>
      <c r="E3245" s="8"/>
      <c r="F3245" s="8" t="s">
        <v>14526</v>
      </c>
    </row>
    <row r="3246" spans="1:6" ht="15.75" customHeight="1" x14ac:dyDescent="0.25">
      <c r="A3246" s="8"/>
      <c r="B3246" s="8" t="s">
        <v>14219</v>
      </c>
      <c r="C3246" s="8" t="s">
        <v>14220</v>
      </c>
      <c r="D3246" s="8" t="s">
        <v>10061</v>
      </c>
      <c r="E3246" s="8"/>
      <c r="F3246" s="8" t="s">
        <v>14511</v>
      </c>
    </row>
    <row r="3247" spans="1:6" ht="15.75" customHeight="1" x14ac:dyDescent="0.25">
      <c r="A3247" s="8"/>
      <c r="B3247" s="8" t="s">
        <v>14219</v>
      </c>
      <c r="C3247" s="8" t="s">
        <v>14220</v>
      </c>
      <c r="D3247" s="8" t="s">
        <v>10056</v>
      </c>
      <c r="E3247" s="8"/>
      <c r="F3247" s="8" t="s">
        <v>14539</v>
      </c>
    </row>
    <row r="3248" spans="1:6" ht="15.75" customHeight="1" x14ac:dyDescent="0.25">
      <c r="A3248" s="8"/>
      <c r="B3248" s="8" t="s">
        <v>14219</v>
      </c>
      <c r="C3248" s="8" t="s">
        <v>14220</v>
      </c>
      <c r="D3248" s="8" t="s">
        <v>10058</v>
      </c>
      <c r="E3248" s="8"/>
      <c r="F3248" s="8" t="s">
        <v>14541</v>
      </c>
    </row>
    <row r="3249" spans="1:6" ht="15.75" customHeight="1" x14ac:dyDescent="0.25">
      <c r="A3249" s="8"/>
      <c r="B3249" s="8" t="s">
        <v>14219</v>
      </c>
      <c r="C3249" s="8" t="s">
        <v>14220</v>
      </c>
      <c r="D3249" s="8" t="s">
        <v>10057</v>
      </c>
      <c r="E3249" s="8"/>
      <c r="F3249" s="8" t="s">
        <v>14540</v>
      </c>
    </row>
    <row r="3250" spans="1:6" ht="15.75" customHeight="1" x14ac:dyDescent="0.25">
      <c r="A3250" s="8"/>
      <c r="B3250" s="8" t="s">
        <v>14219</v>
      </c>
      <c r="C3250" s="8" t="s">
        <v>14220</v>
      </c>
      <c r="D3250" s="8" t="s">
        <v>10049</v>
      </c>
      <c r="E3250" s="8"/>
      <c r="F3250" s="8" t="s">
        <v>14512</v>
      </c>
    </row>
    <row r="3251" spans="1:6" ht="15.75" customHeight="1" x14ac:dyDescent="0.25">
      <c r="A3251" s="8"/>
      <c r="B3251" s="8" t="s">
        <v>14219</v>
      </c>
      <c r="C3251" s="8" t="s">
        <v>14220</v>
      </c>
      <c r="D3251" s="8" t="s">
        <v>10048</v>
      </c>
      <c r="E3251" s="8"/>
      <c r="F3251" s="8" t="s">
        <v>14506</v>
      </c>
    </row>
    <row r="3252" spans="1:6" ht="15.75" customHeight="1" x14ac:dyDescent="0.25">
      <c r="A3252" s="8"/>
      <c r="B3252" s="8" t="s">
        <v>14219</v>
      </c>
      <c r="C3252" s="8" t="s">
        <v>14220</v>
      </c>
      <c r="D3252" s="8" t="s">
        <v>10050</v>
      </c>
      <c r="E3252" s="8"/>
      <c r="F3252" s="8" t="s">
        <v>14513</v>
      </c>
    </row>
    <row r="3253" spans="1:6" ht="15.75" customHeight="1" x14ac:dyDescent="0.25">
      <c r="A3253" s="8"/>
      <c r="B3253" s="8" t="s">
        <v>14219</v>
      </c>
      <c r="C3253" s="8" t="s">
        <v>14220</v>
      </c>
      <c r="D3253" s="8" t="s">
        <v>10060</v>
      </c>
      <c r="E3253" s="8"/>
      <c r="F3253" s="8" t="s">
        <v>14510</v>
      </c>
    </row>
    <row r="3254" spans="1:6" ht="15.75" customHeight="1" x14ac:dyDescent="0.25">
      <c r="A3254" s="8"/>
      <c r="B3254" s="8" t="s">
        <v>14219</v>
      </c>
      <c r="C3254" s="8" t="s">
        <v>14220</v>
      </c>
      <c r="D3254" s="8" t="s">
        <v>10055</v>
      </c>
      <c r="E3254" s="8"/>
      <c r="F3254" s="8" t="s">
        <v>14514</v>
      </c>
    </row>
    <row r="3255" spans="1:6" ht="15.75" customHeight="1" x14ac:dyDescent="0.25">
      <c r="A3255" s="8"/>
      <c r="B3255" s="8" t="s">
        <v>14219</v>
      </c>
      <c r="C3255" s="8" t="s">
        <v>14220</v>
      </c>
      <c r="D3255" s="8" t="s">
        <v>9980</v>
      </c>
      <c r="E3255" s="8"/>
      <c r="F3255" s="8" t="s">
        <v>14537</v>
      </c>
    </row>
    <row r="3256" spans="1:6" ht="15.75" customHeight="1" x14ac:dyDescent="0.25">
      <c r="A3256" s="8"/>
      <c r="B3256" s="8" t="s">
        <v>14219</v>
      </c>
      <c r="C3256" s="8" t="s">
        <v>14220</v>
      </c>
      <c r="D3256" s="8" t="s">
        <v>9987</v>
      </c>
      <c r="E3256" s="8"/>
      <c r="F3256" s="8" t="s">
        <v>14529</v>
      </c>
    </row>
    <row r="3257" spans="1:6" ht="15.75" customHeight="1" x14ac:dyDescent="0.25">
      <c r="A3257" s="8"/>
      <c r="B3257" s="8" t="s">
        <v>14219</v>
      </c>
      <c r="C3257" s="8" t="s">
        <v>14220</v>
      </c>
      <c r="D3257" s="8" t="s">
        <v>9986</v>
      </c>
      <c r="E3257" s="8"/>
      <c r="F3257" s="8" t="s">
        <v>14543</v>
      </c>
    </row>
    <row r="3258" spans="1:6" ht="15.75" customHeight="1" x14ac:dyDescent="0.25">
      <c r="A3258" s="8"/>
      <c r="B3258" s="8" t="s">
        <v>14219</v>
      </c>
      <c r="C3258" s="8" t="s">
        <v>14220</v>
      </c>
      <c r="D3258" s="8" t="s">
        <v>9988</v>
      </c>
      <c r="E3258" s="8"/>
      <c r="F3258" s="8" t="s">
        <v>14530</v>
      </c>
    </row>
    <row r="3259" spans="1:6" ht="15.75" customHeight="1" x14ac:dyDescent="0.25">
      <c r="A3259" s="8"/>
      <c r="B3259" s="8" t="s">
        <v>14219</v>
      </c>
      <c r="C3259" s="8" t="s">
        <v>14220</v>
      </c>
      <c r="D3259" s="8" t="s">
        <v>9983</v>
      </c>
      <c r="E3259" s="8"/>
      <c r="F3259" s="8" t="s">
        <v>14527</v>
      </c>
    </row>
    <row r="3260" spans="1:6" ht="15.75" customHeight="1" x14ac:dyDescent="0.25">
      <c r="A3260" s="8"/>
      <c r="B3260" s="8" t="s">
        <v>14219</v>
      </c>
      <c r="C3260" s="8" t="s">
        <v>14220</v>
      </c>
      <c r="D3260" s="8" t="s">
        <v>9985</v>
      </c>
      <c r="E3260" s="8"/>
      <c r="F3260" s="8" t="s">
        <v>14531</v>
      </c>
    </row>
    <row r="3261" spans="1:6" ht="15.75" customHeight="1" x14ac:dyDescent="0.25">
      <c r="A3261" s="8"/>
      <c r="B3261" s="8" t="s">
        <v>14219</v>
      </c>
      <c r="C3261" s="8" t="s">
        <v>14220</v>
      </c>
      <c r="D3261" s="8" t="s">
        <v>9979</v>
      </c>
      <c r="E3261" s="8"/>
      <c r="F3261" s="8" t="s">
        <v>14544</v>
      </c>
    </row>
    <row r="3262" spans="1:6" ht="15.75" customHeight="1" x14ac:dyDescent="0.25">
      <c r="A3262" s="8"/>
      <c r="B3262" s="8" t="s">
        <v>14219</v>
      </c>
      <c r="C3262" s="8" t="s">
        <v>14220</v>
      </c>
      <c r="D3262" s="8" t="s">
        <v>9981</v>
      </c>
      <c r="E3262" s="8"/>
      <c r="F3262" s="8" t="s">
        <v>14538</v>
      </c>
    </row>
    <row r="3263" spans="1:6" ht="15.75" customHeight="1" x14ac:dyDescent="0.25">
      <c r="A3263" s="8"/>
      <c r="B3263" s="8" t="s">
        <v>14219</v>
      </c>
      <c r="C3263" s="8" t="s">
        <v>14220</v>
      </c>
      <c r="D3263" s="8" t="s">
        <v>9977</v>
      </c>
      <c r="E3263" s="8"/>
      <c r="F3263" s="8" t="s">
        <v>14545</v>
      </c>
    </row>
    <row r="3264" spans="1:6" ht="15.75" customHeight="1" x14ac:dyDescent="0.25">
      <c r="A3264" s="8"/>
      <c r="B3264" s="8" t="s">
        <v>14219</v>
      </c>
      <c r="C3264" s="8" t="s">
        <v>14220</v>
      </c>
      <c r="D3264" s="8" t="s">
        <v>9982</v>
      </c>
      <c r="E3264" s="8"/>
      <c r="F3264" s="8" t="s">
        <v>14542</v>
      </c>
    </row>
    <row r="3265" spans="1:6" ht="15.75" customHeight="1" x14ac:dyDescent="0.25">
      <c r="A3265" s="8"/>
      <c r="B3265" s="8" t="s">
        <v>14219</v>
      </c>
      <c r="C3265" s="8" t="s">
        <v>14220</v>
      </c>
      <c r="D3265" s="8" t="s">
        <v>9978</v>
      </c>
      <c r="E3265" s="8"/>
      <c r="F3265" s="8" t="s">
        <v>14546</v>
      </c>
    </row>
    <row r="3266" spans="1:6" ht="15.75" customHeight="1" x14ac:dyDescent="0.25">
      <c r="A3266" s="8"/>
      <c r="B3266" s="8" t="s">
        <v>14219</v>
      </c>
      <c r="C3266" s="8" t="s">
        <v>14220</v>
      </c>
      <c r="D3266" s="8" t="s">
        <v>10036</v>
      </c>
      <c r="E3266" s="8"/>
      <c r="F3266" s="8" t="s">
        <v>14554</v>
      </c>
    </row>
    <row r="3267" spans="1:6" ht="15.75" customHeight="1" x14ac:dyDescent="0.25">
      <c r="A3267" s="8"/>
      <c r="B3267" s="8" t="s">
        <v>14219</v>
      </c>
      <c r="C3267" s="8" t="s">
        <v>14220</v>
      </c>
      <c r="D3267" s="8" t="s">
        <v>9864</v>
      </c>
      <c r="E3267" s="8"/>
      <c r="F3267" s="8" t="s">
        <v>14425</v>
      </c>
    </row>
    <row r="3268" spans="1:6" ht="15.75" customHeight="1" x14ac:dyDescent="0.25">
      <c r="A3268" s="8"/>
      <c r="B3268" s="8" t="s">
        <v>14219</v>
      </c>
      <c r="C3268" s="8" t="s">
        <v>14220</v>
      </c>
      <c r="D3268" s="8" t="s">
        <v>9942</v>
      </c>
      <c r="E3268" s="8"/>
      <c r="F3268" s="8" t="s">
        <v>14429</v>
      </c>
    </row>
    <row r="3269" spans="1:6" ht="15.75" customHeight="1" x14ac:dyDescent="0.25">
      <c r="A3269" s="8"/>
      <c r="B3269" s="8" t="s">
        <v>14219</v>
      </c>
      <c r="C3269" s="8" t="s">
        <v>14220</v>
      </c>
      <c r="D3269" s="8" t="s">
        <v>9865</v>
      </c>
      <c r="E3269" s="8"/>
      <c r="F3269" s="8" t="s">
        <v>14426</v>
      </c>
    </row>
    <row r="3270" spans="1:6" ht="15.75" customHeight="1" x14ac:dyDescent="0.25">
      <c r="A3270" s="8"/>
      <c r="B3270" s="8" t="s">
        <v>14219</v>
      </c>
      <c r="C3270" s="8" t="s">
        <v>14220</v>
      </c>
      <c r="D3270" s="8" t="s">
        <v>9862</v>
      </c>
      <c r="E3270" s="8"/>
      <c r="F3270" s="8" t="s">
        <v>14347</v>
      </c>
    </row>
    <row r="3271" spans="1:6" ht="15.75" customHeight="1" x14ac:dyDescent="0.25">
      <c r="A3271" s="8"/>
      <c r="B3271" s="8" t="s">
        <v>14219</v>
      </c>
      <c r="C3271" s="8" t="s">
        <v>14220</v>
      </c>
      <c r="D3271" s="8" t="s">
        <v>9861</v>
      </c>
      <c r="E3271" s="8"/>
      <c r="F3271" s="8" t="s">
        <v>14411</v>
      </c>
    </row>
    <row r="3272" spans="1:6" ht="15.75" customHeight="1" x14ac:dyDescent="0.25">
      <c r="A3272" s="8"/>
      <c r="B3272" s="8" t="s">
        <v>14219</v>
      </c>
      <c r="C3272" s="8" t="s">
        <v>14220</v>
      </c>
      <c r="D3272" s="8" t="s">
        <v>9946</v>
      </c>
      <c r="E3272" s="8"/>
      <c r="F3272" s="8" t="s">
        <v>14420</v>
      </c>
    </row>
    <row r="3273" spans="1:6" ht="15.75" customHeight="1" x14ac:dyDescent="0.25">
      <c r="A3273" s="8"/>
      <c r="B3273" s="8" t="s">
        <v>14219</v>
      </c>
      <c r="C3273" s="8" t="s">
        <v>14220</v>
      </c>
      <c r="D3273" s="8" t="s">
        <v>9945</v>
      </c>
      <c r="E3273" s="8"/>
      <c r="F3273" s="8" t="s">
        <v>14419</v>
      </c>
    </row>
    <row r="3274" spans="1:6" ht="15.75" customHeight="1" x14ac:dyDescent="0.25">
      <c r="A3274" s="8"/>
      <c r="B3274" s="8" t="s">
        <v>14219</v>
      </c>
      <c r="C3274" s="8" t="s">
        <v>14220</v>
      </c>
      <c r="D3274" s="8" t="s">
        <v>9943</v>
      </c>
      <c r="E3274" s="8"/>
      <c r="F3274" s="8" t="s">
        <v>14421</v>
      </c>
    </row>
    <row r="3275" spans="1:6" ht="15.75" customHeight="1" x14ac:dyDescent="0.25">
      <c r="A3275" s="8"/>
      <c r="B3275" s="8" t="s">
        <v>14219</v>
      </c>
      <c r="C3275" s="8" t="s">
        <v>14220</v>
      </c>
      <c r="D3275" s="8" t="s">
        <v>9941</v>
      </c>
      <c r="E3275" s="8"/>
      <c r="F3275" s="8" t="s">
        <v>14428</v>
      </c>
    </row>
    <row r="3276" spans="1:6" ht="15.75" customHeight="1" x14ac:dyDescent="0.25">
      <c r="A3276" s="8"/>
      <c r="B3276" s="8" t="s">
        <v>14219</v>
      </c>
      <c r="C3276" s="8" t="s">
        <v>14220</v>
      </c>
      <c r="D3276" s="8" t="s">
        <v>9940</v>
      </c>
      <c r="E3276" s="8"/>
      <c r="F3276" s="8" t="s">
        <v>14427</v>
      </c>
    </row>
    <row r="3277" spans="1:6" ht="15.75" customHeight="1" x14ac:dyDescent="0.25">
      <c r="A3277" s="8"/>
      <c r="B3277" s="8" t="s">
        <v>14219</v>
      </c>
      <c r="C3277" s="8" t="s">
        <v>14220</v>
      </c>
      <c r="D3277" s="8" t="s">
        <v>9863</v>
      </c>
      <c r="E3277" s="8"/>
      <c r="F3277" s="8" t="s">
        <v>14412</v>
      </c>
    </row>
    <row r="3278" spans="1:6" ht="15.75" customHeight="1" x14ac:dyDescent="0.25">
      <c r="A3278" s="8"/>
      <c r="B3278" s="8" t="s">
        <v>14219</v>
      </c>
      <c r="C3278" s="8" t="s">
        <v>14220</v>
      </c>
      <c r="D3278" s="8" t="s">
        <v>9868</v>
      </c>
      <c r="E3278" s="8"/>
      <c r="F3278" s="8" t="s">
        <v>14413</v>
      </c>
    </row>
    <row r="3279" spans="1:6" ht="15.75" customHeight="1" x14ac:dyDescent="0.25">
      <c r="A3279" s="8"/>
      <c r="B3279" s="8" t="s">
        <v>14219</v>
      </c>
      <c r="C3279" s="8" t="s">
        <v>14220</v>
      </c>
      <c r="D3279" s="8" t="s">
        <v>9867</v>
      </c>
      <c r="E3279" s="8"/>
      <c r="F3279" s="8" t="s">
        <v>14418</v>
      </c>
    </row>
    <row r="3280" spans="1:6" ht="15.75" customHeight="1" x14ac:dyDescent="0.25">
      <c r="A3280" s="8"/>
      <c r="B3280" s="8" t="s">
        <v>14219</v>
      </c>
      <c r="C3280" s="8" t="s">
        <v>14220</v>
      </c>
      <c r="D3280" s="8" t="s">
        <v>9869</v>
      </c>
      <c r="E3280" s="8"/>
      <c r="F3280" s="8" t="s">
        <v>14414</v>
      </c>
    </row>
    <row r="3281" spans="1:6" ht="15.75" customHeight="1" x14ac:dyDescent="0.25">
      <c r="A3281" s="8"/>
      <c r="B3281" s="8" t="s">
        <v>14219</v>
      </c>
      <c r="C3281" s="8" t="s">
        <v>14220</v>
      </c>
      <c r="D3281" s="8" t="s">
        <v>9851</v>
      </c>
      <c r="E3281" s="8"/>
      <c r="F3281" s="8" t="s">
        <v>14430</v>
      </c>
    </row>
    <row r="3282" spans="1:6" ht="15.75" customHeight="1" x14ac:dyDescent="0.25">
      <c r="A3282" s="8"/>
      <c r="B3282" s="8" t="s">
        <v>14219</v>
      </c>
      <c r="C3282" s="8" t="s">
        <v>14220</v>
      </c>
      <c r="D3282" s="8" t="s">
        <v>9850</v>
      </c>
      <c r="E3282" s="8"/>
      <c r="F3282" s="8" t="s">
        <v>14415</v>
      </c>
    </row>
    <row r="3283" spans="1:6" ht="15.75" customHeight="1" x14ac:dyDescent="0.25">
      <c r="A3283" s="8"/>
      <c r="B3283" s="8" t="s">
        <v>14219</v>
      </c>
      <c r="C3283" s="8" t="s">
        <v>14220</v>
      </c>
      <c r="D3283" s="8" t="s">
        <v>9871</v>
      </c>
      <c r="E3283" s="8"/>
      <c r="F3283" s="8" t="s">
        <v>14409</v>
      </c>
    </row>
    <row r="3284" spans="1:6" ht="15.75" customHeight="1" x14ac:dyDescent="0.25">
      <c r="A3284" s="8"/>
      <c r="B3284" s="8" t="s">
        <v>14219</v>
      </c>
      <c r="C3284" s="8" t="s">
        <v>14220</v>
      </c>
      <c r="D3284" s="8" t="s">
        <v>9866</v>
      </c>
      <c r="E3284" s="8"/>
      <c r="F3284" s="8" t="s">
        <v>14408</v>
      </c>
    </row>
    <row r="3285" spans="1:6" ht="15.75" customHeight="1" x14ac:dyDescent="0.25">
      <c r="A3285" s="8"/>
      <c r="B3285" s="8" t="s">
        <v>14219</v>
      </c>
      <c r="C3285" s="8" t="s">
        <v>14220</v>
      </c>
      <c r="D3285" s="8" t="s">
        <v>9872</v>
      </c>
      <c r="E3285" s="8"/>
      <c r="F3285" s="8" t="s">
        <v>14410</v>
      </c>
    </row>
    <row r="3286" spans="1:6" ht="15.75" customHeight="1" x14ac:dyDescent="0.25">
      <c r="A3286" s="8"/>
      <c r="B3286" s="8" t="s">
        <v>14219</v>
      </c>
      <c r="C3286" s="8" t="s">
        <v>14220</v>
      </c>
      <c r="D3286" s="8" t="s">
        <v>9870</v>
      </c>
      <c r="E3286" s="8"/>
      <c r="F3286" s="8" t="s">
        <v>14417</v>
      </c>
    </row>
    <row r="3287" spans="1:6" ht="15.75" customHeight="1" x14ac:dyDescent="0.25">
      <c r="A3287" s="8"/>
      <c r="B3287" s="8" t="s">
        <v>14219</v>
      </c>
      <c r="C3287" s="8" t="s">
        <v>14220</v>
      </c>
      <c r="D3287" s="8" t="s">
        <v>9873</v>
      </c>
      <c r="E3287" s="8"/>
      <c r="F3287" s="8" t="s">
        <v>14416</v>
      </c>
    </row>
    <row r="3288" spans="1:6" ht="15.75" customHeight="1" x14ac:dyDescent="0.25">
      <c r="A3288" s="8"/>
      <c r="B3288" s="8" t="s">
        <v>14219</v>
      </c>
      <c r="C3288" s="8" t="s">
        <v>14220</v>
      </c>
      <c r="D3288" s="8" t="s">
        <v>9960</v>
      </c>
      <c r="E3288" s="8"/>
      <c r="F3288" s="8" t="s">
        <v>14484</v>
      </c>
    </row>
    <row r="3289" spans="1:6" ht="15.75" customHeight="1" x14ac:dyDescent="0.25">
      <c r="A3289" s="8"/>
      <c r="B3289" s="8" t="s">
        <v>14219</v>
      </c>
      <c r="C3289" s="8" t="s">
        <v>14220</v>
      </c>
      <c r="D3289" s="8" t="s">
        <v>9959</v>
      </c>
      <c r="E3289" s="8"/>
      <c r="F3289" s="8" t="s">
        <v>14483</v>
      </c>
    </row>
    <row r="3290" spans="1:6" ht="15.75" customHeight="1" x14ac:dyDescent="0.25">
      <c r="A3290" s="8"/>
      <c r="B3290" s="8" t="s">
        <v>14219</v>
      </c>
      <c r="C3290" s="8" t="s">
        <v>14220</v>
      </c>
      <c r="D3290" s="8" t="s">
        <v>9961</v>
      </c>
      <c r="E3290" s="8"/>
      <c r="F3290" s="8" t="s">
        <v>14485</v>
      </c>
    </row>
    <row r="3291" spans="1:6" ht="15.75" customHeight="1" x14ac:dyDescent="0.25">
      <c r="A3291" s="8"/>
      <c r="B3291" s="8" t="s">
        <v>14219</v>
      </c>
      <c r="C3291" s="8" t="s">
        <v>14220</v>
      </c>
      <c r="D3291" s="8" t="s">
        <v>9955</v>
      </c>
      <c r="E3291" s="8"/>
      <c r="F3291" s="8" t="s">
        <v>14481</v>
      </c>
    </row>
    <row r="3292" spans="1:6" ht="15.75" customHeight="1" x14ac:dyDescent="0.25">
      <c r="A3292" s="8"/>
      <c r="B3292" s="8" t="s">
        <v>14219</v>
      </c>
      <c r="C3292" s="8" t="s">
        <v>14220</v>
      </c>
      <c r="D3292" s="8" t="s">
        <v>9958</v>
      </c>
      <c r="E3292" s="8"/>
      <c r="F3292" s="8" t="s">
        <v>14480</v>
      </c>
    </row>
    <row r="3293" spans="1:6" ht="15.75" customHeight="1" x14ac:dyDescent="0.25">
      <c r="A3293" s="8"/>
      <c r="B3293" s="8" t="s">
        <v>14219</v>
      </c>
      <c r="C3293" s="8" t="s">
        <v>14220</v>
      </c>
      <c r="D3293" s="8" t="s">
        <v>9947</v>
      </c>
      <c r="E3293" s="8"/>
      <c r="F3293" s="8" t="s">
        <v>14503</v>
      </c>
    </row>
    <row r="3294" spans="1:6" ht="15.75" customHeight="1" x14ac:dyDescent="0.25">
      <c r="A3294" s="8"/>
      <c r="B3294" s="8" t="s">
        <v>14219</v>
      </c>
      <c r="C3294" s="8" t="s">
        <v>14220</v>
      </c>
      <c r="D3294" s="8" t="s">
        <v>9950</v>
      </c>
      <c r="E3294" s="8"/>
      <c r="F3294" s="8" t="s">
        <v>14502</v>
      </c>
    </row>
    <row r="3295" spans="1:6" ht="15.75" customHeight="1" x14ac:dyDescent="0.25">
      <c r="A3295" s="8"/>
      <c r="B3295" s="8" t="s">
        <v>14219</v>
      </c>
      <c r="C3295" s="8" t="s">
        <v>14220</v>
      </c>
      <c r="D3295" s="8" t="s">
        <v>9948</v>
      </c>
      <c r="E3295" s="8"/>
      <c r="F3295" s="8" t="s">
        <v>14498</v>
      </c>
    </row>
    <row r="3296" spans="1:6" ht="15.75" customHeight="1" x14ac:dyDescent="0.25">
      <c r="A3296" s="8"/>
      <c r="B3296" s="8" t="s">
        <v>14219</v>
      </c>
      <c r="C3296" s="8" t="s">
        <v>14220</v>
      </c>
      <c r="D3296" s="8" t="s">
        <v>9954</v>
      </c>
      <c r="E3296" s="8"/>
      <c r="F3296" s="8" t="s">
        <v>14500</v>
      </c>
    </row>
    <row r="3297" spans="1:6" ht="15.75" customHeight="1" x14ac:dyDescent="0.25">
      <c r="A3297" s="8"/>
      <c r="B3297" s="8" t="s">
        <v>14219</v>
      </c>
      <c r="C3297" s="8" t="s">
        <v>14220</v>
      </c>
      <c r="D3297" s="8" t="s">
        <v>9949</v>
      </c>
      <c r="E3297" s="8"/>
      <c r="F3297" s="8" t="s">
        <v>14499</v>
      </c>
    </row>
    <row r="3298" spans="1:6" ht="15.75" customHeight="1" x14ac:dyDescent="0.25">
      <c r="A3298" s="8"/>
      <c r="B3298" s="8" t="s">
        <v>14219</v>
      </c>
      <c r="C3298" s="8" t="s">
        <v>14220</v>
      </c>
      <c r="D3298" s="8" t="s">
        <v>9956</v>
      </c>
      <c r="E3298" s="8"/>
      <c r="F3298" s="8" t="s">
        <v>14482</v>
      </c>
    </row>
    <row r="3299" spans="1:6" ht="15.75" customHeight="1" x14ac:dyDescent="0.25">
      <c r="A3299" s="8"/>
      <c r="B3299" s="8" t="s">
        <v>14219</v>
      </c>
      <c r="C3299" s="8" t="s">
        <v>14220</v>
      </c>
      <c r="D3299" s="8" t="s">
        <v>9933</v>
      </c>
      <c r="E3299" s="8"/>
      <c r="F3299" s="8" t="s">
        <v>14455</v>
      </c>
    </row>
    <row r="3300" spans="1:6" ht="15.75" customHeight="1" x14ac:dyDescent="0.25">
      <c r="A3300" s="8"/>
      <c r="B3300" s="8" t="s">
        <v>14219</v>
      </c>
      <c r="C3300" s="8" t="s">
        <v>14220</v>
      </c>
      <c r="D3300" s="8" t="s">
        <v>9932</v>
      </c>
      <c r="E3300" s="8"/>
      <c r="F3300" s="8" t="s">
        <v>14488</v>
      </c>
    </row>
    <row r="3301" spans="1:6" ht="15.75" customHeight="1" x14ac:dyDescent="0.25">
      <c r="A3301" s="8"/>
      <c r="B3301" s="8" t="s">
        <v>14219</v>
      </c>
      <c r="C3301" s="8" t="s">
        <v>14220</v>
      </c>
      <c r="D3301" s="8" t="s">
        <v>9934</v>
      </c>
      <c r="E3301" s="8"/>
      <c r="F3301" s="8" t="s">
        <v>14422</v>
      </c>
    </row>
    <row r="3302" spans="1:6" ht="15.75" customHeight="1" x14ac:dyDescent="0.25">
      <c r="A3302" s="8"/>
      <c r="B3302" s="8" t="s">
        <v>14219</v>
      </c>
      <c r="C3302" s="8" t="s">
        <v>14220</v>
      </c>
      <c r="D3302" s="8" t="s">
        <v>9944</v>
      </c>
      <c r="E3302" s="8"/>
      <c r="F3302" s="8" t="s">
        <v>14424</v>
      </c>
    </row>
    <row r="3303" spans="1:6" ht="15.75" customHeight="1" x14ac:dyDescent="0.25">
      <c r="A3303" s="8"/>
      <c r="B3303" s="8" t="s">
        <v>14219</v>
      </c>
      <c r="C3303" s="8" t="s">
        <v>14220</v>
      </c>
      <c r="D3303" s="8" t="s">
        <v>9939</v>
      </c>
      <c r="E3303" s="8"/>
      <c r="F3303" s="8" t="s">
        <v>14423</v>
      </c>
    </row>
    <row r="3304" spans="1:6" ht="15.75" customHeight="1" x14ac:dyDescent="0.25">
      <c r="A3304" s="8"/>
      <c r="B3304" s="8" t="s">
        <v>14219</v>
      </c>
      <c r="C3304" s="8" t="s">
        <v>14220</v>
      </c>
      <c r="D3304" s="8" t="s">
        <v>9936</v>
      </c>
      <c r="E3304" s="8"/>
      <c r="F3304" s="8" t="s">
        <v>14490</v>
      </c>
    </row>
    <row r="3305" spans="1:6" ht="15.75" customHeight="1" x14ac:dyDescent="0.25">
      <c r="A3305" s="8"/>
      <c r="B3305" s="8" t="s">
        <v>14219</v>
      </c>
      <c r="C3305" s="8" t="s">
        <v>14220</v>
      </c>
      <c r="D3305" s="8" t="s">
        <v>9957</v>
      </c>
      <c r="E3305" s="8"/>
      <c r="F3305" s="8" t="s">
        <v>14489</v>
      </c>
    </row>
    <row r="3306" spans="1:6" ht="15.75" customHeight="1" x14ac:dyDescent="0.25">
      <c r="A3306" s="8"/>
      <c r="B3306" s="8" t="s">
        <v>14219</v>
      </c>
      <c r="C3306" s="8" t="s">
        <v>14220</v>
      </c>
      <c r="D3306" s="8" t="s">
        <v>9937</v>
      </c>
      <c r="E3306" s="8"/>
      <c r="F3306" s="8" t="s">
        <v>14491</v>
      </c>
    </row>
    <row r="3307" spans="1:6" ht="15.75" customHeight="1" x14ac:dyDescent="0.25">
      <c r="A3307" s="8"/>
      <c r="B3307" s="8" t="s">
        <v>14219</v>
      </c>
      <c r="C3307" s="8" t="s">
        <v>14220</v>
      </c>
      <c r="D3307" s="8" t="s">
        <v>9935</v>
      </c>
      <c r="E3307" s="8"/>
      <c r="F3307" s="8" t="s">
        <v>14487</v>
      </c>
    </row>
    <row r="3308" spans="1:6" ht="15.75" customHeight="1" x14ac:dyDescent="0.25">
      <c r="A3308" s="8"/>
      <c r="B3308" s="8" t="s">
        <v>14219</v>
      </c>
      <c r="C3308" s="8" t="s">
        <v>14220</v>
      </c>
      <c r="D3308" s="8" t="s">
        <v>9938</v>
      </c>
      <c r="E3308" s="8"/>
      <c r="F3308" s="8" t="s">
        <v>14486</v>
      </c>
    </row>
    <row r="3309" spans="1:6" ht="15.75" customHeight="1" x14ac:dyDescent="0.25">
      <c r="A3309" s="8"/>
      <c r="B3309" s="8" t="s">
        <v>14219</v>
      </c>
      <c r="C3309" s="8" t="s">
        <v>14220</v>
      </c>
      <c r="D3309" s="8" t="s">
        <v>9852</v>
      </c>
      <c r="E3309" s="8"/>
      <c r="F3309" s="8" t="s">
        <v>14446</v>
      </c>
    </row>
    <row r="3310" spans="1:6" ht="15.75" customHeight="1" x14ac:dyDescent="0.25">
      <c r="A3310" s="8"/>
      <c r="B3310" s="8" t="s">
        <v>14219</v>
      </c>
      <c r="C3310" s="8" t="s">
        <v>14220</v>
      </c>
      <c r="D3310" s="8" t="s">
        <v>9877</v>
      </c>
      <c r="E3310" s="8"/>
      <c r="F3310" s="8" t="s">
        <v>14560</v>
      </c>
    </row>
    <row r="3311" spans="1:6" ht="15.75" customHeight="1" x14ac:dyDescent="0.25">
      <c r="A3311" s="8"/>
      <c r="B3311" s="8" t="s">
        <v>14219</v>
      </c>
      <c r="C3311" s="8" t="s">
        <v>14220</v>
      </c>
      <c r="D3311" s="8" t="s">
        <v>9898</v>
      </c>
      <c r="E3311" s="8"/>
      <c r="F3311" s="8" t="s">
        <v>14559</v>
      </c>
    </row>
    <row r="3312" spans="1:6" ht="15.75" customHeight="1" x14ac:dyDescent="0.25">
      <c r="A3312" s="8"/>
      <c r="B3312" s="8" t="s">
        <v>14219</v>
      </c>
      <c r="C3312" s="8" t="s">
        <v>14220</v>
      </c>
      <c r="D3312" s="8" t="s">
        <v>9878</v>
      </c>
      <c r="E3312" s="8"/>
      <c r="F3312" s="8" t="s">
        <v>14561</v>
      </c>
    </row>
    <row r="3313" spans="1:6" ht="15.75" customHeight="1" x14ac:dyDescent="0.25">
      <c r="A3313" s="8"/>
      <c r="B3313" s="8" t="s">
        <v>14219</v>
      </c>
      <c r="C3313" s="8" t="s">
        <v>14220</v>
      </c>
      <c r="D3313" s="8" t="s">
        <v>9874</v>
      </c>
      <c r="E3313" s="8"/>
      <c r="F3313" s="8" t="s">
        <v>14569</v>
      </c>
    </row>
    <row r="3314" spans="1:6" ht="15.75" customHeight="1" x14ac:dyDescent="0.25">
      <c r="A3314" s="8"/>
      <c r="B3314" s="8" t="s">
        <v>14219</v>
      </c>
      <c r="C3314" s="8" t="s">
        <v>14220</v>
      </c>
      <c r="D3314" s="8" t="s">
        <v>9879</v>
      </c>
      <c r="E3314" s="8"/>
      <c r="F3314" s="8" t="s">
        <v>14568</v>
      </c>
    </row>
    <row r="3315" spans="1:6" ht="15.75" customHeight="1" x14ac:dyDescent="0.25">
      <c r="A3315" s="8"/>
      <c r="B3315" s="8" t="s">
        <v>14219</v>
      </c>
      <c r="C3315" s="8" t="s">
        <v>14220</v>
      </c>
      <c r="D3315" s="8" t="s">
        <v>9902</v>
      </c>
      <c r="E3315" s="8"/>
      <c r="F3315" s="8" t="s">
        <v>14439</v>
      </c>
    </row>
    <row r="3316" spans="1:6" ht="15.75" customHeight="1" x14ac:dyDescent="0.25">
      <c r="A3316" s="8"/>
      <c r="B3316" s="8" t="s">
        <v>14219</v>
      </c>
      <c r="C3316" s="8" t="s">
        <v>14220</v>
      </c>
      <c r="D3316" s="8" t="s">
        <v>9901</v>
      </c>
      <c r="E3316" s="8"/>
      <c r="F3316" s="8" t="s">
        <v>14438</v>
      </c>
    </row>
    <row r="3317" spans="1:6" ht="15.75" customHeight="1" x14ac:dyDescent="0.25">
      <c r="A3317" s="8"/>
      <c r="B3317" s="8" t="s">
        <v>14219</v>
      </c>
      <c r="C3317" s="8" t="s">
        <v>14220</v>
      </c>
      <c r="D3317" s="8" t="s">
        <v>9899</v>
      </c>
      <c r="E3317" s="8"/>
      <c r="F3317" s="8" t="s">
        <v>14562</v>
      </c>
    </row>
    <row r="3318" spans="1:6" ht="15.75" customHeight="1" x14ac:dyDescent="0.25">
      <c r="A3318" s="8"/>
      <c r="B3318" s="8" t="s">
        <v>14219</v>
      </c>
      <c r="C3318" s="8" t="s">
        <v>14220</v>
      </c>
      <c r="D3318" s="8" t="s">
        <v>9897</v>
      </c>
      <c r="E3318" s="8"/>
      <c r="F3318" s="8" t="s">
        <v>14564</v>
      </c>
    </row>
    <row r="3319" spans="1:6" ht="15.75" customHeight="1" x14ac:dyDescent="0.25">
      <c r="A3319" s="8"/>
      <c r="B3319" s="8" t="s">
        <v>14219</v>
      </c>
      <c r="C3319" s="8" t="s">
        <v>14220</v>
      </c>
      <c r="D3319" s="8" t="s">
        <v>9896</v>
      </c>
      <c r="E3319" s="8"/>
      <c r="F3319" s="8" t="s">
        <v>14563</v>
      </c>
    </row>
    <row r="3320" spans="1:6" ht="15.75" customHeight="1" x14ac:dyDescent="0.25">
      <c r="A3320" s="8"/>
      <c r="B3320" s="8" t="s">
        <v>14219</v>
      </c>
      <c r="C3320" s="8" t="s">
        <v>14220</v>
      </c>
      <c r="D3320" s="8" t="s">
        <v>9876</v>
      </c>
      <c r="E3320" s="8"/>
      <c r="F3320" s="8" t="s">
        <v>14566</v>
      </c>
    </row>
    <row r="3321" spans="1:6" ht="15.75" customHeight="1" x14ac:dyDescent="0.25">
      <c r="A3321" s="8"/>
      <c r="B3321" s="8" t="s">
        <v>14219</v>
      </c>
      <c r="C3321" s="8" t="s">
        <v>14220</v>
      </c>
      <c r="D3321" s="8" t="s">
        <v>9883</v>
      </c>
      <c r="E3321" s="8"/>
      <c r="F3321" s="8" t="s">
        <v>14556</v>
      </c>
    </row>
    <row r="3322" spans="1:6" ht="15.75" customHeight="1" x14ac:dyDescent="0.25">
      <c r="A3322" s="8"/>
      <c r="B3322" s="8" t="s">
        <v>14219</v>
      </c>
      <c r="C3322" s="8" t="s">
        <v>14220</v>
      </c>
      <c r="D3322" s="8" t="s">
        <v>9882</v>
      </c>
      <c r="E3322" s="8"/>
      <c r="F3322" s="8" t="s">
        <v>14550</v>
      </c>
    </row>
    <row r="3323" spans="1:6" ht="15.75" customHeight="1" x14ac:dyDescent="0.25">
      <c r="A3323" s="8"/>
      <c r="B3323" s="8" t="s">
        <v>14219</v>
      </c>
      <c r="C3323" s="8" t="s">
        <v>14220</v>
      </c>
      <c r="D3323" s="8" t="s">
        <v>10037</v>
      </c>
      <c r="E3323" s="8"/>
      <c r="F3323" s="8" t="s">
        <v>14557</v>
      </c>
    </row>
    <row r="3324" spans="1:6" ht="15.75" customHeight="1" x14ac:dyDescent="0.25">
      <c r="A3324" s="8"/>
      <c r="B3324" s="8" t="s">
        <v>14219</v>
      </c>
      <c r="C3324" s="8" t="s">
        <v>14220</v>
      </c>
      <c r="D3324" s="8" t="s">
        <v>10039</v>
      </c>
      <c r="E3324" s="8"/>
      <c r="F3324" s="8" t="s">
        <v>14553</v>
      </c>
    </row>
    <row r="3325" spans="1:6" ht="15.75" customHeight="1" x14ac:dyDescent="0.25">
      <c r="A3325" s="8"/>
      <c r="B3325" s="8" t="s">
        <v>14219</v>
      </c>
      <c r="C3325" s="8" t="s">
        <v>14220</v>
      </c>
      <c r="D3325" s="8" t="s">
        <v>10038</v>
      </c>
      <c r="E3325" s="8"/>
      <c r="F3325" s="8" t="s">
        <v>14558</v>
      </c>
    </row>
    <row r="3326" spans="1:6" ht="15.75" customHeight="1" x14ac:dyDescent="0.25">
      <c r="A3326" s="8"/>
      <c r="B3326" s="8" t="s">
        <v>14219</v>
      </c>
      <c r="C3326" s="8" t="s">
        <v>14220</v>
      </c>
      <c r="D3326" s="8" t="s">
        <v>9885</v>
      </c>
      <c r="E3326" s="8"/>
      <c r="F3326" s="8" t="s">
        <v>14551</v>
      </c>
    </row>
    <row r="3327" spans="1:6" ht="15.75" customHeight="1" x14ac:dyDescent="0.25">
      <c r="A3327" s="8"/>
      <c r="B3327" s="8" t="s">
        <v>14219</v>
      </c>
      <c r="C3327" s="8" t="s">
        <v>14220</v>
      </c>
      <c r="D3327" s="8" t="s">
        <v>9880</v>
      </c>
      <c r="E3327" s="8"/>
      <c r="F3327" s="8" t="s">
        <v>14567</v>
      </c>
    </row>
    <row r="3328" spans="1:6" ht="15.75" customHeight="1" x14ac:dyDescent="0.25">
      <c r="A3328" s="8"/>
      <c r="B3328" s="8" t="s">
        <v>14219</v>
      </c>
      <c r="C3328" s="8" t="s">
        <v>14220</v>
      </c>
      <c r="D3328" s="8" t="s">
        <v>9887</v>
      </c>
      <c r="E3328" s="8"/>
      <c r="F3328" s="8" t="s">
        <v>14552</v>
      </c>
    </row>
    <row r="3329" spans="1:6" ht="15.75" customHeight="1" x14ac:dyDescent="0.25">
      <c r="A3329" s="8"/>
      <c r="B3329" s="8" t="s">
        <v>14219</v>
      </c>
      <c r="C3329" s="8" t="s">
        <v>14220</v>
      </c>
      <c r="D3329" s="8" t="s">
        <v>9881</v>
      </c>
      <c r="E3329" s="8"/>
      <c r="F3329" s="8" t="s">
        <v>14549</v>
      </c>
    </row>
    <row r="3330" spans="1:6" ht="15.75" customHeight="1" x14ac:dyDescent="0.25">
      <c r="A3330" s="8"/>
      <c r="B3330" s="8" t="s">
        <v>14219</v>
      </c>
      <c r="C3330" s="8" t="s">
        <v>14220</v>
      </c>
      <c r="D3330" s="8" t="s">
        <v>9884</v>
      </c>
      <c r="E3330" s="8"/>
      <c r="F3330" s="8" t="s">
        <v>14548</v>
      </c>
    </row>
    <row r="3331" spans="1:6" ht="15.75" customHeight="1" x14ac:dyDescent="0.25">
      <c r="A3331" s="8"/>
      <c r="B3331" s="8" t="s">
        <v>14219</v>
      </c>
      <c r="C3331" s="8" t="s">
        <v>14220</v>
      </c>
      <c r="D3331" s="8" t="s">
        <v>9859</v>
      </c>
      <c r="E3331" s="8"/>
      <c r="F3331" s="8" t="s">
        <v>14453</v>
      </c>
    </row>
    <row r="3332" spans="1:6" ht="15.75" customHeight="1" x14ac:dyDescent="0.25">
      <c r="A3332" s="8"/>
      <c r="B3332" s="8" t="s">
        <v>14219</v>
      </c>
      <c r="C3332" s="8" t="s">
        <v>14220</v>
      </c>
      <c r="D3332" s="8" t="s">
        <v>9858</v>
      </c>
      <c r="E3332" s="8"/>
      <c r="F3332" s="8" t="s">
        <v>14452</v>
      </c>
    </row>
    <row r="3333" spans="1:6" ht="15.75" customHeight="1" x14ac:dyDescent="0.25">
      <c r="A3333" s="8"/>
      <c r="B3333" s="8" t="s">
        <v>14219</v>
      </c>
      <c r="C3333" s="8" t="s">
        <v>14220</v>
      </c>
      <c r="D3333" s="8" t="s">
        <v>9860</v>
      </c>
      <c r="E3333" s="8"/>
      <c r="F3333" s="8" t="s">
        <v>14454</v>
      </c>
    </row>
    <row r="3334" spans="1:6" ht="15.75" customHeight="1" x14ac:dyDescent="0.25">
      <c r="A3334" s="8"/>
      <c r="B3334" s="8" t="s">
        <v>14219</v>
      </c>
      <c r="C3334" s="8" t="s">
        <v>14220</v>
      </c>
      <c r="D3334" s="8" t="s">
        <v>9854</v>
      </c>
      <c r="E3334" s="8"/>
      <c r="F3334" s="8" t="s">
        <v>14450</v>
      </c>
    </row>
    <row r="3335" spans="1:6" ht="15.75" customHeight="1" x14ac:dyDescent="0.25">
      <c r="A3335" s="8"/>
      <c r="B3335" s="8" t="s">
        <v>14219</v>
      </c>
      <c r="C3335" s="8" t="s">
        <v>14220</v>
      </c>
      <c r="D3335" s="8" t="s">
        <v>9857</v>
      </c>
      <c r="E3335" s="8"/>
      <c r="F3335" s="8" t="s">
        <v>14449</v>
      </c>
    </row>
    <row r="3336" spans="1:6" ht="15.75" customHeight="1" x14ac:dyDescent="0.25">
      <c r="A3336" s="8"/>
      <c r="B3336" s="8" t="s">
        <v>14219</v>
      </c>
      <c r="C3336" s="8" t="s">
        <v>14220</v>
      </c>
      <c r="D3336" s="8" t="s">
        <v>9846</v>
      </c>
      <c r="E3336" s="8"/>
      <c r="F3336" s="8" t="s">
        <v>14448</v>
      </c>
    </row>
    <row r="3337" spans="1:6" ht="15.75" customHeight="1" x14ac:dyDescent="0.25">
      <c r="A3337" s="8"/>
      <c r="B3337" s="8" t="s">
        <v>14219</v>
      </c>
      <c r="C3337" s="8" t="s">
        <v>14220</v>
      </c>
      <c r="D3337" s="8" t="s">
        <v>9849</v>
      </c>
      <c r="E3337" s="8"/>
      <c r="F3337" s="8" t="s">
        <v>14447</v>
      </c>
    </row>
    <row r="3338" spans="1:6" ht="15.75" customHeight="1" x14ac:dyDescent="0.25">
      <c r="A3338" s="8"/>
      <c r="B3338" s="8" t="s">
        <v>14219</v>
      </c>
      <c r="C3338" s="8" t="s">
        <v>14220</v>
      </c>
      <c r="D3338" s="8" t="s">
        <v>9847</v>
      </c>
      <c r="E3338" s="8"/>
      <c r="F3338" s="8" t="s">
        <v>14443</v>
      </c>
    </row>
    <row r="3339" spans="1:6" ht="15.75" customHeight="1" x14ac:dyDescent="0.25">
      <c r="A3339" s="8"/>
      <c r="B3339" s="8" t="s">
        <v>14219</v>
      </c>
      <c r="C3339" s="8" t="s">
        <v>14220</v>
      </c>
      <c r="D3339" s="8" t="s">
        <v>9853</v>
      </c>
      <c r="E3339" s="8"/>
      <c r="F3339" s="8" t="s">
        <v>14445</v>
      </c>
    </row>
    <row r="3340" spans="1:6" ht="15.75" customHeight="1" x14ac:dyDescent="0.25">
      <c r="A3340" s="8"/>
      <c r="B3340" s="8" t="s">
        <v>14219</v>
      </c>
      <c r="C3340" s="8" t="s">
        <v>14220</v>
      </c>
      <c r="D3340" s="8" t="s">
        <v>9848</v>
      </c>
      <c r="E3340" s="8"/>
      <c r="F3340" s="8" t="s">
        <v>14444</v>
      </c>
    </row>
    <row r="3341" spans="1:6" ht="15.75" customHeight="1" x14ac:dyDescent="0.25">
      <c r="A3341" s="8"/>
      <c r="B3341" s="8" t="s">
        <v>14219</v>
      </c>
      <c r="C3341" s="8" t="s">
        <v>14220</v>
      </c>
      <c r="D3341" s="8" t="s">
        <v>9855</v>
      </c>
      <c r="E3341" s="8"/>
      <c r="F3341" s="8" t="s">
        <v>14451</v>
      </c>
    </row>
    <row r="3342" spans="1:6" ht="15.75" customHeight="1" x14ac:dyDescent="0.25">
      <c r="A3342" s="8"/>
      <c r="B3342" s="8" t="s">
        <v>14219</v>
      </c>
      <c r="C3342" s="8" t="s">
        <v>14220</v>
      </c>
      <c r="D3342" s="8" t="s">
        <v>9889</v>
      </c>
      <c r="E3342" s="8"/>
      <c r="F3342" s="8" t="s">
        <v>14440</v>
      </c>
    </row>
    <row r="3343" spans="1:6" ht="15.75" customHeight="1" x14ac:dyDescent="0.25">
      <c r="A3343" s="8"/>
      <c r="B3343" s="8" t="s">
        <v>14219</v>
      </c>
      <c r="C3343" s="8" t="s">
        <v>14220</v>
      </c>
      <c r="D3343" s="8" t="s">
        <v>9888</v>
      </c>
      <c r="E3343" s="8"/>
      <c r="F3343" s="8" t="s">
        <v>14433</v>
      </c>
    </row>
    <row r="3344" spans="1:6" ht="15.75" customHeight="1" x14ac:dyDescent="0.25">
      <c r="A3344" s="8"/>
      <c r="B3344" s="8" t="s">
        <v>14219</v>
      </c>
      <c r="C3344" s="8" t="s">
        <v>14220</v>
      </c>
      <c r="D3344" s="8" t="s">
        <v>9890</v>
      </c>
      <c r="E3344" s="8"/>
      <c r="F3344" s="8" t="s">
        <v>14441</v>
      </c>
    </row>
    <row r="3345" spans="1:6" ht="15.75" customHeight="1" x14ac:dyDescent="0.25">
      <c r="A3345" s="8"/>
      <c r="B3345" s="8" t="s">
        <v>14219</v>
      </c>
      <c r="C3345" s="8" t="s">
        <v>14220</v>
      </c>
      <c r="D3345" s="8" t="s">
        <v>9900</v>
      </c>
      <c r="E3345" s="8"/>
      <c r="F3345" s="8" t="s">
        <v>14437</v>
      </c>
    </row>
    <row r="3346" spans="1:6" ht="15.75" customHeight="1" x14ac:dyDescent="0.25">
      <c r="A3346" s="8"/>
      <c r="B3346" s="8" t="s">
        <v>14219</v>
      </c>
      <c r="C3346" s="8" t="s">
        <v>14220</v>
      </c>
      <c r="D3346" s="8" t="s">
        <v>9895</v>
      </c>
      <c r="E3346" s="8"/>
      <c r="F3346" s="8" t="s">
        <v>14442</v>
      </c>
    </row>
    <row r="3347" spans="1:6" ht="15.75" customHeight="1" x14ac:dyDescent="0.25">
      <c r="A3347" s="8"/>
      <c r="B3347" s="8" t="s">
        <v>14219</v>
      </c>
      <c r="C3347" s="8" t="s">
        <v>14220</v>
      </c>
      <c r="D3347" s="8" t="s">
        <v>9892</v>
      </c>
      <c r="E3347" s="8"/>
      <c r="F3347" s="8" t="s">
        <v>14435</v>
      </c>
    </row>
    <row r="3348" spans="1:6" ht="15.75" customHeight="1" x14ac:dyDescent="0.25">
      <c r="A3348" s="8"/>
      <c r="B3348" s="8" t="s">
        <v>14219</v>
      </c>
      <c r="C3348" s="8" t="s">
        <v>14220</v>
      </c>
      <c r="D3348" s="8" t="s">
        <v>9856</v>
      </c>
      <c r="E3348" s="8"/>
      <c r="F3348" s="8" t="s">
        <v>14434</v>
      </c>
    </row>
    <row r="3349" spans="1:6" ht="15.75" customHeight="1" x14ac:dyDescent="0.25">
      <c r="A3349" s="8"/>
      <c r="B3349" s="8" t="s">
        <v>14219</v>
      </c>
      <c r="C3349" s="8" t="s">
        <v>14220</v>
      </c>
      <c r="D3349" s="8" t="s">
        <v>9893</v>
      </c>
      <c r="E3349" s="8"/>
      <c r="F3349" s="8" t="s">
        <v>14436</v>
      </c>
    </row>
    <row r="3350" spans="1:6" ht="15.75" customHeight="1" x14ac:dyDescent="0.25">
      <c r="A3350" s="8"/>
      <c r="B3350" s="8" t="s">
        <v>14219</v>
      </c>
      <c r="C3350" s="8" t="s">
        <v>14220</v>
      </c>
      <c r="D3350" s="8" t="s">
        <v>9891</v>
      </c>
      <c r="E3350" s="8"/>
      <c r="F3350" s="8" t="s">
        <v>14432</v>
      </c>
    </row>
    <row r="3351" spans="1:6" ht="15.75" customHeight="1" x14ac:dyDescent="0.25">
      <c r="A3351" s="8"/>
      <c r="B3351" s="8" t="s">
        <v>14219</v>
      </c>
      <c r="C3351" s="8" t="s">
        <v>14220</v>
      </c>
      <c r="D3351" s="8" t="s">
        <v>9894</v>
      </c>
      <c r="E3351" s="8"/>
      <c r="F3351" s="8" t="s">
        <v>14431</v>
      </c>
    </row>
    <row r="3352" spans="1:6" ht="15.75" customHeight="1" x14ac:dyDescent="0.25">
      <c r="A3352" s="8"/>
      <c r="B3352" s="8" t="s">
        <v>14219</v>
      </c>
      <c r="C3352" s="8" t="s">
        <v>14220</v>
      </c>
      <c r="D3352" s="8" t="s">
        <v>10256</v>
      </c>
      <c r="E3352" s="8"/>
      <c r="F3352" s="8" t="s">
        <v>14271</v>
      </c>
    </row>
    <row r="3353" spans="1:6" ht="15.75" customHeight="1" x14ac:dyDescent="0.25">
      <c r="A3353" s="8"/>
      <c r="B3353" s="8" t="s">
        <v>14219</v>
      </c>
      <c r="C3353" s="8" t="s">
        <v>14220</v>
      </c>
      <c r="D3353" s="8" t="s">
        <v>10310</v>
      </c>
      <c r="E3353" s="8"/>
      <c r="F3353" s="8" t="s">
        <v>14402</v>
      </c>
    </row>
    <row r="3354" spans="1:6" ht="15.75" customHeight="1" x14ac:dyDescent="0.25">
      <c r="A3354" s="8"/>
      <c r="B3354" s="8" t="s">
        <v>14219</v>
      </c>
      <c r="C3354" s="8" t="s">
        <v>14220</v>
      </c>
      <c r="D3354" s="8" t="s">
        <v>10308</v>
      </c>
      <c r="E3354" s="8"/>
      <c r="F3354" s="8" t="s">
        <v>14401</v>
      </c>
    </row>
    <row r="3355" spans="1:6" ht="15.75" customHeight="1" x14ac:dyDescent="0.25">
      <c r="A3355" s="8"/>
      <c r="B3355" s="8" t="s">
        <v>14219</v>
      </c>
      <c r="C3355" s="8" t="s">
        <v>14220</v>
      </c>
      <c r="D3355" s="8" t="s">
        <v>10312</v>
      </c>
      <c r="E3355" s="8"/>
      <c r="F3355" s="8" t="s">
        <v>14403</v>
      </c>
    </row>
    <row r="3356" spans="1:6" ht="15.75" customHeight="1" x14ac:dyDescent="0.25">
      <c r="A3356" s="8"/>
      <c r="B3356" s="8" t="s">
        <v>14219</v>
      </c>
      <c r="C3356" s="8" t="s">
        <v>14220</v>
      </c>
      <c r="D3356" s="8" t="s">
        <v>10304</v>
      </c>
      <c r="E3356" s="8"/>
      <c r="F3356" s="8" t="s">
        <v>14388</v>
      </c>
    </row>
    <row r="3357" spans="1:6" ht="15.75" customHeight="1" x14ac:dyDescent="0.25">
      <c r="A3357" s="8"/>
      <c r="B3357" s="8" t="s">
        <v>14219</v>
      </c>
      <c r="C3357" s="8" t="s">
        <v>14220</v>
      </c>
      <c r="D3357" s="8" t="s">
        <v>10302</v>
      </c>
      <c r="E3357" s="8"/>
      <c r="F3357" s="8" t="s">
        <v>14387</v>
      </c>
    </row>
    <row r="3358" spans="1:6" ht="15.75" customHeight="1" x14ac:dyDescent="0.25">
      <c r="A3358" s="8"/>
      <c r="B3358" s="8" t="s">
        <v>14219</v>
      </c>
      <c r="C3358" s="8" t="s">
        <v>14220</v>
      </c>
      <c r="D3358" s="8" t="s">
        <v>10300</v>
      </c>
      <c r="E3358" s="8"/>
      <c r="F3358" s="8" t="s">
        <v>14398</v>
      </c>
    </row>
    <row r="3359" spans="1:6" ht="15.75" customHeight="1" x14ac:dyDescent="0.25">
      <c r="A3359" s="8"/>
      <c r="B3359" s="8" t="s">
        <v>14219</v>
      </c>
      <c r="C3359" s="8" t="s">
        <v>14220</v>
      </c>
      <c r="D3359" s="8" t="s">
        <v>10298</v>
      </c>
      <c r="E3359" s="8"/>
      <c r="F3359" s="8" t="s">
        <v>14397</v>
      </c>
    </row>
    <row r="3360" spans="1:6" ht="15.75" customHeight="1" x14ac:dyDescent="0.25">
      <c r="A3360" s="8"/>
      <c r="B3360" s="8" t="s">
        <v>14219</v>
      </c>
      <c r="C3360" s="8" t="s">
        <v>14220</v>
      </c>
      <c r="D3360" s="8" t="s">
        <v>10290</v>
      </c>
      <c r="E3360" s="8"/>
      <c r="F3360" s="8" t="s">
        <v>14404</v>
      </c>
    </row>
    <row r="3361" spans="1:6" ht="15.75" customHeight="1" x14ac:dyDescent="0.25">
      <c r="A3361" s="8"/>
      <c r="B3361" s="8" t="s">
        <v>14219</v>
      </c>
      <c r="C3361" s="8" t="s">
        <v>14220</v>
      </c>
      <c r="D3361" s="8" t="s">
        <v>10294</v>
      </c>
      <c r="E3361" s="8"/>
      <c r="F3361" s="8" t="s">
        <v>14406</v>
      </c>
    </row>
    <row r="3362" spans="1:6" ht="15.75" customHeight="1" x14ac:dyDescent="0.25">
      <c r="A3362" s="8"/>
      <c r="B3362" s="8" t="s">
        <v>14219</v>
      </c>
      <c r="C3362" s="8" t="s">
        <v>14220</v>
      </c>
      <c r="D3362" s="8" t="s">
        <v>10292</v>
      </c>
      <c r="E3362" s="8"/>
      <c r="F3362" s="8" t="s">
        <v>14405</v>
      </c>
    </row>
    <row r="3363" spans="1:6" ht="15.75" customHeight="1" x14ac:dyDescent="0.25">
      <c r="A3363" s="8"/>
      <c r="B3363" s="8" t="s">
        <v>14219</v>
      </c>
      <c r="C3363" s="8" t="s">
        <v>14220</v>
      </c>
      <c r="D3363" s="8" t="s">
        <v>10306</v>
      </c>
      <c r="E3363" s="8"/>
      <c r="F3363" s="8" t="s">
        <v>14389</v>
      </c>
    </row>
    <row r="3364" spans="1:6" ht="15.75" customHeight="1" x14ac:dyDescent="0.25">
      <c r="A3364" s="8"/>
      <c r="B3364" s="8" t="s">
        <v>14219</v>
      </c>
      <c r="C3364" s="8" t="s">
        <v>14220</v>
      </c>
      <c r="D3364" s="8" t="s">
        <v>10268</v>
      </c>
      <c r="E3364" s="8"/>
      <c r="F3364" s="8" t="s">
        <v>14390</v>
      </c>
    </row>
    <row r="3365" spans="1:6" ht="15.75" customHeight="1" x14ac:dyDescent="0.25">
      <c r="A3365" s="8"/>
      <c r="B3365" s="8" t="s">
        <v>14219</v>
      </c>
      <c r="C3365" s="8" t="s">
        <v>14220</v>
      </c>
      <c r="D3365" s="8" t="s">
        <v>10266</v>
      </c>
      <c r="E3365" s="8"/>
      <c r="F3365" s="8" t="s">
        <v>14395</v>
      </c>
    </row>
    <row r="3366" spans="1:6" ht="15.75" customHeight="1" x14ac:dyDescent="0.25">
      <c r="A3366" s="8"/>
      <c r="B3366" s="8" t="s">
        <v>14219</v>
      </c>
      <c r="C3366" s="8" t="s">
        <v>14220</v>
      </c>
      <c r="D3366" s="8" t="s">
        <v>10282</v>
      </c>
      <c r="E3366" s="8"/>
      <c r="F3366" s="8" t="s">
        <v>14391</v>
      </c>
    </row>
    <row r="3367" spans="1:6" ht="15.75" customHeight="1" x14ac:dyDescent="0.25">
      <c r="A3367" s="8"/>
      <c r="B3367" s="8" t="s">
        <v>14219</v>
      </c>
      <c r="C3367" s="8" t="s">
        <v>14220</v>
      </c>
      <c r="D3367" s="8" t="s">
        <v>10286</v>
      </c>
      <c r="E3367" s="8"/>
      <c r="F3367" s="8" t="s">
        <v>14360</v>
      </c>
    </row>
    <row r="3368" spans="1:6" ht="15.75" customHeight="1" x14ac:dyDescent="0.25">
      <c r="A3368" s="8"/>
      <c r="B3368" s="8" t="s">
        <v>14219</v>
      </c>
      <c r="C3368" s="8" t="s">
        <v>14220</v>
      </c>
      <c r="D3368" s="8" t="s">
        <v>10284</v>
      </c>
      <c r="E3368" s="8"/>
      <c r="F3368" s="8" t="s">
        <v>14392</v>
      </c>
    </row>
    <row r="3369" spans="1:6" ht="15.75" customHeight="1" x14ac:dyDescent="0.25">
      <c r="A3369" s="8"/>
      <c r="B3369" s="8" t="s">
        <v>14219</v>
      </c>
      <c r="C3369" s="8" t="s">
        <v>14220</v>
      </c>
      <c r="D3369" s="8" t="s">
        <v>10270</v>
      </c>
      <c r="E3369" s="8"/>
      <c r="F3369" s="8" t="s">
        <v>14385</v>
      </c>
    </row>
    <row r="3370" spans="1:6" ht="15.75" customHeight="1" x14ac:dyDescent="0.25">
      <c r="A3370" s="8"/>
      <c r="B3370" s="8" t="s">
        <v>14219</v>
      </c>
      <c r="C3370" s="8" t="s">
        <v>14220</v>
      </c>
      <c r="D3370" s="8" t="s">
        <v>10288</v>
      </c>
      <c r="E3370" s="8"/>
      <c r="F3370" s="8" t="s">
        <v>14384</v>
      </c>
    </row>
    <row r="3371" spans="1:6" ht="15.75" customHeight="1" x14ac:dyDescent="0.25">
      <c r="A3371" s="8"/>
      <c r="B3371" s="8" t="s">
        <v>14219</v>
      </c>
      <c r="C3371" s="8" t="s">
        <v>14220</v>
      </c>
      <c r="D3371" s="8" t="s">
        <v>10272</v>
      </c>
      <c r="E3371" s="8"/>
      <c r="F3371" s="8" t="s">
        <v>14386</v>
      </c>
    </row>
    <row r="3372" spans="1:6" ht="15.75" customHeight="1" x14ac:dyDescent="0.25">
      <c r="A3372" s="8"/>
      <c r="B3372" s="8" t="s">
        <v>14219</v>
      </c>
      <c r="C3372" s="8" t="s">
        <v>14220</v>
      </c>
      <c r="D3372" s="8" t="s">
        <v>10264</v>
      </c>
      <c r="E3372" s="8"/>
      <c r="F3372" s="8" t="s">
        <v>14394</v>
      </c>
    </row>
    <row r="3373" spans="1:6" ht="15.75" customHeight="1" x14ac:dyDescent="0.25">
      <c r="A3373" s="8"/>
      <c r="B3373" s="8" t="s">
        <v>14219</v>
      </c>
      <c r="C3373" s="8" t="s">
        <v>14220</v>
      </c>
      <c r="D3373" s="8" t="s">
        <v>10274</v>
      </c>
      <c r="E3373" s="8"/>
      <c r="F3373" s="8" t="s">
        <v>14393</v>
      </c>
    </row>
    <row r="3374" spans="1:6" ht="15.75" customHeight="1" x14ac:dyDescent="0.25">
      <c r="A3374" s="8"/>
      <c r="B3374" s="8" t="s">
        <v>14219</v>
      </c>
      <c r="C3374" s="8" t="s">
        <v>14220</v>
      </c>
      <c r="D3374" s="8" t="s">
        <v>10444</v>
      </c>
      <c r="E3374" s="8"/>
      <c r="F3374" s="8" t="s">
        <v>14364</v>
      </c>
    </row>
    <row r="3375" spans="1:6" ht="15.75" customHeight="1" x14ac:dyDescent="0.25">
      <c r="A3375" s="8"/>
      <c r="B3375" s="8" t="s">
        <v>14219</v>
      </c>
      <c r="C3375" s="8" t="s">
        <v>14220</v>
      </c>
      <c r="D3375" s="8" t="s">
        <v>10452</v>
      </c>
      <c r="E3375" s="8"/>
      <c r="F3375" s="8" t="s">
        <v>14380</v>
      </c>
    </row>
    <row r="3376" spans="1:6" ht="15.75" customHeight="1" x14ac:dyDescent="0.25">
      <c r="A3376" s="8"/>
      <c r="B3376" s="8" t="s">
        <v>14219</v>
      </c>
      <c r="C3376" s="8" t="s">
        <v>14220</v>
      </c>
      <c r="D3376" s="8" t="s">
        <v>10446</v>
      </c>
      <c r="E3376" s="8"/>
      <c r="F3376" s="8" t="s">
        <v>14365</v>
      </c>
    </row>
    <row r="3377" spans="1:6" ht="15.75" customHeight="1" x14ac:dyDescent="0.25">
      <c r="A3377" s="8"/>
      <c r="B3377" s="8" t="s">
        <v>14219</v>
      </c>
      <c r="C3377" s="8" t="s">
        <v>14220</v>
      </c>
      <c r="D3377" s="8" t="s">
        <v>10416</v>
      </c>
      <c r="E3377" s="8"/>
      <c r="F3377" s="8" t="s">
        <v>14362</v>
      </c>
    </row>
    <row r="3378" spans="1:6" ht="15.75" customHeight="1" x14ac:dyDescent="0.25">
      <c r="A3378" s="8"/>
      <c r="B3378" s="8" t="s">
        <v>14219</v>
      </c>
      <c r="C3378" s="8" t="s">
        <v>14220</v>
      </c>
      <c r="D3378" s="8" t="s">
        <v>10433</v>
      </c>
      <c r="E3378" s="8"/>
      <c r="F3378" s="8" t="s">
        <v>14361</v>
      </c>
    </row>
    <row r="3379" spans="1:6" ht="15.75" customHeight="1" x14ac:dyDescent="0.25">
      <c r="A3379" s="8"/>
      <c r="B3379" s="8" t="s">
        <v>14219</v>
      </c>
      <c r="C3379" s="8" t="s">
        <v>14220</v>
      </c>
      <c r="D3379" s="8" t="s">
        <v>10442</v>
      </c>
      <c r="E3379" s="8"/>
      <c r="F3379" s="8" t="s">
        <v>14374</v>
      </c>
    </row>
    <row r="3380" spans="1:6" ht="15.75" customHeight="1" x14ac:dyDescent="0.25">
      <c r="A3380" s="8"/>
      <c r="B3380" s="8" t="s">
        <v>14219</v>
      </c>
      <c r="C3380" s="8" t="s">
        <v>14220</v>
      </c>
      <c r="D3380" s="8" t="s">
        <v>10440</v>
      </c>
      <c r="E3380" s="8"/>
      <c r="F3380" s="8" t="s">
        <v>14373</v>
      </c>
    </row>
    <row r="3381" spans="1:6" ht="15.75" customHeight="1" x14ac:dyDescent="0.25">
      <c r="A3381" s="8"/>
      <c r="B3381" s="8" t="s">
        <v>14219</v>
      </c>
      <c r="C3381" s="8" t="s">
        <v>14220</v>
      </c>
      <c r="D3381" s="8" t="s">
        <v>10435</v>
      </c>
      <c r="E3381" s="8"/>
      <c r="F3381" s="8" t="s">
        <v>14381</v>
      </c>
    </row>
    <row r="3382" spans="1:6" ht="15.75" customHeight="1" x14ac:dyDescent="0.25">
      <c r="A3382" s="8"/>
      <c r="B3382" s="8" t="s">
        <v>14219</v>
      </c>
      <c r="C3382" s="8" t="s">
        <v>14220</v>
      </c>
      <c r="D3382" s="8" t="s">
        <v>10450</v>
      </c>
      <c r="E3382" s="8"/>
      <c r="F3382" s="8" t="s">
        <v>14379</v>
      </c>
    </row>
    <row r="3383" spans="1:6" ht="15.75" customHeight="1" x14ac:dyDescent="0.25">
      <c r="A3383" s="8"/>
      <c r="B3383" s="8" t="s">
        <v>14219</v>
      </c>
      <c r="C3383" s="8" t="s">
        <v>14220</v>
      </c>
      <c r="D3383" s="8" t="s">
        <v>10448</v>
      </c>
      <c r="E3383" s="8"/>
      <c r="F3383" s="8" t="s">
        <v>14378</v>
      </c>
    </row>
    <row r="3384" spans="1:6" ht="15.75" customHeight="1" x14ac:dyDescent="0.25">
      <c r="A3384" s="8"/>
      <c r="B3384" s="8" t="s">
        <v>14219</v>
      </c>
      <c r="C3384" s="8" t="s">
        <v>14220</v>
      </c>
      <c r="D3384" s="8" t="s">
        <v>10418</v>
      </c>
      <c r="E3384" s="8"/>
      <c r="F3384" s="8" t="s">
        <v>14363</v>
      </c>
    </row>
    <row r="3385" spans="1:6" ht="15.75" customHeight="1" x14ac:dyDescent="0.25">
      <c r="A3385" s="8"/>
      <c r="B3385" s="8" t="s">
        <v>14219</v>
      </c>
      <c r="C3385" s="8" t="s">
        <v>14220</v>
      </c>
      <c r="D3385" s="8" t="s">
        <v>10431</v>
      </c>
      <c r="E3385" s="8"/>
      <c r="F3385" s="8" t="s">
        <v>14383</v>
      </c>
    </row>
    <row r="3386" spans="1:6" ht="15.75" customHeight="1" x14ac:dyDescent="0.25">
      <c r="A3386" s="8"/>
      <c r="B3386" s="8" t="s">
        <v>14219</v>
      </c>
      <c r="C3386" s="8" t="s">
        <v>14220</v>
      </c>
      <c r="D3386" s="8" t="s">
        <v>10429</v>
      </c>
      <c r="E3386" s="8"/>
      <c r="F3386" s="8" t="s">
        <v>14368</v>
      </c>
    </row>
    <row r="3387" spans="1:6" ht="15.75" customHeight="1" x14ac:dyDescent="0.25">
      <c r="A3387" s="8"/>
      <c r="B3387" s="8" t="s">
        <v>14219</v>
      </c>
      <c r="C3387" s="8" t="s">
        <v>14220</v>
      </c>
      <c r="D3387" s="8" t="s">
        <v>10423</v>
      </c>
      <c r="E3387" s="8"/>
      <c r="F3387" s="8" t="s">
        <v>14399</v>
      </c>
    </row>
    <row r="3388" spans="1:6" ht="15.75" customHeight="1" x14ac:dyDescent="0.25">
      <c r="A3388" s="8"/>
      <c r="B3388" s="8" t="s">
        <v>14219</v>
      </c>
      <c r="C3388" s="8" t="s">
        <v>14220</v>
      </c>
      <c r="D3388" s="8" t="s">
        <v>10296</v>
      </c>
      <c r="E3388" s="8"/>
      <c r="F3388" s="8" t="s">
        <v>14396</v>
      </c>
    </row>
    <row r="3389" spans="1:6" ht="15.75" customHeight="1" x14ac:dyDescent="0.25">
      <c r="A3389" s="8"/>
      <c r="B3389" s="8" t="s">
        <v>14219</v>
      </c>
      <c r="C3389" s="8" t="s">
        <v>14220</v>
      </c>
      <c r="D3389" s="8" t="s">
        <v>10425</v>
      </c>
      <c r="E3389" s="8"/>
      <c r="F3389" s="8" t="s">
        <v>14400</v>
      </c>
    </row>
    <row r="3390" spans="1:6" ht="15.75" customHeight="1" x14ac:dyDescent="0.25">
      <c r="A3390" s="8"/>
      <c r="B3390" s="8" t="s">
        <v>14219</v>
      </c>
      <c r="C3390" s="8" t="s">
        <v>14220</v>
      </c>
      <c r="D3390" s="8" t="s">
        <v>10410</v>
      </c>
      <c r="E3390" s="8"/>
      <c r="F3390" s="8" t="s">
        <v>14370</v>
      </c>
    </row>
    <row r="3391" spans="1:6" ht="15.75" customHeight="1" x14ac:dyDescent="0.25">
      <c r="A3391" s="8"/>
      <c r="B3391" s="8" t="s">
        <v>14219</v>
      </c>
      <c r="C3391" s="8" t="s">
        <v>14220</v>
      </c>
      <c r="D3391" s="8" t="s">
        <v>10420</v>
      </c>
      <c r="E3391" s="8"/>
      <c r="F3391" s="8" t="s">
        <v>14369</v>
      </c>
    </row>
    <row r="3392" spans="1:6" ht="15.75" customHeight="1" x14ac:dyDescent="0.25">
      <c r="A3392" s="8"/>
      <c r="B3392" s="8" t="s">
        <v>14219</v>
      </c>
      <c r="C3392" s="8" t="s">
        <v>14220</v>
      </c>
      <c r="D3392" s="8" t="s">
        <v>10412</v>
      </c>
      <c r="E3392" s="8"/>
      <c r="F3392" s="8" t="s">
        <v>14371</v>
      </c>
    </row>
    <row r="3393" spans="1:6" ht="15.75" customHeight="1" x14ac:dyDescent="0.25">
      <c r="A3393" s="8"/>
      <c r="B3393" s="8" t="s">
        <v>14219</v>
      </c>
      <c r="C3393" s="8" t="s">
        <v>14220</v>
      </c>
      <c r="D3393" s="8" t="s">
        <v>10427</v>
      </c>
      <c r="E3393" s="8"/>
      <c r="F3393" s="8" t="s">
        <v>14367</v>
      </c>
    </row>
    <row r="3394" spans="1:6" ht="15.75" customHeight="1" x14ac:dyDescent="0.25">
      <c r="A3394" s="8"/>
      <c r="B3394" s="8" t="s">
        <v>14219</v>
      </c>
      <c r="C3394" s="8" t="s">
        <v>14220</v>
      </c>
      <c r="D3394" s="8" t="s">
        <v>10414</v>
      </c>
      <c r="E3394" s="8"/>
      <c r="F3394" s="8" t="s">
        <v>14366</v>
      </c>
    </row>
    <row r="3395" spans="1:6" ht="15.75" customHeight="1" x14ac:dyDescent="0.25">
      <c r="A3395" s="8"/>
      <c r="B3395" s="8" t="s">
        <v>14219</v>
      </c>
      <c r="C3395" s="8" t="s">
        <v>14220</v>
      </c>
      <c r="D3395" s="8" t="s">
        <v>10276</v>
      </c>
      <c r="E3395" s="8"/>
      <c r="F3395" s="8" t="s">
        <v>14331</v>
      </c>
    </row>
    <row r="3396" spans="1:6" ht="15.75" customHeight="1" x14ac:dyDescent="0.25">
      <c r="A3396" s="8"/>
      <c r="B3396" s="8" t="s">
        <v>14219</v>
      </c>
      <c r="C3396" s="8" t="s">
        <v>14220</v>
      </c>
      <c r="D3396" s="8" t="s">
        <v>10179</v>
      </c>
      <c r="E3396" s="8"/>
      <c r="F3396" s="8" t="s">
        <v>14357</v>
      </c>
    </row>
    <row r="3397" spans="1:6" ht="15.75" customHeight="1" x14ac:dyDescent="0.25">
      <c r="A3397" s="8"/>
      <c r="B3397" s="8" t="s">
        <v>14219</v>
      </c>
      <c r="C3397" s="8" t="s">
        <v>14220</v>
      </c>
      <c r="D3397" s="8" t="s">
        <v>10191</v>
      </c>
      <c r="E3397" s="8"/>
      <c r="F3397" s="8" t="s">
        <v>14351</v>
      </c>
    </row>
    <row r="3398" spans="1:6" ht="15.75" customHeight="1" x14ac:dyDescent="0.25">
      <c r="A3398" s="8"/>
      <c r="B3398" s="8" t="s">
        <v>14219</v>
      </c>
      <c r="C3398" s="8" t="s">
        <v>14220</v>
      </c>
      <c r="D3398" s="8" t="s">
        <v>10177</v>
      </c>
      <c r="E3398" s="8"/>
      <c r="F3398" s="8" t="s">
        <v>14358</v>
      </c>
    </row>
    <row r="3399" spans="1:6" ht="15.75" customHeight="1" x14ac:dyDescent="0.25">
      <c r="A3399" s="8"/>
      <c r="B3399" s="8" t="s">
        <v>14219</v>
      </c>
      <c r="C3399" s="8" t="s">
        <v>14220</v>
      </c>
      <c r="D3399" s="8" t="s">
        <v>10183</v>
      </c>
      <c r="E3399" s="8"/>
      <c r="F3399" s="8" t="s">
        <v>14355</v>
      </c>
    </row>
    <row r="3400" spans="1:6" ht="15.75" customHeight="1" x14ac:dyDescent="0.25">
      <c r="A3400" s="8"/>
      <c r="B3400" s="8" t="s">
        <v>14219</v>
      </c>
      <c r="C3400" s="8" t="s">
        <v>14220</v>
      </c>
      <c r="D3400" s="8" t="s">
        <v>10175</v>
      </c>
      <c r="E3400" s="8"/>
      <c r="F3400" s="8" t="s">
        <v>14359</v>
      </c>
    </row>
    <row r="3401" spans="1:6" ht="15.75" customHeight="1" x14ac:dyDescent="0.25">
      <c r="A3401" s="8"/>
      <c r="B3401" s="8" t="s">
        <v>14219</v>
      </c>
      <c r="C3401" s="8" t="s">
        <v>14220</v>
      </c>
      <c r="D3401" s="8" t="s">
        <v>10324</v>
      </c>
      <c r="E3401" s="8"/>
      <c r="F3401" s="8" t="s">
        <v>14352</v>
      </c>
    </row>
    <row r="3402" spans="1:6" ht="15.75" customHeight="1" x14ac:dyDescent="0.25">
      <c r="A3402" s="8"/>
      <c r="B3402" s="8" t="s">
        <v>14219</v>
      </c>
      <c r="C3402" s="8" t="s">
        <v>14220</v>
      </c>
      <c r="D3402" s="8" t="s">
        <v>10334</v>
      </c>
      <c r="E3402" s="8"/>
      <c r="F3402" s="8" t="s">
        <v>14339</v>
      </c>
    </row>
    <row r="3403" spans="1:6" ht="15.75" customHeight="1" x14ac:dyDescent="0.25">
      <c r="A3403" s="8"/>
      <c r="B3403" s="8" t="s">
        <v>14219</v>
      </c>
      <c r="C3403" s="8" t="s">
        <v>14220</v>
      </c>
      <c r="D3403" s="8" t="s">
        <v>10326</v>
      </c>
      <c r="E3403" s="8"/>
      <c r="F3403" s="8" t="s">
        <v>14353</v>
      </c>
    </row>
    <row r="3404" spans="1:6" ht="15.75" customHeight="1" x14ac:dyDescent="0.25">
      <c r="A3404" s="8"/>
      <c r="B3404" s="8" t="s">
        <v>14219</v>
      </c>
      <c r="C3404" s="8" t="s">
        <v>14220</v>
      </c>
      <c r="D3404" s="8" t="s">
        <v>10199</v>
      </c>
      <c r="E3404" s="8"/>
      <c r="F3404" s="8" t="s">
        <v>14350</v>
      </c>
    </row>
    <row r="3405" spans="1:6" ht="15.75" customHeight="1" x14ac:dyDescent="0.25">
      <c r="A3405" s="8"/>
      <c r="B3405" s="8" t="s">
        <v>14219</v>
      </c>
      <c r="C3405" s="8" t="s">
        <v>14220</v>
      </c>
      <c r="D3405" s="8" t="s">
        <v>10328</v>
      </c>
      <c r="E3405" s="8"/>
      <c r="F3405" s="8" t="s">
        <v>14354</v>
      </c>
    </row>
    <row r="3406" spans="1:6" ht="15.75" customHeight="1" x14ac:dyDescent="0.25">
      <c r="A3406" s="8"/>
      <c r="B3406" s="8" t="s">
        <v>14219</v>
      </c>
      <c r="C3406" s="8" t="s">
        <v>14220</v>
      </c>
      <c r="D3406" s="8" t="s">
        <v>10181</v>
      </c>
      <c r="E3406" s="8"/>
      <c r="F3406" s="8" t="s">
        <v>14356</v>
      </c>
    </row>
    <row r="3407" spans="1:6" ht="15.75" customHeight="1" x14ac:dyDescent="0.25">
      <c r="A3407" s="8"/>
      <c r="B3407" s="8" t="s">
        <v>14219</v>
      </c>
      <c r="C3407" s="8" t="s">
        <v>14220</v>
      </c>
      <c r="D3407" s="8" t="s">
        <v>10195</v>
      </c>
      <c r="E3407" s="8"/>
      <c r="F3407" s="8" t="s">
        <v>14349</v>
      </c>
    </row>
    <row r="3408" spans="1:6" ht="15.75" customHeight="1" x14ac:dyDescent="0.25">
      <c r="A3408" s="8"/>
      <c r="B3408" s="8" t="s">
        <v>14219</v>
      </c>
      <c r="C3408" s="8" t="s">
        <v>14220</v>
      </c>
      <c r="D3408" s="8" t="s">
        <v>10197</v>
      </c>
      <c r="E3408" s="8"/>
      <c r="F3408" s="8" t="s">
        <v>14348</v>
      </c>
    </row>
    <row r="3409" spans="1:6" ht="15.75" customHeight="1" x14ac:dyDescent="0.25">
      <c r="A3409" s="8"/>
      <c r="B3409" s="8" t="s">
        <v>14219</v>
      </c>
      <c r="C3409" s="8" t="s">
        <v>14220</v>
      </c>
      <c r="D3409" s="8" t="s">
        <v>10203</v>
      </c>
      <c r="E3409" s="8"/>
      <c r="F3409" s="8" t="s">
        <v>14345</v>
      </c>
    </row>
    <row r="3410" spans="1:6" ht="15.75" customHeight="1" x14ac:dyDescent="0.25">
      <c r="A3410" s="8"/>
      <c r="B3410" s="8" t="s">
        <v>14219</v>
      </c>
      <c r="C3410" s="8" t="s">
        <v>14220</v>
      </c>
      <c r="D3410" s="8" t="s">
        <v>18213</v>
      </c>
      <c r="E3410" s="8"/>
      <c r="F3410" s="8" t="s">
        <v>18239</v>
      </c>
    </row>
    <row r="3411" spans="1:6" ht="15.75" customHeight="1" x14ac:dyDescent="0.25">
      <c r="A3411" s="8"/>
      <c r="B3411" s="8" t="s">
        <v>14219</v>
      </c>
      <c r="C3411" s="8" t="s">
        <v>14220</v>
      </c>
      <c r="D3411" s="8" t="s">
        <v>10201</v>
      </c>
      <c r="E3411" s="8"/>
      <c r="F3411" s="8" t="s">
        <v>14346</v>
      </c>
    </row>
    <row r="3412" spans="1:6" ht="15.75" customHeight="1" x14ac:dyDescent="0.25">
      <c r="A3412" s="8"/>
      <c r="B3412" s="8" t="s">
        <v>14219</v>
      </c>
      <c r="C3412" s="8" t="s">
        <v>14220</v>
      </c>
      <c r="D3412" s="8" t="s">
        <v>10207</v>
      </c>
      <c r="E3412" s="8"/>
      <c r="F3412" s="8" t="s">
        <v>14343</v>
      </c>
    </row>
    <row r="3413" spans="1:6" ht="15.75" customHeight="1" x14ac:dyDescent="0.25">
      <c r="A3413" s="8"/>
      <c r="B3413" s="8" t="s">
        <v>14219</v>
      </c>
      <c r="C3413" s="8" t="s">
        <v>14220</v>
      </c>
      <c r="D3413" s="8" t="s">
        <v>10209</v>
      </c>
      <c r="E3413" s="8"/>
      <c r="F3413" s="8" t="s">
        <v>14342</v>
      </c>
    </row>
    <row r="3414" spans="1:6" ht="15.75" customHeight="1" x14ac:dyDescent="0.25">
      <c r="A3414" s="8"/>
      <c r="B3414" s="8" t="s">
        <v>14219</v>
      </c>
      <c r="C3414" s="8" t="s">
        <v>14220</v>
      </c>
      <c r="D3414" s="8" t="s">
        <v>10205</v>
      </c>
      <c r="E3414" s="8"/>
      <c r="F3414" s="8" t="s">
        <v>14344</v>
      </c>
    </row>
    <row r="3415" spans="1:6" ht="15.75" customHeight="1" x14ac:dyDescent="0.25">
      <c r="A3415" s="8"/>
      <c r="B3415" s="8" t="s">
        <v>14219</v>
      </c>
      <c r="C3415" s="8" t="s">
        <v>14220</v>
      </c>
      <c r="D3415" s="8" t="s">
        <v>10211</v>
      </c>
      <c r="E3415" s="8"/>
      <c r="F3415" s="8" t="s">
        <v>14341</v>
      </c>
    </row>
    <row r="3416" spans="1:6" ht="15.75" customHeight="1" x14ac:dyDescent="0.25">
      <c r="A3416" s="8"/>
      <c r="B3416" s="8" t="s">
        <v>14219</v>
      </c>
      <c r="C3416" s="8" t="s">
        <v>14220</v>
      </c>
      <c r="D3416" s="8" t="s">
        <v>10213</v>
      </c>
      <c r="E3416" s="8"/>
      <c r="F3416" s="8" t="s">
        <v>14340</v>
      </c>
    </row>
    <row r="3417" spans="1:6" ht="15.75" customHeight="1" x14ac:dyDescent="0.25">
      <c r="A3417" s="8"/>
      <c r="B3417" s="8" t="s">
        <v>14219</v>
      </c>
      <c r="C3417" s="8" t="s">
        <v>14220</v>
      </c>
      <c r="D3417" s="8" t="s">
        <v>10340</v>
      </c>
      <c r="E3417" s="8"/>
      <c r="F3417" s="8" t="s">
        <v>14337</v>
      </c>
    </row>
    <row r="3418" spans="1:6" ht="15.75" customHeight="1" x14ac:dyDescent="0.25">
      <c r="A3418" s="8"/>
      <c r="B3418" s="8" t="s">
        <v>14219</v>
      </c>
      <c r="C3418" s="8" t="s">
        <v>14220</v>
      </c>
      <c r="D3418" s="8" t="s">
        <v>10338</v>
      </c>
      <c r="E3418" s="8"/>
      <c r="F3418" s="8" t="s">
        <v>14336</v>
      </c>
    </row>
    <row r="3419" spans="1:6" ht="15.75" customHeight="1" x14ac:dyDescent="0.25">
      <c r="A3419" s="8"/>
      <c r="B3419" s="8" t="s">
        <v>14219</v>
      </c>
      <c r="C3419" s="8" t="s">
        <v>14220</v>
      </c>
      <c r="D3419" s="8" t="s">
        <v>10342</v>
      </c>
      <c r="E3419" s="8"/>
      <c r="F3419" s="8" t="s">
        <v>14338</v>
      </c>
    </row>
    <row r="3420" spans="1:6" ht="15.75" customHeight="1" x14ac:dyDescent="0.25">
      <c r="A3420" s="8"/>
      <c r="B3420" s="8" t="s">
        <v>14219</v>
      </c>
      <c r="C3420" s="8" t="s">
        <v>14220</v>
      </c>
      <c r="D3420" s="8" t="s">
        <v>10358</v>
      </c>
      <c r="E3420" s="8"/>
      <c r="F3420" s="8" t="s">
        <v>14335</v>
      </c>
    </row>
    <row r="3421" spans="1:6" ht="15.75" customHeight="1" x14ac:dyDescent="0.25">
      <c r="A3421" s="8"/>
      <c r="B3421" s="8" t="s">
        <v>14219</v>
      </c>
      <c r="C3421" s="8" t="s">
        <v>14220</v>
      </c>
      <c r="D3421" s="8" t="s">
        <v>10356</v>
      </c>
      <c r="E3421" s="8"/>
      <c r="F3421" s="8" t="s">
        <v>14334</v>
      </c>
    </row>
    <row r="3422" spans="1:6" ht="15.75" customHeight="1" x14ac:dyDescent="0.25">
      <c r="A3422" s="8"/>
      <c r="B3422" s="8" t="s">
        <v>14219</v>
      </c>
      <c r="C3422" s="8" t="s">
        <v>14220</v>
      </c>
      <c r="D3422" s="8" t="s">
        <v>10280</v>
      </c>
      <c r="E3422" s="8"/>
      <c r="F3422" s="8" t="s">
        <v>14333</v>
      </c>
    </row>
    <row r="3423" spans="1:6" ht="15.75" customHeight="1" x14ac:dyDescent="0.25">
      <c r="A3423" s="8"/>
      <c r="B3423" s="8" t="s">
        <v>14219</v>
      </c>
      <c r="C3423" s="8" t="s">
        <v>14220</v>
      </c>
      <c r="D3423" s="8" t="s">
        <v>10278</v>
      </c>
      <c r="E3423" s="8"/>
      <c r="F3423" s="8" t="s">
        <v>14332</v>
      </c>
    </row>
    <row r="3424" spans="1:6" ht="15.75" customHeight="1" x14ac:dyDescent="0.25">
      <c r="A3424" s="8"/>
      <c r="B3424" s="8" t="s">
        <v>14219</v>
      </c>
      <c r="C3424" s="8" t="s">
        <v>14220</v>
      </c>
      <c r="D3424" s="8" t="s">
        <v>10344</v>
      </c>
      <c r="E3424" s="8"/>
      <c r="F3424" s="8" t="s">
        <v>14328</v>
      </c>
    </row>
    <row r="3425" spans="1:6" ht="15.75" customHeight="1" x14ac:dyDescent="0.25">
      <c r="A3425" s="8"/>
      <c r="B3425" s="8" t="s">
        <v>14219</v>
      </c>
      <c r="C3425" s="8" t="s">
        <v>14220</v>
      </c>
      <c r="D3425" s="8" t="s">
        <v>10348</v>
      </c>
      <c r="E3425" s="8"/>
      <c r="F3425" s="8" t="s">
        <v>14330</v>
      </c>
    </row>
    <row r="3426" spans="1:6" ht="15.75" customHeight="1" x14ac:dyDescent="0.25">
      <c r="A3426" s="8"/>
      <c r="B3426" s="8" t="s">
        <v>14219</v>
      </c>
      <c r="C3426" s="8" t="s">
        <v>14220</v>
      </c>
      <c r="D3426" s="8" t="s">
        <v>10346</v>
      </c>
      <c r="E3426" s="8"/>
      <c r="F3426" s="8" t="s">
        <v>14329</v>
      </c>
    </row>
    <row r="3427" spans="1:6" ht="15.75" customHeight="1" x14ac:dyDescent="0.25">
      <c r="A3427" s="8"/>
      <c r="B3427" s="8" t="s">
        <v>14219</v>
      </c>
      <c r="C3427" s="8" t="s">
        <v>14220</v>
      </c>
      <c r="D3427" s="8" t="s">
        <v>10350</v>
      </c>
      <c r="E3427" s="8"/>
      <c r="F3427" s="8" t="s">
        <v>14320</v>
      </c>
    </row>
    <row r="3428" spans="1:6" ht="15.75" customHeight="1" x14ac:dyDescent="0.25">
      <c r="A3428" s="8"/>
      <c r="B3428" s="8" t="s">
        <v>14219</v>
      </c>
      <c r="C3428" s="8" t="s">
        <v>14220</v>
      </c>
      <c r="D3428" s="8" t="s">
        <v>10314</v>
      </c>
      <c r="E3428" s="8"/>
      <c r="F3428" s="8" t="s">
        <v>14326</v>
      </c>
    </row>
    <row r="3429" spans="1:6" ht="15.75" customHeight="1" x14ac:dyDescent="0.25">
      <c r="A3429" s="8"/>
      <c r="B3429" s="8" t="s">
        <v>14219</v>
      </c>
      <c r="C3429" s="8" t="s">
        <v>14220</v>
      </c>
      <c r="D3429" s="8" t="s">
        <v>10322</v>
      </c>
      <c r="E3429" s="8"/>
      <c r="F3429" s="8" t="s">
        <v>14325</v>
      </c>
    </row>
    <row r="3430" spans="1:6" ht="15.75" customHeight="1" x14ac:dyDescent="0.25">
      <c r="A3430" s="8"/>
      <c r="B3430" s="8" t="s">
        <v>14219</v>
      </c>
      <c r="C3430" s="8" t="s">
        <v>14220</v>
      </c>
      <c r="D3430" s="8" t="s">
        <v>10316</v>
      </c>
      <c r="E3430" s="8"/>
      <c r="F3430" s="8" t="s">
        <v>14327</v>
      </c>
    </row>
    <row r="3431" spans="1:6" ht="15.75" customHeight="1" x14ac:dyDescent="0.25">
      <c r="A3431" s="8"/>
      <c r="B3431" s="8" t="s">
        <v>14219</v>
      </c>
      <c r="C3431" s="8" t="s">
        <v>14220</v>
      </c>
      <c r="D3431" s="8" t="s">
        <v>10332</v>
      </c>
      <c r="E3431" s="8"/>
      <c r="F3431" s="8" t="s">
        <v>14324</v>
      </c>
    </row>
    <row r="3432" spans="1:6" ht="15.75" customHeight="1" x14ac:dyDescent="0.25">
      <c r="A3432" s="8"/>
      <c r="B3432" s="8" t="s">
        <v>14219</v>
      </c>
      <c r="C3432" s="8" t="s">
        <v>14220</v>
      </c>
      <c r="D3432" s="8" t="s">
        <v>10330</v>
      </c>
      <c r="E3432" s="8"/>
      <c r="F3432" s="8" t="s">
        <v>14323</v>
      </c>
    </row>
    <row r="3433" spans="1:6" ht="15.75" customHeight="1" x14ac:dyDescent="0.25">
      <c r="A3433" s="8"/>
      <c r="B3433" s="8" t="s">
        <v>14219</v>
      </c>
      <c r="C3433" s="8" t="s">
        <v>14220</v>
      </c>
      <c r="D3433" s="8" t="s">
        <v>10354</v>
      </c>
      <c r="E3433" s="8"/>
      <c r="F3433" s="8" t="s">
        <v>14322</v>
      </c>
    </row>
    <row r="3434" spans="1:6" ht="15.75" customHeight="1" x14ac:dyDescent="0.25">
      <c r="A3434" s="8"/>
      <c r="B3434" s="8" t="s">
        <v>14219</v>
      </c>
      <c r="C3434" s="8" t="s">
        <v>14220</v>
      </c>
      <c r="D3434" s="8" t="s">
        <v>10352</v>
      </c>
      <c r="E3434" s="8"/>
      <c r="F3434" s="8" t="s">
        <v>14321</v>
      </c>
    </row>
    <row r="3435" spans="1:6" ht="15.75" customHeight="1" x14ac:dyDescent="0.25">
      <c r="A3435" s="8"/>
      <c r="B3435" s="8" t="s">
        <v>14219</v>
      </c>
      <c r="C3435" s="8" t="s">
        <v>14220</v>
      </c>
      <c r="D3435" s="8" t="s">
        <v>10336</v>
      </c>
      <c r="E3435" s="8"/>
      <c r="F3435" s="8" t="s">
        <v>14317</v>
      </c>
    </row>
    <row r="3436" spans="1:6" ht="15.75" customHeight="1" x14ac:dyDescent="0.25">
      <c r="A3436" s="8"/>
      <c r="B3436" s="8" t="s">
        <v>14219</v>
      </c>
      <c r="C3436" s="8" t="s">
        <v>14220</v>
      </c>
      <c r="D3436" s="8" t="s">
        <v>10320</v>
      </c>
      <c r="E3436" s="8"/>
      <c r="F3436" s="8" t="s">
        <v>14319</v>
      </c>
    </row>
    <row r="3437" spans="1:6" ht="15.75" customHeight="1" x14ac:dyDescent="0.25">
      <c r="A3437" s="8"/>
      <c r="B3437" s="8" t="s">
        <v>14219</v>
      </c>
      <c r="C3437" s="8" t="s">
        <v>14220</v>
      </c>
      <c r="D3437" s="8" t="s">
        <v>10318</v>
      </c>
      <c r="E3437" s="8"/>
      <c r="F3437" s="8" t="s">
        <v>14318</v>
      </c>
    </row>
    <row r="3438" spans="1:6" ht="15.75" customHeight="1" x14ac:dyDescent="0.25">
      <c r="A3438" s="8"/>
      <c r="B3438" s="8" t="s">
        <v>14219</v>
      </c>
      <c r="C3438" s="8" t="s">
        <v>14220</v>
      </c>
      <c r="D3438" s="8" t="s">
        <v>10438</v>
      </c>
      <c r="E3438" s="8"/>
      <c r="F3438" s="8" t="s">
        <v>14372</v>
      </c>
    </row>
    <row r="3439" spans="1:6" ht="15.75" customHeight="1" x14ac:dyDescent="0.25">
      <c r="A3439" s="8"/>
      <c r="B3439" s="8" t="s">
        <v>14219</v>
      </c>
      <c r="C3439" s="8" t="s">
        <v>14220</v>
      </c>
      <c r="D3439" s="8" t="s">
        <v>10081</v>
      </c>
      <c r="E3439" s="8"/>
      <c r="F3439" s="8" t="s">
        <v>14293</v>
      </c>
    </row>
    <row r="3440" spans="1:6" ht="15.75" customHeight="1" x14ac:dyDescent="0.25">
      <c r="A3440" s="8"/>
      <c r="B3440" s="8" t="s">
        <v>14219</v>
      </c>
      <c r="C3440" s="8" t="s">
        <v>14220</v>
      </c>
      <c r="D3440" s="8" t="s">
        <v>10085</v>
      </c>
      <c r="E3440" s="8"/>
      <c r="F3440" s="8" t="s">
        <v>14292</v>
      </c>
    </row>
    <row r="3441" spans="1:6" ht="15.75" customHeight="1" x14ac:dyDescent="0.25">
      <c r="A3441" s="8"/>
      <c r="B3441" s="8" t="s">
        <v>14219</v>
      </c>
      <c r="C3441" s="8" t="s">
        <v>14220</v>
      </c>
      <c r="D3441" s="8" t="s">
        <v>10087</v>
      </c>
      <c r="E3441" s="8"/>
      <c r="F3441" s="8" t="s">
        <v>14294</v>
      </c>
    </row>
    <row r="3442" spans="1:6" ht="15.75" customHeight="1" x14ac:dyDescent="0.25">
      <c r="A3442" s="8"/>
      <c r="B3442" s="8" t="s">
        <v>14219</v>
      </c>
      <c r="C3442" s="8" t="s">
        <v>14220</v>
      </c>
      <c r="D3442" s="8" t="s">
        <v>10079</v>
      </c>
      <c r="E3442" s="8"/>
      <c r="F3442" s="8" t="s">
        <v>14302</v>
      </c>
    </row>
    <row r="3443" spans="1:6" ht="15.75" customHeight="1" x14ac:dyDescent="0.25">
      <c r="A3443" s="8"/>
      <c r="B3443" s="8" t="s">
        <v>14219</v>
      </c>
      <c r="C3443" s="8" t="s">
        <v>14220</v>
      </c>
      <c r="D3443" s="8" t="s">
        <v>10083</v>
      </c>
      <c r="E3443" s="8"/>
      <c r="F3443" s="8" t="s">
        <v>14301</v>
      </c>
    </row>
    <row r="3444" spans="1:6" ht="15.75" customHeight="1" x14ac:dyDescent="0.25">
      <c r="A3444" s="8"/>
      <c r="B3444" s="8" t="s">
        <v>14219</v>
      </c>
      <c r="C3444" s="8" t="s">
        <v>14220</v>
      </c>
      <c r="D3444" s="8" t="s">
        <v>10115</v>
      </c>
      <c r="E3444" s="8"/>
      <c r="F3444" s="8" t="s">
        <v>14304</v>
      </c>
    </row>
    <row r="3445" spans="1:6" ht="15.75" customHeight="1" x14ac:dyDescent="0.25">
      <c r="A3445" s="8"/>
      <c r="B3445" s="8" t="s">
        <v>14219</v>
      </c>
      <c r="C3445" s="8" t="s">
        <v>14220</v>
      </c>
      <c r="D3445" s="8" t="s">
        <v>10125</v>
      </c>
      <c r="E3445" s="8"/>
      <c r="F3445" s="8" t="s">
        <v>14313</v>
      </c>
    </row>
    <row r="3446" spans="1:6" ht="15.75" customHeight="1" x14ac:dyDescent="0.25">
      <c r="A3446" s="8"/>
      <c r="B3446" s="8" t="s">
        <v>14219</v>
      </c>
      <c r="C3446" s="8" t="s">
        <v>14220</v>
      </c>
      <c r="D3446" s="8" t="s">
        <v>10117</v>
      </c>
      <c r="E3446" s="8"/>
      <c r="F3446" s="8" t="s">
        <v>14295</v>
      </c>
    </row>
    <row r="3447" spans="1:6" ht="15.75" customHeight="1" x14ac:dyDescent="0.25">
      <c r="A3447" s="8"/>
      <c r="B3447" s="8" t="s">
        <v>14219</v>
      </c>
      <c r="C3447" s="8" t="s">
        <v>14220</v>
      </c>
      <c r="D3447" s="8" t="s">
        <v>10101</v>
      </c>
      <c r="E3447" s="8"/>
      <c r="F3447" s="8" t="s">
        <v>14297</v>
      </c>
    </row>
    <row r="3448" spans="1:6" ht="15.75" customHeight="1" x14ac:dyDescent="0.25">
      <c r="A3448" s="8"/>
      <c r="B3448" s="8" t="s">
        <v>14219</v>
      </c>
      <c r="C3448" s="8" t="s">
        <v>14220</v>
      </c>
      <c r="D3448" s="8" t="s">
        <v>10119</v>
      </c>
      <c r="E3448" s="8"/>
      <c r="F3448" s="8" t="s">
        <v>14296</v>
      </c>
    </row>
    <row r="3449" spans="1:6" ht="15.75" customHeight="1" x14ac:dyDescent="0.25">
      <c r="A3449" s="8"/>
      <c r="B3449" s="8" t="s">
        <v>14219</v>
      </c>
      <c r="C3449" s="8" t="s">
        <v>14220</v>
      </c>
      <c r="D3449" s="8" t="s">
        <v>10089</v>
      </c>
      <c r="E3449" s="8"/>
      <c r="F3449" s="8" t="s">
        <v>14303</v>
      </c>
    </row>
    <row r="3450" spans="1:6" ht="15.75" customHeight="1" x14ac:dyDescent="0.25">
      <c r="A3450" s="8"/>
      <c r="B3450" s="8" t="s">
        <v>14219</v>
      </c>
      <c r="C3450" s="8" t="s">
        <v>14220</v>
      </c>
      <c r="D3450" s="8" t="s">
        <v>10159</v>
      </c>
      <c r="E3450" s="8"/>
      <c r="F3450" s="8" t="s">
        <v>14233</v>
      </c>
    </row>
    <row r="3451" spans="1:6" ht="15.75" customHeight="1" x14ac:dyDescent="0.25">
      <c r="A3451" s="8"/>
      <c r="B3451" s="8" t="s">
        <v>14219</v>
      </c>
      <c r="C3451" s="8" t="s">
        <v>14220</v>
      </c>
      <c r="D3451" s="8" t="s">
        <v>10127</v>
      </c>
      <c r="E3451" s="8"/>
      <c r="F3451" s="8" t="s">
        <v>14238</v>
      </c>
    </row>
    <row r="3452" spans="1:6" ht="15.75" customHeight="1" x14ac:dyDescent="0.25">
      <c r="A3452" s="8"/>
      <c r="B3452" s="8" t="s">
        <v>14219</v>
      </c>
      <c r="C3452" s="8" t="s">
        <v>14220</v>
      </c>
      <c r="D3452" s="8" t="s">
        <v>10161</v>
      </c>
      <c r="E3452" s="8"/>
      <c r="F3452" s="8" t="s">
        <v>14234</v>
      </c>
    </row>
    <row r="3453" spans="1:6" ht="15.75" customHeight="1" x14ac:dyDescent="0.25">
      <c r="A3453" s="8"/>
      <c r="B3453" s="8" t="s">
        <v>14219</v>
      </c>
      <c r="C3453" s="8" t="s">
        <v>14220</v>
      </c>
      <c r="D3453" s="8" t="s">
        <v>10153</v>
      </c>
      <c r="E3453" s="8"/>
      <c r="F3453" s="8" t="s">
        <v>14240</v>
      </c>
    </row>
    <row r="3454" spans="1:6" ht="15.75" customHeight="1" x14ac:dyDescent="0.25">
      <c r="A3454" s="8"/>
      <c r="B3454" s="8" t="s">
        <v>14219</v>
      </c>
      <c r="C3454" s="8" t="s">
        <v>14220</v>
      </c>
      <c r="D3454" s="8" t="s">
        <v>10163</v>
      </c>
      <c r="E3454" s="8"/>
      <c r="F3454" s="8" t="s">
        <v>14235</v>
      </c>
    </row>
    <row r="3455" spans="1:6" ht="15.75" customHeight="1" x14ac:dyDescent="0.25">
      <c r="A3455" s="8"/>
      <c r="B3455" s="8" t="s">
        <v>14219</v>
      </c>
      <c r="C3455" s="8" t="s">
        <v>14220</v>
      </c>
      <c r="D3455" s="8" t="s">
        <v>10099</v>
      </c>
      <c r="E3455" s="8"/>
      <c r="F3455" s="8" t="s">
        <v>14299</v>
      </c>
    </row>
    <row r="3456" spans="1:6" ht="15.75" customHeight="1" x14ac:dyDescent="0.25">
      <c r="A3456" s="8"/>
      <c r="B3456" s="8" t="s">
        <v>14219</v>
      </c>
      <c r="C3456" s="8" t="s">
        <v>14220</v>
      </c>
      <c r="D3456" s="8" t="s">
        <v>10097</v>
      </c>
      <c r="E3456" s="8"/>
      <c r="F3456" s="8" t="s">
        <v>14298</v>
      </c>
    </row>
    <row r="3457" spans="1:6" ht="15.75" customHeight="1" x14ac:dyDescent="0.25">
      <c r="A3457" s="8"/>
      <c r="B3457" s="8" t="s">
        <v>14219</v>
      </c>
      <c r="C3457" s="8" t="s">
        <v>14220</v>
      </c>
      <c r="D3457" s="8" t="s">
        <v>10095</v>
      </c>
      <c r="E3457" s="8"/>
      <c r="F3457" s="8" t="s">
        <v>14300</v>
      </c>
    </row>
    <row r="3458" spans="1:6" ht="15.75" customHeight="1" x14ac:dyDescent="0.25">
      <c r="A3458" s="8"/>
      <c r="B3458" s="8" t="s">
        <v>14219</v>
      </c>
      <c r="C3458" s="8" t="s">
        <v>14220</v>
      </c>
      <c r="D3458" s="8" t="s">
        <v>10093</v>
      </c>
      <c r="E3458" s="8"/>
      <c r="F3458" s="8" t="s">
        <v>14237</v>
      </c>
    </row>
    <row r="3459" spans="1:6" ht="15.75" customHeight="1" x14ac:dyDescent="0.25">
      <c r="A3459" s="8"/>
      <c r="B3459" s="8" t="s">
        <v>14219</v>
      </c>
      <c r="C3459" s="8" t="s">
        <v>14220</v>
      </c>
      <c r="D3459" s="8" t="s">
        <v>10091</v>
      </c>
      <c r="E3459" s="8"/>
      <c r="F3459" s="8" t="s">
        <v>14236</v>
      </c>
    </row>
    <row r="3460" spans="1:6" ht="15.75" customHeight="1" x14ac:dyDescent="0.25">
      <c r="A3460" s="8"/>
      <c r="B3460" s="8" t="s">
        <v>14219</v>
      </c>
      <c r="C3460" s="8" t="s">
        <v>14220</v>
      </c>
      <c r="D3460" s="8" t="s">
        <v>10235</v>
      </c>
      <c r="E3460" s="8"/>
      <c r="F3460" s="8" t="s">
        <v>14278</v>
      </c>
    </row>
    <row r="3461" spans="1:6" ht="15.75" customHeight="1" x14ac:dyDescent="0.25">
      <c r="A3461" s="8"/>
      <c r="B3461" s="8" t="s">
        <v>14219</v>
      </c>
      <c r="C3461" s="8" t="s">
        <v>14220</v>
      </c>
      <c r="D3461" s="8" t="s">
        <v>10221</v>
      </c>
      <c r="E3461" s="8"/>
      <c r="F3461" s="8" t="s">
        <v>14277</v>
      </c>
    </row>
    <row r="3462" spans="1:6" ht="15.75" customHeight="1" x14ac:dyDescent="0.25">
      <c r="A3462" s="8"/>
      <c r="B3462" s="8" t="s">
        <v>14219</v>
      </c>
      <c r="C3462" s="8" t="s">
        <v>14220</v>
      </c>
      <c r="D3462" s="8" t="s">
        <v>10237</v>
      </c>
      <c r="E3462" s="8"/>
      <c r="F3462" s="8" t="s">
        <v>14273</v>
      </c>
    </row>
    <row r="3463" spans="1:6" ht="15.75" customHeight="1" x14ac:dyDescent="0.25">
      <c r="A3463" s="8"/>
      <c r="B3463" s="8" t="s">
        <v>14219</v>
      </c>
      <c r="C3463" s="8" t="s">
        <v>14220</v>
      </c>
      <c r="D3463" s="8" t="s">
        <v>10229</v>
      </c>
      <c r="E3463" s="8"/>
      <c r="F3463" s="8" t="s">
        <v>14275</v>
      </c>
    </row>
    <row r="3464" spans="1:6" ht="15.75" customHeight="1" x14ac:dyDescent="0.25">
      <c r="A3464" s="8"/>
      <c r="B3464" s="8" t="s">
        <v>14219</v>
      </c>
      <c r="C3464" s="8" t="s">
        <v>14220</v>
      </c>
      <c r="D3464" s="8" t="s">
        <v>10239</v>
      </c>
      <c r="E3464" s="8"/>
      <c r="F3464" s="8" t="s">
        <v>14274</v>
      </c>
    </row>
    <row r="3465" spans="1:6" ht="15.75" customHeight="1" x14ac:dyDescent="0.25">
      <c r="A3465" s="8"/>
      <c r="B3465" s="8" t="s">
        <v>14219</v>
      </c>
      <c r="C3465" s="8" t="s">
        <v>14220</v>
      </c>
      <c r="D3465" s="8" t="s">
        <v>10225</v>
      </c>
      <c r="E3465" s="8"/>
      <c r="F3465" s="8" t="s">
        <v>14268</v>
      </c>
    </row>
    <row r="3466" spans="1:6" ht="15.75" customHeight="1" x14ac:dyDescent="0.25">
      <c r="A3466" s="8"/>
      <c r="B3466" s="8" t="s">
        <v>14219</v>
      </c>
      <c r="C3466" s="8" t="s">
        <v>14220</v>
      </c>
      <c r="D3466" s="8" t="s">
        <v>10223</v>
      </c>
      <c r="E3466" s="8"/>
      <c r="F3466" s="8" t="s">
        <v>14272</v>
      </c>
    </row>
    <row r="3467" spans="1:6" ht="15.75" customHeight="1" x14ac:dyDescent="0.25">
      <c r="A3467" s="8"/>
      <c r="B3467" s="8" t="s">
        <v>14219</v>
      </c>
      <c r="C3467" s="8" t="s">
        <v>14220</v>
      </c>
      <c r="D3467" s="8" t="s">
        <v>10227</v>
      </c>
      <c r="E3467" s="8"/>
      <c r="F3467" s="8" t="s">
        <v>14269</v>
      </c>
    </row>
    <row r="3468" spans="1:6" ht="15.75" customHeight="1" x14ac:dyDescent="0.25">
      <c r="A3468" s="8"/>
      <c r="B3468" s="8" t="s">
        <v>14219</v>
      </c>
      <c r="C3468" s="8" t="s">
        <v>14220</v>
      </c>
      <c r="D3468" s="8" t="s">
        <v>10219</v>
      </c>
      <c r="E3468" s="8"/>
      <c r="F3468" s="8" t="s">
        <v>14276</v>
      </c>
    </row>
    <row r="3469" spans="1:6" ht="15.75" customHeight="1" x14ac:dyDescent="0.25">
      <c r="A3469" s="8"/>
      <c r="B3469" s="8" t="s">
        <v>14219</v>
      </c>
      <c r="C3469" s="8" t="s">
        <v>14220</v>
      </c>
      <c r="D3469" s="8" t="s">
        <v>10217</v>
      </c>
      <c r="E3469" s="8"/>
      <c r="F3469" s="8" t="s">
        <v>14270</v>
      </c>
    </row>
    <row r="3470" spans="1:6" ht="15.75" customHeight="1" x14ac:dyDescent="0.25">
      <c r="A3470" s="8"/>
      <c r="B3470" s="8" t="s">
        <v>14219</v>
      </c>
      <c r="C3470" s="8" t="s">
        <v>14220</v>
      </c>
      <c r="D3470" s="8" t="s">
        <v>10231</v>
      </c>
      <c r="E3470" s="8"/>
      <c r="F3470" s="8" t="s">
        <v>14308</v>
      </c>
    </row>
    <row r="3471" spans="1:6" ht="15.75" customHeight="1" x14ac:dyDescent="0.25">
      <c r="A3471" s="8"/>
      <c r="B3471" s="8" t="s">
        <v>14219</v>
      </c>
      <c r="C3471" s="8" t="s">
        <v>14220</v>
      </c>
      <c r="D3471" s="8" t="s">
        <v>10105</v>
      </c>
      <c r="E3471" s="8"/>
      <c r="F3471" s="8" t="s">
        <v>14315</v>
      </c>
    </row>
    <row r="3472" spans="1:6" ht="15.75" customHeight="1" x14ac:dyDescent="0.25">
      <c r="A3472" s="8"/>
      <c r="B3472" s="8" t="s">
        <v>14219</v>
      </c>
      <c r="C3472" s="8" t="s">
        <v>14220</v>
      </c>
      <c r="D3472" s="8" t="s">
        <v>10103</v>
      </c>
      <c r="E3472" s="8"/>
      <c r="F3472" s="8" t="s">
        <v>14314</v>
      </c>
    </row>
    <row r="3473" spans="1:6" ht="15.75" customHeight="1" x14ac:dyDescent="0.25">
      <c r="A3473" s="8"/>
      <c r="B3473" s="8" t="s">
        <v>14219</v>
      </c>
      <c r="C3473" s="8" t="s">
        <v>14220</v>
      </c>
      <c r="D3473" s="8" t="s">
        <v>10107</v>
      </c>
      <c r="E3473" s="8"/>
      <c r="F3473" s="8" t="s">
        <v>14316</v>
      </c>
    </row>
    <row r="3474" spans="1:6" ht="15.75" customHeight="1" x14ac:dyDescent="0.25">
      <c r="A3474" s="8"/>
      <c r="B3474" s="8" t="s">
        <v>14219</v>
      </c>
      <c r="C3474" s="8" t="s">
        <v>14220</v>
      </c>
      <c r="D3474" s="8" t="s">
        <v>10123</v>
      </c>
      <c r="E3474" s="8"/>
      <c r="F3474" s="8" t="s">
        <v>14312</v>
      </c>
    </row>
    <row r="3475" spans="1:6" ht="15.75" customHeight="1" x14ac:dyDescent="0.25">
      <c r="A3475" s="8"/>
      <c r="B3475" s="8" t="s">
        <v>14219</v>
      </c>
      <c r="C3475" s="8" t="s">
        <v>14220</v>
      </c>
      <c r="D3475" s="8" t="s">
        <v>10121</v>
      </c>
      <c r="E3475" s="8"/>
      <c r="F3475" s="8" t="s">
        <v>14311</v>
      </c>
    </row>
    <row r="3476" spans="1:6" ht="15.75" customHeight="1" x14ac:dyDescent="0.25">
      <c r="A3476" s="8"/>
      <c r="B3476" s="8" t="s">
        <v>14219</v>
      </c>
      <c r="C3476" s="8" t="s">
        <v>14220</v>
      </c>
      <c r="D3476" s="8" t="s">
        <v>10173</v>
      </c>
      <c r="E3476" s="8"/>
      <c r="F3476" s="8" t="s">
        <v>14310</v>
      </c>
    </row>
    <row r="3477" spans="1:6" ht="15.75" customHeight="1" x14ac:dyDescent="0.25">
      <c r="A3477" s="8"/>
      <c r="B3477" s="8" t="s">
        <v>14219</v>
      </c>
      <c r="C3477" s="8" t="s">
        <v>14220</v>
      </c>
      <c r="D3477" s="8" t="s">
        <v>10233</v>
      </c>
      <c r="E3477" s="8"/>
      <c r="F3477" s="8" t="s">
        <v>14309</v>
      </c>
    </row>
    <row r="3478" spans="1:6" ht="15.75" customHeight="1" x14ac:dyDescent="0.25">
      <c r="A3478" s="8"/>
      <c r="B3478" s="8" t="s">
        <v>14219</v>
      </c>
      <c r="C3478" s="8" t="s">
        <v>14220</v>
      </c>
      <c r="D3478" s="8" t="s">
        <v>10109</v>
      </c>
      <c r="E3478" s="8"/>
      <c r="F3478" s="8" t="s">
        <v>14305</v>
      </c>
    </row>
    <row r="3479" spans="1:6" ht="15.75" customHeight="1" x14ac:dyDescent="0.25">
      <c r="A3479" s="8"/>
      <c r="B3479" s="8" t="s">
        <v>14219</v>
      </c>
      <c r="C3479" s="8" t="s">
        <v>14220</v>
      </c>
      <c r="D3479" s="8" t="s">
        <v>10113</v>
      </c>
      <c r="E3479" s="8"/>
      <c r="F3479" s="8" t="s">
        <v>14307</v>
      </c>
    </row>
    <row r="3480" spans="1:6" ht="15.75" customHeight="1" x14ac:dyDescent="0.25">
      <c r="A3480" s="8"/>
      <c r="B3480" s="8" t="s">
        <v>14219</v>
      </c>
      <c r="C3480" s="8" t="s">
        <v>14220</v>
      </c>
      <c r="D3480" s="8" t="s">
        <v>10111</v>
      </c>
      <c r="E3480" s="8"/>
      <c r="F3480" s="8" t="s">
        <v>14306</v>
      </c>
    </row>
    <row r="3481" spans="1:6" ht="15.75" customHeight="1" x14ac:dyDescent="0.25">
      <c r="A3481" s="8"/>
      <c r="B3481" s="8" t="s">
        <v>14219</v>
      </c>
      <c r="C3481" s="8" t="s">
        <v>14220</v>
      </c>
      <c r="D3481" s="8" t="s">
        <v>10155</v>
      </c>
      <c r="E3481" s="8"/>
      <c r="F3481" s="8" t="s">
        <v>14241</v>
      </c>
    </row>
    <row r="3482" spans="1:6" ht="15.75" customHeight="1" x14ac:dyDescent="0.25">
      <c r="A3482" s="8"/>
      <c r="B3482" s="8" t="s">
        <v>14219</v>
      </c>
      <c r="C3482" s="8" t="s">
        <v>14220</v>
      </c>
      <c r="D3482" s="8" t="s">
        <v>10400</v>
      </c>
      <c r="E3482" s="8"/>
      <c r="F3482" s="8" t="s">
        <v>14246</v>
      </c>
    </row>
    <row r="3483" spans="1:6" ht="15.75" customHeight="1" x14ac:dyDescent="0.25">
      <c r="A3483" s="8"/>
      <c r="B3483" s="8" t="s">
        <v>14219</v>
      </c>
      <c r="C3483" s="8" t="s">
        <v>14220</v>
      </c>
      <c r="D3483" s="8" t="s">
        <v>10398</v>
      </c>
      <c r="E3483" s="8"/>
      <c r="F3483" s="8" t="s">
        <v>14255</v>
      </c>
    </row>
    <row r="3484" spans="1:6" ht="15.75" customHeight="1" x14ac:dyDescent="0.25">
      <c r="A3484" s="8"/>
      <c r="B3484" s="8" t="s">
        <v>14219</v>
      </c>
      <c r="C3484" s="8" t="s">
        <v>14220</v>
      </c>
      <c r="D3484" s="8" t="s">
        <v>10402</v>
      </c>
      <c r="E3484" s="8"/>
      <c r="F3484" s="8" t="s">
        <v>14247</v>
      </c>
    </row>
    <row r="3485" spans="1:6" ht="15.75" customHeight="1" x14ac:dyDescent="0.25">
      <c r="A3485" s="8"/>
      <c r="B3485" s="8" t="s">
        <v>14219</v>
      </c>
      <c r="C3485" s="8" t="s">
        <v>14220</v>
      </c>
      <c r="D3485" s="8" t="s">
        <v>10366</v>
      </c>
      <c r="E3485" s="8"/>
      <c r="F3485" s="8" t="s">
        <v>14243</v>
      </c>
    </row>
    <row r="3486" spans="1:6" ht="15.75" customHeight="1" x14ac:dyDescent="0.25">
      <c r="A3486" s="8"/>
      <c r="B3486" s="8" t="s">
        <v>14219</v>
      </c>
      <c r="C3486" s="8" t="s">
        <v>14220</v>
      </c>
      <c r="D3486" s="8" t="s">
        <v>10384</v>
      </c>
      <c r="E3486" s="8"/>
      <c r="F3486" s="8" t="s">
        <v>14248</v>
      </c>
    </row>
    <row r="3487" spans="1:6" ht="15.75" customHeight="1" x14ac:dyDescent="0.25">
      <c r="A3487" s="8"/>
      <c r="B3487" s="8" t="s">
        <v>14219</v>
      </c>
      <c r="C3487" s="8" t="s">
        <v>14220</v>
      </c>
      <c r="D3487" s="8" t="s">
        <v>10390</v>
      </c>
      <c r="E3487" s="8"/>
      <c r="F3487" s="8" t="s">
        <v>14267</v>
      </c>
    </row>
    <row r="3488" spans="1:6" ht="15.75" customHeight="1" x14ac:dyDescent="0.25">
      <c r="A3488" s="8"/>
      <c r="B3488" s="8" t="s">
        <v>14219</v>
      </c>
      <c r="C3488" s="8" t="s">
        <v>14220</v>
      </c>
      <c r="D3488" s="8" t="s">
        <v>10388</v>
      </c>
      <c r="E3488" s="8"/>
      <c r="F3488" s="8" t="s">
        <v>14266</v>
      </c>
    </row>
    <row r="3489" spans="1:6" ht="15.75" customHeight="1" x14ac:dyDescent="0.25">
      <c r="A3489" s="8"/>
      <c r="B3489" s="8" t="s">
        <v>14219</v>
      </c>
      <c r="C3489" s="8" t="s">
        <v>14220</v>
      </c>
      <c r="D3489" s="8" t="s">
        <v>10404</v>
      </c>
      <c r="E3489" s="8"/>
      <c r="F3489" s="8" t="s">
        <v>14262</v>
      </c>
    </row>
    <row r="3490" spans="1:6" ht="15.75" customHeight="1" x14ac:dyDescent="0.25">
      <c r="A3490" s="8"/>
      <c r="B3490" s="8" t="s">
        <v>14219</v>
      </c>
      <c r="C3490" s="8" t="s">
        <v>14220</v>
      </c>
      <c r="D3490" s="8" t="s">
        <v>10408</v>
      </c>
      <c r="E3490" s="8"/>
      <c r="F3490" s="8" t="s">
        <v>14264</v>
      </c>
    </row>
    <row r="3491" spans="1:6" ht="15.75" customHeight="1" x14ac:dyDescent="0.25">
      <c r="A3491" s="8"/>
      <c r="B3491" s="8" t="s">
        <v>14219</v>
      </c>
      <c r="C3491" s="8" t="s">
        <v>14220</v>
      </c>
      <c r="D3491" s="8" t="s">
        <v>10406</v>
      </c>
      <c r="E3491" s="8"/>
      <c r="F3491" s="8" t="s">
        <v>14263</v>
      </c>
    </row>
    <row r="3492" spans="1:6" ht="15.75" customHeight="1" x14ac:dyDescent="0.25">
      <c r="A3492" s="8"/>
      <c r="B3492" s="8" t="s">
        <v>14219</v>
      </c>
      <c r="C3492" s="8" t="s">
        <v>14220</v>
      </c>
      <c r="D3492" s="8" t="s">
        <v>10368</v>
      </c>
      <c r="E3492" s="8"/>
      <c r="F3492" s="8" t="s">
        <v>14244</v>
      </c>
    </row>
    <row r="3493" spans="1:6" ht="15.75" customHeight="1" x14ac:dyDescent="0.25">
      <c r="A3493" s="8"/>
      <c r="B3493" s="8" t="s">
        <v>14219</v>
      </c>
      <c r="C3493" s="8" t="s">
        <v>14220</v>
      </c>
      <c r="D3493" s="8" t="s">
        <v>10382</v>
      </c>
      <c r="E3493" s="8"/>
      <c r="F3493" s="8" t="s">
        <v>14251</v>
      </c>
    </row>
    <row r="3494" spans="1:6" ht="15.75" customHeight="1" x14ac:dyDescent="0.25">
      <c r="A3494" s="8"/>
      <c r="B3494" s="8" t="s">
        <v>14219</v>
      </c>
      <c r="C3494" s="8" t="s">
        <v>14220</v>
      </c>
      <c r="D3494" s="8" t="s">
        <v>10380</v>
      </c>
      <c r="E3494" s="8"/>
      <c r="F3494" s="8" t="s">
        <v>14250</v>
      </c>
    </row>
    <row r="3495" spans="1:6" ht="15.75" customHeight="1" x14ac:dyDescent="0.25">
      <c r="A3495" s="8"/>
      <c r="B3495" s="8" t="s">
        <v>14219</v>
      </c>
      <c r="C3495" s="8" t="s">
        <v>14220</v>
      </c>
      <c r="D3495" s="8" t="s">
        <v>10372</v>
      </c>
      <c r="E3495" s="8"/>
      <c r="F3495" s="8" t="s">
        <v>14375</v>
      </c>
    </row>
    <row r="3496" spans="1:6" ht="15.75" customHeight="1" x14ac:dyDescent="0.25">
      <c r="A3496" s="8"/>
      <c r="B3496" s="8" t="s">
        <v>14219</v>
      </c>
      <c r="C3496" s="8" t="s">
        <v>14220</v>
      </c>
      <c r="D3496" s="8" t="s">
        <v>10376</v>
      </c>
      <c r="E3496" s="8"/>
      <c r="F3496" s="8" t="s">
        <v>14377</v>
      </c>
    </row>
    <row r="3497" spans="1:6" ht="15.75" customHeight="1" x14ac:dyDescent="0.25">
      <c r="A3497" s="8"/>
      <c r="B3497" s="8" t="s">
        <v>14219</v>
      </c>
      <c r="C3497" s="8" t="s">
        <v>14220</v>
      </c>
      <c r="D3497" s="8" t="s">
        <v>10374</v>
      </c>
      <c r="E3497" s="8"/>
      <c r="F3497" s="8" t="s">
        <v>14376</v>
      </c>
    </row>
    <row r="3498" spans="1:6" ht="15.75" customHeight="1" x14ac:dyDescent="0.25">
      <c r="A3498" s="8"/>
      <c r="B3498" s="8" t="s">
        <v>14219</v>
      </c>
      <c r="C3498" s="8" t="s">
        <v>14220</v>
      </c>
      <c r="D3498" s="8" t="s">
        <v>10360</v>
      </c>
      <c r="E3498" s="8"/>
      <c r="F3498" s="8" t="s">
        <v>14252</v>
      </c>
    </row>
    <row r="3499" spans="1:6" ht="15.75" customHeight="1" x14ac:dyDescent="0.25">
      <c r="A3499" s="8"/>
      <c r="B3499" s="8" t="s">
        <v>14219</v>
      </c>
      <c r="C3499" s="8" t="s">
        <v>14220</v>
      </c>
      <c r="D3499" s="8" t="s">
        <v>10370</v>
      </c>
      <c r="E3499" s="8"/>
      <c r="F3499" s="8" t="s">
        <v>14245</v>
      </c>
    </row>
    <row r="3500" spans="1:6" ht="15.75" customHeight="1" x14ac:dyDescent="0.25">
      <c r="A3500" s="8"/>
      <c r="B3500" s="8" t="s">
        <v>14219</v>
      </c>
      <c r="C3500" s="8" t="s">
        <v>14220</v>
      </c>
      <c r="D3500" s="8" t="s">
        <v>10362</v>
      </c>
      <c r="E3500" s="8"/>
      <c r="F3500" s="8" t="s">
        <v>14253</v>
      </c>
    </row>
    <row r="3501" spans="1:6" ht="15.75" customHeight="1" x14ac:dyDescent="0.25">
      <c r="A3501" s="8"/>
      <c r="B3501" s="8" t="s">
        <v>14219</v>
      </c>
      <c r="C3501" s="8" t="s">
        <v>14220</v>
      </c>
      <c r="D3501" s="8" t="s">
        <v>10378</v>
      </c>
      <c r="E3501" s="8"/>
      <c r="F3501" s="8" t="s">
        <v>14249</v>
      </c>
    </row>
    <row r="3502" spans="1:6" ht="15.75" customHeight="1" x14ac:dyDescent="0.25">
      <c r="A3502" s="8"/>
      <c r="B3502" s="8" t="s">
        <v>14219</v>
      </c>
      <c r="C3502" s="8" t="s">
        <v>14220</v>
      </c>
      <c r="D3502" s="8" t="s">
        <v>10364</v>
      </c>
      <c r="E3502" s="8"/>
      <c r="F3502" s="8" t="s">
        <v>14254</v>
      </c>
    </row>
    <row r="3503" spans="1:6" ht="15.75" customHeight="1" x14ac:dyDescent="0.25">
      <c r="A3503" s="8"/>
      <c r="B3503" s="8" t="s">
        <v>14219</v>
      </c>
      <c r="C3503" s="8" t="s">
        <v>14220</v>
      </c>
      <c r="D3503" s="8" t="s">
        <v>10137</v>
      </c>
      <c r="E3503" s="8"/>
      <c r="F3503" s="8" t="s">
        <v>14221</v>
      </c>
    </row>
    <row r="3504" spans="1:6" ht="15.75" customHeight="1" x14ac:dyDescent="0.25">
      <c r="A3504" s="8"/>
      <c r="B3504" s="8" t="s">
        <v>14219</v>
      </c>
      <c r="C3504" s="8" t="s">
        <v>14220</v>
      </c>
      <c r="D3504" s="8" t="s">
        <v>10135</v>
      </c>
      <c r="E3504" s="8"/>
      <c r="F3504" s="8" t="s">
        <v>14223</v>
      </c>
    </row>
    <row r="3505" spans="1:6" ht="15.75" customHeight="1" x14ac:dyDescent="0.25">
      <c r="A3505" s="8"/>
      <c r="B3505" s="8" t="s">
        <v>14219</v>
      </c>
      <c r="C3505" s="8" t="s">
        <v>14220</v>
      </c>
      <c r="D3505" s="8" t="s">
        <v>10139</v>
      </c>
      <c r="E3505" s="8"/>
      <c r="F3505" s="8" t="s">
        <v>14222</v>
      </c>
    </row>
    <row r="3506" spans="1:6" ht="15.75" customHeight="1" x14ac:dyDescent="0.25">
      <c r="A3506" s="8"/>
      <c r="B3506" s="8" t="s">
        <v>14219</v>
      </c>
      <c r="C3506" s="8" t="s">
        <v>14220</v>
      </c>
      <c r="D3506" s="8" t="s">
        <v>10131</v>
      </c>
      <c r="E3506" s="8"/>
      <c r="F3506" s="8" t="s">
        <v>14230</v>
      </c>
    </row>
    <row r="3507" spans="1:6" ht="15.75" customHeight="1" x14ac:dyDescent="0.25">
      <c r="A3507" s="8"/>
      <c r="B3507" s="8" t="s">
        <v>14219</v>
      </c>
      <c r="C3507" s="8" t="s">
        <v>14220</v>
      </c>
      <c r="D3507" s="8" t="s">
        <v>10129</v>
      </c>
      <c r="E3507" s="8"/>
      <c r="F3507" s="8" t="s">
        <v>14229</v>
      </c>
    </row>
    <row r="3508" spans="1:6" ht="15.75" customHeight="1" x14ac:dyDescent="0.25">
      <c r="A3508" s="8"/>
      <c r="B3508" s="8" t="s">
        <v>14219</v>
      </c>
      <c r="C3508" s="8" t="s">
        <v>14220</v>
      </c>
      <c r="D3508" s="8" t="s">
        <v>10171</v>
      </c>
      <c r="E3508" s="8"/>
      <c r="F3508" s="8" t="s">
        <v>14239</v>
      </c>
    </row>
    <row r="3509" spans="1:6" ht="15.75" customHeight="1" x14ac:dyDescent="0.25">
      <c r="A3509" s="8"/>
      <c r="B3509" s="8" t="s">
        <v>14219</v>
      </c>
      <c r="C3509" s="8" t="s">
        <v>14220</v>
      </c>
      <c r="D3509" s="8" t="s">
        <v>10157</v>
      </c>
      <c r="E3509" s="8"/>
      <c r="F3509" s="8" t="s">
        <v>14242</v>
      </c>
    </row>
    <row r="3510" spans="1:6" ht="15.75" customHeight="1" x14ac:dyDescent="0.25">
      <c r="A3510" s="8"/>
      <c r="B3510" s="8" t="s">
        <v>14219</v>
      </c>
      <c r="C3510" s="8" t="s">
        <v>14220</v>
      </c>
      <c r="D3510" s="8" t="s">
        <v>10165</v>
      </c>
      <c r="E3510" s="8"/>
      <c r="F3510" s="8" t="s">
        <v>14232</v>
      </c>
    </row>
    <row r="3511" spans="1:6" ht="15.75" customHeight="1" x14ac:dyDescent="0.25">
      <c r="A3511" s="8"/>
      <c r="B3511" s="8" t="s">
        <v>14219</v>
      </c>
      <c r="C3511" s="8" t="s">
        <v>14220</v>
      </c>
      <c r="D3511" s="8" t="s">
        <v>10169</v>
      </c>
      <c r="E3511" s="8"/>
      <c r="F3511" s="8" t="s">
        <v>14225</v>
      </c>
    </row>
    <row r="3512" spans="1:6" ht="15.75" customHeight="1" x14ac:dyDescent="0.25">
      <c r="A3512" s="8"/>
      <c r="B3512" s="8" t="s">
        <v>14219</v>
      </c>
      <c r="C3512" s="8" t="s">
        <v>14220</v>
      </c>
      <c r="D3512" s="8" t="s">
        <v>10167</v>
      </c>
      <c r="E3512" s="8"/>
      <c r="F3512" s="8" t="s">
        <v>14224</v>
      </c>
    </row>
    <row r="3513" spans="1:6" ht="15.75" customHeight="1" x14ac:dyDescent="0.25">
      <c r="A3513" s="8"/>
      <c r="B3513" s="8" t="s">
        <v>14219</v>
      </c>
      <c r="C3513" s="8" t="s">
        <v>14220</v>
      </c>
      <c r="D3513" s="8" t="s">
        <v>10133</v>
      </c>
      <c r="E3513" s="8"/>
      <c r="F3513" s="8" t="s">
        <v>14231</v>
      </c>
    </row>
    <row r="3514" spans="1:6" ht="15.75" customHeight="1" x14ac:dyDescent="0.25">
      <c r="A3514" s="8"/>
      <c r="B3514" s="8" t="s">
        <v>14219</v>
      </c>
      <c r="C3514" s="8" t="s">
        <v>14220</v>
      </c>
      <c r="D3514" s="8" t="s">
        <v>10392</v>
      </c>
      <c r="E3514" s="8"/>
      <c r="F3514" s="8" t="s">
        <v>14256</v>
      </c>
    </row>
    <row r="3515" spans="1:6" ht="15.75" customHeight="1" x14ac:dyDescent="0.25">
      <c r="A3515" s="8"/>
      <c r="B3515" s="8" t="s">
        <v>14219</v>
      </c>
      <c r="C3515" s="8" t="s">
        <v>14220</v>
      </c>
      <c r="D3515" s="8" t="s">
        <v>10145</v>
      </c>
      <c r="E3515" s="8"/>
      <c r="F3515" s="8" t="s">
        <v>14261</v>
      </c>
    </row>
    <row r="3516" spans="1:6" ht="15.75" customHeight="1" x14ac:dyDescent="0.25">
      <c r="A3516" s="8"/>
      <c r="B3516" s="8" t="s">
        <v>14219</v>
      </c>
      <c r="C3516" s="8" t="s">
        <v>14220</v>
      </c>
      <c r="D3516" s="8" t="s">
        <v>10394</v>
      </c>
      <c r="E3516" s="8"/>
      <c r="F3516" s="8" t="s">
        <v>14257</v>
      </c>
    </row>
    <row r="3517" spans="1:6" ht="15.75" customHeight="1" x14ac:dyDescent="0.25">
      <c r="A3517" s="8"/>
      <c r="B3517" s="8" t="s">
        <v>14219</v>
      </c>
      <c r="C3517" s="8" t="s">
        <v>14220</v>
      </c>
      <c r="D3517" s="8" t="s">
        <v>10386</v>
      </c>
      <c r="E3517" s="8"/>
      <c r="F3517" s="8" t="s">
        <v>14265</v>
      </c>
    </row>
    <row r="3518" spans="1:6" ht="15.75" customHeight="1" x14ac:dyDescent="0.25">
      <c r="A3518" s="8"/>
      <c r="B3518" s="8" t="s">
        <v>14219</v>
      </c>
      <c r="C3518" s="8" t="s">
        <v>14220</v>
      </c>
      <c r="D3518" s="8" t="s">
        <v>10396</v>
      </c>
      <c r="E3518" s="8"/>
      <c r="F3518" s="8" t="s">
        <v>14258</v>
      </c>
    </row>
    <row r="3519" spans="1:6" ht="15.75" customHeight="1" x14ac:dyDescent="0.25">
      <c r="A3519" s="8"/>
      <c r="B3519" s="8" t="s">
        <v>14219</v>
      </c>
      <c r="C3519" s="8" t="s">
        <v>14220</v>
      </c>
      <c r="D3519" s="8" t="s">
        <v>10149</v>
      </c>
      <c r="E3519" s="8"/>
      <c r="F3519" s="8" t="s">
        <v>14227</v>
      </c>
    </row>
    <row r="3520" spans="1:6" ht="15.75" customHeight="1" x14ac:dyDescent="0.25">
      <c r="A3520" s="8"/>
      <c r="B3520" s="8" t="s">
        <v>14219</v>
      </c>
      <c r="C3520" s="8" t="s">
        <v>14220</v>
      </c>
      <c r="D3520" s="8" t="s">
        <v>10147</v>
      </c>
      <c r="E3520" s="8"/>
      <c r="F3520" s="8" t="s">
        <v>14226</v>
      </c>
    </row>
    <row r="3521" spans="1:6" ht="15.75" customHeight="1" x14ac:dyDescent="0.25">
      <c r="A3521" s="8"/>
      <c r="B3521" s="8" t="s">
        <v>14219</v>
      </c>
      <c r="C3521" s="8" t="s">
        <v>14220</v>
      </c>
      <c r="D3521" s="8" t="s">
        <v>10151</v>
      </c>
      <c r="E3521" s="8"/>
      <c r="F3521" s="8" t="s">
        <v>14228</v>
      </c>
    </row>
    <row r="3522" spans="1:6" ht="15.75" customHeight="1" x14ac:dyDescent="0.25">
      <c r="A3522" s="8"/>
      <c r="B3522" s="8" t="s">
        <v>14219</v>
      </c>
      <c r="C3522" s="8" t="s">
        <v>14220</v>
      </c>
      <c r="D3522" s="8" t="s">
        <v>10143</v>
      </c>
      <c r="E3522" s="8"/>
      <c r="F3522" s="8" t="s">
        <v>14260</v>
      </c>
    </row>
    <row r="3523" spans="1:6" ht="15.75" customHeight="1" x14ac:dyDescent="0.25">
      <c r="A3523" s="8"/>
      <c r="B3523" s="8" t="s">
        <v>14219</v>
      </c>
      <c r="C3523" s="8" t="s">
        <v>14220</v>
      </c>
      <c r="D3523" s="8" t="s">
        <v>10141</v>
      </c>
      <c r="E3523" s="8"/>
      <c r="F3523" s="8" t="s">
        <v>14259</v>
      </c>
    </row>
    <row r="3524" spans="1:6" ht="15.75" customHeight="1" x14ac:dyDescent="0.25">
      <c r="A3524" s="8"/>
      <c r="B3524" s="8" t="s">
        <v>14219</v>
      </c>
      <c r="C3524" s="8" t="s">
        <v>14220</v>
      </c>
      <c r="D3524" s="8" t="s">
        <v>9928</v>
      </c>
      <c r="E3524" s="8"/>
      <c r="F3524" s="8" t="s">
        <v>14474</v>
      </c>
    </row>
    <row r="3525" spans="1:6" ht="15.75" customHeight="1" x14ac:dyDescent="0.25">
      <c r="A3525" s="8"/>
      <c r="B3525" s="8" t="s">
        <v>14219</v>
      </c>
      <c r="C3525" s="8" t="s">
        <v>14220</v>
      </c>
      <c r="D3525" s="8" t="s">
        <v>9931</v>
      </c>
      <c r="E3525" s="8"/>
      <c r="F3525" s="8" t="s">
        <v>14473</v>
      </c>
    </row>
    <row r="3526" spans="1:6" ht="15.75" customHeight="1" x14ac:dyDescent="0.25">
      <c r="A3526" s="8"/>
      <c r="B3526" s="8" t="s">
        <v>14219</v>
      </c>
      <c r="C3526" s="8" t="s">
        <v>14220</v>
      </c>
      <c r="D3526" s="8" t="s">
        <v>9930</v>
      </c>
      <c r="E3526" s="8"/>
      <c r="F3526" s="8" t="s">
        <v>14478</v>
      </c>
    </row>
    <row r="3527" spans="1:6" ht="15.75" customHeight="1" x14ac:dyDescent="0.25">
      <c r="A3527" s="8"/>
      <c r="B3527" s="8" t="s">
        <v>14219</v>
      </c>
      <c r="C3527" s="8" t="s">
        <v>14220</v>
      </c>
      <c r="D3527" s="8" t="s">
        <v>9925</v>
      </c>
      <c r="E3527" s="8"/>
      <c r="F3527" s="8" t="s">
        <v>14475</v>
      </c>
    </row>
    <row r="3528" spans="1:6" ht="15.75" customHeight="1" x14ac:dyDescent="0.25">
      <c r="A3528" s="8"/>
      <c r="B3528" s="8" t="s">
        <v>14219</v>
      </c>
      <c r="C3528" s="8" t="s">
        <v>14220</v>
      </c>
      <c r="D3528" s="8" t="s">
        <v>9907</v>
      </c>
      <c r="E3528" s="8"/>
      <c r="F3528" s="8" t="s">
        <v>14460</v>
      </c>
    </row>
    <row r="3529" spans="1:6" ht="15.75" customHeight="1" x14ac:dyDescent="0.25">
      <c r="A3529" s="8"/>
      <c r="B3529" s="8" t="s">
        <v>14219</v>
      </c>
      <c r="C3529" s="8" t="s">
        <v>14220</v>
      </c>
      <c r="D3529" s="8" t="s">
        <v>9927</v>
      </c>
      <c r="E3529" s="8"/>
      <c r="F3529" s="8" t="s">
        <v>14459</v>
      </c>
    </row>
    <row r="3530" spans="1:6" ht="15.75" customHeight="1" x14ac:dyDescent="0.25">
      <c r="A3530" s="8"/>
      <c r="B3530" s="8" t="s">
        <v>14219</v>
      </c>
      <c r="C3530" s="8" t="s">
        <v>14220</v>
      </c>
      <c r="D3530" s="8" t="s">
        <v>9926</v>
      </c>
      <c r="E3530" s="8"/>
      <c r="F3530" s="8" t="s">
        <v>14458</v>
      </c>
    </row>
    <row r="3531" spans="1:6" ht="15.75" customHeight="1" x14ac:dyDescent="0.25">
      <c r="A3531" s="8"/>
      <c r="B3531" s="8" t="s">
        <v>14219</v>
      </c>
      <c r="C3531" s="8" t="s">
        <v>14220</v>
      </c>
      <c r="D3531" s="8" t="s">
        <v>9929</v>
      </c>
      <c r="E3531" s="8"/>
      <c r="F3531" s="8" t="s">
        <v>14477</v>
      </c>
    </row>
    <row r="3532" spans="1:6" ht="15.75" customHeight="1" x14ac:dyDescent="0.25">
      <c r="A3532" s="8"/>
      <c r="B3532" s="8" t="s">
        <v>14219</v>
      </c>
      <c r="C3532" s="8" t="s">
        <v>14220</v>
      </c>
      <c r="D3532" s="8" t="s">
        <v>9920</v>
      </c>
      <c r="E3532" s="8"/>
      <c r="F3532" s="8" t="s">
        <v>14472</v>
      </c>
    </row>
    <row r="3533" spans="1:6" ht="15.75" customHeight="1" x14ac:dyDescent="0.25">
      <c r="A3533" s="8"/>
      <c r="B3533" s="8" t="s">
        <v>14219</v>
      </c>
      <c r="C3533" s="8" t="s">
        <v>14220</v>
      </c>
      <c r="D3533" s="8" t="s">
        <v>9923</v>
      </c>
      <c r="E3533" s="8"/>
      <c r="F3533" s="8" t="s">
        <v>14471</v>
      </c>
    </row>
    <row r="3534" spans="1:6" ht="15.75" customHeight="1" x14ac:dyDescent="0.25">
      <c r="A3534" s="8"/>
      <c r="B3534" s="8" t="s">
        <v>14219</v>
      </c>
      <c r="C3534" s="8" t="s">
        <v>14220</v>
      </c>
      <c r="D3534" s="8" t="s">
        <v>9922</v>
      </c>
      <c r="E3534" s="8"/>
      <c r="F3534" s="8" t="s">
        <v>14470</v>
      </c>
    </row>
    <row r="3535" spans="1:6" ht="15.75" customHeight="1" x14ac:dyDescent="0.25">
      <c r="A3535" s="8"/>
      <c r="B3535" s="8" t="s">
        <v>14219</v>
      </c>
      <c r="C3535" s="8" t="s">
        <v>14220</v>
      </c>
      <c r="D3535" s="8" t="s">
        <v>9917</v>
      </c>
      <c r="E3535" s="8"/>
      <c r="F3535" s="8" t="s">
        <v>14467</v>
      </c>
    </row>
    <row r="3536" spans="1:6" ht="15.75" customHeight="1" x14ac:dyDescent="0.25">
      <c r="A3536" s="8"/>
      <c r="B3536" s="8" t="s">
        <v>14219</v>
      </c>
      <c r="C3536" s="8" t="s">
        <v>14220</v>
      </c>
      <c r="D3536" s="8" t="s">
        <v>9924</v>
      </c>
      <c r="E3536" s="8"/>
      <c r="F3536" s="8" t="s">
        <v>14476</v>
      </c>
    </row>
    <row r="3537" spans="1:6" ht="15.75" customHeight="1" x14ac:dyDescent="0.25">
      <c r="A3537" s="8"/>
      <c r="B3537" s="8" t="s">
        <v>14219</v>
      </c>
      <c r="C3537" s="8" t="s">
        <v>14220</v>
      </c>
      <c r="D3537" s="8" t="s">
        <v>9919</v>
      </c>
      <c r="E3537" s="8"/>
      <c r="F3537" s="8" t="s">
        <v>14469</v>
      </c>
    </row>
    <row r="3538" spans="1:6" ht="15.75" customHeight="1" x14ac:dyDescent="0.25">
      <c r="A3538" s="8"/>
      <c r="B3538" s="8" t="s">
        <v>14219</v>
      </c>
      <c r="C3538" s="8" t="s">
        <v>14220</v>
      </c>
      <c r="D3538" s="8" t="s">
        <v>9918</v>
      </c>
      <c r="E3538" s="8"/>
      <c r="F3538" s="8" t="s">
        <v>14468</v>
      </c>
    </row>
    <row r="3539" spans="1:6" ht="15.75" customHeight="1" x14ac:dyDescent="0.25">
      <c r="A3539" s="8"/>
      <c r="B3539" s="8" t="s">
        <v>14219</v>
      </c>
      <c r="C3539" s="8" t="s">
        <v>14220</v>
      </c>
      <c r="D3539" s="8" t="s">
        <v>9908</v>
      </c>
      <c r="E3539" s="8"/>
      <c r="F3539" s="8" t="s">
        <v>14456</v>
      </c>
    </row>
    <row r="3540" spans="1:6" ht="15.75" customHeight="1" x14ac:dyDescent="0.25">
      <c r="A3540" s="8"/>
      <c r="B3540" s="8" t="s">
        <v>14219</v>
      </c>
      <c r="C3540" s="8" t="s">
        <v>14220</v>
      </c>
      <c r="D3540" s="8" t="s">
        <v>9911</v>
      </c>
      <c r="E3540" s="8"/>
      <c r="F3540" s="8" t="s">
        <v>14497</v>
      </c>
    </row>
    <row r="3541" spans="1:6" ht="15.75" customHeight="1" x14ac:dyDescent="0.25">
      <c r="A3541" s="8"/>
      <c r="B3541" s="8" t="s">
        <v>14219</v>
      </c>
      <c r="C3541" s="8" t="s">
        <v>14220</v>
      </c>
      <c r="D3541" s="8" t="s">
        <v>9910</v>
      </c>
      <c r="E3541" s="8"/>
      <c r="F3541" s="8" t="s">
        <v>14496</v>
      </c>
    </row>
    <row r="3542" spans="1:6" ht="15.75" customHeight="1" x14ac:dyDescent="0.25">
      <c r="A3542" s="8"/>
      <c r="B3542" s="8" t="s">
        <v>14219</v>
      </c>
      <c r="C3542" s="8" t="s">
        <v>14220</v>
      </c>
      <c r="D3542" s="8" t="s">
        <v>9913</v>
      </c>
      <c r="E3542" s="8"/>
      <c r="F3542" s="8" t="s">
        <v>14495</v>
      </c>
    </row>
    <row r="3543" spans="1:6" ht="15.75" customHeight="1" x14ac:dyDescent="0.25">
      <c r="A3543" s="8"/>
      <c r="B3543" s="8" t="s">
        <v>14219</v>
      </c>
      <c r="C3543" s="8" t="s">
        <v>14220</v>
      </c>
      <c r="D3543" s="8" t="s">
        <v>9912</v>
      </c>
      <c r="E3543" s="8"/>
      <c r="F3543" s="8" t="s">
        <v>14492</v>
      </c>
    </row>
    <row r="3544" spans="1:6" ht="15.75" customHeight="1" x14ac:dyDescent="0.25">
      <c r="A3544" s="8"/>
      <c r="B3544" s="8" t="s">
        <v>14219</v>
      </c>
      <c r="C3544" s="8" t="s">
        <v>14220</v>
      </c>
      <c r="D3544" s="8" t="s">
        <v>9953</v>
      </c>
      <c r="E3544" s="8"/>
      <c r="F3544" s="8" t="s">
        <v>14501</v>
      </c>
    </row>
    <row r="3545" spans="1:6" ht="15.75" customHeight="1" x14ac:dyDescent="0.25">
      <c r="A3545" s="8"/>
      <c r="B3545" s="8" t="s">
        <v>14219</v>
      </c>
      <c r="C3545" s="8" t="s">
        <v>14220</v>
      </c>
      <c r="D3545" s="8" t="s">
        <v>9952</v>
      </c>
      <c r="E3545" s="8"/>
      <c r="F3545" s="8" t="s">
        <v>14494</v>
      </c>
    </row>
    <row r="3546" spans="1:6" ht="15.75" customHeight="1" x14ac:dyDescent="0.25">
      <c r="A3546" s="8"/>
      <c r="B3546" s="8" t="s">
        <v>14219</v>
      </c>
      <c r="C3546" s="8" t="s">
        <v>14220</v>
      </c>
      <c r="D3546" s="8" t="s">
        <v>9951</v>
      </c>
      <c r="E3546" s="8"/>
      <c r="F3546" s="8" t="s">
        <v>14493</v>
      </c>
    </row>
    <row r="3547" spans="1:6" ht="15.75" customHeight="1" x14ac:dyDescent="0.25">
      <c r="A3547" s="8"/>
      <c r="B3547" s="8" t="s">
        <v>14219</v>
      </c>
      <c r="C3547" s="8" t="s">
        <v>14220</v>
      </c>
      <c r="D3547" s="8" t="s">
        <v>9916</v>
      </c>
      <c r="E3547" s="8"/>
      <c r="F3547" s="8" t="s">
        <v>14479</v>
      </c>
    </row>
    <row r="3548" spans="1:6" ht="15.75" customHeight="1" x14ac:dyDescent="0.25">
      <c r="A3548" s="8"/>
      <c r="B3548" s="8" t="s">
        <v>14219</v>
      </c>
      <c r="C3548" s="8" t="s">
        <v>14220</v>
      </c>
      <c r="D3548" s="8" t="s">
        <v>9904</v>
      </c>
      <c r="E3548" s="8"/>
      <c r="F3548" s="8" t="s">
        <v>14465</v>
      </c>
    </row>
    <row r="3549" spans="1:6" ht="15.75" customHeight="1" x14ac:dyDescent="0.25">
      <c r="A3549" s="8"/>
      <c r="B3549" s="8" t="s">
        <v>14219</v>
      </c>
      <c r="C3549" s="8" t="s">
        <v>14220</v>
      </c>
      <c r="D3549" s="8" t="s">
        <v>9903</v>
      </c>
      <c r="E3549" s="8"/>
      <c r="F3549" s="8" t="s">
        <v>14464</v>
      </c>
    </row>
    <row r="3550" spans="1:6" ht="15.75" customHeight="1" x14ac:dyDescent="0.25">
      <c r="A3550" s="8"/>
      <c r="B3550" s="8" t="s">
        <v>14219</v>
      </c>
      <c r="C3550" s="8" t="s">
        <v>14220</v>
      </c>
      <c r="D3550" s="8" t="s">
        <v>9906</v>
      </c>
      <c r="E3550" s="8"/>
      <c r="F3550" s="8" t="s">
        <v>14457</v>
      </c>
    </row>
    <row r="3551" spans="1:6" ht="15.75" customHeight="1" x14ac:dyDescent="0.25">
      <c r="A3551" s="8"/>
      <c r="B3551" s="8" t="s">
        <v>14219</v>
      </c>
      <c r="C3551" s="8" t="s">
        <v>14220</v>
      </c>
      <c r="D3551" s="8" t="s">
        <v>9905</v>
      </c>
      <c r="E3551" s="8"/>
      <c r="F3551" s="8" t="s">
        <v>14466</v>
      </c>
    </row>
    <row r="3552" spans="1:6" ht="15.75" customHeight="1" x14ac:dyDescent="0.25">
      <c r="A3552" s="8"/>
      <c r="B3552" s="8" t="s">
        <v>14219</v>
      </c>
      <c r="C3552" s="8" t="s">
        <v>14220</v>
      </c>
      <c r="D3552" s="8" t="s">
        <v>9915</v>
      </c>
      <c r="E3552" s="8"/>
      <c r="F3552" s="8" t="s">
        <v>14463</v>
      </c>
    </row>
    <row r="3553" spans="1:6" ht="15.75" customHeight="1" x14ac:dyDescent="0.25">
      <c r="A3553" s="8"/>
      <c r="B3553" s="8" t="s">
        <v>14219</v>
      </c>
      <c r="C3553" s="8" t="s">
        <v>14220</v>
      </c>
      <c r="D3553" s="8" t="s">
        <v>9914</v>
      </c>
      <c r="E3553" s="8"/>
      <c r="F3553" s="8" t="s">
        <v>14462</v>
      </c>
    </row>
    <row r="3554" spans="1:6" ht="15.75" customHeight="1" x14ac:dyDescent="0.25">
      <c r="A3554" s="8"/>
      <c r="B3554" s="8" t="s">
        <v>14219</v>
      </c>
      <c r="C3554" s="8" t="s">
        <v>14220</v>
      </c>
      <c r="D3554" s="8" t="s">
        <v>9909</v>
      </c>
      <c r="E3554" s="8"/>
      <c r="F3554" s="8" t="s">
        <v>14461</v>
      </c>
    </row>
    <row r="3555" spans="1:6" ht="15.75" customHeight="1" x14ac:dyDescent="0.25">
      <c r="A3555" s="8"/>
      <c r="B3555" s="8" t="s">
        <v>14599</v>
      </c>
      <c r="C3555" s="8" t="s">
        <v>14600</v>
      </c>
      <c r="D3555" s="8" t="s">
        <v>10763</v>
      </c>
      <c r="E3555" s="8"/>
      <c r="F3555" s="8" t="s">
        <v>14775</v>
      </c>
    </row>
    <row r="3556" spans="1:6" ht="15.75" customHeight="1" x14ac:dyDescent="0.25">
      <c r="A3556" s="8"/>
      <c r="B3556" s="8" t="s">
        <v>14599</v>
      </c>
      <c r="C3556" s="8" t="s">
        <v>14600</v>
      </c>
      <c r="D3556" s="8" t="s">
        <v>10765</v>
      </c>
      <c r="E3556" s="8"/>
      <c r="F3556" s="8" t="s">
        <v>14774</v>
      </c>
    </row>
    <row r="3557" spans="1:6" ht="15.75" customHeight="1" x14ac:dyDescent="0.25">
      <c r="A3557" s="8"/>
      <c r="B3557" s="8" t="s">
        <v>14599</v>
      </c>
      <c r="C3557" s="8" t="s">
        <v>14600</v>
      </c>
      <c r="D3557" s="8" t="s">
        <v>10759</v>
      </c>
      <c r="E3557" s="8"/>
      <c r="F3557" s="8" t="s">
        <v>14777</v>
      </c>
    </row>
    <row r="3558" spans="1:6" ht="15.75" customHeight="1" x14ac:dyDescent="0.25">
      <c r="A3558" s="8"/>
      <c r="B3558" s="8" t="s">
        <v>14599</v>
      </c>
      <c r="C3558" s="8" t="s">
        <v>14600</v>
      </c>
      <c r="D3558" s="8" t="s">
        <v>10753</v>
      </c>
      <c r="E3558" s="8"/>
      <c r="F3558" s="8" t="s">
        <v>14778</v>
      </c>
    </row>
    <row r="3559" spans="1:6" ht="15.75" customHeight="1" x14ac:dyDescent="0.25">
      <c r="A3559" s="8"/>
      <c r="B3559" s="8" t="s">
        <v>14599</v>
      </c>
      <c r="C3559" s="8" t="s">
        <v>14600</v>
      </c>
      <c r="D3559" s="8" t="s">
        <v>10715</v>
      </c>
      <c r="E3559" s="8"/>
      <c r="F3559" s="8" t="s">
        <v>14780</v>
      </c>
    </row>
    <row r="3560" spans="1:6" ht="15.75" customHeight="1" x14ac:dyDescent="0.25">
      <c r="A3560" s="8"/>
      <c r="B3560" s="8" t="s">
        <v>14599</v>
      </c>
      <c r="C3560" s="8" t="s">
        <v>14600</v>
      </c>
      <c r="D3560" s="8" t="s">
        <v>10755</v>
      </c>
      <c r="E3560" s="8"/>
      <c r="F3560" s="8" t="s">
        <v>14779</v>
      </c>
    </row>
    <row r="3561" spans="1:6" ht="15.75" customHeight="1" x14ac:dyDescent="0.25">
      <c r="A3561" s="8"/>
      <c r="B3561" s="8" t="s">
        <v>14599</v>
      </c>
      <c r="C3561" s="8" t="s">
        <v>14600</v>
      </c>
      <c r="D3561" s="8" t="s">
        <v>10757</v>
      </c>
      <c r="E3561" s="8"/>
      <c r="F3561" s="8" t="s">
        <v>14781</v>
      </c>
    </row>
    <row r="3562" spans="1:6" ht="15.75" customHeight="1" x14ac:dyDescent="0.25">
      <c r="A3562" s="8"/>
      <c r="B3562" s="8" t="s">
        <v>14599</v>
      </c>
      <c r="C3562" s="8" t="s">
        <v>14600</v>
      </c>
      <c r="D3562" s="8" t="s">
        <v>10740</v>
      </c>
      <c r="E3562" s="8"/>
      <c r="F3562" s="8" t="s">
        <v>14785</v>
      </c>
    </row>
    <row r="3563" spans="1:6" ht="15.75" customHeight="1" x14ac:dyDescent="0.25">
      <c r="A3563" s="8"/>
      <c r="B3563" s="8" t="s">
        <v>14599</v>
      </c>
      <c r="C3563" s="8" t="s">
        <v>14600</v>
      </c>
      <c r="D3563" s="8" t="s">
        <v>10748</v>
      </c>
      <c r="E3563" s="8"/>
      <c r="F3563" s="8" t="s">
        <v>14782</v>
      </c>
    </row>
    <row r="3564" spans="1:6" ht="15.75" customHeight="1" x14ac:dyDescent="0.25">
      <c r="A3564" s="8"/>
      <c r="B3564" s="8" t="s">
        <v>14599</v>
      </c>
      <c r="C3564" s="8" t="s">
        <v>14600</v>
      </c>
      <c r="D3564" s="8" t="s">
        <v>10744</v>
      </c>
      <c r="E3564" s="8"/>
      <c r="F3564" s="8" t="s">
        <v>14784</v>
      </c>
    </row>
    <row r="3565" spans="1:6" ht="15.75" customHeight="1" x14ac:dyDescent="0.25">
      <c r="A3565" s="8"/>
      <c r="B3565" s="8" t="s">
        <v>14599</v>
      </c>
      <c r="C3565" s="8" t="s">
        <v>14600</v>
      </c>
      <c r="D3565" s="8" t="s">
        <v>10738</v>
      </c>
      <c r="E3565" s="8"/>
      <c r="F3565" s="8" t="s">
        <v>14788</v>
      </c>
    </row>
    <row r="3566" spans="1:6" ht="15.75" customHeight="1" x14ac:dyDescent="0.25">
      <c r="A3566" s="8"/>
      <c r="B3566" s="8" t="s">
        <v>14599</v>
      </c>
      <c r="C3566" s="8" t="s">
        <v>14600</v>
      </c>
      <c r="D3566" s="8" t="s">
        <v>10761</v>
      </c>
      <c r="E3566" s="8"/>
      <c r="F3566" s="8" t="s">
        <v>14776</v>
      </c>
    </row>
    <row r="3567" spans="1:6" ht="15.75" customHeight="1" x14ac:dyDescent="0.25">
      <c r="A3567" s="8"/>
      <c r="B3567" s="8" t="s">
        <v>14599</v>
      </c>
      <c r="C3567" s="8" t="s">
        <v>14600</v>
      </c>
      <c r="D3567" s="8" t="s">
        <v>10750</v>
      </c>
      <c r="E3567" s="8"/>
      <c r="F3567" s="8" t="s">
        <v>14787</v>
      </c>
    </row>
    <row r="3568" spans="1:6" ht="15.75" customHeight="1" x14ac:dyDescent="0.25">
      <c r="A3568" s="8"/>
      <c r="B3568" s="8" t="s">
        <v>14599</v>
      </c>
      <c r="C3568" s="8" t="s">
        <v>14600</v>
      </c>
      <c r="D3568" s="8" t="s">
        <v>10742</v>
      </c>
      <c r="E3568" s="8"/>
      <c r="F3568" s="8" t="s">
        <v>14786</v>
      </c>
    </row>
    <row r="3569" spans="1:6" ht="15.75" customHeight="1" x14ac:dyDescent="0.25">
      <c r="A3569" s="8"/>
      <c r="B3569" s="8" t="s">
        <v>14599</v>
      </c>
      <c r="C3569" s="8" t="s">
        <v>14600</v>
      </c>
      <c r="D3569" s="8" t="s">
        <v>10734</v>
      </c>
      <c r="E3569" s="8"/>
      <c r="F3569" s="8" t="s">
        <v>14792</v>
      </c>
    </row>
    <row r="3570" spans="1:6" ht="15.75" customHeight="1" x14ac:dyDescent="0.25">
      <c r="A3570" s="8"/>
      <c r="B3570" s="8" t="s">
        <v>14599</v>
      </c>
      <c r="C3570" s="8" t="s">
        <v>14600</v>
      </c>
      <c r="D3570" s="8" t="s">
        <v>10736</v>
      </c>
      <c r="E3570" s="8"/>
      <c r="F3570" s="8" t="s">
        <v>14791</v>
      </c>
    </row>
    <row r="3571" spans="1:6" ht="15.75" customHeight="1" x14ac:dyDescent="0.25">
      <c r="A3571" s="8"/>
      <c r="B3571" s="8" t="s">
        <v>14599</v>
      </c>
      <c r="C3571" s="8" t="s">
        <v>14600</v>
      </c>
      <c r="D3571" s="8" t="s">
        <v>10732</v>
      </c>
      <c r="E3571" s="8"/>
      <c r="F3571" s="8" t="s">
        <v>14803</v>
      </c>
    </row>
    <row r="3572" spans="1:6" ht="15.75" customHeight="1" x14ac:dyDescent="0.25">
      <c r="A3572" s="8"/>
      <c r="B3572" s="8" t="s">
        <v>14599</v>
      </c>
      <c r="C3572" s="8" t="s">
        <v>14600</v>
      </c>
      <c r="D3572" s="8" t="s">
        <v>10725</v>
      </c>
      <c r="E3572" s="8"/>
      <c r="F3572" s="8" t="s">
        <v>14789</v>
      </c>
    </row>
    <row r="3573" spans="1:6" ht="15.75" customHeight="1" x14ac:dyDescent="0.25">
      <c r="A3573" s="8"/>
      <c r="B3573" s="8" t="s">
        <v>14599</v>
      </c>
      <c r="C3573" s="8" t="s">
        <v>14600</v>
      </c>
      <c r="D3573" s="8" t="s">
        <v>10727</v>
      </c>
      <c r="E3573" s="8"/>
      <c r="F3573" s="8" t="s">
        <v>14796</v>
      </c>
    </row>
    <row r="3574" spans="1:6" ht="15.75" customHeight="1" x14ac:dyDescent="0.25">
      <c r="A3574" s="8"/>
      <c r="B3574" s="8" t="s">
        <v>14599</v>
      </c>
      <c r="C3574" s="8" t="s">
        <v>14600</v>
      </c>
      <c r="D3574" s="8" t="s">
        <v>10729</v>
      </c>
      <c r="E3574" s="8"/>
      <c r="F3574" s="8" t="s">
        <v>14793</v>
      </c>
    </row>
    <row r="3575" spans="1:6" ht="15.75" customHeight="1" x14ac:dyDescent="0.25">
      <c r="A3575" s="8"/>
      <c r="B3575" s="8" t="s">
        <v>14599</v>
      </c>
      <c r="C3575" s="8" t="s">
        <v>14600</v>
      </c>
      <c r="D3575" s="8" t="s">
        <v>10723</v>
      </c>
      <c r="E3575" s="8"/>
      <c r="F3575" s="8" t="s">
        <v>14790</v>
      </c>
    </row>
    <row r="3576" spans="1:6" ht="15.75" customHeight="1" x14ac:dyDescent="0.25">
      <c r="A3576" s="8"/>
      <c r="B3576" s="8" t="s">
        <v>14599</v>
      </c>
      <c r="C3576" s="8" t="s">
        <v>14600</v>
      </c>
      <c r="D3576" s="8" t="s">
        <v>10708</v>
      </c>
      <c r="E3576" s="8"/>
      <c r="F3576" s="8" t="s">
        <v>14798</v>
      </c>
    </row>
    <row r="3577" spans="1:6" ht="15.75" customHeight="1" x14ac:dyDescent="0.25">
      <c r="A3577" s="8"/>
      <c r="B3577" s="8" t="s">
        <v>14599</v>
      </c>
      <c r="C3577" s="8" t="s">
        <v>14600</v>
      </c>
      <c r="D3577" s="8" t="s">
        <v>10717</v>
      </c>
      <c r="E3577" s="8"/>
      <c r="F3577" s="8" t="s">
        <v>14801</v>
      </c>
    </row>
    <row r="3578" spans="1:6" ht="15.75" customHeight="1" x14ac:dyDescent="0.25">
      <c r="A3578" s="8"/>
      <c r="B3578" s="8" t="s">
        <v>14599</v>
      </c>
      <c r="C3578" s="8" t="s">
        <v>14600</v>
      </c>
      <c r="D3578" s="8" t="s">
        <v>10719</v>
      </c>
      <c r="E3578" s="8"/>
      <c r="F3578" s="8" t="s">
        <v>14800</v>
      </c>
    </row>
    <row r="3579" spans="1:6" ht="15.75" customHeight="1" x14ac:dyDescent="0.25">
      <c r="A3579" s="8"/>
      <c r="B3579" s="8" t="s">
        <v>14599</v>
      </c>
      <c r="C3579" s="8" t="s">
        <v>14600</v>
      </c>
      <c r="D3579" s="8" t="s">
        <v>10706</v>
      </c>
      <c r="E3579" s="8"/>
      <c r="F3579" s="8" t="s">
        <v>14799</v>
      </c>
    </row>
    <row r="3580" spans="1:6" ht="15.75" customHeight="1" x14ac:dyDescent="0.25">
      <c r="A3580" s="8"/>
      <c r="B3580" s="8" t="s">
        <v>14599</v>
      </c>
      <c r="C3580" s="8" t="s">
        <v>14600</v>
      </c>
      <c r="D3580" s="8" t="s">
        <v>10721</v>
      </c>
      <c r="E3580" s="8"/>
      <c r="F3580" s="8" t="s">
        <v>14805</v>
      </c>
    </row>
    <row r="3581" spans="1:6" ht="15.75" customHeight="1" x14ac:dyDescent="0.25">
      <c r="A3581" s="8"/>
      <c r="B3581" s="8" t="s">
        <v>14599</v>
      </c>
      <c r="C3581" s="8" t="s">
        <v>14600</v>
      </c>
      <c r="D3581" s="8" t="s">
        <v>10710</v>
      </c>
      <c r="E3581" s="8"/>
      <c r="F3581" s="8" t="s">
        <v>14804</v>
      </c>
    </row>
    <row r="3582" spans="1:6" ht="15.75" customHeight="1" x14ac:dyDescent="0.25">
      <c r="A3582" s="8"/>
      <c r="B3582" s="8" t="s">
        <v>14599</v>
      </c>
      <c r="C3582" s="8" t="s">
        <v>14600</v>
      </c>
      <c r="D3582" s="8" t="s">
        <v>10712</v>
      </c>
      <c r="E3582" s="8"/>
      <c r="F3582" s="8" t="s">
        <v>14802</v>
      </c>
    </row>
    <row r="3583" spans="1:6" ht="15.75" customHeight="1" x14ac:dyDescent="0.25">
      <c r="A3583" s="8"/>
      <c r="B3583" s="8" t="s">
        <v>14599</v>
      </c>
      <c r="C3583" s="8" t="s">
        <v>14600</v>
      </c>
      <c r="D3583" s="8" t="s">
        <v>13876</v>
      </c>
      <c r="E3583" s="8"/>
      <c r="F3583" s="8" t="s">
        <v>15020</v>
      </c>
    </row>
    <row r="3584" spans="1:6" ht="15.75" customHeight="1" x14ac:dyDescent="0.25">
      <c r="A3584" s="8"/>
      <c r="B3584" s="8" t="s">
        <v>14599</v>
      </c>
      <c r="C3584" s="8" t="s">
        <v>14600</v>
      </c>
      <c r="D3584" s="8" t="s">
        <v>13878</v>
      </c>
      <c r="E3584" s="8"/>
      <c r="F3584" s="8" t="s">
        <v>15030</v>
      </c>
    </row>
    <row r="3585" spans="1:6" ht="15.75" customHeight="1" x14ac:dyDescent="0.25">
      <c r="A3585" s="8"/>
      <c r="B3585" s="8" t="s">
        <v>14599</v>
      </c>
      <c r="C3585" s="8" t="s">
        <v>14600</v>
      </c>
      <c r="D3585" s="8" t="s">
        <v>13880</v>
      </c>
      <c r="E3585" s="8"/>
      <c r="F3585" s="8" t="s">
        <v>15042</v>
      </c>
    </row>
    <row r="3586" spans="1:6" ht="15.75" customHeight="1" x14ac:dyDescent="0.25">
      <c r="A3586" s="8"/>
      <c r="B3586" s="8" t="s">
        <v>14599</v>
      </c>
      <c r="C3586" s="8" t="s">
        <v>14600</v>
      </c>
      <c r="D3586" s="8" t="s">
        <v>13868</v>
      </c>
      <c r="E3586" s="8"/>
      <c r="F3586" s="8" t="s">
        <v>15019</v>
      </c>
    </row>
    <row r="3587" spans="1:6" ht="15.75" customHeight="1" x14ac:dyDescent="0.25">
      <c r="A3587" s="8"/>
      <c r="B3587" s="8" t="s">
        <v>14599</v>
      </c>
      <c r="C3587" s="8" t="s">
        <v>14600</v>
      </c>
      <c r="D3587" s="8" t="s">
        <v>13856</v>
      </c>
      <c r="E3587" s="8"/>
      <c r="F3587" s="8" t="s">
        <v>15018</v>
      </c>
    </row>
    <row r="3588" spans="1:6" ht="15.75" customHeight="1" x14ac:dyDescent="0.25">
      <c r="A3588" s="8"/>
      <c r="B3588" s="8" t="s">
        <v>14599</v>
      </c>
      <c r="C3588" s="8" t="s">
        <v>14600</v>
      </c>
      <c r="D3588" s="8" t="s">
        <v>13858</v>
      </c>
      <c r="E3588" s="8"/>
      <c r="F3588" s="8" t="s">
        <v>15021</v>
      </c>
    </row>
    <row r="3589" spans="1:6" ht="15.75" customHeight="1" x14ac:dyDescent="0.25">
      <c r="A3589" s="8"/>
      <c r="B3589" s="8" t="s">
        <v>14599</v>
      </c>
      <c r="C3589" s="8" t="s">
        <v>14600</v>
      </c>
      <c r="D3589" s="8" t="s">
        <v>13860</v>
      </c>
      <c r="E3589" s="8"/>
      <c r="F3589" s="8" t="s">
        <v>15022</v>
      </c>
    </row>
    <row r="3590" spans="1:6" ht="15.75" customHeight="1" x14ac:dyDescent="0.25">
      <c r="A3590" s="8"/>
      <c r="B3590" s="8" t="s">
        <v>14599</v>
      </c>
      <c r="C3590" s="8" t="s">
        <v>14600</v>
      </c>
      <c r="D3590" s="8" t="s">
        <v>13838</v>
      </c>
      <c r="E3590" s="8"/>
      <c r="F3590" s="8" t="s">
        <v>15047</v>
      </c>
    </row>
    <row r="3591" spans="1:6" ht="15.75" customHeight="1" x14ac:dyDescent="0.25">
      <c r="A3591" s="8"/>
      <c r="B3591" s="8" t="s">
        <v>14599</v>
      </c>
      <c r="C3591" s="8" t="s">
        <v>14600</v>
      </c>
      <c r="D3591" s="8" t="s">
        <v>13840</v>
      </c>
      <c r="E3591" s="8"/>
      <c r="F3591" s="8" t="s">
        <v>15048</v>
      </c>
    </row>
    <row r="3592" spans="1:6" ht="15.75" customHeight="1" x14ac:dyDescent="0.25">
      <c r="A3592" s="8"/>
      <c r="B3592" s="8" t="s">
        <v>14599</v>
      </c>
      <c r="C3592" s="8" t="s">
        <v>14600</v>
      </c>
      <c r="D3592" s="8" t="s">
        <v>13830</v>
      </c>
      <c r="E3592" s="8"/>
      <c r="F3592" s="8" t="s">
        <v>15045</v>
      </c>
    </row>
    <row r="3593" spans="1:6" ht="15.75" customHeight="1" x14ac:dyDescent="0.25">
      <c r="A3593" s="8"/>
      <c r="B3593" s="8" t="s">
        <v>14599</v>
      </c>
      <c r="C3593" s="8" t="s">
        <v>14600</v>
      </c>
      <c r="D3593" s="8" t="s">
        <v>13836</v>
      </c>
      <c r="E3593" s="8"/>
      <c r="F3593" s="8" t="s">
        <v>15044</v>
      </c>
    </row>
    <row r="3594" spans="1:6" ht="15.75" customHeight="1" x14ac:dyDescent="0.25">
      <c r="A3594" s="8"/>
      <c r="B3594" s="8" t="s">
        <v>14599</v>
      </c>
      <c r="C3594" s="8" t="s">
        <v>14600</v>
      </c>
      <c r="D3594" s="8" t="s">
        <v>13870</v>
      </c>
      <c r="E3594" s="8"/>
      <c r="F3594" s="8" t="s">
        <v>15043</v>
      </c>
    </row>
    <row r="3595" spans="1:6" ht="15.75" customHeight="1" x14ac:dyDescent="0.25">
      <c r="A3595" s="8"/>
      <c r="B3595" s="8" t="s">
        <v>14599</v>
      </c>
      <c r="C3595" s="8" t="s">
        <v>14600</v>
      </c>
      <c r="D3595" s="8" t="s">
        <v>13872</v>
      </c>
      <c r="E3595" s="8"/>
      <c r="F3595" s="8" t="s">
        <v>15040</v>
      </c>
    </row>
    <row r="3596" spans="1:6" ht="15.75" customHeight="1" x14ac:dyDescent="0.25">
      <c r="A3596" s="8"/>
      <c r="B3596" s="8" t="s">
        <v>14599</v>
      </c>
      <c r="C3596" s="8" t="s">
        <v>14600</v>
      </c>
      <c r="D3596" s="8" t="s">
        <v>13874</v>
      </c>
      <c r="E3596" s="8"/>
      <c r="F3596" s="8" t="s">
        <v>15041</v>
      </c>
    </row>
    <row r="3597" spans="1:6" ht="15.75" customHeight="1" x14ac:dyDescent="0.25">
      <c r="A3597" s="8"/>
      <c r="B3597" s="8" t="s">
        <v>14599</v>
      </c>
      <c r="C3597" s="8" t="s">
        <v>14600</v>
      </c>
      <c r="D3597" s="8" t="s">
        <v>14007</v>
      </c>
      <c r="E3597" s="8"/>
      <c r="F3597" s="8" t="s">
        <v>15024</v>
      </c>
    </row>
    <row r="3598" spans="1:6" ht="15.75" customHeight="1" x14ac:dyDescent="0.25">
      <c r="A3598" s="8"/>
      <c r="B3598" s="8" t="s">
        <v>14599</v>
      </c>
      <c r="C3598" s="8" t="s">
        <v>14600</v>
      </c>
      <c r="D3598" s="8" t="s">
        <v>14009</v>
      </c>
      <c r="E3598" s="8"/>
      <c r="F3598" s="8" t="s">
        <v>15025</v>
      </c>
    </row>
    <row r="3599" spans="1:6" ht="15.75" customHeight="1" x14ac:dyDescent="0.25">
      <c r="A3599" s="8"/>
      <c r="B3599" s="8" t="s">
        <v>14599</v>
      </c>
      <c r="C3599" s="8" t="s">
        <v>14600</v>
      </c>
      <c r="D3599" s="8" t="s">
        <v>14011</v>
      </c>
      <c r="E3599" s="8"/>
      <c r="F3599" s="8" t="s">
        <v>15028</v>
      </c>
    </row>
    <row r="3600" spans="1:6" ht="15.75" customHeight="1" x14ac:dyDescent="0.25">
      <c r="A3600" s="8"/>
      <c r="B3600" s="8" t="s">
        <v>14599</v>
      </c>
      <c r="C3600" s="8" t="s">
        <v>14600</v>
      </c>
      <c r="D3600" s="8" t="s">
        <v>13999</v>
      </c>
      <c r="E3600" s="8"/>
      <c r="F3600" s="8" t="s">
        <v>15023</v>
      </c>
    </row>
    <row r="3601" spans="1:6" ht="15.75" customHeight="1" x14ac:dyDescent="0.25">
      <c r="A3601" s="8"/>
      <c r="B3601" s="8" t="s">
        <v>14599</v>
      </c>
      <c r="C3601" s="8" t="s">
        <v>14600</v>
      </c>
      <c r="D3601" s="8" t="s">
        <v>18215</v>
      </c>
      <c r="E3601" s="8"/>
      <c r="F3601" s="8" t="s">
        <v>18241</v>
      </c>
    </row>
    <row r="3602" spans="1:6" ht="15.75" customHeight="1" x14ac:dyDescent="0.25">
      <c r="A3602" s="8"/>
      <c r="B3602" s="8" t="s">
        <v>14599</v>
      </c>
      <c r="C3602" s="8" t="s">
        <v>14600</v>
      </c>
      <c r="D3602" s="8" t="s">
        <v>13997</v>
      </c>
      <c r="E3602" s="8"/>
      <c r="F3602" s="8" t="s">
        <v>15073</v>
      </c>
    </row>
    <row r="3603" spans="1:6" ht="15.75" customHeight="1" x14ac:dyDescent="0.25">
      <c r="A3603" s="8"/>
      <c r="B3603" s="8" t="s">
        <v>14599</v>
      </c>
      <c r="C3603" s="8" t="s">
        <v>14600</v>
      </c>
      <c r="D3603" s="8" t="s">
        <v>13990</v>
      </c>
      <c r="E3603" s="8"/>
      <c r="F3603" s="8" t="s">
        <v>15074</v>
      </c>
    </row>
    <row r="3604" spans="1:6" ht="15.75" customHeight="1" x14ac:dyDescent="0.25">
      <c r="A3604" s="8"/>
      <c r="B3604" s="8" t="s">
        <v>14599</v>
      </c>
      <c r="C3604" s="8" t="s">
        <v>14600</v>
      </c>
      <c r="D3604" s="8" t="s">
        <v>13862</v>
      </c>
      <c r="E3604" s="8"/>
      <c r="F3604" s="8" t="s">
        <v>15017</v>
      </c>
    </row>
    <row r="3605" spans="1:6" ht="15.75" customHeight="1" x14ac:dyDescent="0.25">
      <c r="A3605" s="8"/>
      <c r="B3605" s="8" t="s">
        <v>14599</v>
      </c>
      <c r="C3605" s="8" t="s">
        <v>14600</v>
      </c>
      <c r="D3605" s="8" t="s">
        <v>13864</v>
      </c>
      <c r="E3605" s="8"/>
      <c r="F3605" s="8" t="s">
        <v>15014</v>
      </c>
    </row>
    <row r="3606" spans="1:6" ht="15.75" customHeight="1" x14ac:dyDescent="0.25">
      <c r="A3606" s="8"/>
      <c r="B3606" s="8" t="s">
        <v>14599</v>
      </c>
      <c r="C3606" s="8" t="s">
        <v>14600</v>
      </c>
      <c r="D3606" s="8" t="s">
        <v>13866</v>
      </c>
      <c r="E3606" s="8"/>
      <c r="F3606" s="8" t="s">
        <v>15015</v>
      </c>
    </row>
    <row r="3607" spans="1:6" ht="15.75" customHeight="1" x14ac:dyDescent="0.25">
      <c r="A3607" s="8"/>
      <c r="B3607" s="8" t="s">
        <v>14599</v>
      </c>
      <c r="C3607" s="8" t="s">
        <v>14600</v>
      </c>
      <c r="D3607" s="8" t="s">
        <v>13934</v>
      </c>
      <c r="E3607" s="8"/>
      <c r="F3607" s="8" t="s">
        <v>15016</v>
      </c>
    </row>
    <row r="3608" spans="1:6" ht="15.75" customHeight="1" x14ac:dyDescent="0.25">
      <c r="A3608" s="8"/>
      <c r="B3608" s="8" t="s">
        <v>14599</v>
      </c>
      <c r="C3608" s="8" t="s">
        <v>14600</v>
      </c>
      <c r="D3608" s="8" t="s">
        <v>14001</v>
      </c>
      <c r="E3608" s="8"/>
      <c r="F3608" s="8" t="s">
        <v>15029</v>
      </c>
    </row>
    <row r="3609" spans="1:6" ht="15.75" customHeight="1" x14ac:dyDescent="0.25">
      <c r="A3609" s="8"/>
      <c r="B3609" s="8" t="s">
        <v>14599</v>
      </c>
      <c r="C3609" s="8" t="s">
        <v>14600</v>
      </c>
      <c r="D3609" s="8" t="s">
        <v>14003</v>
      </c>
      <c r="E3609" s="8"/>
      <c r="F3609" s="8" t="s">
        <v>15026</v>
      </c>
    </row>
    <row r="3610" spans="1:6" ht="15.75" customHeight="1" x14ac:dyDescent="0.25">
      <c r="A3610" s="8"/>
      <c r="B3610" s="8" t="s">
        <v>14599</v>
      </c>
      <c r="C3610" s="8" t="s">
        <v>14600</v>
      </c>
      <c r="D3610" s="8" t="s">
        <v>14005</v>
      </c>
      <c r="E3610" s="8"/>
      <c r="F3610" s="8" t="s">
        <v>15027</v>
      </c>
    </row>
    <row r="3611" spans="1:6" ht="15.75" customHeight="1" x14ac:dyDescent="0.25">
      <c r="A3611" s="8"/>
      <c r="B3611" s="8" t="s">
        <v>14599</v>
      </c>
      <c r="C3611" s="8" t="s">
        <v>14600</v>
      </c>
      <c r="D3611" s="8" t="s">
        <v>10809</v>
      </c>
      <c r="E3611" s="8"/>
      <c r="F3611" s="8" t="s">
        <v>14797</v>
      </c>
    </row>
    <row r="3612" spans="1:6" ht="15.75" customHeight="1" x14ac:dyDescent="0.25">
      <c r="A3612" s="8"/>
      <c r="B3612" s="8" t="s">
        <v>14599</v>
      </c>
      <c r="C3612" s="8" t="s">
        <v>14600</v>
      </c>
      <c r="D3612" s="8" t="s">
        <v>10550</v>
      </c>
      <c r="E3612" s="8"/>
      <c r="F3612" s="8" t="s">
        <v>14806</v>
      </c>
    </row>
    <row r="3613" spans="1:6" ht="15.75" customHeight="1" x14ac:dyDescent="0.25">
      <c r="A3613" s="8"/>
      <c r="B3613" s="8" t="s">
        <v>14599</v>
      </c>
      <c r="C3613" s="8" t="s">
        <v>14600</v>
      </c>
      <c r="D3613" s="8" t="s">
        <v>10540</v>
      </c>
      <c r="E3613" s="8"/>
      <c r="F3613" s="8" t="s">
        <v>14762</v>
      </c>
    </row>
    <row r="3614" spans="1:6" ht="15.75" customHeight="1" x14ac:dyDescent="0.25">
      <c r="A3614" s="8"/>
      <c r="B3614" s="8" t="s">
        <v>14599</v>
      </c>
      <c r="C3614" s="8" t="s">
        <v>14600</v>
      </c>
      <c r="D3614" s="8" t="s">
        <v>10538</v>
      </c>
      <c r="E3614" s="8"/>
      <c r="F3614" s="8" t="s">
        <v>14764</v>
      </c>
    </row>
    <row r="3615" spans="1:6" ht="15.75" customHeight="1" x14ac:dyDescent="0.25">
      <c r="A3615" s="8"/>
      <c r="B3615" s="8" t="s">
        <v>14599</v>
      </c>
      <c r="C3615" s="8" t="s">
        <v>14600</v>
      </c>
      <c r="D3615" s="8" t="s">
        <v>10546</v>
      </c>
      <c r="E3615" s="8"/>
      <c r="F3615" s="8" t="s">
        <v>14850</v>
      </c>
    </row>
    <row r="3616" spans="1:6" ht="15.75" customHeight="1" x14ac:dyDescent="0.25">
      <c r="A3616" s="8"/>
      <c r="B3616" s="8" t="s">
        <v>14599</v>
      </c>
      <c r="C3616" s="8" t="s">
        <v>14600</v>
      </c>
      <c r="D3616" s="8" t="s">
        <v>10528</v>
      </c>
      <c r="E3616" s="8"/>
      <c r="F3616" s="8" t="s">
        <v>14849</v>
      </c>
    </row>
    <row r="3617" spans="1:6" ht="15.75" customHeight="1" x14ac:dyDescent="0.25">
      <c r="A3617" s="8"/>
      <c r="B3617" s="8" t="s">
        <v>14599</v>
      </c>
      <c r="C3617" s="8" t="s">
        <v>14600</v>
      </c>
      <c r="D3617" s="8" t="s">
        <v>10526</v>
      </c>
      <c r="E3617" s="8"/>
      <c r="F3617" s="8" t="s">
        <v>14848</v>
      </c>
    </row>
    <row r="3618" spans="1:6" ht="15.75" customHeight="1" x14ac:dyDescent="0.25">
      <c r="A3618" s="8"/>
      <c r="B3618" s="8" t="s">
        <v>14599</v>
      </c>
      <c r="C3618" s="8" t="s">
        <v>14600</v>
      </c>
      <c r="D3618" s="8" t="s">
        <v>10548</v>
      </c>
      <c r="E3618" s="8"/>
      <c r="F3618" s="8" t="s">
        <v>14851</v>
      </c>
    </row>
    <row r="3619" spans="1:6" ht="15.75" customHeight="1" x14ac:dyDescent="0.25">
      <c r="A3619" s="8"/>
      <c r="B3619" s="8" t="s">
        <v>14599</v>
      </c>
      <c r="C3619" s="8" t="s">
        <v>14600</v>
      </c>
      <c r="D3619" s="8" t="s">
        <v>10791</v>
      </c>
      <c r="E3619" s="8"/>
      <c r="F3619" s="8" t="s">
        <v>14760</v>
      </c>
    </row>
    <row r="3620" spans="1:6" ht="15.75" customHeight="1" x14ac:dyDescent="0.25">
      <c r="A3620" s="8"/>
      <c r="B3620" s="8" t="s">
        <v>14599</v>
      </c>
      <c r="C3620" s="8" t="s">
        <v>14600</v>
      </c>
      <c r="D3620" s="8" t="s">
        <v>10785</v>
      </c>
      <c r="E3620" s="8"/>
      <c r="F3620" s="8" t="s">
        <v>14759</v>
      </c>
    </row>
    <row r="3621" spans="1:6" ht="15.75" customHeight="1" x14ac:dyDescent="0.25">
      <c r="A3621" s="8"/>
      <c r="B3621" s="8" t="s">
        <v>14599</v>
      </c>
      <c r="C3621" s="8" t="s">
        <v>14600</v>
      </c>
      <c r="D3621" s="8" t="s">
        <v>10787</v>
      </c>
      <c r="E3621" s="8"/>
      <c r="F3621" s="8" t="s">
        <v>14771</v>
      </c>
    </row>
    <row r="3622" spans="1:6" ht="15.75" customHeight="1" x14ac:dyDescent="0.25">
      <c r="A3622" s="8"/>
      <c r="B3622" s="8" t="s">
        <v>14599</v>
      </c>
      <c r="C3622" s="8" t="s">
        <v>14600</v>
      </c>
      <c r="D3622" s="8" t="s">
        <v>10789</v>
      </c>
      <c r="E3622" s="8"/>
      <c r="F3622" s="8" t="s">
        <v>14757</v>
      </c>
    </row>
    <row r="3623" spans="1:6" ht="15.75" customHeight="1" x14ac:dyDescent="0.25">
      <c r="A3623" s="8"/>
      <c r="B3623" s="8" t="s">
        <v>14599</v>
      </c>
      <c r="C3623" s="8" t="s">
        <v>14600</v>
      </c>
      <c r="D3623" s="8" t="s">
        <v>10544</v>
      </c>
      <c r="E3623" s="8"/>
      <c r="F3623" s="8" t="s">
        <v>14763</v>
      </c>
    </row>
    <row r="3624" spans="1:6" ht="15.75" customHeight="1" x14ac:dyDescent="0.25">
      <c r="A3624" s="8"/>
      <c r="B3624" s="8" t="s">
        <v>14599</v>
      </c>
      <c r="C3624" s="8" t="s">
        <v>14600</v>
      </c>
      <c r="D3624" s="8" t="s">
        <v>10542</v>
      </c>
      <c r="E3624" s="8"/>
      <c r="F3624" s="8" t="s">
        <v>14761</v>
      </c>
    </row>
    <row r="3625" spans="1:6" ht="15.75" customHeight="1" x14ac:dyDescent="0.25">
      <c r="A3625" s="8"/>
      <c r="B3625" s="8" t="s">
        <v>14599</v>
      </c>
      <c r="C3625" s="8" t="s">
        <v>14600</v>
      </c>
      <c r="D3625" s="8" t="s">
        <v>10704</v>
      </c>
      <c r="E3625" s="8"/>
      <c r="F3625" s="8" t="s">
        <v>14758</v>
      </c>
    </row>
    <row r="3626" spans="1:6" ht="15.75" customHeight="1" x14ac:dyDescent="0.25">
      <c r="A3626" s="8"/>
      <c r="B3626" s="8" t="s">
        <v>14599</v>
      </c>
      <c r="C3626" s="8" t="s">
        <v>14600</v>
      </c>
      <c r="D3626" s="8" t="s">
        <v>10576</v>
      </c>
      <c r="E3626" s="8"/>
      <c r="F3626" s="8" t="s">
        <v>14847</v>
      </c>
    </row>
    <row r="3627" spans="1:6" ht="15.75" customHeight="1" x14ac:dyDescent="0.25">
      <c r="A3627" s="8"/>
      <c r="B3627" s="8" t="s">
        <v>14599</v>
      </c>
      <c r="C3627" s="8" t="s">
        <v>14600</v>
      </c>
      <c r="D3627" s="8" t="s">
        <v>10570</v>
      </c>
      <c r="E3627" s="8"/>
      <c r="F3627" s="8" t="s">
        <v>14845</v>
      </c>
    </row>
    <row r="3628" spans="1:6" ht="15.75" customHeight="1" x14ac:dyDescent="0.25">
      <c r="A3628" s="8"/>
      <c r="B3628" s="8" t="s">
        <v>14599</v>
      </c>
      <c r="C3628" s="8" t="s">
        <v>14600</v>
      </c>
      <c r="D3628" s="8" t="s">
        <v>10568</v>
      </c>
      <c r="E3628" s="8"/>
      <c r="F3628" s="8" t="s">
        <v>14842</v>
      </c>
    </row>
    <row r="3629" spans="1:6" ht="15.75" customHeight="1" x14ac:dyDescent="0.25">
      <c r="A3629" s="8"/>
      <c r="B3629" s="8" t="s">
        <v>14599</v>
      </c>
      <c r="C3629" s="8" t="s">
        <v>14600</v>
      </c>
      <c r="D3629" s="8" t="s">
        <v>10574</v>
      </c>
      <c r="E3629" s="8"/>
      <c r="F3629" s="8" t="s">
        <v>14846</v>
      </c>
    </row>
    <row r="3630" spans="1:6" ht="15.75" customHeight="1" x14ac:dyDescent="0.25">
      <c r="A3630" s="8"/>
      <c r="B3630" s="8" t="s">
        <v>14599</v>
      </c>
      <c r="C3630" s="8" t="s">
        <v>14600</v>
      </c>
      <c r="D3630" s="8" t="s">
        <v>10552</v>
      </c>
      <c r="E3630" s="8"/>
      <c r="F3630" s="8" t="s">
        <v>14870</v>
      </c>
    </row>
    <row r="3631" spans="1:6" ht="15.75" customHeight="1" x14ac:dyDescent="0.25">
      <c r="A3631" s="8"/>
      <c r="B3631" s="8" t="s">
        <v>14599</v>
      </c>
      <c r="C3631" s="8" t="s">
        <v>14600</v>
      </c>
      <c r="D3631" s="8" t="s">
        <v>10558</v>
      </c>
      <c r="E3631" s="8"/>
      <c r="F3631" s="8" t="s">
        <v>14869</v>
      </c>
    </row>
    <row r="3632" spans="1:6" ht="15.75" customHeight="1" x14ac:dyDescent="0.25">
      <c r="A3632" s="8"/>
      <c r="B3632" s="8" t="s">
        <v>14599</v>
      </c>
      <c r="C3632" s="8" t="s">
        <v>14600</v>
      </c>
      <c r="D3632" s="8" t="s">
        <v>10556</v>
      </c>
      <c r="E3632" s="8"/>
      <c r="F3632" s="8" t="s">
        <v>14857</v>
      </c>
    </row>
    <row r="3633" spans="1:6" ht="15.75" customHeight="1" x14ac:dyDescent="0.25">
      <c r="A3633" s="8"/>
      <c r="B3633" s="8" t="s">
        <v>14599</v>
      </c>
      <c r="C3633" s="8" t="s">
        <v>14600</v>
      </c>
      <c r="D3633" s="8" t="s">
        <v>10534</v>
      </c>
      <c r="E3633" s="8"/>
      <c r="F3633" s="8" t="s">
        <v>14856</v>
      </c>
    </row>
    <row r="3634" spans="1:6" ht="15.75" customHeight="1" x14ac:dyDescent="0.25">
      <c r="A3634" s="8"/>
      <c r="B3634" s="8" t="s">
        <v>14599</v>
      </c>
      <c r="C3634" s="8" t="s">
        <v>14600</v>
      </c>
      <c r="D3634" s="8" t="s">
        <v>10524</v>
      </c>
      <c r="E3634" s="8"/>
      <c r="F3634" s="8" t="s">
        <v>14855</v>
      </c>
    </row>
    <row r="3635" spans="1:6" ht="15.75" customHeight="1" x14ac:dyDescent="0.25">
      <c r="A3635" s="8"/>
      <c r="B3635" s="8" t="s">
        <v>14599</v>
      </c>
      <c r="C3635" s="8" t="s">
        <v>14600</v>
      </c>
      <c r="D3635" s="8" t="s">
        <v>10522</v>
      </c>
      <c r="E3635" s="8"/>
      <c r="F3635" s="8" t="s">
        <v>14852</v>
      </c>
    </row>
    <row r="3636" spans="1:6" ht="15.75" customHeight="1" x14ac:dyDescent="0.25">
      <c r="A3636" s="8"/>
      <c r="B3636" s="8" t="s">
        <v>14599</v>
      </c>
      <c r="C3636" s="8" t="s">
        <v>14600</v>
      </c>
      <c r="D3636" s="8" t="s">
        <v>10536</v>
      </c>
      <c r="E3636" s="8"/>
      <c r="F3636" s="8" t="s">
        <v>14853</v>
      </c>
    </row>
    <row r="3637" spans="1:6" ht="15.75" customHeight="1" x14ac:dyDescent="0.25">
      <c r="A3637" s="8"/>
      <c r="B3637" s="8" t="s">
        <v>14599</v>
      </c>
      <c r="C3637" s="8" t="s">
        <v>14600</v>
      </c>
      <c r="D3637" s="8" t="s">
        <v>10572</v>
      </c>
      <c r="E3637" s="8"/>
      <c r="F3637" s="8" t="s">
        <v>14844</v>
      </c>
    </row>
    <row r="3638" spans="1:6" ht="15.75" customHeight="1" x14ac:dyDescent="0.25">
      <c r="A3638" s="8"/>
      <c r="B3638" s="8" t="s">
        <v>14599</v>
      </c>
      <c r="C3638" s="8" t="s">
        <v>14600</v>
      </c>
      <c r="D3638" s="8" t="s">
        <v>10532</v>
      </c>
      <c r="E3638" s="8"/>
      <c r="F3638" s="8" t="s">
        <v>14843</v>
      </c>
    </row>
    <row r="3639" spans="1:6" ht="15.75" customHeight="1" x14ac:dyDescent="0.25">
      <c r="A3639" s="8"/>
      <c r="B3639" s="8" t="s">
        <v>14599</v>
      </c>
      <c r="C3639" s="8" t="s">
        <v>14600</v>
      </c>
      <c r="D3639" s="8" t="s">
        <v>10530</v>
      </c>
      <c r="E3639" s="8"/>
      <c r="F3639" s="8" t="s">
        <v>14854</v>
      </c>
    </row>
    <row r="3640" spans="1:6" ht="15.75" customHeight="1" x14ac:dyDescent="0.25">
      <c r="A3640" s="8"/>
      <c r="B3640" s="8" t="s">
        <v>14599</v>
      </c>
      <c r="C3640" s="8" t="s">
        <v>14600</v>
      </c>
      <c r="D3640" s="8" t="s">
        <v>10831</v>
      </c>
      <c r="E3640" s="8"/>
      <c r="F3640" s="8" t="s">
        <v>14753</v>
      </c>
    </row>
    <row r="3641" spans="1:6" ht="15.75" customHeight="1" x14ac:dyDescent="0.25">
      <c r="A3641" s="8"/>
      <c r="B3641" s="8" t="s">
        <v>14599</v>
      </c>
      <c r="C3641" s="8" t="s">
        <v>14600</v>
      </c>
      <c r="D3641" s="8" t="s">
        <v>10825</v>
      </c>
      <c r="E3641" s="8"/>
      <c r="F3641" s="8" t="s">
        <v>14752</v>
      </c>
    </row>
    <row r="3642" spans="1:6" ht="15.75" customHeight="1" x14ac:dyDescent="0.25">
      <c r="A3642" s="8"/>
      <c r="B3642" s="8" t="s">
        <v>14599</v>
      </c>
      <c r="C3642" s="8" t="s">
        <v>14600</v>
      </c>
      <c r="D3642" s="8" t="s">
        <v>10827</v>
      </c>
      <c r="E3642" s="8"/>
      <c r="F3642" s="8" t="s">
        <v>14755</v>
      </c>
    </row>
    <row r="3643" spans="1:6" ht="15.75" customHeight="1" x14ac:dyDescent="0.25">
      <c r="A3643" s="8"/>
      <c r="B3643" s="8" t="s">
        <v>14599</v>
      </c>
      <c r="C3643" s="8" t="s">
        <v>14600</v>
      </c>
      <c r="D3643" s="8" t="s">
        <v>10829</v>
      </c>
      <c r="E3643" s="8"/>
      <c r="F3643" s="8" t="s">
        <v>14741</v>
      </c>
    </row>
    <row r="3644" spans="1:6" ht="15.75" customHeight="1" x14ac:dyDescent="0.25">
      <c r="A3644" s="8"/>
      <c r="B3644" s="8" t="s">
        <v>14599</v>
      </c>
      <c r="C3644" s="8" t="s">
        <v>14600</v>
      </c>
      <c r="D3644" s="8" t="s">
        <v>10823</v>
      </c>
      <c r="E3644" s="8"/>
      <c r="F3644" s="8" t="s">
        <v>14740</v>
      </c>
    </row>
    <row r="3645" spans="1:6" ht="15.75" customHeight="1" x14ac:dyDescent="0.25">
      <c r="A3645" s="8"/>
      <c r="B3645" s="8" t="s">
        <v>14599</v>
      </c>
      <c r="C3645" s="8" t="s">
        <v>14600</v>
      </c>
      <c r="D3645" s="8" t="s">
        <v>10817</v>
      </c>
      <c r="E3645" s="8"/>
      <c r="F3645" s="8" t="s">
        <v>14739</v>
      </c>
    </row>
    <row r="3646" spans="1:6" ht="15.75" customHeight="1" x14ac:dyDescent="0.25">
      <c r="A3646" s="8"/>
      <c r="B3646" s="8" t="s">
        <v>14599</v>
      </c>
      <c r="C3646" s="8" t="s">
        <v>14600</v>
      </c>
      <c r="D3646" s="8" t="s">
        <v>10819</v>
      </c>
      <c r="E3646" s="8"/>
      <c r="F3646" s="8" t="s">
        <v>14742</v>
      </c>
    </row>
    <row r="3647" spans="1:6" ht="15.75" customHeight="1" x14ac:dyDescent="0.25">
      <c r="A3647" s="8"/>
      <c r="B3647" s="8" t="s">
        <v>14599</v>
      </c>
      <c r="C3647" s="8" t="s">
        <v>14600</v>
      </c>
      <c r="D3647" s="8" t="s">
        <v>10811</v>
      </c>
      <c r="E3647" s="8"/>
      <c r="F3647" s="8" t="s">
        <v>14750</v>
      </c>
    </row>
    <row r="3648" spans="1:6" ht="15.75" customHeight="1" x14ac:dyDescent="0.25">
      <c r="A3648" s="8"/>
      <c r="B3648" s="8" t="s">
        <v>14599</v>
      </c>
      <c r="C3648" s="8" t="s">
        <v>14600</v>
      </c>
      <c r="D3648" s="8" t="s">
        <v>10813</v>
      </c>
      <c r="E3648" s="8"/>
      <c r="F3648" s="8" t="s">
        <v>14795</v>
      </c>
    </row>
    <row r="3649" spans="1:6" ht="15.75" customHeight="1" x14ac:dyDescent="0.25">
      <c r="A3649" s="8"/>
      <c r="B3649" s="8" t="s">
        <v>14599</v>
      </c>
      <c r="C3649" s="8" t="s">
        <v>14600</v>
      </c>
      <c r="D3649" s="8" t="s">
        <v>10807</v>
      </c>
      <c r="E3649" s="8"/>
      <c r="F3649" s="8" t="s">
        <v>14794</v>
      </c>
    </row>
    <row r="3650" spans="1:6" ht="15.75" customHeight="1" x14ac:dyDescent="0.25">
      <c r="A3650" s="8"/>
      <c r="B3650" s="8" t="s">
        <v>14599</v>
      </c>
      <c r="C3650" s="8" t="s">
        <v>14600</v>
      </c>
      <c r="D3650" s="8" t="s">
        <v>10801</v>
      </c>
      <c r="E3650" s="8"/>
      <c r="F3650" s="8" t="s">
        <v>14748</v>
      </c>
    </row>
    <row r="3651" spans="1:6" ht="15.75" customHeight="1" x14ac:dyDescent="0.25">
      <c r="A3651" s="8"/>
      <c r="B3651" s="8" t="s">
        <v>14599</v>
      </c>
      <c r="C3651" s="8" t="s">
        <v>14600</v>
      </c>
      <c r="D3651" s="8" t="s">
        <v>10815</v>
      </c>
      <c r="E3651" s="8"/>
      <c r="F3651" s="8" t="s">
        <v>14754</v>
      </c>
    </row>
    <row r="3652" spans="1:6" ht="15.75" customHeight="1" x14ac:dyDescent="0.25">
      <c r="A3652" s="8"/>
      <c r="B3652" s="8" t="s">
        <v>14599</v>
      </c>
      <c r="C3652" s="8" t="s">
        <v>14600</v>
      </c>
      <c r="D3652" s="8" t="s">
        <v>10803</v>
      </c>
      <c r="E3652" s="8"/>
      <c r="F3652" s="8" t="s">
        <v>14751</v>
      </c>
    </row>
    <row r="3653" spans="1:6" ht="15.75" customHeight="1" x14ac:dyDescent="0.25">
      <c r="A3653" s="8"/>
      <c r="B3653" s="8" t="s">
        <v>14599</v>
      </c>
      <c r="C3653" s="8" t="s">
        <v>14600</v>
      </c>
      <c r="D3653" s="8" t="s">
        <v>10805</v>
      </c>
      <c r="E3653" s="8"/>
      <c r="F3653" s="8" t="s">
        <v>14749</v>
      </c>
    </row>
    <row r="3654" spans="1:6" ht="15.75" customHeight="1" x14ac:dyDescent="0.25">
      <c r="A3654" s="8"/>
      <c r="B3654" s="8" t="s">
        <v>14599</v>
      </c>
      <c r="C3654" s="8" t="s">
        <v>14600</v>
      </c>
      <c r="D3654" s="8" t="s">
        <v>10783</v>
      </c>
      <c r="E3654" s="8"/>
      <c r="F3654" s="8" t="s">
        <v>14766</v>
      </c>
    </row>
    <row r="3655" spans="1:6" ht="15.75" customHeight="1" x14ac:dyDescent="0.25">
      <c r="A3655" s="8"/>
      <c r="B3655" s="8" t="s">
        <v>14599</v>
      </c>
      <c r="C3655" s="8" t="s">
        <v>14600</v>
      </c>
      <c r="D3655" s="8" t="s">
        <v>10771</v>
      </c>
      <c r="E3655" s="8"/>
      <c r="F3655" s="8" t="s">
        <v>14765</v>
      </c>
    </row>
    <row r="3656" spans="1:6" ht="15.75" customHeight="1" x14ac:dyDescent="0.25">
      <c r="A3656" s="8"/>
      <c r="B3656" s="8" t="s">
        <v>14599</v>
      </c>
      <c r="C3656" s="8" t="s">
        <v>14600</v>
      </c>
      <c r="D3656" s="8" t="s">
        <v>10773</v>
      </c>
      <c r="E3656" s="8"/>
      <c r="F3656" s="8" t="s">
        <v>14768</v>
      </c>
    </row>
    <row r="3657" spans="1:6" ht="15.75" customHeight="1" x14ac:dyDescent="0.25">
      <c r="A3657" s="8"/>
      <c r="B3657" s="8" t="s">
        <v>14599</v>
      </c>
      <c r="C3657" s="8" t="s">
        <v>14600</v>
      </c>
      <c r="D3657" s="8" t="s">
        <v>10795</v>
      </c>
      <c r="E3657" s="8"/>
      <c r="F3657" s="8" t="s">
        <v>14769</v>
      </c>
    </row>
    <row r="3658" spans="1:6" ht="15.75" customHeight="1" x14ac:dyDescent="0.25">
      <c r="A3658" s="8"/>
      <c r="B3658" s="8" t="s">
        <v>14599</v>
      </c>
      <c r="C3658" s="8" t="s">
        <v>14600</v>
      </c>
      <c r="D3658" s="8" t="s">
        <v>10797</v>
      </c>
      <c r="E3658" s="8"/>
      <c r="F3658" s="8" t="s">
        <v>14770</v>
      </c>
    </row>
    <row r="3659" spans="1:6" ht="15.75" customHeight="1" x14ac:dyDescent="0.25">
      <c r="A3659" s="8"/>
      <c r="B3659" s="8" t="s">
        <v>14599</v>
      </c>
      <c r="C3659" s="8" t="s">
        <v>14600</v>
      </c>
      <c r="D3659" s="8" t="s">
        <v>10799</v>
      </c>
      <c r="E3659" s="8"/>
      <c r="F3659" s="8" t="s">
        <v>14773</v>
      </c>
    </row>
    <row r="3660" spans="1:6" ht="15.75" customHeight="1" x14ac:dyDescent="0.25">
      <c r="A3660" s="8"/>
      <c r="B3660" s="8" t="s">
        <v>14599</v>
      </c>
      <c r="C3660" s="8" t="s">
        <v>14600</v>
      </c>
      <c r="D3660" s="8" t="s">
        <v>10793</v>
      </c>
      <c r="E3660" s="8"/>
      <c r="F3660" s="8" t="s">
        <v>14772</v>
      </c>
    </row>
    <row r="3661" spans="1:6" ht="15.75" customHeight="1" x14ac:dyDescent="0.25">
      <c r="A3661" s="8"/>
      <c r="B3661" s="8" t="s">
        <v>14599</v>
      </c>
      <c r="C3661" s="8" t="s">
        <v>14600</v>
      </c>
      <c r="D3661" s="8" t="s">
        <v>10775</v>
      </c>
      <c r="E3661" s="8"/>
      <c r="F3661" s="8" t="s">
        <v>14747</v>
      </c>
    </row>
    <row r="3662" spans="1:6" ht="15.75" customHeight="1" x14ac:dyDescent="0.25">
      <c r="A3662" s="8"/>
      <c r="B3662" s="8" t="s">
        <v>14599</v>
      </c>
      <c r="C3662" s="8" t="s">
        <v>14600</v>
      </c>
      <c r="D3662" s="8" t="s">
        <v>10777</v>
      </c>
      <c r="E3662" s="8"/>
      <c r="F3662" s="8" t="s">
        <v>14746</v>
      </c>
    </row>
    <row r="3663" spans="1:6" ht="15.75" customHeight="1" x14ac:dyDescent="0.25">
      <c r="A3663" s="8"/>
      <c r="B3663" s="8" t="s">
        <v>14599</v>
      </c>
      <c r="C3663" s="8" t="s">
        <v>14600</v>
      </c>
      <c r="D3663" s="8" t="s">
        <v>10821</v>
      </c>
      <c r="E3663" s="8"/>
      <c r="F3663" s="8" t="s">
        <v>14743</v>
      </c>
    </row>
    <row r="3664" spans="1:6" ht="15.75" customHeight="1" x14ac:dyDescent="0.25">
      <c r="A3664" s="8"/>
      <c r="B3664" s="8" t="s">
        <v>14599</v>
      </c>
      <c r="C3664" s="8" t="s">
        <v>14600</v>
      </c>
      <c r="D3664" s="8" t="s">
        <v>10781</v>
      </c>
      <c r="E3664" s="8"/>
      <c r="F3664" s="8" t="s">
        <v>14744</v>
      </c>
    </row>
    <row r="3665" spans="1:6" ht="15.75" customHeight="1" x14ac:dyDescent="0.25">
      <c r="A3665" s="8"/>
      <c r="B3665" s="8" t="s">
        <v>14599</v>
      </c>
      <c r="C3665" s="8" t="s">
        <v>14600</v>
      </c>
      <c r="D3665" s="8" t="s">
        <v>10767</v>
      </c>
      <c r="E3665" s="8"/>
      <c r="F3665" s="8" t="s">
        <v>14767</v>
      </c>
    </row>
    <row r="3666" spans="1:6" ht="15.75" customHeight="1" x14ac:dyDescent="0.25">
      <c r="A3666" s="8"/>
      <c r="B3666" s="8" t="s">
        <v>14599</v>
      </c>
      <c r="C3666" s="8" t="s">
        <v>14600</v>
      </c>
      <c r="D3666" s="8" t="s">
        <v>10769</v>
      </c>
      <c r="E3666" s="8"/>
      <c r="F3666" s="8" t="s">
        <v>14756</v>
      </c>
    </row>
    <row r="3667" spans="1:6" ht="15.75" customHeight="1" x14ac:dyDescent="0.25">
      <c r="A3667" s="8"/>
      <c r="B3667" s="8" t="s">
        <v>14599</v>
      </c>
      <c r="C3667" s="8" t="s">
        <v>14600</v>
      </c>
      <c r="D3667" s="8" t="s">
        <v>10779</v>
      </c>
      <c r="E3667" s="8"/>
      <c r="F3667" s="8" t="s">
        <v>14745</v>
      </c>
    </row>
    <row r="3668" spans="1:6" ht="15.75" customHeight="1" x14ac:dyDescent="0.25">
      <c r="A3668" s="8"/>
      <c r="B3668" s="8" t="s">
        <v>14599</v>
      </c>
      <c r="C3668" s="8" t="s">
        <v>14600</v>
      </c>
      <c r="D3668" s="8" t="s">
        <v>9451</v>
      </c>
      <c r="E3668" s="8"/>
      <c r="F3668" s="8" t="s">
        <v>14999</v>
      </c>
    </row>
    <row r="3669" spans="1:6" ht="15.75" customHeight="1" x14ac:dyDescent="0.25">
      <c r="A3669" s="8"/>
      <c r="B3669" s="8" t="s">
        <v>14599</v>
      </c>
      <c r="C3669" s="8" t="s">
        <v>14600</v>
      </c>
      <c r="D3669" s="8" t="s">
        <v>9447</v>
      </c>
      <c r="E3669" s="8"/>
      <c r="F3669" s="8" t="s">
        <v>15011</v>
      </c>
    </row>
    <row r="3670" spans="1:6" ht="15.75" customHeight="1" x14ac:dyDescent="0.25">
      <c r="A3670" s="8"/>
      <c r="B3670" s="8" t="s">
        <v>14599</v>
      </c>
      <c r="C3670" s="8" t="s">
        <v>14600</v>
      </c>
      <c r="D3670" s="8" t="s">
        <v>9443</v>
      </c>
      <c r="E3670" s="8"/>
      <c r="F3670" s="8" t="s">
        <v>15010</v>
      </c>
    </row>
    <row r="3671" spans="1:6" ht="15.75" customHeight="1" x14ac:dyDescent="0.25">
      <c r="A3671" s="8"/>
      <c r="B3671" s="8" t="s">
        <v>14599</v>
      </c>
      <c r="C3671" s="8" t="s">
        <v>14600</v>
      </c>
      <c r="D3671" s="8" t="s">
        <v>9452</v>
      </c>
      <c r="E3671" s="8"/>
      <c r="F3671" s="8" t="s">
        <v>15000</v>
      </c>
    </row>
    <row r="3672" spans="1:6" ht="15.75" customHeight="1" x14ac:dyDescent="0.25">
      <c r="A3672" s="8"/>
      <c r="B3672" s="8" t="s">
        <v>14599</v>
      </c>
      <c r="C3672" s="8" t="s">
        <v>14600</v>
      </c>
      <c r="D3672" s="8" t="s">
        <v>9449</v>
      </c>
      <c r="E3672" s="8"/>
      <c r="F3672" s="8" t="s">
        <v>15001</v>
      </c>
    </row>
    <row r="3673" spans="1:6" ht="15.75" customHeight="1" x14ac:dyDescent="0.25">
      <c r="A3673" s="8"/>
      <c r="B3673" s="8" t="s">
        <v>14599</v>
      </c>
      <c r="C3673" s="8" t="s">
        <v>14600</v>
      </c>
      <c r="D3673" s="8" t="s">
        <v>9448</v>
      </c>
      <c r="E3673" s="8"/>
      <c r="F3673" s="8" t="s">
        <v>14998</v>
      </c>
    </row>
    <row r="3674" spans="1:6" ht="15.75" customHeight="1" x14ac:dyDescent="0.25">
      <c r="A3674" s="8"/>
      <c r="B3674" s="8" t="s">
        <v>14599</v>
      </c>
      <c r="C3674" s="8" t="s">
        <v>14600</v>
      </c>
      <c r="D3674" s="8" t="s">
        <v>9450</v>
      </c>
      <c r="E3674" s="8"/>
      <c r="F3674" s="8" t="s">
        <v>14997</v>
      </c>
    </row>
    <row r="3675" spans="1:6" ht="15.75" customHeight="1" x14ac:dyDescent="0.25">
      <c r="A3675" s="8"/>
      <c r="B3675" s="8" t="s">
        <v>14599</v>
      </c>
      <c r="C3675" s="8" t="s">
        <v>14600</v>
      </c>
      <c r="D3675" s="8" t="s">
        <v>9453</v>
      </c>
      <c r="E3675" s="8"/>
      <c r="F3675" s="8" t="s">
        <v>15005</v>
      </c>
    </row>
    <row r="3676" spans="1:6" ht="15.75" customHeight="1" x14ac:dyDescent="0.25">
      <c r="A3676" s="8"/>
      <c r="B3676" s="8" t="s">
        <v>14599</v>
      </c>
      <c r="C3676" s="8" t="s">
        <v>14600</v>
      </c>
      <c r="D3676" s="8" t="s">
        <v>9461</v>
      </c>
      <c r="E3676" s="8"/>
      <c r="F3676" s="8" t="s">
        <v>15008</v>
      </c>
    </row>
    <row r="3677" spans="1:6" ht="15.75" customHeight="1" x14ac:dyDescent="0.25">
      <c r="A3677" s="8"/>
      <c r="B3677" s="8" t="s">
        <v>14599</v>
      </c>
      <c r="C3677" s="8" t="s">
        <v>14600</v>
      </c>
      <c r="D3677" s="8" t="s">
        <v>9460</v>
      </c>
      <c r="E3677" s="8"/>
      <c r="F3677" s="8" t="s">
        <v>15007</v>
      </c>
    </row>
    <row r="3678" spans="1:6" ht="15.75" customHeight="1" x14ac:dyDescent="0.25">
      <c r="A3678" s="8"/>
      <c r="B3678" s="8" t="s">
        <v>14599</v>
      </c>
      <c r="C3678" s="8" t="s">
        <v>14600</v>
      </c>
      <c r="D3678" s="8" t="s">
        <v>9445</v>
      </c>
      <c r="E3678" s="8"/>
      <c r="F3678" s="8" t="s">
        <v>15006</v>
      </c>
    </row>
    <row r="3679" spans="1:6" ht="15.75" customHeight="1" x14ac:dyDescent="0.25">
      <c r="A3679" s="8"/>
      <c r="B3679" s="8" t="s">
        <v>14599</v>
      </c>
      <c r="C3679" s="8" t="s">
        <v>14600</v>
      </c>
      <c r="D3679" s="8" t="s">
        <v>9442</v>
      </c>
      <c r="E3679" s="8"/>
      <c r="F3679" s="8" t="s">
        <v>15013</v>
      </c>
    </row>
    <row r="3680" spans="1:6" ht="15.75" customHeight="1" x14ac:dyDescent="0.25">
      <c r="A3680" s="8"/>
      <c r="B3680" s="8" t="s">
        <v>14599</v>
      </c>
      <c r="C3680" s="8" t="s">
        <v>14600</v>
      </c>
      <c r="D3680" s="8" t="s">
        <v>9444</v>
      </c>
      <c r="E3680" s="8"/>
      <c r="F3680" s="8" t="s">
        <v>15012</v>
      </c>
    </row>
    <row r="3681" spans="1:6" ht="15.75" customHeight="1" x14ac:dyDescent="0.25">
      <c r="A3681" s="8"/>
      <c r="B3681" s="8" t="s">
        <v>14599</v>
      </c>
      <c r="C3681" s="8" t="s">
        <v>14600</v>
      </c>
      <c r="D3681" s="8" t="s">
        <v>9446</v>
      </c>
      <c r="E3681" s="8"/>
      <c r="F3681" s="8" t="s">
        <v>15009</v>
      </c>
    </row>
    <row r="3682" spans="1:6" ht="15.75" customHeight="1" x14ac:dyDescent="0.25">
      <c r="A3682" s="8"/>
      <c r="B3682" s="8" t="s">
        <v>14599</v>
      </c>
      <c r="C3682" s="8" t="s">
        <v>14600</v>
      </c>
      <c r="D3682" s="8" t="s">
        <v>9482</v>
      </c>
      <c r="E3682" s="8"/>
      <c r="F3682" s="8" t="s">
        <v>14963</v>
      </c>
    </row>
    <row r="3683" spans="1:6" ht="15.75" customHeight="1" x14ac:dyDescent="0.25">
      <c r="A3683" s="8"/>
      <c r="B3683" s="8" t="s">
        <v>14599</v>
      </c>
      <c r="C3683" s="8" t="s">
        <v>14600</v>
      </c>
      <c r="D3683" s="8" t="s">
        <v>9484</v>
      </c>
      <c r="E3683" s="8"/>
      <c r="F3683" s="8" t="s">
        <v>14962</v>
      </c>
    </row>
    <row r="3684" spans="1:6" ht="15.75" customHeight="1" x14ac:dyDescent="0.25">
      <c r="A3684" s="8"/>
      <c r="B3684" s="8" t="s">
        <v>14599</v>
      </c>
      <c r="C3684" s="8" t="s">
        <v>14600</v>
      </c>
      <c r="D3684" s="8" t="s">
        <v>9486</v>
      </c>
      <c r="E3684" s="8"/>
      <c r="F3684" s="8" t="s">
        <v>14959</v>
      </c>
    </row>
    <row r="3685" spans="1:6" ht="15.75" customHeight="1" x14ac:dyDescent="0.25">
      <c r="A3685" s="8"/>
      <c r="B3685" s="8" t="s">
        <v>14599</v>
      </c>
      <c r="C3685" s="8" t="s">
        <v>14600</v>
      </c>
      <c r="D3685" s="8" t="s">
        <v>9483</v>
      </c>
      <c r="E3685" s="8"/>
      <c r="F3685" s="8" t="s">
        <v>14960</v>
      </c>
    </row>
    <row r="3686" spans="1:6" ht="15.75" customHeight="1" x14ac:dyDescent="0.25">
      <c r="A3686" s="8"/>
      <c r="B3686" s="8" t="s">
        <v>14599</v>
      </c>
      <c r="C3686" s="8" t="s">
        <v>14600</v>
      </c>
      <c r="D3686" s="8" t="s">
        <v>9468</v>
      </c>
      <c r="E3686" s="8"/>
      <c r="F3686" s="8" t="s">
        <v>14947</v>
      </c>
    </row>
    <row r="3687" spans="1:6" ht="15.75" customHeight="1" x14ac:dyDescent="0.25">
      <c r="A3687" s="8"/>
      <c r="B3687" s="8" t="s">
        <v>14599</v>
      </c>
      <c r="C3687" s="8" t="s">
        <v>14600</v>
      </c>
      <c r="D3687" s="8" t="s">
        <v>9469</v>
      </c>
      <c r="E3687" s="8"/>
      <c r="F3687" s="8" t="s">
        <v>14949</v>
      </c>
    </row>
    <row r="3688" spans="1:6" ht="15.75" customHeight="1" x14ac:dyDescent="0.25">
      <c r="A3688" s="8"/>
      <c r="B3688" s="8" t="s">
        <v>14599</v>
      </c>
      <c r="C3688" s="8" t="s">
        <v>14600</v>
      </c>
      <c r="D3688" s="8" t="s">
        <v>9475</v>
      </c>
      <c r="E3688" s="8"/>
      <c r="F3688" s="8" t="s">
        <v>14961</v>
      </c>
    </row>
    <row r="3689" spans="1:6" ht="15.75" customHeight="1" x14ac:dyDescent="0.25">
      <c r="A3689" s="8"/>
      <c r="B3689" s="8" t="s">
        <v>14599</v>
      </c>
      <c r="C3689" s="8" t="s">
        <v>14600</v>
      </c>
      <c r="D3689" s="8" t="s">
        <v>9480</v>
      </c>
      <c r="E3689" s="8"/>
      <c r="F3689" s="8" t="s">
        <v>15002</v>
      </c>
    </row>
    <row r="3690" spans="1:6" ht="15.75" customHeight="1" x14ac:dyDescent="0.25">
      <c r="A3690" s="8"/>
      <c r="B3690" s="8" t="s">
        <v>14599</v>
      </c>
      <c r="C3690" s="8" t="s">
        <v>14600</v>
      </c>
      <c r="D3690" s="8" t="s">
        <v>9479</v>
      </c>
      <c r="E3690" s="8"/>
      <c r="F3690" s="8" t="s">
        <v>15004</v>
      </c>
    </row>
    <row r="3691" spans="1:6" ht="15.75" customHeight="1" x14ac:dyDescent="0.25">
      <c r="A3691" s="8"/>
      <c r="B3691" s="8" t="s">
        <v>14599</v>
      </c>
      <c r="C3691" s="8" t="s">
        <v>14600</v>
      </c>
      <c r="D3691" s="8" t="s">
        <v>9465</v>
      </c>
      <c r="E3691" s="8"/>
      <c r="F3691" s="8" t="s">
        <v>15003</v>
      </c>
    </row>
    <row r="3692" spans="1:6" ht="15.75" customHeight="1" x14ac:dyDescent="0.25">
      <c r="A3692" s="8"/>
      <c r="B3692" s="8" t="s">
        <v>14599</v>
      </c>
      <c r="C3692" s="8" t="s">
        <v>14600</v>
      </c>
      <c r="D3692" s="8" t="s">
        <v>9476</v>
      </c>
      <c r="E3692" s="8"/>
      <c r="F3692" s="8" t="s">
        <v>14957</v>
      </c>
    </row>
    <row r="3693" spans="1:6" ht="15.75" customHeight="1" x14ac:dyDescent="0.25">
      <c r="A3693" s="8"/>
      <c r="B3693" s="8" t="s">
        <v>14599</v>
      </c>
      <c r="C3693" s="8" t="s">
        <v>14600</v>
      </c>
      <c r="D3693" s="8" t="s">
        <v>9485</v>
      </c>
      <c r="E3693" s="8"/>
      <c r="F3693" s="8" t="s">
        <v>14956</v>
      </c>
    </row>
    <row r="3694" spans="1:6" ht="15.75" customHeight="1" x14ac:dyDescent="0.25">
      <c r="A3694" s="8"/>
      <c r="B3694" s="8" t="s">
        <v>14599</v>
      </c>
      <c r="C3694" s="8" t="s">
        <v>14600</v>
      </c>
      <c r="D3694" s="8" t="s">
        <v>9481</v>
      </c>
      <c r="E3694" s="8"/>
      <c r="F3694" s="8" t="s">
        <v>14955</v>
      </c>
    </row>
    <row r="3695" spans="1:6" ht="15.75" customHeight="1" x14ac:dyDescent="0.25">
      <c r="A3695" s="8"/>
      <c r="B3695" s="8" t="s">
        <v>14599</v>
      </c>
      <c r="C3695" s="8" t="s">
        <v>14600</v>
      </c>
      <c r="D3695" s="8" t="s">
        <v>9477</v>
      </c>
      <c r="E3695" s="8"/>
      <c r="F3695" s="8" t="s">
        <v>14958</v>
      </c>
    </row>
    <row r="3696" spans="1:6" ht="15.75" customHeight="1" x14ac:dyDescent="0.25">
      <c r="A3696" s="8"/>
      <c r="B3696" s="8" t="s">
        <v>14599</v>
      </c>
      <c r="C3696" s="8" t="s">
        <v>14600</v>
      </c>
      <c r="D3696" s="8" t="s">
        <v>9333</v>
      </c>
      <c r="E3696" s="8"/>
      <c r="F3696" s="8" t="s">
        <v>14946</v>
      </c>
    </row>
    <row r="3697" spans="1:6" ht="15.75" customHeight="1" x14ac:dyDescent="0.25">
      <c r="A3697" s="8"/>
      <c r="B3697" s="8" t="s">
        <v>14599</v>
      </c>
      <c r="C3697" s="8" t="s">
        <v>14600</v>
      </c>
      <c r="D3697" s="8" t="s">
        <v>9341</v>
      </c>
      <c r="E3697" s="8"/>
      <c r="F3697" s="8" t="s">
        <v>14902</v>
      </c>
    </row>
    <row r="3698" spans="1:6" ht="15.75" customHeight="1" x14ac:dyDescent="0.25">
      <c r="A3698" s="8"/>
      <c r="B3698" s="8" t="s">
        <v>14599</v>
      </c>
      <c r="C3698" s="8" t="s">
        <v>14600</v>
      </c>
      <c r="D3698" s="8" t="s">
        <v>9348</v>
      </c>
      <c r="E3698" s="8"/>
      <c r="F3698" s="8" t="s">
        <v>14901</v>
      </c>
    </row>
    <row r="3699" spans="1:6" ht="15.75" customHeight="1" x14ac:dyDescent="0.25">
      <c r="A3699" s="8"/>
      <c r="B3699" s="8" t="s">
        <v>14599</v>
      </c>
      <c r="C3699" s="8" t="s">
        <v>14600</v>
      </c>
      <c r="D3699" s="8" t="s">
        <v>9334</v>
      </c>
      <c r="E3699" s="8"/>
      <c r="F3699" s="8" t="s">
        <v>14990</v>
      </c>
    </row>
    <row r="3700" spans="1:6" ht="15.75" customHeight="1" x14ac:dyDescent="0.25">
      <c r="A3700" s="8"/>
      <c r="B3700" s="8" t="s">
        <v>14599</v>
      </c>
      <c r="C3700" s="8" t="s">
        <v>14600</v>
      </c>
      <c r="D3700" s="8" t="s">
        <v>9335</v>
      </c>
      <c r="E3700" s="8"/>
      <c r="F3700" s="8" t="s">
        <v>14991</v>
      </c>
    </row>
    <row r="3701" spans="1:6" ht="15.75" customHeight="1" x14ac:dyDescent="0.25">
      <c r="A3701" s="8"/>
      <c r="B3701" s="8" t="s">
        <v>14599</v>
      </c>
      <c r="C3701" s="8" t="s">
        <v>14600</v>
      </c>
      <c r="D3701" s="8" t="s">
        <v>9331</v>
      </c>
      <c r="E3701" s="8"/>
      <c r="F3701" s="8" t="s">
        <v>14989</v>
      </c>
    </row>
    <row r="3702" spans="1:6" ht="15.75" customHeight="1" x14ac:dyDescent="0.25">
      <c r="A3702" s="8"/>
      <c r="B3702" s="8" t="s">
        <v>14599</v>
      </c>
      <c r="C3702" s="8" t="s">
        <v>14600</v>
      </c>
      <c r="D3702" s="8" t="s">
        <v>9330</v>
      </c>
      <c r="E3702" s="8"/>
      <c r="F3702" s="8" t="s">
        <v>14988</v>
      </c>
    </row>
    <row r="3703" spans="1:6" ht="15.75" customHeight="1" x14ac:dyDescent="0.25">
      <c r="A3703" s="8"/>
      <c r="B3703" s="8" t="s">
        <v>14599</v>
      </c>
      <c r="C3703" s="8" t="s">
        <v>14600</v>
      </c>
      <c r="D3703" s="8" t="s">
        <v>9346</v>
      </c>
      <c r="E3703" s="8"/>
      <c r="F3703" s="8" t="s">
        <v>14896</v>
      </c>
    </row>
    <row r="3704" spans="1:6" ht="15.75" customHeight="1" x14ac:dyDescent="0.25">
      <c r="A3704" s="8"/>
      <c r="B3704" s="8" t="s">
        <v>14599</v>
      </c>
      <c r="C3704" s="8" t="s">
        <v>14600</v>
      </c>
      <c r="D3704" s="8" t="s">
        <v>9343</v>
      </c>
      <c r="E3704" s="8"/>
      <c r="F3704" s="8" t="s">
        <v>14899</v>
      </c>
    </row>
    <row r="3705" spans="1:6" ht="15.75" customHeight="1" x14ac:dyDescent="0.25">
      <c r="A3705" s="8"/>
      <c r="B3705" s="8" t="s">
        <v>14599</v>
      </c>
      <c r="C3705" s="8" t="s">
        <v>14600</v>
      </c>
      <c r="D3705" s="8" t="s">
        <v>9342</v>
      </c>
      <c r="E3705" s="8"/>
      <c r="F3705" s="8" t="s">
        <v>14898</v>
      </c>
    </row>
    <row r="3706" spans="1:6" ht="15.75" customHeight="1" x14ac:dyDescent="0.25">
      <c r="A3706" s="8"/>
      <c r="B3706" s="8" t="s">
        <v>14599</v>
      </c>
      <c r="C3706" s="8" t="s">
        <v>14600</v>
      </c>
      <c r="D3706" s="8" t="s">
        <v>9350</v>
      </c>
      <c r="E3706" s="8"/>
      <c r="F3706" s="8" t="s">
        <v>14897</v>
      </c>
    </row>
    <row r="3707" spans="1:6" ht="15.75" customHeight="1" x14ac:dyDescent="0.25">
      <c r="A3707" s="8"/>
      <c r="B3707" s="8" t="s">
        <v>14599</v>
      </c>
      <c r="C3707" s="8" t="s">
        <v>14600</v>
      </c>
      <c r="D3707" s="8" t="s">
        <v>9347</v>
      </c>
      <c r="E3707" s="8"/>
      <c r="F3707" s="8" t="s">
        <v>14904</v>
      </c>
    </row>
    <row r="3708" spans="1:6" ht="15.75" customHeight="1" x14ac:dyDescent="0.25">
      <c r="A3708" s="8"/>
      <c r="B3708" s="8" t="s">
        <v>14599</v>
      </c>
      <c r="C3708" s="8" t="s">
        <v>14600</v>
      </c>
      <c r="D3708" s="8" t="s">
        <v>9349</v>
      </c>
      <c r="E3708" s="8"/>
      <c r="F3708" s="8" t="s">
        <v>14903</v>
      </c>
    </row>
    <row r="3709" spans="1:6" ht="15.75" customHeight="1" x14ac:dyDescent="0.25">
      <c r="A3709" s="8"/>
      <c r="B3709" s="8" t="s">
        <v>14599</v>
      </c>
      <c r="C3709" s="8" t="s">
        <v>14600</v>
      </c>
      <c r="D3709" s="8" t="s">
        <v>9351</v>
      </c>
      <c r="E3709" s="8"/>
      <c r="F3709" s="8" t="s">
        <v>14900</v>
      </c>
    </row>
    <row r="3710" spans="1:6" ht="15.75" customHeight="1" x14ac:dyDescent="0.25">
      <c r="A3710" s="8"/>
      <c r="B3710" s="8" t="s">
        <v>14599</v>
      </c>
      <c r="C3710" s="8" t="s">
        <v>14600</v>
      </c>
      <c r="D3710" s="8" t="s">
        <v>9455</v>
      </c>
      <c r="E3710" s="8"/>
      <c r="F3710" s="8" t="s">
        <v>14986</v>
      </c>
    </row>
    <row r="3711" spans="1:6" ht="15.75" customHeight="1" x14ac:dyDescent="0.25">
      <c r="A3711" s="8"/>
      <c r="B3711" s="8" t="s">
        <v>14599</v>
      </c>
      <c r="C3711" s="8" t="s">
        <v>14600</v>
      </c>
      <c r="D3711" s="8" t="s">
        <v>9454</v>
      </c>
      <c r="E3711" s="8"/>
      <c r="F3711" s="8" t="s">
        <v>14983</v>
      </c>
    </row>
    <row r="3712" spans="1:6" ht="15.75" customHeight="1" x14ac:dyDescent="0.25">
      <c r="A3712" s="8"/>
      <c r="B3712" s="8" t="s">
        <v>14599</v>
      </c>
      <c r="C3712" s="8" t="s">
        <v>14600</v>
      </c>
      <c r="D3712" s="8" t="s">
        <v>9456</v>
      </c>
      <c r="E3712" s="8"/>
      <c r="F3712" s="8" t="s">
        <v>14980</v>
      </c>
    </row>
    <row r="3713" spans="1:6" ht="15.75" customHeight="1" x14ac:dyDescent="0.25">
      <c r="A3713" s="8"/>
      <c r="B3713" s="8" t="s">
        <v>14599</v>
      </c>
      <c r="C3713" s="8" t="s">
        <v>14600</v>
      </c>
      <c r="D3713" s="8" t="s">
        <v>9459</v>
      </c>
      <c r="E3713" s="8"/>
      <c r="F3713" s="8" t="s">
        <v>14987</v>
      </c>
    </row>
    <row r="3714" spans="1:6" ht="15.75" customHeight="1" x14ac:dyDescent="0.25">
      <c r="A3714" s="8"/>
      <c r="B3714" s="8" t="s">
        <v>14599</v>
      </c>
      <c r="C3714" s="8" t="s">
        <v>14600</v>
      </c>
      <c r="D3714" s="8" t="s">
        <v>9462</v>
      </c>
      <c r="E3714" s="8"/>
      <c r="F3714" s="8" t="s">
        <v>14996</v>
      </c>
    </row>
    <row r="3715" spans="1:6" ht="15.75" customHeight="1" x14ac:dyDescent="0.25">
      <c r="A3715" s="8"/>
      <c r="B3715" s="8" t="s">
        <v>14599</v>
      </c>
      <c r="C3715" s="8" t="s">
        <v>14600</v>
      </c>
      <c r="D3715" s="8" t="s">
        <v>9464</v>
      </c>
      <c r="E3715" s="8"/>
      <c r="F3715" s="8" t="s">
        <v>14985</v>
      </c>
    </row>
    <row r="3716" spans="1:6" ht="15.75" customHeight="1" x14ac:dyDescent="0.25">
      <c r="A3716" s="8"/>
      <c r="B3716" s="8" t="s">
        <v>14599</v>
      </c>
      <c r="C3716" s="8" t="s">
        <v>14600</v>
      </c>
      <c r="D3716" s="8" t="s">
        <v>9463</v>
      </c>
      <c r="E3716" s="8"/>
      <c r="F3716" s="8" t="s">
        <v>14984</v>
      </c>
    </row>
    <row r="3717" spans="1:6" ht="15.75" customHeight="1" x14ac:dyDescent="0.25">
      <c r="A3717" s="8"/>
      <c r="B3717" s="8" t="s">
        <v>14599</v>
      </c>
      <c r="C3717" s="8" t="s">
        <v>14600</v>
      </c>
      <c r="D3717" s="8" t="s">
        <v>9338</v>
      </c>
      <c r="E3717" s="8"/>
      <c r="F3717" s="8" t="s">
        <v>14992</v>
      </c>
    </row>
    <row r="3718" spans="1:6" ht="15.75" customHeight="1" x14ac:dyDescent="0.25">
      <c r="A3718" s="8"/>
      <c r="B3718" s="8" t="s">
        <v>14599</v>
      </c>
      <c r="C3718" s="8" t="s">
        <v>14600</v>
      </c>
      <c r="D3718" s="8" t="s">
        <v>9340</v>
      </c>
      <c r="E3718" s="8"/>
      <c r="F3718" s="8" t="s">
        <v>14995</v>
      </c>
    </row>
    <row r="3719" spans="1:6" ht="15.75" customHeight="1" x14ac:dyDescent="0.25">
      <c r="A3719" s="8"/>
      <c r="B3719" s="8" t="s">
        <v>14599</v>
      </c>
      <c r="C3719" s="8" t="s">
        <v>14600</v>
      </c>
      <c r="D3719" s="8" t="s">
        <v>9339</v>
      </c>
      <c r="E3719" s="8"/>
      <c r="F3719" s="8" t="s">
        <v>14994</v>
      </c>
    </row>
    <row r="3720" spans="1:6" ht="15.75" customHeight="1" x14ac:dyDescent="0.25">
      <c r="A3720" s="8"/>
      <c r="B3720" s="8" t="s">
        <v>14599</v>
      </c>
      <c r="C3720" s="8" t="s">
        <v>14600</v>
      </c>
      <c r="D3720" s="8" t="s">
        <v>9336</v>
      </c>
      <c r="E3720" s="8"/>
      <c r="F3720" s="8" t="s">
        <v>14993</v>
      </c>
    </row>
    <row r="3721" spans="1:6" ht="15.75" customHeight="1" x14ac:dyDescent="0.25">
      <c r="A3721" s="8"/>
      <c r="B3721" s="8" t="s">
        <v>14599</v>
      </c>
      <c r="C3721" s="8" t="s">
        <v>14600</v>
      </c>
      <c r="D3721" s="8" t="s">
        <v>9458</v>
      </c>
      <c r="E3721" s="8"/>
      <c r="F3721" s="8" t="s">
        <v>14979</v>
      </c>
    </row>
    <row r="3722" spans="1:6" ht="15.75" customHeight="1" x14ac:dyDescent="0.25">
      <c r="A3722" s="8"/>
      <c r="B3722" s="8" t="s">
        <v>14599</v>
      </c>
      <c r="C3722" s="8" t="s">
        <v>14600</v>
      </c>
      <c r="D3722" s="8" t="s">
        <v>9457</v>
      </c>
      <c r="E3722" s="8"/>
      <c r="F3722" s="8" t="s">
        <v>14982</v>
      </c>
    </row>
    <row r="3723" spans="1:6" ht="15.75" customHeight="1" x14ac:dyDescent="0.25">
      <c r="A3723" s="8"/>
      <c r="B3723" s="8" t="s">
        <v>14599</v>
      </c>
      <c r="C3723" s="8" t="s">
        <v>14600</v>
      </c>
      <c r="D3723" s="8" t="s">
        <v>9337</v>
      </c>
      <c r="E3723" s="8"/>
      <c r="F3723" s="8" t="s">
        <v>14981</v>
      </c>
    </row>
    <row r="3724" spans="1:6" ht="15.75" customHeight="1" x14ac:dyDescent="0.25">
      <c r="A3724" s="8"/>
      <c r="B3724" s="8" t="s">
        <v>14599</v>
      </c>
      <c r="C3724" s="8" t="s">
        <v>14600</v>
      </c>
      <c r="D3724" s="8" t="s">
        <v>9466</v>
      </c>
      <c r="E3724" s="8"/>
      <c r="F3724" s="8" t="s">
        <v>14948</v>
      </c>
    </row>
    <row r="3725" spans="1:6" ht="15.75" customHeight="1" x14ac:dyDescent="0.25">
      <c r="A3725" s="8"/>
      <c r="B3725" s="8" t="s">
        <v>14599</v>
      </c>
      <c r="C3725" s="8" t="s">
        <v>14600</v>
      </c>
      <c r="D3725" s="8" t="s">
        <v>13930</v>
      </c>
      <c r="E3725" s="8"/>
      <c r="F3725" s="8" t="s">
        <v>15136</v>
      </c>
    </row>
    <row r="3726" spans="1:6" ht="15.75" customHeight="1" x14ac:dyDescent="0.25">
      <c r="A3726" s="8"/>
      <c r="B3726" s="8" t="s">
        <v>14599</v>
      </c>
      <c r="C3726" s="8" t="s">
        <v>14600</v>
      </c>
      <c r="D3726" s="8" t="s">
        <v>13932</v>
      </c>
      <c r="E3726" s="8"/>
      <c r="F3726" s="8" t="s">
        <v>15137</v>
      </c>
    </row>
    <row r="3727" spans="1:6" ht="15.75" customHeight="1" x14ac:dyDescent="0.25">
      <c r="A3727" s="8"/>
      <c r="B3727" s="8" t="s">
        <v>14599</v>
      </c>
      <c r="C3727" s="8" t="s">
        <v>14600</v>
      </c>
      <c r="D3727" s="8" t="s">
        <v>13924</v>
      </c>
      <c r="E3727" s="8"/>
      <c r="F3727" s="8" t="s">
        <v>15125</v>
      </c>
    </row>
    <row r="3728" spans="1:6" ht="15.75" customHeight="1" x14ac:dyDescent="0.25">
      <c r="A3728" s="8"/>
      <c r="B3728" s="8" t="s">
        <v>14599</v>
      </c>
      <c r="C3728" s="8" t="s">
        <v>14600</v>
      </c>
      <c r="D3728" s="8" t="s">
        <v>13928</v>
      </c>
      <c r="E3728" s="8"/>
      <c r="F3728" s="8" t="s">
        <v>15139</v>
      </c>
    </row>
    <row r="3729" spans="1:6" ht="15.75" customHeight="1" x14ac:dyDescent="0.25">
      <c r="A3729" s="8"/>
      <c r="B3729" s="8" t="s">
        <v>14599</v>
      </c>
      <c r="C3729" s="8" t="s">
        <v>14600</v>
      </c>
      <c r="D3729" s="8" t="s">
        <v>13912</v>
      </c>
      <c r="E3729" s="8"/>
      <c r="F3729" s="8" t="s">
        <v>15132</v>
      </c>
    </row>
    <row r="3730" spans="1:6" ht="15.75" customHeight="1" x14ac:dyDescent="0.25">
      <c r="A3730" s="8"/>
      <c r="B3730" s="8" t="s">
        <v>14599</v>
      </c>
      <c r="C3730" s="8" t="s">
        <v>14600</v>
      </c>
      <c r="D3730" s="8" t="s">
        <v>13914</v>
      </c>
      <c r="E3730" s="8"/>
      <c r="F3730" s="8" t="s">
        <v>15135</v>
      </c>
    </row>
    <row r="3731" spans="1:6" ht="15.75" customHeight="1" x14ac:dyDescent="0.25">
      <c r="A3731" s="8"/>
      <c r="B3731" s="8" t="s">
        <v>14599</v>
      </c>
      <c r="C3731" s="8" t="s">
        <v>14600</v>
      </c>
      <c r="D3731" s="8" t="s">
        <v>13922</v>
      </c>
      <c r="E3731" s="8"/>
      <c r="F3731" s="8" t="s">
        <v>15138</v>
      </c>
    </row>
    <row r="3732" spans="1:6" ht="15.75" customHeight="1" x14ac:dyDescent="0.25">
      <c r="A3732" s="8"/>
      <c r="B3732" s="8" t="s">
        <v>14599</v>
      </c>
      <c r="C3732" s="8" t="s">
        <v>14600</v>
      </c>
      <c r="D3732" s="8" t="s">
        <v>13884</v>
      </c>
      <c r="E3732" s="8"/>
      <c r="F3732" s="8" t="s">
        <v>15130</v>
      </c>
    </row>
    <row r="3733" spans="1:6" ht="15.75" customHeight="1" x14ac:dyDescent="0.25">
      <c r="A3733" s="8"/>
      <c r="B3733" s="8" t="s">
        <v>14599</v>
      </c>
      <c r="C3733" s="8" t="s">
        <v>14600</v>
      </c>
      <c r="D3733" s="8" t="s">
        <v>13886</v>
      </c>
      <c r="E3733" s="8"/>
      <c r="F3733" s="8" t="s">
        <v>15127</v>
      </c>
    </row>
    <row r="3734" spans="1:6" ht="15.75" customHeight="1" x14ac:dyDescent="0.25">
      <c r="A3734" s="8"/>
      <c r="B3734" s="8" t="s">
        <v>14599</v>
      </c>
      <c r="C3734" s="8" t="s">
        <v>14600</v>
      </c>
      <c r="D3734" s="8" t="s">
        <v>13888</v>
      </c>
      <c r="E3734" s="8"/>
      <c r="F3734" s="8" t="s">
        <v>15128</v>
      </c>
    </row>
    <row r="3735" spans="1:6" ht="15.75" customHeight="1" x14ac:dyDescent="0.25">
      <c r="A3735" s="8"/>
      <c r="B3735" s="8" t="s">
        <v>14599</v>
      </c>
      <c r="C3735" s="8" t="s">
        <v>14600</v>
      </c>
      <c r="D3735" s="8" t="s">
        <v>13894</v>
      </c>
      <c r="E3735" s="8"/>
      <c r="F3735" s="8" t="s">
        <v>15129</v>
      </c>
    </row>
    <row r="3736" spans="1:6" ht="15.75" customHeight="1" x14ac:dyDescent="0.25">
      <c r="A3736" s="8"/>
      <c r="B3736" s="8" t="s">
        <v>14599</v>
      </c>
      <c r="C3736" s="8" t="s">
        <v>14600</v>
      </c>
      <c r="D3736" s="8" t="s">
        <v>13926</v>
      </c>
      <c r="E3736" s="8"/>
      <c r="F3736" s="8" t="s">
        <v>15123</v>
      </c>
    </row>
    <row r="3737" spans="1:6" ht="15.75" customHeight="1" x14ac:dyDescent="0.25">
      <c r="A3737" s="8"/>
      <c r="B3737" s="8" t="s">
        <v>14599</v>
      </c>
      <c r="C3737" s="8" t="s">
        <v>14600</v>
      </c>
      <c r="D3737" s="8" t="s">
        <v>13890</v>
      </c>
      <c r="E3737" s="8"/>
      <c r="F3737" s="8" t="s">
        <v>15124</v>
      </c>
    </row>
    <row r="3738" spans="1:6" ht="15.75" customHeight="1" x14ac:dyDescent="0.25">
      <c r="A3738" s="8"/>
      <c r="B3738" s="8" t="s">
        <v>14599</v>
      </c>
      <c r="C3738" s="8" t="s">
        <v>14600</v>
      </c>
      <c r="D3738" s="8" t="s">
        <v>13892</v>
      </c>
      <c r="E3738" s="8"/>
      <c r="F3738" s="8" t="s">
        <v>15126</v>
      </c>
    </row>
    <row r="3739" spans="1:6" ht="15.75" customHeight="1" x14ac:dyDescent="0.25">
      <c r="A3739" s="8"/>
      <c r="B3739" s="8" t="s">
        <v>14599</v>
      </c>
      <c r="C3739" s="8" t="s">
        <v>14600</v>
      </c>
      <c r="D3739" s="8" t="s">
        <v>13852</v>
      </c>
      <c r="E3739" s="8"/>
      <c r="F3739" s="8" t="s">
        <v>15032</v>
      </c>
    </row>
    <row r="3740" spans="1:6" ht="15.75" customHeight="1" x14ac:dyDescent="0.25">
      <c r="A3740" s="8"/>
      <c r="B3740" s="8" t="s">
        <v>14599</v>
      </c>
      <c r="C3740" s="8" t="s">
        <v>14600</v>
      </c>
      <c r="D3740" s="8" t="s">
        <v>13854</v>
      </c>
      <c r="E3740" s="8"/>
      <c r="F3740" s="8" t="s">
        <v>15035</v>
      </c>
    </row>
    <row r="3741" spans="1:6" ht="15.75" customHeight="1" x14ac:dyDescent="0.25">
      <c r="A3741" s="8"/>
      <c r="B3741" s="8" t="s">
        <v>14599</v>
      </c>
      <c r="C3741" s="8" t="s">
        <v>14600</v>
      </c>
      <c r="D3741" s="8" t="s">
        <v>13844</v>
      </c>
      <c r="E3741" s="8"/>
      <c r="F3741" s="8" t="s">
        <v>15038</v>
      </c>
    </row>
    <row r="3742" spans="1:6" ht="15.75" customHeight="1" x14ac:dyDescent="0.25">
      <c r="A3742" s="8"/>
      <c r="B3742" s="8" t="s">
        <v>14599</v>
      </c>
      <c r="C3742" s="8" t="s">
        <v>14600</v>
      </c>
      <c r="D3742" s="8" t="s">
        <v>13850</v>
      </c>
      <c r="E3742" s="8"/>
      <c r="F3742" s="8" t="s">
        <v>15031</v>
      </c>
    </row>
    <row r="3743" spans="1:6" ht="15.75" customHeight="1" x14ac:dyDescent="0.25">
      <c r="A3743" s="8"/>
      <c r="B3743" s="8" t="s">
        <v>14599</v>
      </c>
      <c r="C3743" s="8" t="s">
        <v>14600</v>
      </c>
      <c r="D3743" s="8" t="s">
        <v>13832</v>
      </c>
      <c r="E3743" s="8"/>
      <c r="F3743" s="8" t="s">
        <v>15046</v>
      </c>
    </row>
    <row r="3744" spans="1:6" ht="15.75" customHeight="1" x14ac:dyDescent="0.25">
      <c r="A3744" s="8"/>
      <c r="B3744" s="8" t="s">
        <v>14599</v>
      </c>
      <c r="C3744" s="8" t="s">
        <v>14600</v>
      </c>
      <c r="D3744" s="8" t="s">
        <v>13834</v>
      </c>
      <c r="E3744" s="8"/>
      <c r="F3744" s="8" t="s">
        <v>15033</v>
      </c>
    </row>
    <row r="3745" spans="1:6" ht="15.75" customHeight="1" x14ac:dyDescent="0.25">
      <c r="A3745" s="8"/>
      <c r="B3745" s="8" t="s">
        <v>14599</v>
      </c>
      <c r="C3745" s="8" t="s">
        <v>14600</v>
      </c>
      <c r="D3745" s="8" t="s">
        <v>13842</v>
      </c>
      <c r="E3745" s="8"/>
      <c r="F3745" s="8" t="s">
        <v>15034</v>
      </c>
    </row>
    <row r="3746" spans="1:6" ht="15.75" customHeight="1" x14ac:dyDescent="0.25">
      <c r="A3746" s="8"/>
      <c r="B3746" s="8" t="s">
        <v>14599</v>
      </c>
      <c r="C3746" s="8" t="s">
        <v>14600</v>
      </c>
      <c r="D3746" s="8" t="s">
        <v>13918</v>
      </c>
      <c r="E3746" s="8"/>
      <c r="F3746" s="8" t="s">
        <v>15133</v>
      </c>
    </row>
    <row r="3747" spans="1:6" ht="15.75" customHeight="1" x14ac:dyDescent="0.25">
      <c r="A3747" s="8"/>
      <c r="B3747" s="8" t="s">
        <v>14599</v>
      </c>
      <c r="C3747" s="8" t="s">
        <v>14600</v>
      </c>
      <c r="D3747" s="8" t="s">
        <v>13920</v>
      </c>
      <c r="E3747" s="8"/>
      <c r="F3747" s="8" t="s">
        <v>15134</v>
      </c>
    </row>
    <row r="3748" spans="1:6" ht="15.75" customHeight="1" x14ac:dyDescent="0.25">
      <c r="A3748" s="8"/>
      <c r="B3748" s="8" t="s">
        <v>14599</v>
      </c>
      <c r="C3748" s="8" t="s">
        <v>14600</v>
      </c>
      <c r="D3748" s="8" t="s">
        <v>13910</v>
      </c>
      <c r="E3748" s="8"/>
      <c r="F3748" s="8" t="s">
        <v>15131</v>
      </c>
    </row>
    <row r="3749" spans="1:6" ht="15.75" customHeight="1" x14ac:dyDescent="0.25">
      <c r="A3749" s="8"/>
      <c r="B3749" s="8" t="s">
        <v>14599</v>
      </c>
      <c r="C3749" s="8" t="s">
        <v>14600</v>
      </c>
      <c r="D3749" s="8" t="s">
        <v>13916</v>
      </c>
      <c r="E3749" s="8"/>
      <c r="F3749" s="8" t="s">
        <v>15086</v>
      </c>
    </row>
    <row r="3750" spans="1:6" ht="15.75" customHeight="1" x14ac:dyDescent="0.25">
      <c r="A3750" s="8"/>
      <c r="B3750" s="8" t="s">
        <v>14599</v>
      </c>
      <c r="C3750" s="8" t="s">
        <v>14600</v>
      </c>
      <c r="D3750" s="8" t="s">
        <v>13846</v>
      </c>
      <c r="E3750" s="8"/>
      <c r="F3750" s="8" t="s">
        <v>15039</v>
      </c>
    </row>
    <row r="3751" spans="1:6" ht="15.75" customHeight="1" x14ac:dyDescent="0.25">
      <c r="A3751" s="8"/>
      <c r="B3751" s="8" t="s">
        <v>14599</v>
      </c>
      <c r="C3751" s="8" t="s">
        <v>14600</v>
      </c>
      <c r="D3751" s="8" t="s">
        <v>13848</v>
      </c>
      <c r="E3751" s="8"/>
      <c r="F3751" s="8" t="s">
        <v>15036</v>
      </c>
    </row>
    <row r="3752" spans="1:6" ht="15.75" customHeight="1" x14ac:dyDescent="0.25">
      <c r="A3752" s="8"/>
      <c r="B3752" s="8" t="s">
        <v>14599</v>
      </c>
      <c r="C3752" s="8" t="s">
        <v>14600</v>
      </c>
      <c r="D3752" s="8" t="s">
        <v>13882</v>
      </c>
      <c r="E3752" s="8"/>
      <c r="F3752" s="8" t="s">
        <v>15037</v>
      </c>
    </row>
    <row r="3753" spans="1:6" ht="15.75" customHeight="1" x14ac:dyDescent="0.25">
      <c r="A3753" s="8"/>
      <c r="B3753" s="8" t="s">
        <v>14599</v>
      </c>
      <c r="C3753" s="8" t="s">
        <v>14600</v>
      </c>
      <c r="D3753" s="8" t="s">
        <v>9409</v>
      </c>
      <c r="E3753" s="8"/>
      <c r="F3753" s="8" t="s">
        <v>14977</v>
      </c>
    </row>
    <row r="3754" spans="1:6" ht="15.75" customHeight="1" x14ac:dyDescent="0.25">
      <c r="A3754" s="8"/>
      <c r="B3754" s="8" t="s">
        <v>14599</v>
      </c>
      <c r="C3754" s="8" t="s">
        <v>14600</v>
      </c>
      <c r="D3754" s="8" t="s">
        <v>9410</v>
      </c>
      <c r="E3754" s="8"/>
      <c r="F3754" s="8" t="s">
        <v>14973</v>
      </c>
    </row>
    <row r="3755" spans="1:6" ht="15.75" customHeight="1" x14ac:dyDescent="0.25">
      <c r="A3755" s="8"/>
      <c r="B3755" s="8" t="s">
        <v>14599</v>
      </c>
      <c r="C3755" s="8" t="s">
        <v>14600</v>
      </c>
      <c r="D3755" s="8" t="s">
        <v>9412</v>
      </c>
      <c r="E3755" s="8"/>
      <c r="F3755" s="8" t="s">
        <v>14972</v>
      </c>
    </row>
    <row r="3756" spans="1:6" ht="15.75" customHeight="1" x14ac:dyDescent="0.25">
      <c r="A3756" s="8"/>
      <c r="B3756" s="8" t="s">
        <v>14599</v>
      </c>
      <c r="C3756" s="8" t="s">
        <v>14600</v>
      </c>
      <c r="D3756" s="8" t="s">
        <v>9413</v>
      </c>
      <c r="E3756" s="8"/>
      <c r="F3756" s="8" t="s">
        <v>14978</v>
      </c>
    </row>
    <row r="3757" spans="1:6" ht="15.75" customHeight="1" x14ac:dyDescent="0.25">
      <c r="A3757" s="8"/>
      <c r="B3757" s="8" t="s">
        <v>14599</v>
      </c>
      <c r="C3757" s="8" t="s">
        <v>14600</v>
      </c>
      <c r="D3757" s="8" t="s">
        <v>9416</v>
      </c>
      <c r="E3757" s="8"/>
      <c r="F3757" s="8" t="s">
        <v>14966</v>
      </c>
    </row>
    <row r="3758" spans="1:6" ht="15.75" customHeight="1" x14ac:dyDescent="0.25">
      <c r="A3758" s="8"/>
      <c r="B3758" s="8" t="s">
        <v>14599</v>
      </c>
      <c r="C3758" s="8" t="s">
        <v>14600</v>
      </c>
      <c r="D3758" s="8" t="s">
        <v>9418</v>
      </c>
      <c r="E3758" s="8"/>
      <c r="F3758" s="8" t="s">
        <v>14976</v>
      </c>
    </row>
    <row r="3759" spans="1:6" ht="15.75" customHeight="1" x14ac:dyDescent="0.25">
      <c r="A3759" s="8"/>
      <c r="B3759" s="8" t="s">
        <v>14599</v>
      </c>
      <c r="C3759" s="8" t="s">
        <v>14600</v>
      </c>
      <c r="D3759" s="8" t="s">
        <v>9417</v>
      </c>
      <c r="E3759" s="8"/>
      <c r="F3759" s="8" t="s">
        <v>14975</v>
      </c>
    </row>
    <row r="3760" spans="1:6" ht="15.75" customHeight="1" x14ac:dyDescent="0.25">
      <c r="A3760" s="8"/>
      <c r="B3760" s="8" t="s">
        <v>14599</v>
      </c>
      <c r="C3760" s="8" t="s">
        <v>14600</v>
      </c>
      <c r="D3760" s="8" t="s">
        <v>9473</v>
      </c>
      <c r="E3760" s="8"/>
      <c r="F3760" s="8" t="s">
        <v>14954</v>
      </c>
    </row>
    <row r="3761" spans="1:6" ht="15.75" customHeight="1" x14ac:dyDescent="0.25">
      <c r="A3761" s="8"/>
      <c r="B3761" s="8" t="s">
        <v>14599</v>
      </c>
      <c r="C3761" s="8" t="s">
        <v>14600</v>
      </c>
      <c r="D3761" s="8" t="s">
        <v>9470</v>
      </c>
      <c r="E3761" s="8"/>
      <c r="F3761" s="8" t="s">
        <v>14953</v>
      </c>
    </row>
    <row r="3762" spans="1:6" ht="15.75" customHeight="1" x14ac:dyDescent="0.25">
      <c r="A3762" s="8"/>
      <c r="B3762" s="8" t="s">
        <v>14599</v>
      </c>
      <c r="C3762" s="8" t="s">
        <v>14600</v>
      </c>
      <c r="D3762" s="8" t="s">
        <v>9467</v>
      </c>
      <c r="E3762" s="8"/>
      <c r="F3762" s="8" t="s">
        <v>14950</v>
      </c>
    </row>
    <row r="3763" spans="1:6" ht="15.75" customHeight="1" x14ac:dyDescent="0.25">
      <c r="A3763" s="8"/>
      <c r="B3763" s="8" t="s">
        <v>14599</v>
      </c>
      <c r="C3763" s="8" t="s">
        <v>14600</v>
      </c>
      <c r="D3763" s="8" t="s">
        <v>9474</v>
      </c>
      <c r="E3763" s="8"/>
      <c r="F3763" s="8" t="s">
        <v>14951</v>
      </c>
    </row>
    <row r="3764" spans="1:6" ht="15.75" customHeight="1" x14ac:dyDescent="0.25">
      <c r="A3764" s="8"/>
      <c r="B3764" s="8" t="s">
        <v>14599</v>
      </c>
      <c r="C3764" s="8" t="s">
        <v>14600</v>
      </c>
      <c r="D3764" s="8" t="s">
        <v>9411</v>
      </c>
      <c r="E3764" s="8"/>
      <c r="F3764" s="8" t="s">
        <v>14974</v>
      </c>
    </row>
    <row r="3765" spans="1:6" ht="15.75" customHeight="1" x14ac:dyDescent="0.25">
      <c r="A3765" s="8"/>
      <c r="B3765" s="8" t="s">
        <v>14599</v>
      </c>
      <c r="C3765" s="8" t="s">
        <v>14600</v>
      </c>
      <c r="D3765" s="8" t="s">
        <v>9471</v>
      </c>
      <c r="E3765" s="8"/>
      <c r="F3765" s="8" t="s">
        <v>14964</v>
      </c>
    </row>
    <row r="3766" spans="1:6" ht="15.75" customHeight="1" x14ac:dyDescent="0.25">
      <c r="A3766" s="8"/>
      <c r="B3766" s="8" t="s">
        <v>14599</v>
      </c>
      <c r="C3766" s="8" t="s">
        <v>14600</v>
      </c>
      <c r="D3766" s="8" t="s">
        <v>9472</v>
      </c>
      <c r="E3766" s="8"/>
      <c r="F3766" s="8" t="s">
        <v>14952</v>
      </c>
    </row>
    <row r="3767" spans="1:6" ht="15.75" customHeight="1" x14ac:dyDescent="0.25">
      <c r="A3767" s="8"/>
      <c r="B3767" s="8" t="s">
        <v>14599</v>
      </c>
      <c r="C3767" s="8" t="s">
        <v>14600</v>
      </c>
      <c r="D3767" s="8" t="s">
        <v>13898</v>
      </c>
      <c r="E3767" s="8"/>
      <c r="F3767" s="8" t="s">
        <v>15151</v>
      </c>
    </row>
    <row r="3768" spans="1:6" ht="15.75" customHeight="1" x14ac:dyDescent="0.25">
      <c r="A3768" s="8"/>
      <c r="B3768" s="8" t="s">
        <v>14599</v>
      </c>
      <c r="C3768" s="8" t="s">
        <v>14600</v>
      </c>
      <c r="D3768" s="8" t="s">
        <v>13900</v>
      </c>
      <c r="E3768" s="8"/>
      <c r="F3768" s="8" t="s">
        <v>15154</v>
      </c>
    </row>
    <row r="3769" spans="1:6" ht="15.75" customHeight="1" x14ac:dyDescent="0.25">
      <c r="A3769" s="8"/>
      <c r="B3769" s="8" t="s">
        <v>14599</v>
      </c>
      <c r="C3769" s="8" t="s">
        <v>14600</v>
      </c>
      <c r="D3769" s="8" t="s">
        <v>13902</v>
      </c>
      <c r="E3769" s="8"/>
      <c r="F3769" s="8" t="s">
        <v>14881</v>
      </c>
    </row>
    <row r="3770" spans="1:6" ht="15.75" customHeight="1" x14ac:dyDescent="0.25">
      <c r="A3770" s="8"/>
      <c r="B3770" s="8" t="s">
        <v>14599</v>
      </c>
      <c r="C3770" s="8" t="s">
        <v>14600</v>
      </c>
      <c r="D3770" s="8" t="s">
        <v>13908</v>
      </c>
      <c r="E3770" s="8"/>
      <c r="F3770" s="8" t="s">
        <v>15150</v>
      </c>
    </row>
    <row r="3771" spans="1:6" ht="15.75" customHeight="1" x14ac:dyDescent="0.25">
      <c r="A3771" s="8"/>
      <c r="B3771" s="8" t="s">
        <v>14599</v>
      </c>
      <c r="C3771" s="8" t="s">
        <v>14600</v>
      </c>
      <c r="D3771" s="8" t="s">
        <v>13896</v>
      </c>
      <c r="E3771" s="8"/>
      <c r="F3771" s="8" t="s">
        <v>15140</v>
      </c>
    </row>
    <row r="3772" spans="1:6" ht="15.75" customHeight="1" x14ac:dyDescent="0.25">
      <c r="A3772" s="8"/>
      <c r="B3772" s="8" t="s">
        <v>14599</v>
      </c>
      <c r="C3772" s="8" t="s">
        <v>14600</v>
      </c>
      <c r="D3772" s="8" t="s">
        <v>13904</v>
      </c>
      <c r="E3772" s="8"/>
      <c r="F3772" s="8" t="s">
        <v>15152</v>
      </c>
    </row>
    <row r="3773" spans="1:6" ht="15.75" customHeight="1" x14ac:dyDescent="0.25">
      <c r="A3773" s="8"/>
      <c r="B3773" s="8" t="s">
        <v>14599</v>
      </c>
      <c r="C3773" s="8" t="s">
        <v>14600</v>
      </c>
      <c r="D3773" s="8" t="s">
        <v>13906</v>
      </c>
      <c r="E3773" s="8"/>
      <c r="F3773" s="8" t="s">
        <v>15153</v>
      </c>
    </row>
    <row r="3774" spans="1:6" ht="15.75" customHeight="1" x14ac:dyDescent="0.25">
      <c r="A3774" s="8"/>
      <c r="B3774" s="8" t="s">
        <v>14599</v>
      </c>
      <c r="C3774" s="8" t="s">
        <v>14600</v>
      </c>
      <c r="D3774" s="8" t="s">
        <v>9400</v>
      </c>
      <c r="E3774" s="8"/>
      <c r="F3774" s="8" t="s">
        <v>14968</v>
      </c>
    </row>
    <row r="3775" spans="1:6" ht="15.75" customHeight="1" x14ac:dyDescent="0.25">
      <c r="A3775" s="8"/>
      <c r="B3775" s="8" t="s">
        <v>14599</v>
      </c>
      <c r="C3775" s="8" t="s">
        <v>14600</v>
      </c>
      <c r="D3775" s="8" t="s">
        <v>9415</v>
      </c>
      <c r="E3775" s="8"/>
      <c r="F3775" s="8" t="s">
        <v>14965</v>
      </c>
    </row>
    <row r="3776" spans="1:6" ht="15.75" customHeight="1" x14ac:dyDescent="0.25">
      <c r="A3776" s="8"/>
      <c r="B3776" s="8" t="s">
        <v>14599</v>
      </c>
      <c r="C3776" s="8" t="s">
        <v>14600</v>
      </c>
      <c r="D3776" s="8" t="s">
        <v>9414</v>
      </c>
      <c r="E3776" s="8"/>
      <c r="F3776" s="8" t="s">
        <v>14967</v>
      </c>
    </row>
    <row r="3777" spans="1:6" ht="15.75" customHeight="1" x14ac:dyDescent="0.25">
      <c r="A3777" s="8"/>
      <c r="B3777" s="8" t="s">
        <v>14599</v>
      </c>
      <c r="C3777" s="8" t="s">
        <v>14600</v>
      </c>
      <c r="D3777" s="8" t="s">
        <v>9401</v>
      </c>
      <c r="E3777" s="8"/>
      <c r="F3777" s="8" t="s">
        <v>14971</v>
      </c>
    </row>
    <row r="3778" spans="1:6" ht="15.75" customHeight="1" x14ac:dyDescent="0.25">
      <c r="A3778" s="8"/>
      <c r="B3778" s="8" t="s">
        <v>14599</v>
      </c>
      <c r="C3778" s="8" t="s">
        <v>14600</v>
      </c>
      <c r="D3778" s="8" t="s">
        <v>18223</v>
      </c>
      <c r="E3778" s="8"/>
      <c r="F3778" s="8" t="s">
        <v>18242</v>
      </c>
    </row>
    <row r="3779" spans="1:6" ht="15.75" customHeight="1" x14ac:dyDescent="0.25">
      <c r="A3779" s="8"/>
      <c r="B3779" s="8" t="s">
        <v>14599</v>
      </c>
      <c r="C3779" s="8" t="s">
        <v>14600</v>
      </c>
      <c r="D3779" s="8" t="s">
        <v>9398</v>
      </c>
      <c r="E3779" s="8"/>
      <c r="F3779" s="8" t="s">
        <v>14970</v>
      </c>
    </row>
    <row r="3780" spans="1:6" ht="15.75" customHeight="1" x14ac:dyDescent="0.25">
      <c r="A3780" s="8"/>
      <c r="B3780" s="8" t="s">
        <v>14599</v>
      </c>
      <c r="C3780" s="8" t="s">
        <v>14600</v>
      </c>
      <c r="D3780" s="8" t="s">
        <v>9397</v>
      </c>
      <c r="E3780" s="8"/>
      <c r="F3780" s="8" t="s">
        <v>14969</v>
      </c>
    </row>
    <row r="3781" spans="1:6" ht="15.75" customHeight="1" x14ac:dyDescent="0.25">
      <c r="A3781" s="8"/>
      <c r="B3781" s="8" t="s">
        <v>14599</v>
      </c>
      <c r="C3781" s="8" t="s">
        <v>14600</v>
      </c>
      <c r="D3781" s="8" t="s">
        <v>13661</v>
      </c>
      <c r="E3781" s="8"/>
      <c r="F3781" s="8" t="s">
        <v>14721</v>
      </c>
    </row>
    <row r="3782" spans="1:6" ht="15.75" customHeight="1" x14ac:dyDescent="0.25">
      <c r="A3782" s="8"/>
      <c r="B3782" s="8" t="s">
        <v>14599</v>
      </c>
      <c r="C3782" s="8" t="s">
        <v>14600</v>
      </c>
      <c r="D3782" s="8" t="s">
        <v>13659</v>
      </c>
      <c r="E3782" s="8"/>
      <c r="F3782" s="8" t="s">
        <v>14724</v>
      </c>
    </row>
    <row r="3783" spans="1:6" ht="15.75" customHeight="1" x14ac:dyDescent="0.25">
      <c r="A3783" s="8"/>
      <c r="B3783" s="8" t="s">
        <v>14599</v>
      </c>
      <c r="C3783" s="8" t="s">
        <v>14600</v>
      </c>
      <c r="D3783" s="8" t="s">
        <v>13657</v>
      </c>
      <c r="E3783" s="8"/>
      <c r="F3783" s="8" t="s">
        <v>14723</v>
      </c>
    </row>
    <row r="3784" spans="1:6" ht="15.75" customHeight="1" x14ac:dyDescent="0.25">
      <c r="A3784" s="8"/>
      <c r="B3784" s="8" t="s">
        <v>14599</v>
      </c>
      <c r="C3784" s="8" t="s">
        <v>14600</v>
      </c>
      <c r="D3784" s="8" t="s">
        <v>13651</v>
      </c>
      <c r="E3784" s="8"/>
      <c r="F3784" s="8" t="s">
        <v>14722</v>
      </c>
    </row>
    <row r="3785" spans="1:6" ht="15.75" customHeight="1" x14ac:dyDescent="0.25">
      <c r="A3785" s="8"/>
      <c r="B3785" s="8" t="s">
        <v>14599</v>
      </c>
      <c r="C3785" s="8" t="s">
        <v>14600</v>
      </c>
      <c r="D3785" s="8" t="s">
        <v>13663</v>
      </c>
      <c r="E3785" s="8"/>
      <c r="F3785" s="8" t="s">
        <v>14729</v>
      </c>
    </row>
    <row r="3786" spans="1:6" ht="15.75" customHeight="1" x14ac:dyDescent="0.25">
      <c r="A3786" s="8"/>
      <c r="B3786" s="8" t="s">
        <v>14599</v>
      </c>
      <c r="C3786" s="8" t="s">
        <v>14600</v>
      </c>
      <c r="D3786" s="8" t="s">
        <v>13655</v>
      </c>
      <c r="E3786" s="8"/>
      <c r="F3786" s="8" t="s">
        <v>14728</v>
      </c>
    </row>
    <row r="3787" spans="1:6" ht="15.75" customHeight="1" x14ac:dyDescent="0.25">
      <c r="A3787" s="8"/>
      <c r="B3787" s="8" t="s">
        <v>14599</v>
      </c>
      <c r="C3787" s="8" t="s">
        <v>14600</v>
      </c>
      <c r="D3787" s="8" t="s">
        <v>13653</v>
      </c>
      <c r="E3787" s="8"/>
      <c r="F3787" s="8" t="s">
        <v>14725</v>
      </c>
    </row>
    <row r="3788" spans="1:6" ht="15.75" customHeight="1" x14ac:dyDescent="0.25">
      <c r="A3788" s="8"/>
      <c r="B3788" s="8" t="s">
        <v>14599</v>
      </c>
      <c r="C3788" s="8" t="s">
        <v>14600</v>
      </c>
      <c r="D3788" s="8" t="s">
        <v>13699</v>
      </c>
      <c r="E3788" s="8"/>
      <c r="F3788" s="8" t="s">
        <v>14734</v>
      </c>
    </row>
    <row r="3789" spans="1:6" ht="15.75" customHeight="1" x14ac:dyDescent="0.25">
      <c r="A3789" s="8"/>
      <c r="B3789" s="8" t="s">
        <v>14599</v>
      </c>
      <c r="C3789" s="8" t="s">
        <v>14600</v>
      </c>
      <c r="D3789" s="8" t="s">
        <v>13697</v>
      </c>
      <c r="E3789" s="8"/>
      <c r="F3789" s="8" t="s">
        <v>14731</v>
      </c>
    </row>
    <row r="3790" spans="1:6" ht="15.75" customHeight="1" x14ac:dyDescent="0.25">
      <c r="A3790" s="8"/>
      <c r="B3790" s="8" t="s">
        <v>14599</v>
      </c>
      <c r="C3790" s="8" t="s">
        <v>14600</v>
      </c>
      <c r="D3790" s="8" t="s">
        <v>13689</v>
      </c>
      <c r="E3790" s="8"/>
      <c r="F3790" s="8" t="s">
        <v>14730</v>
      </c>
    </row>
    <row r="3791" spans="1:6" ht="15.75" customHeight="1" x14ac:dyDescent="0.25">
      <c r="A3791" s="8"/>
      <c r="B3791" s="8" t="s">
        <v>14599</v>
      </c>
      <c r="C3791" s="8" t="s">
        <v>14600</v>
      </c>
      <c r="D3791" s="8" t="s">
        <v>13701</v>
      </c>
      <c r="E3791" s="8"/>
      <c r="F3791" s="8" t="s">
        <v>14737</v>
      </c>
    </row>
    <row r="3792" spans="1:6" ht="15.75" customHeight="1" x14ac:dyDescent="0.25">
      <c r="A3792" s="8"/>
      <c r="B3792" s="8" t="s">
        <v>14599</v>
      </c>
      <c r="C3792" s="8" t="s">
        <v>14600</v>
      </c>
      <c r="D3792" s="8" t="s">
        <v>13695</v>
      </c>
      <c r="E3792" s="8"/>
      <c r="F3792" s="8" t="s">
        <v>14736</v>
      </c>
    </row>
    <row r="3793" spans="1:6" ht="15.75" customHeight="1" x14ac:dyDescent="0.25">
      <c r="A3793" s="8"/>
      <c r="B3793" s="8" t="s">
        <v>14599</v>
      </c>
      <c r="C3793" s="8" t="s">
        <v>14600</v>
      </c>
      <c r="D3793" s="8" t="s">
        <v>13693</v>
      </c>
      <c r="E3793" s="8"/>
      <c r="F3793" s="8" t="s">
        <v>14735</v>
      </c>
    </row>
    <row r="3794" spans="1:6" ht="15.75" customHeight="1" x14ac:dyDescent="0.25">
      <c r="A3794" s="8"/>
      <c r="B3794" s="8" t="s">
        <v>14599</v>
      </c>
      <c r="C3794" s="8" t="s">
        <v>14600</v>
      </c>
      <c r="D3794" s="8" t="s">
        <v>13691</v>
      </c>
      <c r="E3794" s="8"/>
      <c r="F3794" s="8" t="s">
        <v>14738</v>
      </c>
    </row>
    <row r="3795" spans="1:6" ht="15.75" customHeight="1" x14ac:dyDescent="0.25">
      <c r="A3795" s="8"/>
      <c r="B3795" s="8" t="s">
        <v>14599</v>
      </c>
      <c r="C3795" s="8" t="s">
        <v>14600</v>
      </c>
      <c r="D3795" s="8" t="s">
        <v>13735</v>
      </c>
      <c r="E3795" s="8"/>
      <c r="F3795" s="8" t="s">
        <v>14684</v>
      </c>
    </row>
    <row r="3796" spans="1:6" ht="15.75" customHeight="1" x14ac:dyDescent="0.25">
      <c r="A3796" s="8"/>
      <c r="B3796" s="8" t="s">
        <v>14599</v>
      </c>
      <c r="C3796" s="8" t="s">
        <v>14600</v>
      </c>
      <c r="D3796" s="8" t="s">
        <v>13733</v>
      </c>
      <c r="E3796" s="8"/>
      <c r="F3796" s="8" t="s">
        <v>14687</v>
      </c>
    </row>
    <row r="3797" spans="1:6" ht="15.75" customHeight="1" x14ac:dyDescent="0.25">
      <c r="A3797" s="8"/>
      <c r="B3797" s="8" t="s">
        <v>14599</v>
      </c>
      <c r="C3797" s="8" t="s">
        <v>14600</v>
      </c>
      <c r="D3797" s="8" t="s">
        <v>13731</v>
      </c>
      <c r="E3797" s="8"/>
      <c r="F3797" s="8" t="s">
        <v>14686</v>
      </c>
    </row>
    <row r="3798" spans="1:6" ht="15.75" customHeight="1" x14ac:dyDescent="0.25">
      <c r="A3798" s="8"/>
      <c r="B3798" s="8" t="s">
        <v>14599</v>
      </c>
      <c r="C3798" s="8" t="s">
        <v>14600</v>
      </c>
      <c r="D3798" s="8" t="s">
        <v>13725</v>
      </c>
      <c r="E3798" s="8"/>
      <c r="F3798" s="8" t="s">
        <v>14685</v>
      </c>
    </row>
    <row r="3799" spans="1:6" ht="15.75" customHeight="1" x14ac:dyDescent="0.25">
      <c r="A3799" s="8"/>
      <c r="B3799" s="8" t="s">
        <v>14599</v>
      </c>
      <c r="C3799" s="8" t="s">
        <v>14600</v>
      </c>
      <c r="D3799" s="8" t="s">
        <v>13743</v>
      </c>
      <c r="E3799" s="8"/>
      <c r="F3799" s="8" t="s">
        <v>14671</v>
      </c>
    </row>
    <row r="3800" spans="1:6" ht="15.75" customHeight="1" x14ac:dyDescent="0.25">
      <c r="A3800" s="8"/>
      <c r="B3800" s="8" t="s">
        <v>14599</v>
      </c>
      <c r="C3800" s="8" t="s">
        <v>14600</v>
      </c>
      <c r="D3800" s="8" t="s">
        <v>13729</v>
      </c>
      <c r="E3800" s="8"/>
      <c r="F3800" s="8" t="s">
        <v>14673</v>
      </c>
    </row>
    <row r="3801" spans="1:6" ht="15.75" customHeight="1" x14ac:dyDescent="0.25">
      <c r="A3801" s="8"/>
      <c r="B3801" s="8" t="s">
        <v>14599</v>
      </c>
      <c r="C3801" s="8" t="s">
        <v>14600</v>
      </c>
      <c r="D3801" s="8" t="s">
        <v>13727</v>
      </c>
      <c r="E3801" s="8"/>
      <c r="F3801" s="8" t="s">
        <v>14672</v>
      </c>
    </row>
    <row r="3802" spans="1:6" ht="15.75" customHeight="1" x14ac:dyDescent="0.25">
      <c r="A3802" s="8"/>
      <c r="B3802" s="8" t="s">
        <v>14599</v>
      </c>
      <c r="C3802" s="8" t="s">
        <v>14600</v>
      </c>
      <c r="D3802" s="8" t="s">
        <v>13675</v>
      </c>
      <c r="E3802" s="8"/>
      <c r="F3802" s="8" t="s">
        <v>14681</v>
      </c>
    </row>
    <row r="3803" spans="1:6" ht="15.75" customHeight="1" x14ac:dyDescent="0.25">
      <c r="A3803" s="8"/>
      <c r="B3803" s="8" t="s">
        <v>14599</v>
      </c>
      <c r="C3803" s="8" t="s">
        <v>14600</v>
      </c>
      <c r="D3803" s="8" t="s">
        <v>13673</v>
      </c>
      <c r="E3803" s="8"/>
      <c r="F3803" s="8" t="s">
        <v>14727</v>
      </c>
    </row>
    <row r="3804" spans="1:6" ht="15.75" customHeight="1" x14ac:dyDescent="0.25">
      <c r="A3804" s="8"/>
      <c r="B3804" s="8" t="s">
        <v>14599</v>
      </c>
      <c r="C3804" s="8" t="s">
        <v>14600</v>
      </c>
      <c r="D3804" s="8" t="s">
        <v>13671</v>
      </c>
      <c r="E3804" s="8"/>
      <c r="F3804" s="8" t="s">
        <v>14726</v>
      </c>
    </row>
    <row r="3805" spans="1:6" ht="15.75" customHeight="1" x14ac:dyDescent="0.25">
      <c r="A3805" s="8"/>
      <c r="B3805" s="8" t="s">
        <v>14599</v>
      </c>
      <c r="C3805" s="8" t="s">
        <v>14600</v>
      </c>
      <c r="D3805" s="8" t="s">
        <v>13665</v>
      </c>
      <c r="E3805" s="8"/>
      <c r="F3805" s="8" t="s">
        <v>14682</v>
      </c>
    </row>
    <row r="3806" spans="1:6" ht="15.75" customHeight="1" x14ac:dyDescent="0.25">
      <c r="A3806" s="8"/>
      <c r="B3806" s="8" t="s">
        <v>14599</v>
      </c>
      <c r="C3806" s="8" t="s">
        <v>14600</v>
      </c>
      <c r="D3806" s="8" t="s">
        <v>13703</v>
      </c>
      <c r="E3806" s="8"/>
      <c r="F3806" s="8" t="s">
        <v>14683</v>
      </c>
    </row>
    <row r="3807" spans="1:6" ht="15.75" customHeight="1" x14ac:dyDescent="0.25">
      <c r="A3807" s="8"/>
      <c r="B3807" s="8" t="s">
        <v>14599</v>
      </c>
      <c r="C3807" s="8" t="s">
        <v>14600</v>
      </c>
      <c r="D3807" s="8" t="s">
        <v>13669</v>
      </c>
      <c r="E3807" s="8"/>
      <c r="F3807" s="8" t="s">
        <v>14680</v>
      </c>
    </row>
    <row r="3808" spans="1:6" ht="15.75" customHeight="1" x14ac:dyDescent="0.25">
      <c r="A3808" s="8"/>
      <c r="B3808" s="8" t="s">
        <v>14599</v>
      </c>
      <c r="C3808" s="8" t="s">
        <v>14600</v>
      </c>
      <c r="D3808" s="8" t="s">
        <v>13667</v>
      </c>
      <c r="E3808" s="8"/>
      <c r="F3808" s="8" t="s">
        <v>14679</v>
      </c>
    </row>
    <row r="3809" spans="1:6" ht="15.75" customHeight="1" x14ac:dyDescent="0.25">
      <c r="A3809" s="8"/>
      <c r="B3809" s="8" t="s">
        <v>14599</v>
      </c>
      <c r="C3809" s="8" t="s">
        <v>14600</v>
      </c>
      <c r="D3809" s="8" t="s">
        <v>13823</v>
      </c>
      <c r="E3809" s="8"/>
      <c r="F3809" s="8" t="s">
        <v>14713</v>
      </c>
    </row>
    <row r="3810" spans="1:6" ht="15.75" customHeight="1" x14ac:dyDescent="0.25">
      <c r="A3810" s="8"/>
      <c r="B3810" s="8" t="s">
        <v>14599</v>
      </c>
      <c r="C3810" s="8" t="s">
        <v>14600</v>
      </c>
      <c r="D3810" s="8" t="s">
        <v>13821</v>
      </c>
      <c r="E3810" s="8"/>
      <c r="F3810" s="8" t="s">
        <v>14670</v>
      </c>
    </row>
    <row r="3811" spans="1:6" ht="15.75" customHeight="1" x14ac:dyDescent="0.25">
      <c r="A3811" s="8"/>
      <c r="B3811" s="8" t="s">
        <v>14599</v>
      </c>
      <c r="C3811" s="8" t="s">
        <v>14600</v>
      </c>
      <c r="D3811" s="8" t="s">
        <v>13819</v>
      </c>
      <c r="E3811" s="8"/>
      <c r="F3811" s="8" t="s">
        <v>14624</v>
      </c>
    </row>
    <row r="3812" spans="1:6" ht="15.75" customHeight="1" x14ac:dyDescent="0.25">
      <c r="A3812" s="8"/>
      <c r="B3812" s="8" t="s">
        <v>14599</v>
      </c>
      <c r="C3812" s="8" t="s">
        <v>14600</v>
      </c>
      <c r="D3812" s="8" t="s">
        <v>13792</v>
      </c>
      <c r="E3812" s="8"/>
      <c r="F3812" s="8" t="s">
        <v>14714</v>
      </c>
    </row>
    <row r="3813" spans="1:6" ht="15.75" customHeight="1" x14ac:dyDescent="0.25">
      <c r="A3813" s="8"/>
      <c r="B3813" s="8" t="s">
        <v>14599</v>
      </c>
      <c r="C3813" s="8" t="s">
        <v>14600</v>
      </c>
      <c r="D3813" s="8" t="s">
        <v>13788</v>
      </c>
      <c r="E3813" s="8"/>
      <c r="F3813" s="8" t="s">
        <v>14718</v>
      </c>
    </row>
    <row r="3814" spans="1:6" ht="15.75" customHeight="1" x14ac:dyDescent="0.25">
      <c r="A3814" s="8"/>
      <c r="B3814" s="8" t="s">
        <v>14599</v>
      </c>
      <c r="C3814" s="8" t="s">
        <v>14600</v>
      </c>
      <c r="D3814" s="8" t="s">
        <v>13786</v>
      </c>
      <c r="E3814" s="8"/>
      <c r="F3814" s="8" t="s">
        <v>14715</v>
      </c>
    </row>
    <row r="3815" spans="1:6" ht="15.75" customHeight="1" x14ac:dyDescent="0.25">
      <c r="A3815" s="8"/>
      <c r="B3815" s="8" t="s">
        <v>14599</v>
      </c>
      <c r="C3815" s="8" t="s">
        <v>14600</v>
      </c>
      <c r="D3815" s="8" t="s">
        <v>13794</v>
      </c>
      <c r="E3815" s="8"/>
      <c r="F3815" s="8" t="s">
        <v>14712</v>
      </c>
    </row>
    <row r="3816" spans="1:6" ht="15.75" customHeight="1" x14ac:dyDescent="0.25">
      <c r="A3816" s="8"/>
      <c r="B3816" s="8" t="s">
        <v>14599</v>
      </c>
      <c r="C3816" s="8" t="s">
        <v>14600</v>
      </c>
      <c r="D3816" s="8" t="s">
        <v>13811</v>
      </c>
      <c r="E3816" s="8"/>
      <c r="F3816" s="8" t="s">
        <v>14619</v>
      </c>
    </row>
    <row r="3817" spans="1:6" ht="15.75" customHeight="1" x14ac:dyDescent="0.25">
      <c r="A3817" s="8"/>
      <c r="B3817" s="8" t="s">
        <v>14599</v>
      </c>
      <c r="C3817" s="8" t="s">
        <v>14600</v>
      </c>
      <c r="D3817" s="8" t="s">
        <v>13809</v>
      </c>
      <c r="E3817" s="8"/>
      <c r="F3817" s="8" t="s">
        <v>14621</v>
      </c>
    </row>
    <row r="3818" spans="1:6" ht="15.75" customHeight="1" x14ac:dyDescent="0.25">
      <c r="A3818" s="8"/>
      <c r="B3818" s="8" t="s">
        <v>14599</v>
      </c>
      <c r="C3818" s="8" t="s">
        <v>14600</v>
      </c>
      <c r="D3818" s="8" t="s">
        <v>13815</v>
      </c>
      <c r="E3818" s="8"/>
      <c r="F3818" s="8" t="s">
        <v>14620</v>
      </c>
    </row>
    <row r="3819" spans="1:6" ht="15.75" customHeight="1" x14ac:dyDescent="0.25">
      <c r="A3819" s="8"/>
      <c r="B3819" s="8" t="s">
        <v>14599</v>
      </c>
      <c r="C3819" s="8" t="s">
        <v>14600</v>
      </c>
      <c r="D3819" s="8" t="s">
        <v>13817</v>
      </c>
      <c r="E3819" s="8"/>
      <c r="F3819" s="8" t="s">
        <v>14622</v>
      </c>
    </row>
    <row r="3820" spans="1:6" ht="15.75" customHeight="1" x14ac:dyDescent="0.25">
      <c r="A3820" s="8"/>
      <c r="B3820" s="8" t="s">
        <v>14599</v>
      </c>
      <c r="C3820" s="8" t="s">
        <v>14600</v>
      </c>
      <c r="D3820" s="8" t="s">
        <v>14094</v>
      </c>
      <c r="E3820" s="8"/>
      <c r="F3820" s="8" t="s">
        <v>14623</v>
      </c>
    </row>
    <row r="3821" spans="1:6" ht="15.75" customHeight="1" x14ac:dyDescent="0.25">
      <c r="A3821" s="8"/>
      <c r="B3821" s="8" t="s">
        <v>14599</v>
      </c>
      <c r="C3821" s="8" t="s">
        <v>14600</v>
      </c>
      <c r="D3821" s="8" t="s">
        <v>13827</v>
      </c>
      <c r="E3821" s="8"/>
      <c r="F3821" s="8" t="s">
        <v>14626</v>
      </c>
    </row>
    <row r="3822" spans="1:6" ht="15.75" customHeight="1" x14ac:dyDescent="0.25">
      <c r="A3822" s="8"/>
      <c r="B3822" s="8" t="s">
        <v>14599</v>
      </c>
      <c r="C3822" s="8" t="s">
        <v>14600</v>
      </c>
      <c r="D3822" s="8" t="s">
        <v>13825</v>
      </c>
      <c r="E3822" s="8"/>
      <c r="F3822" s="8" t="s">
        <v>14625</v>
      </c>
    </row>
    <row r="3823" spans="1:6" ht="15.75" customHeight="1" x14ac:dyDescent="0.25">
      <c r="A3823" s="8"/>
      <c r="B3823" s="8" t="s">
        <v>14599</v>
      </c>
      <c r="C3823" s="8" t="s">
        <v>14600</v>
      </c>
      <c r="D3823" s="8" t="s">
        <v>13685</v>
      </c>
      <c r="E3823" s="8"/>
      <c r="F3823" s="8" t="s">
        <v>14708</v>
      </c>
    </row>
    <row r="3824" spans="1:6" ht="15.75" customHeight="1" x14ac:dyDescent="0.25">
      <c r="A3824" s="8"/>
      <c r="B3824" s="8" t="s">
        <v>14599</v>
      </c>
      <c r="C3824" s="8" t="s">
        <v>14600</v>
      </c>
      <c r="D3824" s="8" t="s">
        <v>13683</v>
      </c>
      <c r="E3824" s="8"/>
      <c r="F3824" s="8" t="s">
        <v>14711</v>
      </c>
    </row>
    <row r="3825" spans="1:6" ht="15.75" customHeight="1" x14ac:dyDescent="0.25">
      <c r="A3825" s="8"/>
      <c r="B3825" s="8" t="s">
        <v>14599</v>
      </c>
      <c r="C3825" s="8" t="s">
        <v>14600</v>
      </c>
      <c r="D3825" s="8" t="s">
        <v>13749</v>
      </c>
      <c r="E3825" s="8"/>
      <c r="F3825" s="8" t="s">
        <v>14710</v>
      </c>
    </row>
    <row r="3826" spans="1:6" ht="15.75" customHeight="1" x14ac:dyDescent="0.25">
      <c r="A3826" s="8"/>
      <c r="B3826" s="8" t="s">
        <v>14599</v>
      </c>
      <c r="C3826" s="8" t="s">
        <v>14600</v>
      </c>
      <c r="D3826" s="8" t="s">
        <v>13687</v>
      </c>
      <c r="E3826" s="8"/>
      <c r="F3826" s="8" t="s">
        <v>14709</v>
      </c>
    </row>
    <row r="3827" spans="1:6" ht="15.75" customHeight="1" x14ac:dyDescent="0.25">
      <c r="A3827" s="8"/>
      <c r="B3827" s="8" t="s">
        <v>14599</v>
      </c>
      <c r="C3827" s="8" t="s">
        <v>14600</v>
      </c>
      <c r="D3827" s="8" t="s">
        <v>13681</v>
      </c>
      <c r="E3827" s="8"/>
      <c r="F3827" s="8" t="s">
        <v>14733</v>
      </c>
    </row>
    <row r="3828" spans="1:6" ht="15.75" customHeight="1" x14ac:dyDescent="0.25">
      <c r="A3828" s="8"/>
      <c r="B3828" s="8" t="s">
        <v>14599</v>
      </c>
      <c r="C3828" s="8" t="s">
        <v>14600</v>
      </c>
      <c r="D3828" s="8" t="s">
        <v>13679</v>
      </c>
      <c r="E3828" s="8"/>
      <c r="F3828" s="8" t="s">
        <v>14732</v>
      </c>
    </row>
    <row r="3829" spans="1:6" ht="15.75" customHeight="1" x14ac:dyDescent="0.25">
      <c r="A3829" s="8"/>
      <c r="B3829" s="8" t="s">
        <v>14599</v>
      </c>
      <c r="C3829" s="8" t="s">
        <v>14600</v>
      </c>
      <c r="D3829" s="8" t="s">
        <v>13677</v>
      </c>
      <c r="E3829" s="8"/>
      <c r="F3829" s="8" t="s">
        <v>14720</v>
      </c>
    </row>
    <row r="3830" spans="1:6" ht="15.75" customHeight="1" x14ac:dyDescent="0.25">
      <c r="A3830" s="8"/>
      <c r="B3830" s="8" t="s">
        <v>14599</v>
      </c>
      <c r="C3830" s="8" t="s">
        <v>14600</v>
      </c>
      <c r="D3830" s="8" t="s">
        <v>13803</v>
      </c>
      <c r="E3830" s="8"/>
      <c r="F3830" s="8" t="s">
        <v>14717</v>
      </c>
    </row>
    <row r="3831" spans="1:6" ht="15.75" customHeight="1" x14ac:dyDescent="0.25">
      <c r="A3831" s="8"/>
      <c r="B3831" s="8" t="s">
        <v>14599</v>
      </c>
      <c r="C3831" s="8" t="s">
        <v>14600</v>
      </c>
      <c r="D3831" s="8" t="s">
        <v>13796</v>
      </c>
      <c r="E3831" s="8"/>
      <c r="F3831" s="8" t="s">
        <v>14716</v>
      </c>
    </row>
    <row r="3832" spans="1:6" ht="15.75" customHeight="1" x14ac:dyDescent="0.25">
      <c r="A3832" s="8"/>
      <c r="B3832" s="8" t="s">
        <v>14599</v>
      </c>
      <c r="C3832" s="8" t="s">
        <v>14600</v>
      </c>
      <c r="D3832" s="8" t="s">
        <v>13790</v>
      </c>
      <c r="E3832" s="8"/>
      <c r="F3832" s="8" t="s">
        <v>14719</v>
      </c>
    </row>
    <row r="3833" spans="1:6" ht="15.75" customHeight="1" x14ac:dyDescent="0.25">
      <c r="A3833" s="8"/>
      <c r="B3833" s="8" t="s">
        <v>14599</v>
      </c>
      <c r="C3833" s="8" t="s">
        <v>14600</v>
      </c>
      <c r="D3833" s="8" t="s">
        <v>13805</v>
      </c>
      <c r="E3833" s="8"/>
      <c r="F3833" s="8" t="s">
        <v>14706</v>
      </c>
    </row>
    <row r="3834" spans="1:6" ht="15.75" customHeight="1" x14ac:dyDescent="0.25">
      <c r="A3834" s="8"/>
      <c r="B3834" s="8" t="s">
        <v>14599</v>
      </c>
      <c r="C3834" s="8" t="s">
        <v>14600</v>
      </c>
      <c r="D3834" s="8" t="s">
        <v>13800</v>
      </c>
      <c r="E3834" s="8"/>
      <c r="F3834" s="8" t="s">
        <v>14705</v>
      </c>
    </row>
    <row r="3835" spans="1:6" ht="15.75" customHeight="1" x14ac:dyDescent="0.25">
      <c r="A3835" s="8"/>
      <c r="B3835" s="8" t="s">
        <v>14599</v>
      </c>
      <c r="C3835" s="8" t="s">
        <v>14600</v>
      </c>
      <c r="D3835" s="8" t="s">
        <v>13798</v>
      </c>
      <c r="E3835" s="8"/>
      <c r="F3835" s="8" t="s">
        <v>14704</v>
      </c>
    </row>
    <row r="3836" spans="1:6" ht="15.75" customHeight="1" x14ac:dyDescent="0.25">
      <c r="A3836" s="8"/>
      <c r="B3836" s="8" t="s">
        <v>14599</v>
      </c>
      <c r="C3836" s="8" t="s">
        <v>14600</v>
      </c>
      <c r="D3836" s="8" t="s">
        <v>13807</v>
      </c>
      <c r="E3836" s="8"/>
      <c r="F3836" s="8" t="s">
        <v>14707</v>
      </c>
    </row>
    <row r="3837" spans="1:6" ht="15.75" customHeight="1" x14ac:dyDescent="0.25">
      <c r="A3837" s="8"/>
      <c r="B3837" s="8" t="s">
        <v>14599</v>
      </c>
      <c r="C3837" s="8" t="s">
        <v>14600</v>
      </c>
      <c r="D3837" s="8" t="s">
        <v>13745</v>
      </c>
      <c r="E3837" s="8"/>
      <c r="F3837" s="8" t="s">
        <v>14674</v>
      </c>
    </row>
    <row r="3838" spans="1:6" ht="15.75" customHeight="1" x14ac:dyDescent="0.25">
      <c r="A3838" s="8"/>
      <c r="B3838" s="8" t="s">
        <v>14599</v>
      </c>
      <c r="C3838" s="8" t="s">
        <v>14600</v>
      </c>
      <c r="D3838" s="8" t="s">
        <v>13950</v>
      </c>
      <c r="E3838" s="8"/>
      <c r="F3838" s="8" t="s">
        <v>15054</v>
      </c>
    </row>
    <row r="3839" spans="1:6" ht="15.75" customHeight="1" x14ac:dyDescent="0.25">
      <c r="A3839" s="8"/>
      <c r="B3839" s="8" t="s">
        <v>14599</v>
      </c>
      <c r="C3839" s="8" t="s">
        <v>14600</v>
      </c>
      <c r="D3839" s="8" t="s">
        <v>13960</v>
      </c>
      <c r="E3839" s="8"/>
      <c r="F3839" s="8" t="s">
        <v>15057</v>
      </c>
    </row>
    <row r="3840" spans="1:6" ht="15.75" customHeight="1" x14ac:dyDescent="0.25">
      <c r="A3840" s="8"/>
      <c r="B3840" s="8" t="s">
        <v>14599</v>
      </c>
      <c r="C3840" s="8" t="s">
        <v>14600</v>
      </c>
      <c r="D3840" s="8" t="s">
        <v>13958</v>
      </c>
      <c r="E3840" s="8"/>
      <c r="F3840" s="8" t="s">
        <v>15056</v>
      </c>
    </row>
    <row r="3841" spans="1:6" ht="15.75" customHeight="1" x14ac:dyDescent="0.25">
      <c r="A3841" s="8"/>
      <c r="B3841" s="8" t="s">
        <v>14599</v>
      </c>
      <c r="C3841" s="8" t="s">
        <v>14600</v>
      </c>
      <c r="D3841" s="8" t="s">
        <v>13952</v>
      </c>
      <c r="E3841" s="8"/>
      <c r="F3841" s="8" t="s">
        <v>15055</v>
      </c>
    </row>
    <row r="3842" spans="1:6" ht="15.75" customHeight="1" x14ac:dyDescent="0.25">
      <c r="A3842" s="8"/>
      <c r="B3842" s="8" t="s">
        <v>14599</v>
      </c>
      <c r="C3842" s="8" t="s">
        <v>14600</v>
      </c>
      <c r="D3842" s="8" t="s">
        <v>14019</v>
      </c>
      <c r="E3842" s="8"/>
      <c r="F3842" s="8" t="s">
        <v>15080</v>
      </c>
    </row>
    <row r="3843" spans="1:6" ht="15.75" customHeight="1" x14ac:dyDescent="0.25">
      <c r="A3843" s="8"/>
      <c r="B3843" s="8" t="s">
        <v>14599</v>
      </c>
      <c r="C3843" s="8" t="s">
        <v>14600</v>
      </c>
      <c r="D3843" s="8" t="s">
        <v>13988</v>
      </c>
      <c r="E3843" s="8"/>
      <c r="F3843" s="8" t="s">
        <v>15079</v>
      </c>
    </row>
    <row r="3844" spans="1:6" ht="15.75" customHeight="1" x14ac:dyDescent="0.25">
      <c r="A3844" s="8"/>
      <c r="B3844" s="8" t="s">
        <v>14599</v>
      </c>
      <c r="C3844" s="8" t="s">
        <v>14600</v>
      </c>
      <c r="D3844" s="8" t="s">
        <v>13954</v>
      </c>
      <c r="E3844" s="8"/>
      <c r="F3844" s="8" t="s">
        <v>15067</v>
      </c>
    </row>
    <row r="3845" spans="1:6" ht="15.75" customHeight="1" x14ac:dyDescent="0.25">
      <c r="A3845" s="8"/>
      <c r="B3845" s="8" t="s">
        <v>14599</v>
      </c>
      <c r="C3845" s="8" t="s">
        <v>14600</v>
      </c>
      <c r="D3845" s="8" t="s">
        <v>13936</v>
      </c>
      <c r="E3845" s="8"/>
      <c r="F3845" s="8" t="s">
        <v>15051</v>
      </c>
    </row>
    <row r="3846" spans="1:6" ht="15.75" customHeight="1" x14ac:dyDescent="0.25">
      <c r="A3846" s="8"/>
      <c r="B3846" s="8" t="s">
        <v>14599</v>
      </c>
      <c r="C3846" s="8" t="s">
        <v>14600</v>
      </c>
      <c r="D3846" s="8" t="s">
        <v>13946</v>
      </c>
      <c r="E3846" s="8"/>
      <c r="F3846" s="8" t="s">
        <v>15064</v>
      </c>
    </row>
    <row r="3847" spans="1:6" ht="15.75" customHeight="1" x14ac:dyDescent="0.25">
      <c r="A3847" s="8"/>
      <c r="B3847" s="8" t="s">
        <v>14599</v>
      </c>
      <c r="C3847" s="8" t="s">
        <v>14600</v>
      </c>
      <c r="D3847" s="8" t="s">
        <v>13944</v>
      </c>
      <c r="E3847" s="8"/>
      <c r="F3847" s="8" t="s">
        <v>15063</v>
      </c>
    </row>
    <row r="3848" spans="1:6" ht="15.75" customHeight="1" x14ac:dyDescent="0.25">
      <c r="A3848" s="8"/>
      <c r="B3848" s="8" t="s">
        <v>14599</v>
      </c>
      <c r="C3848" s="8" t="s">
        <v>14600</v>
      </c>
      <c r="D3848" s="8" t="s">
        <v>13938</v>
      </c>
      <c r="E3848" s="8"/>
      <c r="F3848" s="8" t="s">
        <v>15052</v>
      </c>
    </row>
    <row r="3849" spans="1:6" ht="15.75" customHeight="1" x14ac:dyDescent="0.25">
      <c r="A3849" s="8"/>
      <c r="B3849" s="8" t="s">
        <v>14599</v>
      </c>
      <c r="C3849" s="8" t="s">
        <v>14600</v>
      </c>
      <c r="D3849" s="8" t="s">
        <v>13956</v>
      </c>
      <c r="E3849" s="8"/>
      <c r="F3849" s="8" t="s">
        <v>15053</v>
      </c>
    </row>
    <row r="3850" spans="1:6" ht="15.75" customHeight="1" x14ac:dyDescent="0.25">
      <c r="A3850" s="8"/>
      <c r="B3850" s="8" t="s">
        <v>14599</v>
      </c>
      <c r="C3850" s="8" t="s">
        <v>14600</v>
      </c>
      <c r="D3850" s="8" t="s">
        <v>13948</v>
      </c>
      <c r="E3850" s="8"/>
      <c r="F3850" s="8" t="s">
        <v>15050</v>
      </c>
    </row>
    <row r="3851" spans="1:6" ht="15.75" customHeight="1" x14ac:dyDescent="0.25">
      <c r="A3851" s="8"/>
      <c r="B3851" s="8" t="s">
        <v>14599</v>
      </c>
      <c r="C3851" s="8" t="s">
        <v>14600</v>
      </c>
      <c r="D3851" s="8" t="s">
        <v>13940</v>
      </c>
      <c r="E3851" s="8"/>
      <c r="F3851" s="8" t="s">
        <v>15049</v>
      </c>
    </row>
    <row r="3852" spans="1:6" ht="15.75" customHeight="1" x14ac:dyDescent="0.25">
      <c r="A3852" s="8"/>
      <c r="B3852" s="8" t="s">
        <v>14599</v>
      </c>
      <c r="C3852" s="8" t="s">
        <v>14600</v>
      </c>
      <c r="D3852" s="8" t="s">
        <v>14027</v>
      </c>
      <c r="E3852" s="8"/>
      <c r="F3852" s="8" t="s">
        <v>15068</v>
      </c>
    </row>
    <row r="3853" spans="1:6" ht="15.75" customHeight="1" x14ac:dyDescent="0.25">
      <c r="A3853" s="8"/>
      <c r="B3853" s="8" t="s">
        <v>14599</v>
      </c>
      <c r="C3853" s="8" t="s">
        <v>14600</v>
      </c>
      <c r="D3853" s="8" t="s">
        <v>14037</v>
      </c>
      <c r="E3853" s="8"/>
      <c r="F3853" s="8" t="s">
        <v>15071</v>
      </c>
    </row>
    <row r="3854" spans="1:6" ht="15.75" customHeight="1" x14ac:dyDescent="0.25">
      <c r="A3854" s="8"/>
      <c r="B3854" s="8" t="s">
        <v>14599</v>
      </c>
      <c r="C3854" s="8" t="s">
        <v>14600</v>
      </c>
      <c r="D3854" s="8" t="s">
        <v>14035</v>
      </c>
      <c r="E3854" s="8"/>
      <c r="F3854" s="8" t="s">
        <v>15070</v>
      </c>
    </row>
    <row r="3855" spans="1:6" ht="15.75" customHeight="1" x14ac:dyDescent="0.25">
      <c r="A3855" s="8"/>
      <c r="B3855" s="8" t="s">
        <v>14599</v>
      </c>
      <c r="C3855" s="8" t="s">
        <v>14600</v>
      </c>
      <c r="D3855" s="8" t="s">
        <v>14029</v>
      </c>
      <c r="E3855" s="8"/>
      <c r="F3855" s="8" t="s">
        <v>15069</v>
      </c>
    </row>
    <row r="3856" spans="1:6" ht="15.75" customHeight="1" x14ac:dyDescent="0.25">
      <c r="A3856" s="8"/>
      <c r="B3856" s="8" t="s">
        <v>14599</v>
      </c>
      <c r="C3856" s="8" t="s">
        <v>14600</v>
      </c>
      <c r="D3856" s="8" t="s">
        <v>13995</v>
      </c>
      <c r="E3856" s="8"/>
      <c r="F3856" s="8" t="s">
        <v>15076</v>
      </c>
    </row>
    <row r="3857" spans="1:6" ht="15.75" customHeight="1" x14ac:dyDescent="0.25">
      <c r="A3857" s="8"/>
      <c r="B3857" s="8" t="s">
        <v>14599</v>
      </c>
      <c r="C3857" s="8" t="s">
        <v>14600</v>
      </c>
      <c r="D3857" s="8" t="s">
        <v>13993</v>
      </c>
      <c r="E3857" s="8"/>
      <c r="F3857" s="8" t="s">
        <v>15075</v>
      </c>
    </row>
    <row r="3858" spans="1:6" ht="15.75" customHeight="1" x14ac:dyDescent="0.25">
      <c r="A3858" s="8"/>
      <c r="B3858" s="8" t="s">
        <v>14599</v>
      </c>
      <c r="C3858" s="8" t="s">
        <v>14600</v>
      </c>
      <c r="D3858" s="8" t="s">
        <v>14031</v>
      </c>
      <c r="E3858" s="8"/>
      <c r="F3858" s="8" t="s">
        <v>15072</v>
      </c>
    </row>
    <row r="3859" spans="1:6" ht="15.75" customHeight="1" x14ac:dyDescent="0.25">
      <c r="A3859" s="8"/>
      <c r="B3859" s="8" t="s">
        <v>14599</v>
      </c>
      <c r="C3859" s="8" t="s">
        <v>14600</v>
      </c>
      <c r="D3859" s="8" t="s">
        <v>14013</v>
      </c>
      <c r="E3859" s="8"/>
      <c r="F3859" s="8" t="s">
        <v>15081</v>
      </c>
    </row>
    <row r="3860" spans="1:6" ht="15.75" customHeight="1" x14ac:dyDescent="0.25">
      <c r="A3860" s="8"/>
      <c r="B3860" s="8" t="s">
        <v>14599</v>
      </c>
      <c r="C3860" s="8" t="s">
        <v>14600</v>
      </c>
      <c r="D3860" s="8" t="s">
        <v>14023</v>
      </c>
      <c r="E3860" s="8"/>
      <c r="F3860" s="8" t="s">
        <v>15078</v>
      </c>
    </row>
    <row r="3861" spans="1:6" ht="15.75" customHeight="1" x14ac:dyDescent="0.25">
      <c r="A3861" s="8"/>
      <c r="B3861" s="8" t="s">
        <v>14599</v>
      </c>
      <c r="C3861" s="8" t="s">
        <v>14600</v>
      </c>
      <c r="D3861" s="8" t="s">
        <v>14021</v>
      </c>
      <c r="E3861" s="8"/>
      <c r="F3861" s="8" t="s">
        <v>15077</v>
      </c>
    </row>
    <row r="3862" spans="1:6" ht="15.75" customHeight="1" x14ac:dyDescent="0.25">
      <c r="A3862" s="8"/>
      <c r="B3862" s="8" t="s">
        <v>14599</v>
      </c>
      <c r="C3862" s="8" t="s">
        <v>14600</v>
      </c>
      <c r="D3862" s="8" t="s">
        <v>14015</v>
      </c>
      <c r="E3862" s="8"/>
      <c r="F3862" s="8" t="s">
        <v>15084</v>
      </c>
    </row>
    <row r="3863" spans="1:6" ht="15.75" customHeight="1" x14ac:dyDescent="0.25">
      <c r="A3863" s="8"/>
      <c r="B3863" s="8" t="s">
        <v>14599</v>
      </c>
      <c r="C3863" s="8" t="s">
        <v>14600</v>
      </c>
      <c r="D3863" s="8" t="s">
        <v>14033</v>
      </c>
      <c r="E3863" s="8"/>
      <c r="F3863" s="8" t="s">
        <v>15083</v>
      </c>
    </row>
    <row r="3864" spans="1:6" ht="15.75" customHeight="1" x14ac:dyDescent="0.25">
      <c r="A3864" s="8"/>
      <c r="B3864" s="8" t="s">
        <v>14599</v>
      </c>
      <c r="C3864" s="8" t="s">
        <v>14600</v>
      </c>
      <c r="D3864" s="8" t="s">
        <v>14025</v>
      </c>
      <c r="E3864" s="8"/>
      <c r="F3864" s="8" t="s">
        <v>15082</v>
      </c>
    </row>
    <row r="3865" spans="1:6" ht="15.75" customHeight="1" x14ac:dyDescent="0.25">
      <c r="A3865" s="8"/>
      <c r="B3865" s="8" t="s">
        <v>14599</v>
      </c>
      <c r="C3865" s="8" t="s">
        <v>14600</v>
      </c>
      <c r="D3865" s="8" t="s">
        <v>14017</v>
      </c>
      <c r="E3865" s="8"/>
      <c r="F3865" s="8" t="s">
        <v>15085</v>
      </c>
    </row>
    <row r="3866" spans="1:6" ht="15.75" customHeight="1" x14ac:dyDescent="0.25">
      <c r="A3866" s="8"/>
      <c r="B3866" s="8" t="s">
        <v>14599</v>
      </c>
      <c r="C3866" s="8" t="s">
        <v>14600</v>
      </c>
      <c r="D3866" s="8" t="s">
        <v>13709</v>
      </c>
      <c r="E3866" s="8"/>
      <c r="F3866" s="8" t="s">
        <v>14700</v>
      </c>
    </row>
    <row r="3867" spans="1:6" ht="15.75" customHeight="1" x14ac:dyDescent="0.25">
      <c r="A3867" s="8"/>
      <c r="B3867" s="8" t="s">
        <v>14599</v>
      </c>
      <c r="C3867" s="8" t="s">
        <v>14600</v>
      </c>
      <c r="D3867" s="8" t="s">
        <v>13707</v>
      </c>
      <c r="E3867" s="8"/>
      <c r="F3867" s="8" t="s">
        <v>14697</v>
      </c>
    </row>
    <row r="3868" spans="1:6" ht="15.75" customHeight="1" x14ac:dyDescent="0.25">
      <c r="A3868" s="8"/>
      <c r="B3868" s="8" t="s">
        <v>14599</v>
      </c>
      <c r="C3868" s="8" t="s">
        <v>14600</v>
      </c>
      <c r="D3868" s="8" t="s">
        <v>13705</v>
      </c>
      <c r="E3868" s="8"/>
      <c r="F3868" s="8" t="s">
        <v>14696</v>
      </c>
    </row>
    <row r="3869" spans="1:6" ht="15.75" customHeight="1" x14ac:dyDescent="0.25">
      <c r="A3869" s="8"/>
      <c r="B3869" s="8" t="s">
        <v>14599</v>
      </c>
      <c r="C3869" s="8" t="s">
        <v>14600</v>
      </c>
      <c r="D3869" s="8" t="s">
        <v>13719</v>
      </c>
      <c r="E3869" s="8"/>
      <c r="F3869" s="8" t="s">
        <v>14703</v>
      </c>
    </row>
    <row r="3870" spans="1:6" ht="15.75" customHeight="1" x14ac:dyDescent="0.25">
      <c r="A3870" s="8"/>
      <c r="B3870" s="8" t="s">
        <v>14599</v>
      </c>
      <c r="C3870" s="8" t="s">
        <v>14600</v>
      </c>
      <c r="D3870" s="8" t="s">
        <v>13717</v>
      </c>
      <c r="E3870" s="8"/>
      <c r="F3870" s="8" t="s">
        <v>14690</v>
      </c>
    </row>
    <row r="3871" spans="1:6" ht="15.75" customHeight="1" x14ac:dyDescent="0.25">
      <c r="A3871" s="8"/>
      <c r="B3871" s="8" t="s">
        <v>14599</v>
      </c>
      <c r="C3871" s="8" t="s">
        <v>14600</v>
      </c>
      <c r="D3871" s="8" t="s">
        <v>13723</v>
      </c>
      <c r="E3871" s="8"/>
      <c r="F3871" s="8" t="s">
        <v>14702</v>
      </c>
    </row>
    <row r="3872" spans="1:6" ht="15.75" customHeight="1" x14ac:dyDescent="0.25">
      <c r="A3872" s="8"/>
      <c r="B3872" s="8" t="s">
        <v>14599</v>
      </c>
      <c r="C3872" s="8" t="s">
        <v>14600</v>
      </c>
      <c r="D3872" s="8" t="s">
        <v>13721</v>
      </c>
      <c r="E3872" s="8"/>
      <c r="F3872" s="8" t="s">
        <v>14701</v>
      </c>
    </row>
    <row r="3873" spans="1:6" ht="15.75" customHeight="1" x14ac:dyDescent="0.25">
      <c r="A3873" s="8"/>
      <c r="B3873" s="8" t="s">
        <v>14599</v>
      </c>
      <c r="C3873" s="8" t="s">
        <v>14600</v>
      </c>
      <c r="D3873" s="8" t="s">
        <v>13739</v>
      </c>
      <c r="E3873" s="8"/>
      <c r="F3873" s="8" t="s">
        <v>14675</v>
      </c>
    </row>
    <row r="3874" spans="1:6" ht="15.75" customHeight="1" x14ac:dyDescent="0.25">
      <c r="A3874" s="8"/>
      <c r="B3874" s="8" t="s">
        <v>14599</v>
      </c>
      <c r="C3874" s="8" t="s">
        <v>14600</v>
      </c>
      <c r="D3874" s="8" t="s">
        <v>13737</v>
      </c>
      <c r="E3874" s="8"/>
      <c r="F3874" s="8" t="s">
        <v>14678</v>
      </c>
    </row>
    <row r="3875" spans="1:6" ht="15.75" customHeight="1" x14ac:dyDescent="0.25">
      <c r="A3875" s="8"/>
      <c r="B3875" s="8" t="s">
        <v>14599</v>
      </c>
      <c r="C3875" s="8" t="s">
        <v>14600</v>
      </c>
      <c r="D3875" s="8" t="s">
        <v>13747</v>
      </c>
      <c r="E3875" s="8"/>
      <c r="F3875" s="8" t="s">
        <v>14677</v>
      </c>
    </row>
    <row r="3876" spans="1:6" ht="15.75" customHeight="1" x14ac:dyDescent="0.25">
      <c r="A3876" s="8"/>
      <c r="B3876" s="8" t="s">
        <v>14599</v>
      </c>
      <c r="C3876" s="8" t="s">
        <v>14600</v>
      </c>
      <c r="D3876" s="8" t="s">
        <v>13741</v>
      </c>
      <c r="E3876" s="8"/>
      <c r="F3876" s="8" t="s">
        <v>14676</v>
      </c>
    </row>
    <row r="3877" spans="1:6" ht="15.75" customHeight="1" x14ac:dyDescent="0.25">
      <c r="A3877" s="8"/>
      <c r="B3877" s="8" t="s">
        <v>14599</v>
      </c>
      <c r="C3877" s="8" t="s">
        <v>14600</v>
      </c>
      <c r="D3877" s="8" t="s">
        <v>13715</v>
      </c>
      <c r="E3877" s="8"/>
      <c r="F3877" s="8" t="s">
        <v>14699</v>
      </c>
    </row>
    <row r="3878" spans="1:6" ht="15.75" customHeight="1" x14ac:dyDescent="0.25">
      <c r="A3878" s="8"/>
      <c r="B3878" s="8" t="s">
        <v>14599</v>
      </c>
      <c r="C3878" s="8" t="s">
        <v>14600</v>
      </c>
      <c r="D3878" s="8" t="s">
        <v>13713</v>
      </c>
      <c r="E3878" s="8"/>
      <c r="F3878" s="8" t="s">
        <v>14698</v>
      </c>
    </row>
    <row r="3879" spans="1:6" ht="15.75" customHeight="1" x14ac:dyDescent="0.25">
      <c r="A3879" s="8"/>
      <c r="B3879" s="8" t="s">
        <v>14599</v>
      </c>
      <c r="C3879" s="8" t="s">
        <v>14600</v>
      </c>
      <c r="D3879" s="8" t="s">
        <v>13711</v>
      </c>
      <c r="E3879" s="8"/>
      <c r="F3879" s="8" t="s">
        <v>14688</v>
      </c>
    </row>
    <row r="3880" spans="1:6" ht="15.75" customHeight="1" x14ac:dyDescent="0.25">
      <c r="A3880" s="8"/>
      <c r="B3880" s="8" t="s">
        <v>14599</v>
      </c>
      <c r="C3880" s="8" t="s">
        <v>14600</v>
      </c>
      <c r="D3880" s="8" t="s">
        <v>13986</v>
      </c>
      <c r="E3880" s="8"/>
      <c r="F3880" s="8" t="s">
        <v>15058</v>
      </c>
    </row>
    <row r="3881" spans="1:6" ht="15.75" customHeight="1" x14ac:dyDescent="0.25">
      <c r="A3881" s="8"/>
      <c r="B3881" s="8" t="s">
        <v>14599</v>
      </c>
      <c r="C3881" s="8" t="s">
        <v>14600</v>
      </c>
      <c r="D3881" s="8" t="s">
        <v>13984</v>
      </c>
      <c r="E3881" s="8"/>
      <c r="F3881" s="8" t="s">
        <v>15061</v>
      </c>
    </row>
    <row r="3882" spans="1:6" ht="15.75" customHeight="1" x14ac:dyDescent="0.25">
      <c r="A3882" s="8"/>
      <c r="B3882" s="8" t="s">
        <v>14599</v>
      </c>
      <c r="C3882" s="8" t="s">
        <v>14600</v>
      </c>
      <c r="D3882" s="8" t="s">
        <v>13982</v>
      </c>
      <c r="E3882" s="8"/>
      <c r="F3882" s="8" t="s">
        <v>15060</v>
      </c>
    </row>
    <row r="3883" spans="1:6" ht="15.75" customHeight="1" x14ac:dyDescent="0.25">
      <c r="A3883" s="8"/>
      <c r="B3883" s="8" t="s">
        <v>14599</v>
      </c>
      <c r="C3883" s="8" t="s">
        <v>14600</v>
      </c>
      <c r="D3883" s="8" t="s">
        <v>13976</v>
      </c>
      <c r="E3883" s="8"/>
      <c r="F3883" s="8" t="s">
        <v>15059</v>
      </c>
    </row>
    <row r="3884" spans="1:6" ht="15.75" customHeight="1" x14ac:dyDescent="0.25">
      <c r="A3884" s="8"/>
      <c r="B3884" s="8" t="s">
        <v>14599</v>
      </c>
      <c r="C3884" s="8" t="s">
        <v>14600</v>
      </c>
      <c r="D3884" s="8" t="s">
        <v>13942</v>
      </c>
      <c r="E3884" s="8"/>
      <c r="F3884" s="8" t="s">
        <v>15066</v>
      </c>
    </row>
    <row r="3885" spans="1:6" ht="15.75" customHeight="1" x14ac:dyDescent="0.25">
      <c r="A3885" s="8"/>
      <c r="B3885" s="8" t="s">
        <v>14599</v>
      </c>
      <c r="C3885" s="8" t="s">
        <v>14600</v>
      </c>
      <c r="D3885" s="8" t="s">
        <v>13980</v>
      </c>
      <c r="E3885" s="8"/>
      <c r="F3885" s="8" t="s">
        <v>15065</v>
      </c>
    </row>
    <row r="3886" spans="1:6" ht="15.75" customHeight="1" x14ac:dyDescent="0.25">
      <c r="A3886" s="8"/>
      <c r="B3886" s="8" t="s">
        <v>14599</v>
      </c>
      <c r="C3886" s="8" t="s">
        <v>14600</v>
      </c>
      <c r="D3886" s="8" t="s">
        <v>13978</v>
      </c>
      <c r="E3886" s="8"/>
      <c r="F3886" s="8" t="s">
        <v>15062</v>
      </c>
    </row>
    <row r="3887" spans="1:6" ht="15.75" customHeight="1" x14ac:dyDescent="0.25">
      <c r="A3887" s="8"/>
      <c r="B3887" s="8" t="s">
        <v>14599</v>
      </c>
      <c r="C3887" s="8" t="s">
        <v>14600</v>
      </c>
      <c r="D3887" s="8" t="s">
        <v>13972</v>
      </c>
      <c r="E3887" s="8"/>
      <c r="F3887" s="8" t="s">
        <v>14694</v>
      </c>
    </row>
    <row r="3888" spans="1:6" ht="15.75" customHeight="1" x14ac:dyDescent="0.25">
      <c r="A3888" s="8"/>
      <c r="B3888" s="8" t="s">
        <v>14599</v>
      </c>
      <c r="C3888" s="8" t="s">
        <v>14600</v>
      </c>
      <c r="D3888" s="8" t="s">
        <v>13970</v>
      </c>
      <c r="E3888" s="8"/>
      <c r="F3888" s="8" t="s">
        <v>14691</v>
      </c>
    </row>
    <row r="3889" spans="1:6" ht="15.75" customHeight="1" x14ac:dyDescent="0.25">
      <c r="A3889" s="8"/>
      <c r="B3889" s="8" t="s">
        <v>14599</v>
      </c>
      <c r="C3889" s="8" t="s">
        <v>14600</v>
      </c>
      <c r="D3889" s="8" t="s">
        <v>13968</v>
      </c>
      <c r="E3889" s="8"/>
      <c r="F3889" s="8" t="s">
        <v>14689</v>
      </c>
    </row>
    <row r="3890" spans="1:6" ht="15.75" customHeight="1" x14ac:dyDescent="0.25">
      <c r="A3890" s="8"/>
      <c r="B3890" s="8" t="s">
        <v>14599</v>
      </c>
      <c r="C3890" s="8" t="s">
        <v>14600</v>
      </c>
      <c r="D3890" s="8" t="s">
        <v>13962</v>
      </c>
      <c r="E3890" s="8"/>
      <c r="F3890" s="8" t="s">
        <v>14695</v>
      </c>
    </row>
    <row r="3891" spans="1:6" ht="15.75" customHeight="1" x14ac:dyDescent="0.25">
      <c r="A3891" s="8"/>
      <c r="B3891" s="8" t="s">
        <v>14599</v>
      </c>
      <c r="C3891" s="8" t="s">
        <v>14600</v>
      </c>
      <c r="D3891" s="8" t="s">
        <v>13974</v>
      </c>
      <c r="E3891" s="8"/>
      <c r="F3891" s="8" t="s">
        <v>14876</v>
      </c>
    </row>
    <row r="3892" spans="1:6" ht="15.75" customHeight="1" x14ac:dyDescent="0.25">
      <c r="A3892" s="8"/>
      <c r="B3892" s="8" t="s">
        <v>14599</v>
      </c>
      <c r="C3892" s="8" t="s">
        <v>14600</v>
      </c>
      <c r="D3892" s="8" t="s">
        <v>13966</v>
      </c>
      <c r="E3892" s="8"/>
      <c r="F3892" s="8" t="s">
        <v>14693</v>
      </c>
    </row>
    <row r="3893" spans="1:6" ht="15.75" customHeight="1" x14ac:dyDescent="0.25">
      <c r="A3893" s="8"/>
      <c r="B3893" s="8" t="s">
        <v>14599</v>
      </c>
      <c r="C3893" s="8" t="s">
        <v>14600</v>
      </c>
      <c r="D3893" s="8" t="s">
        <v>13964</v>
      </c>
      <c r="E3893" s="8"/>
      <c r="F3893" s="8" t="s">
        <v>14692</v>
      </c>
    </row>
    <row r="3894" spans="1:6" ht="15.75" customHeight="1" x14ac:dyDescent="0.25">
      <c r="A3894" s="8"/>
      <c r="B3894" s="8" t="s">
        <v>14599</v>
      </c>
      <c r="C3894" s="8" t="s">
        <v>14600</v>
      </c>
      <c r="D3894" s="8" t="s">
        <v>10498</v>
      </c>
      <c r="E3894" s="8"/>
      <c r="F3894" s="8" t="s">
        <v>14835</v>
      </c>
    </row>
    <row r="3895" spans="1:6" ht="15.75" customHeight="1" x14ac:dyDescent="0.25">
      <c r="A3895" s="8"/>
      <c r="B3895" s="8" t="s">
        <v>14599</v>
      </c>
      <c r="C3895" s="8" t="s">
        <v>14600</v>
      </c>
      <c r="D3895" s="8" t="s">
        <v>10496</v>
      </c>
      <c r="E3895" s="8"/>
      <c r="F3895" s="8" t="s">
        <v>14838</v>
      </c>
    </row>
    <row r="3896" spans="1:6" ht="15.75" customHeight="1" x14ac:dyDescent="0.25">
      <c r="A3896" s="8"/>
      <c r="B3896" s="8" t="s">
        <v>14599</v>
      </c>
      <c r="C3896" s="8" t="s">
        <v>14600</v>
      </c>
      <c r="D3896" s="8" t="s">
        <v>10502</v>
      </c>
      <c r="E3896" s="8"/>
      <c r="F3896" s="8" t="s">
        <v>14837</v>
      </c>
    </row>
    <row r="3897" spans="1:6" ht="15.75" customHeight="1" x14ac:dyDescent="0.25">
      <c r="A3897" s="8"/>
      <c r="B3897" s="8" t="s">
        <v>14599</v>
      </c>
      <c r="C3897" s="8" t="s">
        <v>14600</v>
      </c>
      <c r="D3897" s="8" t="s">
        <v>10661</v>
      </c>
      <c r="E3897" s="8"/>
      <c r="F3897" s="8" t="s">
        <v>14836</v>
      </c>
    </row>
    <row r="3898" spans="1:6" ht="15.75" customHeight="1" x14ac:dyDescent="0.25">
      <c r="A3898" s="8"/>
      <c r="B3898" s="8" t="s">
        <v>14599</v>
      </c>
      <c r="C3898" s="8" t="s">
        <v>14600</v>
      </c>
      <c r="D3898" s="8" t="s">
        <v>10670</v>
      </c>
      <c r="E3898" s="8"/>
      <c r="F3898" s="8" t="s">
        <v>14840</v>
      </c>
    </row>
    <row r="3899" spans="1:6" ht="15.75" customHeight="1" x14ac:dyDescent="0.25">
      <c r="A3899" s="8"/>
      <c r="B3899" s="8" t="s">
        <v>14599</v>
      </c>
      <c r="C3899" s="8" t="s">
        <v>14600</v>
      </c>
      <c r="D3899" s="8" t="s">
        <v>10658</v>
      </c>
      <c r="E3899" s="8"/>
      <c r="F3899" s="8" t="s">
        <v>14841</v>
      </c>
    </row>
    <row r="3900" spans="1:6" ht="15.75" customHeight="1" x14ac:dyDescent="0.25">
      <c r="A3900" s="8"/>
      <c r="B3900" s="8" t="s">
        <v>14599</v>
      </c>
      <c r="C3900" s="8" t="s">
        <v>14600</v>
      </c>
      <c r="D3900" s="8" t="s">
        <v>10663</v>
      </c>
      <c r="E3900" s="8"/>
      <c r="F3900" s="8" t="s">
        <v>14839</v>
      </c>
    </row>
    <row r="3901" spans="1:6" ht="15.75" customHeight="1" x14ac:dyDescent="0.25">
      <c r="A3901" s="8"/>
      <c r="B3901" s="8" t="s">
        <v>14599</v>
      </c>
      <c r="C3901" s="8" t="s">
        <v>14600</v>
      </c>
      <c r="D3901" s="8" t="s">
        <v>10492</v>
      </c>
      <c r="E3901" s="8"/>
      <c r="F3901" s="8" t="s">
        <v>14814</v>
      </c>
    </row>
    <row r="3902" spans="1:6" ht="15.75" customHeight="1" x14ac:dyDescent="0.25">
      <c r="A3902" s="8"/>
      <c r="B3902" s="8" t="s">
        <v>14599</v>
      </c>
      <c r="C3902" s="8" t="s">
        <v>14600</v>
      </c>
      <c r="D3902" s="8" t="s">
        <v>10514</v>
      </c>
      <c r="E3902" s="8"/>
      <c r="F3902" s="8" t="s">
        <v>14811</v>
      </c>
    </row>
    <row r="3903" spans="1:6" ht="15.75" customHeight="1" x14ac:dyDescent="0.25">
      <c r="A3903" s="8"/>
      <c r="B3903" s="8" t="s">
        <v>14599</v>
      </c>
      <c r="C3903" s="8" t="s">
        <v>14600</v>
      </c>
      <c r="D3903" s="8" t="s">
        <v>10512</v>
      </c>
      <c r="E3903" s="8"/>
      <c r="F3903" s="8" t="s">
        <v>14808</v>
      </c>
    </row>
    <row r="3904" spans="1:6" ht="15.75" customHeight="1" x14ac:dyDescent="0.25">
      <c r="A3904" s="8"/>
      <c r="B3904" s="8" t="s">
        <v>14599</v>
      </c>
      <c r="C3904" s="8" t="s">
        <v>14600</v>
      </c>
      <c r="D3904" s="8" t="s">
        <v>10494</v>
      </c>
      <c r="E3904" s="8"/>
      <c r="F3904" s="8" t="s">
        <v>14815</v>
      </c>
    </row>
    <row r="3905" spans="1:6" ht="15.75" customHeight="1" x14ac:dyDescent="0.25">
      <c r="A3905" s="8"/>
      <c r="B3905" s="8" t="s">
        <v>14599</v>
      </c>
      <c r="C3905" s="8" t="s">
        <v>14600</v>
      </c>
      <c r="D3905" s="8" t="s">
        <v>10500</v>
      </c>
      <c r="E3905" s="8"/>
      <c r="F3905" s="8" t="s">
        <v>14825</v>
      </c>
    </row>
    <row r="3906" spans="1:6" ht="15.75" customHeight="1" x14ac:dyDescent="0.25">
      <c r="A3906" s="8"/>
      <c r="B3906" s="8" t="s">
        <v>14599</v>
      </c>
      <c r="C3906" s="8" t="s">
        <v>14600</v>
      </c>
      <c r="D3906" s="8" t="s">
        <v>10490</v>
      </c>
      <c r="E3906" s="8"/>
      <c r="F3906" s="8" t="s">
        <v>14813</v>
      </c>
    </row>
    <row r="3907" spans="1:6" ht="15.75" customHeight="1" x14ac:dyDescent="0.25">
      <c r="A3907" s="8"/>
      <c r="B3907" s="8" t="s">
        <v>14599</v>
      </c>
      <c r="C3907" s="8" t="s">
        <v>14600</v>
      </c>
      <c r="D3907" s="8" t="s">
        <v>10488</v>
      </c>
      <c r="E3907" s="8"/>
      <c r="F3907" s="8" t="s">
        <v>14812</v>
      </c>
    </row>
    <row r="3908" spans="1:6" ht="15.75" customHeight="1" x14ac:dyDescent="0.25">
      <c r="A3908" s="8"/>
      <c r="B3908" s="8" t="s">
        <v>14599</v>
      </c>
      <c r="C3908" s="8" t="s">
        <v>14600</v>
      </c>
      <c r="D3908" s="8" t="s">
        <v>10652</v>
      </c>
      <c r="E3908" s="8"/>
      <c r="F3908" s="8" t="s">
        <v>14645</v>
      </c>
    </row>
    <row r="3909" spans="1:6" ht="15.75" customHeight="1" x14ac:dyDescent="0.25">
      <c r="A3909" s="8"/>
      <c r="B3909" s="8" t="s">
        <v>14599</v>
      </c>
      <c r="C3909" s="8" t="s">
        <v>14600</v>
      </c>
      <c r="D3909" s="8" t="s">
        <v>10650</v>
      </c>
      <c r="E3909" s="8"/>
      <c r="F3909" s="8" t="s">
        <v>14832</v>
      </c>
    </row>
    <row r="3910" spans="1:6" ht="15.75" customHeight="1" x14ac:dyDescent="0.25">
      <c r="A3910" s="8"/>
      <c r="B3910" s="8" t="s">
        <v>14599</v>
      </c>
      <c r="C3910" s="8" t="s">
        <v>14600</v>
      </c>
      <c r="D3910" s="8" t="s">
        <v>10656</v>
      </c>
      <c r="E3910" s="8"/>
      <c r="F3910" s="8" t="s">
        <v>14831</v>
      </c>
    </row>
    <row r="3911" spans="1:6" ht="15.75" customHeight="1" x14ac:dyDescent="0.25">
      <c r="A3911" s="8"/>
      <c r="B3911" s="8" t="s">
        <v>14599</v>
      </c>
      <c r="C3911" s="8" t="s">
        <v>14600</v>
      </c>
      <c r="D3911" s="8" t="s">
        <v>10692</v>
      </c>
      <c r="E3911" s="8"/>
      <c r="F3911" s="8" t="s">
        <v>14646</v>
      </c>
    </row>
    <row r="3912" spans="1:6" ht="15.75" customHeight="1" x14ac:dyDescent="0.25">
      <c r="A3912" s="8"/>
      <c r="B3912" s="8" t="s">
        <v>14599</v>
      </c>
      <c r="C3912" s="8" t="s">
        <v>14600</v>
      </c>
      <c r="D3912" s="8" t="s">
        <v>10690</v>
      </c>
      <c r="E3912" s="8"/>
      <c r="F3912" s="8" t="s">
        <v>14647</v>
      </c>
    </row>
    <row r="3913" spans="1:6" ht="15.75" customHeight="1" x14ac:dyDescent="0.25">
      <c r="A3913" s="8"/>
      <c r="B3913" s="8" t="s">
        <v>14599</v>
      </c>
      <c r="C3913" s="8" t="s">
        <v>14600</v>
      </c>
      <c r="D3913" s="8" t="s">
        <v>10688</v>
      </c>
      <c r="E3913" s="8"/>
      <c r="F3913" s="8" t="s">
        <v>14644</v>
      </c>
    </row>
    <row r="3914" spans="1:6" ht="15.75" customHeight="1" x14ac:dyDescent="0.25">
      <c r="A3914" s="8"/>
      <c r="B3914" s="8" t="s">
        <v>14599</v>
      </c>
      <c r="C3914" s="8" t="s">
        <v>14600</v>
      </c>
      <c r="D3914" s="8" t="s">
        <v>10694</v>
      </c>
      <c r="E3914" s="8"/>
      <c r="F3914" s="8" t="s">
        <v>14643</v>
      </c>
    </row>
    <row r="3915" spans="1:6" ht="15.75" customHeight="1" x14ac:dyDescent="0.25">
      <c r="A3915" s="8"/>
      <c r="B3915" s="8" t="s">
        <v>14599</v>
      </c>
      <c r="C3915" s="8" t="s">
        <v>14600</v>
      </c>
      <c r="D3915" s="8" t="s">
        <v>10646</v>
      </c>
      <c r="E3915" s="8"/>
      <c r="F3915" s="8" t="s">
        <v>14826</v>
      </c>
    </row>
    <row r="3916" spans="1:6" ht="15.75" customHeight="1" x14ac:dyDescent="0.25">
      <c r="A3916" s="8"/>
      <c r="B3916" s="8" t="s">
        <v>14599</v>
      </c>
      <c r="C3916" s="8" t="s">
        <v>14600</v>
      </c>
      <c r="D3916" s="8" t="s">
        <v>10667</v>
      </c>
      <c r="E3916" s="8"/>
      <c r="F3916" s="8" t="s">
        <v>14829</v>
      </c>
    </row>
    <row r="3917" spans="1:6" ht="15.75" customHeight="1" x14ac:dyDescent="0.25">
      <c r="A3917" s="8"/>
      <c r="B3917" s="8" t="s">
        <v>14599</v>
      </c>
      <c r="C3917" s="8" t="s">
        <v>14600</v>
      </c>
      <c r="D3917" s="8" t="s">
        <v>10665</v>
      </c>
      <c r="E3917" s="8"/>
      <c r="F3917" s="8" t="s">
        <v>14828</v>
      </c>
    </row>
    <row r="3918" spans="1:6" ht="15.75" customHeight="1" x14ac:dyDescent="0.25">
      <c r="A3918" s="8"/>
      <c r="B3918" s="8" t="s">
        <v>14599</v>
      </c>
      <c r="C3918" s="8" t="s">
        <v>14600</v>
      </c>
      <c r="D3918" s="8" t="s">
        <v>10648</v>
      </c>
      <c r="E3918" s="8"/>
      <c r="F3918" s="8" t="s">
        <v>14827</v>
      </c>
    </row>
    <row r="3919" spans="1:6" ht="15.75" customHeight="1" x14ac:dyDescent="0.25">
      <c r="A3919" s="8"/>
      <c r="B3919" s="8" t="s">
        <v>14599</v>
      </c>
      <c r="C3919" s="8" t="s">
        <v>14600</v>
      </c>
      <c r="D3919" s="8" t="s">
        <v>10654</v>
      </c>
      <c r="E3919" s="8"/>
      <c r="F3919" s="8" t="s">
        <v>14834</v>
      </c>
    </row>
    <row r="3920" spans="1:6" ht="15.75" customHeight="1" x14ac:dyDescent="0.25">
      <c r="A3920" s="8"/>
      <c r="B3920" s="8" t="s">
        <v>14599</v>
      </c>
      <c r="C3920" s="8" t="s">
        <v>14600</v>
      </c>
      <c r="D3920" s="8" t="s">
        <v>10644</v>
      </c>
      <c r="E3920" s="8"/>
      <c r="F3920" s="8" t="s">
        <v>14833</v>
      </c>
    </row>
    <row r="3921" spans="1:6" ht="15.75" customHeight="1" x14ac:dyDescent="0.25">
      <c r="A3921" s="8"/>
      <c r="B3921" s="8" t="s">
        <v>14599</v>
      </c>
      <c r="C3921" s="8" t="s">
        <v>14600</v>
      </c>
      <c r="D3921" s="8" t="s">
        <v>10642</v>
      </c>
      <c r="E3921" s="8"/>
      <c r="F3921" s="8" t="s">
        <v>14830</v>
      </c>
    </row>
    <row r="3922" spans="1:6" ht="15.75" customHeight="1" x14ac:dyDescent="0.25">
      <c r="A3922" s="8"/>
      <c r="B3922" s="8" t="s">
        <v>14599</v>
      </c>
      <c r="C3922" s="8" t="s">
        <v>14600</v>
      </c>
      <c r="D3922" s="8" t="s">
        <v>10474</v>
      </c>
      <c r="E3922" s="8"/>
      <c r="F3922" s="8" t="s">
        <v>14858</v>
      </c>
    </row>
    <row r="3923" spans="1:6" ht="15.75" customHeight="1" x14ac:dyDescent="0.25">
      <c r="A3923" s="8"/>
      <c r="B3923" s="8" t="s">
        <v>14599</v>
      </c>
      <c r="C3923" s="8" t="s">
        <v>14600</v>
      </c>
      <c r="D3923" s="8" t="s">
        <v>10472</v>
      </c>
      <c r="E3923" s="8"/>
      <c r="F3923" s="8" t="s">
        <v>14861</v>
      </c>
    </row>
    <row r="3924" spans="1:6" ht="15.75" customHeight="1" x14ac:dyDescent="0.25">
      <c r="A3924" s="8"/>
      <c r="B3924" s="8" t="s">
        <v>14599</v>
      </c>
      <c r="C3924" s="8" t="s">
        <v>14600</v>
      </c>
      <c r="D3924" s="8" t="s">
        <v>10478</v>
      </c>
      <c r="E3924" s="8"/>
      <c r="F3924" s="8" t="s">
        <v>14860</v>
      </c>
    </row>
    <row r="3925" spans="1:6" ht="15.75" customHeight="1" x14ac:dyDescent="0.25">
      <c r="A3925" s="8"/>
      <c r="B3925" s="8" t="s">
        <v>14599</v>
      </c>
      <c r="C3925" s="8" t="s">
        <v>14600</v>
      </c>
      <c r="D3925" s="8" t="s">
        <v>10484</v>
      </c>
      <c r="E3925" s="8"/>
      <c r="F3925" s="8" t="s">
        <v>14859</v>
      </c>
    </row>
    <row r="3926" spans="1:6" ht="15.75" customHeight="1" x14ac:dyDescent="0.25">
      <c r="A3926" s="8"/>
      <c r="B3926" s="8" t="s">
        <v>14599</v>
      </c>
      <c r="C3926" s="8" t="s">
        <v>14600</v>
      </c>
      <c r="D3926" s="8" t="s">
        <v>10482</v>
      </c>
      <c r="E3926" s="8"/>
      <c r="F3926" s="8" t="s">
        <v>14866</v>
      </c>
    </row>
    <row r="3927" spans="1:6" ht="15.75" customHeight="1" x14ac:dyDescent="0.25">
      <c r="A3927" s="8"/>
      <c r="B3927" s="8" t="s">
        <v>14599</v>
      </c>
      <c r="C3927" s="8" t="s">
        <v>14600</v>
      </c>
      <c r="D3927" s="8" t="s">
        <v>10480</v>
      </c>
      <c r="E3927" s="8"/>
      <c r="F3927" s="8" t="s">
        <v>14865</v>
      </c>
    </row>
    <row r="3928" spans="1:6" ht="15.75" customHeight="1" x14ac:dyDescent="0.25">
      <c r="A3928" s="8"/>
      <c r="B3928" s="8" t="s">
        <v>14599</v>
      </c>
      <c r="C3928" s="8" t="s">
        <v>14600</v>
      </c>
      <c r="D3928" s="8" t="s">
        <v>10486</v>
      </c>
      <c r="E3928" s="8"/>
      <c r="F3928" s="8" t="s">
        <v>14862</v>
      </c>
    </row>
    <row r="3929" spans="1:6" ht="15.75" customHeight="1" x14ac:dyDescent="0.25">
      <c r="A3929" s="8"/>
      <c r="B3929" s="8" t="s">
        <v>14599</v>
      </c>
      <c r="C3929" s="8" t="s">
        <v>14600</v>
      </c>
      <c r="D3929" s="8" t="s">
        <v>10566</v>
      </c>
      <c r="E3929" s="8"/>
      <c r="F3929" s="8" t="s">
        <v>14871</v>
      </c>
    </row>
    <row r="3930" spans="1:6" ht="15.75" customHeight="1" x14ac:dyDescent="0.25">
      <c r="A3930" s="8"/>
      <c r="B3930" s="8" t="s">
        <v>14599</v>
      </c>
      <c r="C3930" s="8" t="s">
        <v>14600</v>
      </c>
      <c r="D3930" s="8" t="s">
        <v>10564</v>
      </c>
      <c r="E3930" s="8"/>
      <c r="F3930" s="8" t="s">
        <v>14868</v>
      </c>
    </row>
    <row r="3931" spans="1:6" ht="15.75" customHeight="1" x14ac:dyDescent="0.25">
      <c r="A3931" s="8"/>
      <c r="B3931" s="8" t="s">
        <v>14599</v>
      </c>
      <c r="C3931" s="8" t="s">
        <v>14600</v>
      </c>
      <c r="D3931" s="8" t="s">
        <v>10554</v>
      </c>
      <c r="E3931" s="8"/>
      <c r="F3931" s="8" t="s">
        <v>14867</v>
      </c>
    </row>
    <row r="3932" spans="1:6" ht="15.75" customHeight="1" x14ac:dyDescent="0.25">
      <c r="A3932" s="8"/>
      <c r="B3932" s="8" t="s">
        <v>14599</v>
      </c>
      <c r="C3932" s="8" t="s">
        <v>14600</v>
      </c>
      <c r="D3932" s="8" t="s">
        <v>10560</v>
      </c>
      <c r="E3932" s="8"/>
      <c r="F3932" s="8" t="s">
        <v>14874</v>
      </c>
    </row>
    <row r="3933" spans="1:6" ht="15.75" customHeight="1" x14ac:dyDescent="0.25">
      <c r="A3933" s="8"/>
      <c r="B3933" s="8" t="s">
        <v>14599</v>
      </c>
      <c r="C3933" s="8" t="s">
        <v>14600</v>
      </c>
      <c r="D3933" s="8" t="s">
        <v>10476</v>
      </c>
      <c r="E3933" s="8"/>
      <c r="F3933" s="8" t="s">
        <v>14873</v>
      </c>
    </row>
    <row r="3934" spans="1:6" ht="15.75" customHeight="1" x14ac:dyDescent="0.25">
      <c r="A3934" s="8"/>
      <c r="B3934" s="8" t="s">
        <v>14599</v>
      </c>
      <c r="C3934" s="8" t="s">
        <v>14600</v>
      </c>
      <c r="D3934" s="8" t="s">
        <v>10520</v>
      </c>
      <c r="E3934" s="8"/>
      <c r="F3934" s="8" t="s">
        <v>14872</v>
      </c>
    </row>
    <row r="3935" spans="1:6" ht="15.75" customHeight="1" x14ac:dyDescent="0.25">
      <c r="A3935" s="8"/>
      <c r="B3935" s="8" t="s">
        <v>14599</v>
      </c>
      <c r="C3935" s="8" t="s">
        <v>14600</v>
      </c>
      <c r="D3935" s="8" t="s">
        <v>10562</v>
      </c>
      <c r="E3935" s="8"/>
      <c r="F3935" s="8" t="s">
        <v>14875</v>
      </c>
    </row>
    <row r="3936" spans="1:6" ht="15.75" customHeight="1" x14ac:dyDescent="0.25">
      <c r="A3936" s="8"/>
      <c r="B3936" s="8" t="s">
        <v>14599</v>
      </c>
      <c r="C3936" s="8" t="s">
        <v>14600</v>
      </c>
      <c r="D3936" s="8" t="s">
        <v>10510</v>
      </c>
      <c r="E3936" s="8"/>
      <c r="F3936" s="8" t="s">
        <v>14821</v>
      </c>
    </row>
    <row r="3937" spans="1:6" ht="15.75" customHeight="1" x14ac:dyDescent="0.25">
      <c r="A3937" s="8"/>
      <c r="B3937" s="8" t="s">
        <v>14599</v>
      </c>
      <c r="C3937" s="8" t="s">
        <v>14600</v>
      </c>
      <c r="D3937" s="8" t="s">
        <v>10508</v>
      </c>
      <c r="E3937" s="8"/>
      <c r="F3937" s="8" t="s">
        <v>14824</v>
      </c>
    </row>
    <row r="3938" spans="1:6" ht="15.75" customHeight="1" x14ac:dyDescent="0.25">
      <c r="A3938" s="8"/>
      <c r="B3938" s="8" t="s">
        <v>14599</v>
      </c>
      <c r="C3938" s="8" t="s">
        <v>14600</v>
      </c>
      <c r="D3938" s="8" t="s">
        <v>10466</v>
      </c>
      <c r="E3938" s="8"/>
      <c r="F3938" s="8" t="s">
        <v>14823</v>
      </c>
    </row>
    <row r="3939" spans="1:6" ht="15.75" customHeight="1" x14ac:dyDescent="0.25">
      <c r="A3939" s="8"/>
      <c r="B3939" s="8" t="s">
        <v>14599</v>
      </c>
      <c r="C3939" s="8" t="s">
        <v>14600</v>
      </c>
      <c r="D3939" s="8" t="s">
        <v>10504</v>
      </c>
      <c r="E3939" s="8"/>
      <c r="F3939" s="8" t="s">
        <v>14822</v>
      </c>
    </row>
    <row r="3940" spans="1:6" ht="15.75" customHeight="1" x14ac:dyDescent="0.25">
      <c r="A3940" s="8"/>
      <c r="B3940" s="8" t="s">
        <v>14599</v>
      </c>
      <c r="C3940" s="8" t="s">
        <v>14600</v>
      </c>
      <c r="D3940" s="8" t="s">
        <v>10518</v>
      </c>
      <c r="E3940" s="8"/>
      <c r="F3940" s="8" t="s">
        <v>14807</v>
      </c>
    </row>
    <row r="3941" spans="1:6" ht="15.75" customHeight="1" x14ac:dyDescent="0.25">
      <c r="A3941" s="8"/>
      <c r="B3941" s="8" t="s">
        <v>14599</v>
      </c>
      <c r="C3941" s="8" t="s">
        <v>14600</v>
      </c>
      <c r="D3941" s="8" t="s">
        <v>10516</v>
      </c>
      <c r="E3941" s="8"/>
      <c r="F3941" s="8" t="s">
        <v>14810</v>
      </c>
    </row>
    <row r="3942" spans="1:6" ht="15.75" customHeight="1" x14ac:dyDescent="0.25">
      <c r="A3942" s="8"/>
      <c r="B3942" s="8" t="s">
        <v>14599</v>
      </c>
      <c r="C3942" s="8" t="s">
        <v>14600</v>
      </c>
      <c r="D3942" s="8" t="s">
        <v>10506</v>
      </c>
      <c r="E3942" s="8"/>
      <c r="F3942" s="8" t="s">
        <v>14809</v>
      </c>
    </row>
    <row r="3943" spans="1:6" ht="15.75" customHeight="1" x14ac:dyDescent="0.25">
      <c r="A3943" s="8"/>
      <c r="B3943" s="8" t="s">
        <v>14599</v>
      </c>
      <c r="C3943" s="8" t="s">
        <v>14600</v>
      </c>
      <c r="D3943" s="8" t="s">
        <v>10456</v>
      </c>
      <c r="E3943" s="8"/>
      <c r="F3943" s="8" t="s">
        <v>14818</v>
      </c>
    </row>
    <row r="3944" spans="1:6" ht="15.75" customHeight="1" x14ac:dyDescent="0.25">
      <c r="A3944" s="8"/>
      <c r="B3944" s="8" t="s">
        <v>14599</v>
      </c>
      <c r="C3944" s="8" t="s">
        <v>14600</v>
      </c>
      <c r="D3944" s="8" t="s">
        <v>10462</v>
      </c>
      <c r="E3944" s="8"/>
      <c r="F3944" s="8" t="s">
        <v>14864</v>
      </c>
    </row>
    <row r="3945" spans="1:6" ht="15.75" customHeight="1" x14ac:dyDescent="0.25">
      <c r="A3945" s="8"/>
      <c r="B3945" s="8" t="s">
        <v>14599</v>
      </c>
      <c r="C3945" s="8" t="s">
        <v>14600</v>
      </c>
      <c r="D3945" s="8" t="s">
        <v>10460</v>
      </c>
      <c r="E3945" s="8"/>
      <c r="F3945" s="8" t="s">
        <v>14863</v>
      </c>
    </row>
    <row r="3946" spans="1:6" ht="15.75" customHeight="1" x14ac:dyDescent="0.25">
      <c r="A3946" s="8"/>
      <c r="B3946" s="8" t="s">
        <v>14599</v>
      </c>
      <c r="C3946" s="8" t="s">
        <v>14600</v>
      </c>
      <c r="D3946" s="8" t="s">
        <v>10458</v>
      </c>
      <c r="E3946" s="8"/>
      <c r="F3946" s="8" t="s">
        <v>14819</v>
      </c>
    </row>
    <row r="3947" spans="1:6" ht="15.75" customHeight="1" x14ac:dyDescent="0.25">
      <c r="A3947" s="8"/>
      <c r="B3947" s="8" t="s">
        <v>14599</v>
      </c>
      <c r="C3947" s="8" t="s">
        <v>14600</v>
      </c>
      <c r="D3947" s="8" t="s">
        <v>10464</v>
      </c>
      <c r="E3947" s="8"/>
      <c r="F3947" s="8" t="s">
        <v>14820</v>
      </c>
    </row>
    <row r="3948" spans="1:6" ht="15.75" customHeight="1" x14ac:dyDescent="0.25">
      <c r="A3948" s="8"/>
      <c r="B3948" s="8" t="s">
        <v>14599</v>
      </c>
      <c r="C3948" s="8" t="s">
        <v>14600</v>
      </c>
      <c r="D3948" s="8" t="s">
        <v>10470</v>
      </c>
      <c r="E3948" s="8"/>
      <c r="F3948" s="8" t="s">
        <v>14817</v>
      </c>
    </row>
    <row r="3949" spans="1:6" ht="15.75" customHeight="1" x14ac:dyDescent="0.25">
      <c r="A3949" s="8"/>
      <c r="B3949" s="8" t="s">
        <v>14599</v>
      </c>
      <c r="C3949" s="8" t="s">
        <v>14600</v>
      </c>
      <c r="D3949" s="8" t="s">
        <v>10468</v>
      </c>
      <c r="E3949" s="8"/>
      <c r="F3949" s="8" t="s">
        <v>14816</v>
      </c>
    </row>
    <row r="3950" spans="1:6" ht="15.75" customHeight="1" x14ac:dyDescent="0.25">
      <c r="A3950" s="8"/>
      <c r="B3950" s="8" t="s">
        <v>14599</v>
      </c>
      <c r="C3950" s="8" t="s">
        <v>14600</v>
      </c>
      <c r="D3950" s="8" t="s">
        <v>10700</v>
      </c>
      <c r="E3950" s="8"/>
      <c r="F3950" s="8" t="s">
        <v>14650</v>
      </c>
    </row>
    <row r="3951" spans="1:6" ht="15.75" customHeight="1" x14ac:dyDescent="0.25">
      <c r="A3951" s="8"/>
      <c r="B3951" s="8" t="s">
        <v>14599</v>
      </c>
      <c r="C3951" s="8" t="s">
        <v>14600</v>
      </c>
      <c r="D3951" s="8" t="s">
        <v>10616</v>
      </c>
      <c r="E3951" s="8"/>
      <c r="F3951" s="8" t="s">
        <v>14614</v>
      </c>
    </row>
    <row r="3952" spans="1:6" ht="15.75" customHeight="1" x14ac:dyDescent="0.25">
      <c r="A3952" s="8"/>
      <c r="B3952" s="8" t="s">
        <v>14599</v>
      </c>
      <c r="C3952" s="8" t="s">
        <v>14600</v>
      </c>
      <c r="D3952" s="8" t="s">
        <v>10614</v>
      </c>
      <c r="E3952" s="8"/>
      <c r="F3952" s="8" t="s">
        <v>14617</v>
      </c>
    </row>
    <row r="3953" spans="1:6" ht="15.75" customHeight="1" x14ac:dyDescent="0.25">
      <c r="A3953" s="8"/>
      <c r="B3953" s="8" t="s">
        <v>14599</v>
      </c>
      <c r="C3953" s="8" t="s">
        <v>14600</v>
      </c>
      <c r="D3953" s="8" t="s">
        <v>10634</v>
      </c>
      <c r="E3953" s="8"/>
      <c r="F3953" s="8" t="s">
        <v>14616</v>
      </c>
    </row>
    <row r="3954" spans="1:6" ht="15.75" customHeight="1" x14ac:dyDescent="0.25">
      <c r="A3954" s="8"/>
      <c r="B3954" s="8" t="s">
        <v>14599</v>
      </c>
      <c r="C3954" s="8" t="s">
        <v>14600</v>
      </c>
      <c r="D3954" s="8" t="s">
        <v>10610</v>
      </c>
      <c r="E3954" s="8"/>
      <c r="F3954" s="8" t="s">
        <v>14615</v>
      </c>
    </row>
    <row r="3955" spans="1:6" ht="15.75" customHeight="1" x14ac:dyDescent="0.25">
      <c r="A3955" s="8"/>
      <c r="B3955" s="8" t="s">
        <v>14599</v>
      </c>
      <c r="C3955" s="8" t="s">
        <v>14600</v>
      </c>
      <c r="D3955" s="8" t="s">
        <v>10624</v>
      </c>
      <c r="E3955" s="8"/>
      <c r="F3955" s="8" t="s">
        <v>14601</v>
      </c>
    </row>
    <row r="3956" spans="1:6" ht="15.75" customHeight="1" x14ac:dyDescent="0.25">
      <c r="A3956" s="8"/>
      <c r="B3956" s="8" t="s">
        <v>14599</v>
      </c>
      <c r="C3956" s="8" t="s">
        <v>14600</v>
      </c>
      <c r="D3956" s="8" t="s">
        <v>10622</v>
      </c>
      <c r="E3956" s="8"/>
      <c r="F3956" s="8" t="s">
        <v>14604</v>
      </c>
    </row>
    <row r="3957" spans="1:6" ht="15.75" customHeight="1" x14ac:dyDescent="0.25">
      <c r="A3957" s="8"/>
      <c r="B3957" s="8" t="s">
        <v>14599</v>
      </c>
      <c r="C3957" s="8" t="s">
        <v>14600</v>
      </c>
      <c r="D3957" s="8" t="s">
        <v>10612</v>
      </c>
      <c r="E3957" s="8"/>
      <c r="F3957" s="8" t="s">
        <v>14603</v>
      </c>
    </row>
    <row r="3958" spans="1:6" ht="15.75" customHeight="1" x14ac:dyDescent="0.25">
      <c r="A3958" s="8"/>
      <c r="B3958" s="8" t="s">
        <v>14599</v>
      </c>
      <c r="C3958" s="8" t="s">
        <v>14600</v>
      </c>
      <c r="D3958" s="8" t="s">
        <v>10746</v>
      </c>
      <c r="E3958" s="8"/>
      <c r="F3958" s="8" t="s">
        <v>14611</v>
      </c>
    </row>
    <row r="3959" spans="1:6" ht="15.75" customHeight="1" x14ac:dyDescent="0.25">
      <c r="A3959" s="8"/>
      <c r="B3959" s="8" t="s">
        <v>14599</v>
      </c>
      <c r="C3959" s="8" t="s">
        <v>14600</v>
      </c>
      <c r="D3959" s="8" t="s">
        <v>10626</v>
      </c>
      <c r="E3959" s="8"/>
      <c r="F3959" s="8" t="s">
        <v>14658</v>
      </c>
    </row>
    <row r="3960" spans="1:6" ht="15.75" customHeight="1" x14ac:dyDescent="0.25">
      <c r="A3960" s="8"/>
      <c r="B3960" s="8" t="s">
        <v>14599</v>
      </c>
      <c r="C3960" s="8" t="s">
        <v>14600</v>
      </c>
      <c r="D3960" s="8" t="s">
        <v>10630</v>
      </c>
      <c r="E3960" s="8"/>
      <c r="F3960" s="8" t="s">
        <v>14660</v>
      </c>
    </row>
    <row r="3961" spans="1:6" ht="15.75" customHeight="1" x14ac:dyDescent="0.25">
      <c r="A3961" s="8"/>
      <c r="B3961" s="8" t="s">
        <v>14599</v>
      </c>
      <c r="C3961" s="8" t="s">
        <v>14600</v>
      </c>
      <c r="D3961" s="8" t="s">
        <v>10628</v>
      </c>
      <c r="E3961" s="8"/>
      <c r="F3961" s="8" t="s">
        <v>14612</v>
      </c>
    </row>
    <row r="3962" spans="1:6" ht="15.75" customHeight="1" x14ac:dyDescent="0.25">
      <c r="A3962" s="8"/>
      <c r="B3962" s="8" t="s">
        <v>14599</v>
      </c>
      <c r="C3962" s="8" t="s">
        <v>14600</v>
      </c>
      <c r="D3962" s="8" t="s">
        <v>10632</v>
      </c>
      <c r="E3962" s="8"/>
      <c r="F3962" s="8" t="s">
        <v>14613</v>
      </c>
    </row>
    <row r="3963" spans="1:6" ht="15.75" customHeight="1" x14ac:dyDescent="0.25">
      <c r="A3963" s="8"/>
      <c r="B3963" s="8" t="s">
        <v>14599</v>
      </c>
      <c r="C3963" s="8" t="s">
        <v>14600</v>
      </c>
      <c r="D3963" s="8" t="s">
        <v>10638</v>
      </c>
      <c r="E3963" s="8"/>
      <c r="F3963" s="8" t="s">
        <v>14610</v>
      </c>
    </row>
    <row r="3964" spans="1:6" ht="15.75" customHeight="1" x14ac:dyDescent="0.25">
      <c r="A3964" s="8"/>
      <c r="B3964" s="8" t="s">
        <v>14599</v>
      </c>
      <c r="C3964" s="8" t="s">
        <v>14600</v>
      </c>
      <c r="D3964" s="8" t="s">
        <v>10636</v>
      </c>
      <c r="E3964" s="8"/>
      <c r="F3964" s="8" t="s">
        <v>14609</v>
      </c>
    </row>
    <row r="3965" spans="1:6" ht="15.75" customHeight="1" x14ac:dyDescent="0.25">
      <c r="A3965" s="8"/>
      <c r="B3965" s="8" t="s">
        <v>14599</v>
      </c>
      <c r="C3965" s="8" t="s">
        <v>14600</v>
      </c>
      <c r="D3965" s="8" t="s">
        <v>13761</v>
      </c>
      <c r="E3965" s="8"/>
      <c r="F3965" s="8" t="s">
        <v>14628</v>
      </c>
    </row>
    <row r="3966" spans="1:6" ht="15.75" customHeight="1" x14ac:dyDescent="0.25">
      <c r="A3966" s="8"/>
      <c r="B3966" s="8" t="s">
        <v>14599</v>
      </c>
      <c r="C3966" s="8" t="s">
        <v>14600</v>
      </c>
      <c r="D3966" s="8" t="s">
        <v>13769</v>
      </c>
      <c r="E3966" s="8"/>
      <c r="F3966" s="8" t="s">
        <v>14627</v>
      </c>
    </row>
    <row r="3967" spans="1:6" ht="15.75" customHeight="1" x14ac:dyDescent="0.25">
      <c r="A3967" s="8"/>
      <c r="B3967" s="8" t="s">
        <v>14599</v>
      </c>
      <c r="C3967" s="8" t="s">
        <v>14600</v>
      </c>
      <c r="D3967" s="8" t="s">
        <v>13767</v>
      </c>
      <c r="E3967" s="8"/>
      <c r="F3967" s="8" t="s">
        <v>14629</v>
      </c>
    </row>
    <row r="3968" spans="1:6" ht="15.75" customHeight="1" x14ac:dyDescent="0.25">
      <c r="A3968" s="8"/>
      <c r="B3968" s="8" t="s">
        <v>14599</v>
      </c>
      <c r="C3968" s="8" t="s">
        <v>14600</v>
      </c>
      <c r="D3968" s="8" t="s">
        <v>13763</v>
      </c>
      <c r="E3968" s="8"/>
      <c r="F3968" s="8" t="s">
        <v>14630</v>
      </c>
    </row>
    <row r="3969" spans="1:6" ht="15.75" customHeight="1" x14ac:dyDescent="0.25">
      <c r="A3969" s="8"/>
      <c r="B3969" s="8" t="s">
        <v>14599</v>
      </c>
      <c r="C3969" s="8" t="s">
        <v>14600</v>
      </c>
      <c r="D3969" s="8" t="s">
        <v>13813</v>
      </c>
      <c r="E3969" s="8"/>
      <c r="F3969" s="8" t="s">
        <v>14631</v>
      </c>
    </row>
    <row r="3970" spans="1:6" ht="15.75" customHeight="1" x14ac:dyDescent="0.25">
      <c r="A3970" s="8"/>
      <c r="B3970" s="8" t="s">
        <v>14599</v>
      </c>
      <c r="C3970" s="8" t="s">
        <v>14600</v>
      </c>
      <c r="D3970" s="8" t="s">
        <v>13784</v>
      </c>
      <c r="E3970" s="8"/>
      <c r="F3970" s="8" t="s">
        <v>14633</v>
      </c>
    </row>
    <row r="3971" spans="1:6" ht="15.75" customHeight="1" x14ac:dyDescent="0.25">
      <c r="A3971" s="8"/>
      <c r="B3971" s="8" t="s">
        <v>14599</v>
      </c>
      <c r="C3971" s="8" t="s">
        <v>14600</v>
      </c>
      <c r="D3971" s="8" t="s">
        <v>13765</v>
      </c>
      <c r="E3971" s="8"/>
      <c r="F3971" s="8" t="s">
        <v>14632</v>
      </c>
    </row>
    <row r="3972" spans="1:6" ht="15.75" customHeight="1" x14ac:dyDescent="0.25">
      <c r="A3972" s="8"/>
      <c r="B3972" s="8" t="s">
        <v>14599</v>
      </c>
      <c r="C3972" s="8" t="s">
        <v>14600</v>
      </c>
      <c r="D3972" s="8" t="s">
        <v>18235</v>
      </c>
      <c r="E3972" s="8"/>
      <c r="F3972" s="8" t="s">
        <v>18240</v>
      </c>
    </row>
    <row r="3973" spans="1:6" ht="15.75" customHeight="1" x14ac:dyDescent="0.25">
      <c r="A3973" s="8"/>
      <c r="B3973" s="8" t="s">
        <v>14599</v>
      </c>
      <c r="C3973" s="8" t="s">
        <v>14600</v>
      </c>
      <c r="D3973" s="8" t="s">
        <v>10620</v>
      </c>
      <c r="E3973" s="8"/>
      <c r="F3973" s="8" t="s">
        <v>14605</v>
      </c>
    </row>
    <row r="3974" spans="1:6" ht="15.75" customHeight="1" x14ac:dyDescent="0.25">
      <c r="A3974" s="8"/>
      <c r="B3974" s="8" t="s">
        <v>14599</v>
      </c>
      <c r="C3974" s="8" t="s">
        <v>14600</v>
      </c>
      <c r="D3974" s="8" t="s">
        <v>10618</v>
      </c>
      <c r="E3974" s="8"/>
      <c r="F3974" s="8" t="s">
        <v>14602</v>
      </c>
    </row>
    <row r="3975" spans="1:6" ht="15.75" customHeight="1" x14ac:dyDescent="0.25">
      <c r="A3975" s="8"/>
      <c r="B3975" s="8" t="s">
        <v>14599</v>
      </c>
      <c r="C3975" s="8" t="s">
        <v>14600</v>
      </c>
      <c r="D3975" s="8" t="s">
        <v>13757</v>
      </c>
      <c r="E3975" s="8"/>
      <c r="F3975" s="8" t="s">
        <v>14607</v>
      </c>
    </row>
    <row r="3976" spans="1:6" ht="15.75" customHeight="1" x14ac:dyDescent="0.25">
      <c r="A3976" s="8"/>
      <c r="B3976" s="8" t="s">
        <v>14599</v>
      </c>
      <c r="C3976" s="8" t="s">
        <v>14600</v>
      </c>
      <c r="D3976" s="8" t="s">
        <v>13759</v>
      </c>
      <c r="E3976" s="8"/>
      <c r="F3976" s="8" t="s">
        <v>14618</v>
      </c>
    </row>
    <row r="3977" spans="1:6" ht="15.75" customHeight="1" x14ac:dyDescent="0.25">
      <c r="A3977" s="8"/>
      <c r="B3977" s="8" t="s">
        <v>14599</v>
      </c>
      <c r="C3977" s="8" t="s">
        <v>14600</v>
      </c>
      <c r="D3977" s="8" t="s">
        <v>13753</v>
      </c>
      <c r="E3977" s="8"/>
      <c r="F3977" s="8" t="s">
        <v>14606</v>
      </c>
    </row>
    <row r="3978" spans="1:6" ht="15.75" customHeight="1" x14ac:dyDescent="0.25">
      <c r="A3978" s="8"/>
      <c r="B3978" s="8" t="s">
        <v>14599</v>
      </c>
      <c r="C3978" s="8" t="s">
        <v>14600</v>
      </c>
      <c r="D3978" s="8" t="s">
        <v>13751</v>
      </c>
      <c r="E3978" s="8"/>
      <c r="F3978" s="8" t="s">
        <v>14608</v>
      </c>
    </row>
    <row r="3979" spans="1:6" ht="15.75" customHeight="1" x14ac:dyDescent="0.25">
      <c r="A3979" s="8"/>
      <c r="B3979" s="8" t="s">
        <v>14599</v>
      </c>
      <c r="C3979" s="8" t="s">
        <v>14600</v>
      </c>
      <c r="D3979" s="8" t="s">
        <v>10680</v>
      </c>
      <c r="E3979" s="8"/>
      <c r="F3979" s="8" t="s">
        <v>14642</v>
      </c>
    </row>
    <row r="3980" spans="1:6" ht="15.75" customHeight="1" x14ac:dyDescent="0.25">
      <c r="A3980" s="8"/>
      <c r="B3980" s="8" t="s">
        <v>14599</v>
      </c>
      <c r="C3980" s="8" t="s">
        <v>14600</v>
      </c>
      <c r="D3980" s="8" t="s">
        <v>10686</v>
      </c>
      <c r="E3980" s="8"/>
      <c r="F3980" s="8" t="s">
        <v>14641</v>
      </c>
    </row>
    <row r="3981" spans="1:6" ht="15.75" customHeight="1" x14ac:dyDescent="0.25">
      <c r="A3981" s="8"/>
      <c r="B3981" s="8" t="s">
        <v>14599</v>
      </c>
      <c r="C3981" s="8" t="s">
        <v>14600</v>
      </c>
      <c r="D3981" s="8" t="s">
        <v>10684</v>
      </c>
      <c r="E3981" s="8"/>
      <c r="F3981" s="8" t="s">
        <v>14638</v>
      </c>
    </row>
    <row r="3982" spans="1:6" ht="15.75" customHeight="1" x14ac:dyDescent="0.25">
      <c r="A3982" s="8"/>
      <c r="B3982" s="8" t="s">
        <v>14599</v>
      </c>
      <c r="C3982" s="8" t="s">
        <v>14600</v>
      </c>
      <c r="D3982" s="8" t="s">
        <v>10682</v>
      </c>
      <c r="E3982" s="8"/>
      <c r="F3982" s="8" t="s">
        <v>14639</v>
      </c>
    </row>
    <row r="3983" spans="1:6" ht="15.75" customHeight="1" x14ac:dyDescent="0.25">
      <c r="A3983" s="8"/>
      <c r="B3983" s="8" t="s">
        <v>14599</v>
      </c>
      <c r="C3983" s="8" t="s">
        <v>14600</v>
      </c>
      <c r="D3983" s="8" t="s">
        <v>10600</v>
      </c>
      <c r="E3983" s="8"/>
      <c r="F3983" s="8" t="s">
        <v>14663</v>
      </c>
    </row>
    <row r="3984" spans="1:6" ht="15.75" customHeight="1" x14ac:dyDescent="0.25">
      <c r="A3984" s="8"/>
      <c r="B3984" s="8" t="s">
        <v>14599</v>
      </c>
      <c r="C3984" s="8" t="s">
        <v>14600</v>
      </c>
      <c r="D3984" s="8" t="s">
        <v>10598</v>
      </c>
      <c r="E3984" s="8"/>
      <c r="F3984" s="8" t="s">
        <v>14652</v>
      </c>
    </row>
    <row r="3985" spans="1:6" ht="15.75" customHeight="1" x14ac:dyDescent="0.25">
      <c r="A3985" s="8"/>
      <c r="B3985" s="8" t="s">
        <v>14599</v>
      </c>
      <c r="C3985" s="8" t="s">
        <v>14600</v>
      </c>
      <c r="D3985" s="8" t="s">
        <v>10640</v>
      </c>
      <c r="E3985" s="8"/>
      <c r="F3985" s="8" t="s">
        <v>14640</v>
      </c>
    </row>
    <row r="3986" spans="1:6" ht="15.75" customHeight="1" x14ac:dyDescent="0.25">
      <c r="A3986" s="8"/>
      <c r="B3986" s="8" t="s">
        <v>14599</v>
      </c>
      <c r="C3986" s="8" t="s">
        <v>14600</v>
      </c>
      <c r="D3986" s="8" t="s">
        <v>10698</v>
      </c>
      <c r="E3986" s="8"/>
      <c r="F3986" s="8" t="s">
        <v>14649</v>
      </c>
    </row>
    <row r="3987" spans="1:6" ht="15.75" customHeight="1" x14ac:dyDescent="0.25">
      <c r="A3987" s="8"/>
      <c r="B3987" s="8" t="s">
        <v>14599</v>
      </c>
      <c r="C3987" s="8" t="s">
        <v>14600</v>
      </c>
      <c r="D3987" s="8" t="s">
        <v>10696</v>
      </c>
      <c r="E3987" s="8"/>
      <c r="F3987" s="8" t="s">
        <v>14648</v>
      </c>
    </row>
    <row r="3988" spans="1:6" ht="15.75" customHeight="1" x14ac:dyDescent="0.25">
      <c r="A3988" s="8"/>
      <c r="B3988" s="8" t="s">
        <v>14599</v>
      </c>
      <c r="C3988" s="8" t="s">
        <v>14600</v>
      </c>
      <c r="D3988" s="8" t="s">
        <v>10702</v>
      </c>
      <c r="E3988" s="8"/>
      <c r="F3988" s="8" t="s">
        <v>14651</v>
      </c>
    </row>
    <row r="3989" spans="1:6" ht="15.75" customHeight="1" x14ac:dyDescent="0.25">
      <c r="A3989" s="8"/>
      <c r="B3989" s="8" t="s">
        <v>14599</v>
      </c>
      <c r="C3989" s="8" t="s">
        <v>14600</v>
      </c>
      <c r="D3989" s="8" t="s">
        <v>10676</v>
      </c>
      <c r="E3989" s="8"/>
      <c r="F3989" s="8" t="s">
        <v>14636</v>
      </c>
    </row>
    <row r="3990" spans="1:6" ht="15.75" customHeight="1" x14ac:dyDescent="0.25">
      <c r="A3990" s="8"/>
      <c r="B3990" s="8" t="s">
        <v>14599</v>
      </c>
      <c r="C3990" s="8" t="s">
        <v>14600</v>
      </c>
      <c r="D3990" s="8" t="s">
        <v>10674</v>
      </c>
      <c r="E3990" s="8"/>
      <c r="F3990" s="8" t="s">
        <v>14635</v>
      </c>
    </row>
    <row r="3991" spans="1:6" ht="15.75" customHeight="1" x14ac:dyDescent="0.25">
      <c r="A3991" s="8"/>
      <c r="B3991" s="8" t="s">
        <v>14599</v>
      </c>
      <c r="C3991" s="8" t="s">
        <v>14600</v>
      </c>
      <c r="D3991" s="8" t="s">
        <v>10672</v>
      </c>
      <c r="E3991" s="8"/>
      <c r="F3991" s="8" t="s">
        <v>14634</v>
      </c>
    </row>
    <row r="3992" spans="1:6" ht="15.75" customHeight="1" x14ac:dyDescent="0.25">
      <c r="A3992" s="8"/>
      <c r="B3992" s="8" t="s">
        <v>14599</v>
      </c>
      <c r="C3992" s="8" t="s">
        <v>14600</v>
      </c>
      <c r="D3992" s="8" t="s">
        <v>10678</v>
      </c>
      <c r="E3992" s="8"/>
      <c r="F3992" s="8" t="s">
        <v>14637</v>
      </c>
    </row>
    <row r="3993" spans="1:6" ht="15.75" customHeight="1" x14ac:dyDescent="0.25">
      <c r="A3993" s="8"/>
      <c r="B3993" s="8" t="s">
        <v>14599</v>
      </c>
      <c r="C3993" s="8" t="s">
        <v>14600</v>
      </c>
      <c r="D3993" s="8" t="s">
        <v>10580</v>
      </c>
      <c r="E3993" s="8"/>
      <c r="F3993" s="8" t="s">
        <v>14656</v>
      </c>
    </row>
    <row r="3994" spans="1:6" ht="15.75" customHeight="1" x14ac:dyDescent="0.25">
      <c r="A3994" s="8"/>
      <c r="B3994" s="8" t="s">
        <v>14599</v>
      </c>
      <c r="C3994" s="8" t="s">
        <v>14600</v>
      </c>
      <c r="D3994" s="8" t="s">
        <v>10578</v>
      </c>
      <c r="E3994" s="8"/>
      <c r="F3994" s="8" t="s">
        <v>14655</v>
      </c>
    </row>
    <row r="3995" spans="1:6" ht="15.75" customHeight="1" x14ac:dyDescent="0.25">
      <c r="A3995" s="8"/>
      <c r="B3995" s="8" t="s">
        <v>14599</v>
      </c>
      <c r="C3995" s="8" t="s">
        <v>14600</v>
      </c>
      <c r="D3995" s="8" t="s">
        <v>10584</v>
      </c>
      <c r="E3995" s="8"/>
      <c r="F3995" s="8" t="s">
        <v>14667</v>
      </c>
    </row>
    <row r="3996" spans="1:6" ht="15.75" customHeight="1" x14ac:dyDescent="0.25">
      <c r="A3996" s="8"/>
      <c r="B3996" s="8" t="s">
        <v>14599</v>
      </c>
      <c r="C3996" s="8" t="s">
        <v>14600</v>
      </c>
      <c r="D3996" s="8" t="s">
        <v>10590</v>
      </c>
      <c r="E3996" s="8"/>
      <c r="F3996" s="8" t="s">
        <v>14653</v>
      </c>
    </row>
    <row r="3997" spans="1:6" ht="15.75" customHeight="1" x14ac:dyDescent="0.25">
      <c r="A3997" s="8"/>
      <c r="B3997" s="8" t="s">
        <v>14599</v>
      </c>
      <c r="C3997" s="8" t="s">
        <v>14600</v>
      </c>
      <c r="D3997" s="8" t="s">
        <v>10588</v>
      </c>
      <c r="E3997" s="8"/>
      <c r="F3997" s="8" t="s">
        <v>14659</v>
      </c>
    </row>
    <row r="3998" spans="1:6" ht="15.75" customHeight="1" x14ac:dyDescent="0.25">
      <c r="A3998" s="8"/>
      <c r="B3998" s="8" t="s">
        <v>14599</v>
      </c>
      <c r="C3998" s="8" t="s">
        <v>14600</v>
      </c>
      <c r="D3998" s="8" t="s">
        <v>10586</v>
      </c>
      <c r="E3998" s="8"/>
      <c r="F3998" s="8" t="s">
        <v>14657</v>
      </c>
    </row>
    <row r="3999" spans="1:6" ht="15.75" customHeight="1" x14ac:dyDescent="0.25">
      <c r="A3999" s="8"/>
      <c r="B3999" s="8" t="s">
        <v>14599</v>
      </c>
      <c r="C3999" s="8" t="s">
        <v>14600</v>
      </c>
      <c r="D3999" s="8" t="s">
        <v>10592</v>
      </c>
      <c r="E3999" s="8"/>
      <c r="F3999" s="8" t="s">
        <v>14654</v>
      </c>
    </row>
    <row r="4000" spans="1:6" ht="15.75" customHeight="1" x14ac:dyDescent="0.25">
      <c r="A4000" s="8"/>
      <c r="B4000" s="8" t="s">
        <v>14599</v>
      </c>
      <c r="C4000" s="8" t="s">
        <v>14600</v>
      </c>
      <c r="D4000" s="8" t="s">
        <v>10606</v>
      </c>
      <c r="E4000" s="8"/>
      <c r="F4000" s="8" t="s">
        <v>14662</v>
      </c>
    </row>
    <row r="4001" spans="1:6" ht="15.75" customHeight="1" x14ac:dyDescent="0.25">
      <c r="A4001" s="8"/>
      <c r="B4001" s="8" t="s">
        <v>14599</v>
      </c>
      <c r="C4001" s="8" t="s">
        <v>14600</v>
      </c>
      <c r="D4001" s="8" t="s">
        <v>10596</v>
      </c>
      <c r="E4001" s="8"/>
      <c r="F4001" s="8" t="s">
        <v>14661</v>
      </c>
    </row>
    <row r="4002" spans="1:6" ht="15.75" customHeight="1" x14ac:dyDescent="0.25">
      <c r="A4002" s="8"/>
      <c r="B4002" s="8" t="s">
        <v>14599</v>
      </c>
      <c r="C4002" s="8" t="s">
        <v>14600</v>
      </c>
      <c r="D4002" s="8" t="s">
        <v>10594</v>
      </c>
      <c r="E4002" s="8"/>
      <c r="F4002" s="8" t="s">
        <v>14664</v>
      </c>
    </row>
    <row r="4003" spans="1:6" ht="15.75" customHeight="1" x14ac:dyDescent="0.25">
      <c r="A4003" s="8"/>
      <c r="B4003" s="8" t="s">
        <v>14599</v>
      </c>
      <c r="C4003" s="8" t="s">
        <v>14600</v>
      </c>
      <c r="D4003" s="8" t="s">
        <v>10608</v>
      </c>
      <c r="E4003" s="8"/>
      <c r="F4003" s="8" t="s">
        <v>14665</v>
      </c>
    </row>
    <row r="4004" spans="1:6" ht="15.75" customHeight="1" x14ac:dyDescent="0.25">
      <c r="A4004" s="8"/>
      <c r="B4004" s="8" t="s">
        <v>14599</v>
      </c>
      <c r="C4004" s="8" t="s">
        <v>14600</v>
      </c>
      <c r="D4004" s="8" t="s">
        <v>10582</v>
      </c>
      <c r="E4004" s="8"/>
      <c r="F4004" s="8" t="s">
        <v>14666</v>
      </c>
    </row>
    <row r="4005" spans="1:6" ht="15.75" customHeight="1" x14ac:dyDescent="0.25">
      <c r="A4005" s="8"/>
      <c r="B4005" s="8" t="s">
        <v>14599</v>
      </c>
      <c r="C4005" s="8" t="s">
        <v>14600</v>
      </c>
      <c r="D4005" s="8" t="s">
        <v>10604</v>
      </c>
      <c r="E4005" s="8"/>
      <c r="F4005" s="8" t="s">
        <v>14669</v>
      </c>
    </row>
    <row r="4006" spans="1:6" ht="15.75" customHeight="1" x14ac:dyDescent="0.25">
      <c r="A4006" s="8"/>
      <c r="B4006" s="8" t="s">
        <v>14599</v>
      </c>
      <c r="C4006" s="8" t="s">
        <v>14600</v>
      </c>
      <c r="D4006" s="8" t="s">
        <v>10602</v>
      </c>
      <c r="E4006" s="8"/>
      <c r="F4006" s="8" t="s">
        <v>14668</v>
      </c>
    </row>
    <row r="4007" spans="1:6" ht="15.75" customHeight="1" x14ac:dyDescent="0.25">
      <c r="A4007" s="8"/>
      <c r="B4007" s="8" t="s">
        <v>14599</v>
      </c>
      <c r="C4007" s="8" t="s">
        <v>14600</v>
      </c>
      <c r="D4007" s="8" t="s">
        <v>9344</v>
      </c>
      <c r="E4007" s="8"/>
      <c r="F4007" s="8" t="s">
        <v>14908</v>
      </c>
    </row>
    <row r="4008" spans="1:6" ht="15.75" customHeight="1" x14ac:dyDescent="0.25">
      <c r="A4008" s="8"/>
      <c r="B4008" s="8" t="s">
        <v>14599</v>
      </c>
      <c r="C4008" s="8" t="s">
        <v>14600</v>
      </c>
      <c r="D4008" s="8" t="s">
        <v>9997</v>
      </c>
      <c r="E4008" s="8"/>
      <c r="F4008" s="8" t="s">
        <v>15121</v>
      </c>
    </row>
    <row r="4009" spans="1:6" ht="15.75" customHeight="1" x14ac:dyDescent="0.25">
      <c r="A4009" s="8"/>
      <c r="B4009" s="8" t="s">
        <v>14599</v>
      </c>
      <c r="C4009" s="8" t="s">
        <v>14600</v>
      </c>
      <c r="D4009" s="8" t="s">
        <v>10000</v>
      </c>
      <c r="E4009" s="8"/>
      <c r="F4009" s="8" t="s">
        <v>15118</v>
      </c>
    </row>
    <row r="4010" spans="1:6" ht="15.75" customHeight="1" x14ac:dyDescent="0.25">
      <c r="A4010" s="8"/>
      <c r="B4010" s="8" t="s">
        <v>14599</v>
      </c>
      <c r="C4010" s="8" t="s">
        <v>14600</v>
      </c>
      <c r="D4010" s="8" t="s">
        <v>10003</v>
      </c>
      <c r="E4010" s="8"/>
      <c r="F4010" s="8" t="s">
        <v>15115</v>
      </c>
    </row>
    <row r="4011" spans="1:6" ht="15.75" customHeight="1" x14ac:dyDescent="0.25">
      <c r="A4011" s="8"/>
      <c r="B4011" s="8" t="s">
        <v>14599</v>
      </c>
      <c r="C4011" s="8" t="s">
        <v>14600</v>
      </c>
      <c r="D4011" s="8" t="s">
        <v>9845</v>
      </c>
      <c r="E4011" s="8"/>
      <c r="F4011" s="8" t="s">
        <v>15120</v>
      </c>
    </row>
    <row r="4012" spans="1:6" ht="15.75" customHeight="1" x14ac:dyDescent="0.25">
      <c r="A4012" s="8"/>
      <c r="B4012" s="8" t="s">
        <v>14599</v>
      </c>
      <c r="C4012" s="8" t="s">
        <v>14600</v>
      </c>
      <c r="D4012" s="8" t="s">
        <v>9999</v>
      </c>
      <c r="E4012" s="8"/>
      <c r="F4012" s="8" t="s">
        <v>15119</v>
      </c>
    </row>
    <row r="4013" spans="1:6" ht="15.75" customHeight="1" x14ac:dyDescent="0.25">
      <c r="A4013" s="8"/>
      <c r="B4013" s="8" t="s">
        <v>14599</v>
      </c>
      <c r="C4013" s="8" t="s">
        <v>14600</v>
      </c>
      <c r="D4013" s="8" t="s">
        <v>9998</v>
      </c>
      <c r="E4013" s="8"/>
      <c r="F4013" s="8" t="s">
        <v>15122</v>
      </c>
    </row>
    <row r="4014" spans="1:6" ht="15.75" customHeight="1" x14ac:dyDescent="0.25">
      <c r="A4014" s="8"/>
      <c r="B4014" s="8" t="s">
        <v>14599</v>
      </c>
      <c r="C4014" s="8" t="s">
        <v>14600</v>
      </c>
      <c r="D4014" s="8" t="s">
        <v>10002</v>
      </c>
      <c r="E4014" s="8"/>
      <c r="F4014" s="8" t="s">
        <v>15114</v>
      </c>
    </row>
    <row r="4015" spans="1:6" ht="15.75" customHeight="1" x14ac:dyDescent="0.25">
      <c r="A4015" s="8"/>
      <c r="B4015" s="8" t="s">
        <v>14599</v>
      </c>
      <c r="C4015" s="8" t="s">
        <v>14600</v>
      </c>
      <c r="D4015" s="8" t="s">
        <v>9990</v>
      </c>
      <c r="E4015" s="8"/>
      <c r="F4015" s="8" t="s">
        <v>15093</v>
      </c>
    </row>
    <row r="4016" spans="1:6" ht="15.75" customHeight="1" x14ac:dyDescent="0.25">
      <c r="A4016" s="8"/>
      <c r="B4016" s="8" t="s">
        <v>14599</v>
      </c>
      <c r="C4016" s="8" t="s">
        <v>14600</v>
      </c>
      <c r="D4016" s="8" t="s">
        <v>9989</v>
      </c>
      <c r="E4016" s="8"/>
      <c r="F4016" s="8" t="s">
        <v>15092</v>
      </c>
    </row>
    <row r="4017" spans="1:6" ht="15.75" customHeight="1" x14ac:dyDescent="0.25">
      <c r="A4017" s="8"/>
      <c r="B4017" s="8" t="s">
        <v>14599</v>
      </c>
      <c r="C4017" s="8" t="s">
        <v>14600</v>
      </c>
      <c r="D4017" s="8" t="s">
        <v>9992</v>
      </c>
      <c r="E4017" s="8"/>
      <c r="F4017" s="8" t="s">
        <v>15095</v>
      </c>
    </row>
    <row r="4018" spans="1:6" ht="15.75" customHeight="1" x14ac:dyDescent="0.25">
      <c r="A4018" s="8"/>
      <c r="B4018" s="8" t="s">
        <v>14599</v>
      </c>
      <c r="C4018" s="8" t="s">
        <v>14600</v>
      </c>
      <c r="D4018" s="8" t="s">
        <v>10001</v>
      </c>
      <c r="E4018" s="8"/>
      <c r="F4018" s="8" t="s">
        <v>15117</v>
      </c>
    </row>
    <row r="4019" spans="1:6" ht="15.75" customHeight="1" x14ac:dyDescent="0.25">
      <c r="A4019" s="8"/>
      <c r="B4019" s="8" t="s">
        <v>14599</v>
      </c>
      <c r="C4019" s="8" t="s">
        <v>14600</v>
      </c>
      <c r="D4019" s="8" t="s">
        <v>9996</v>
      </c>
      <c r="E4019" s="8"/>
      <c r="F4019" s="8" t="s">
        <v>15116</v>
      </c>
    </row>
    <row r="4020" spans="1:6" ht="15.75" customHeight="1" x14ac:dyDescent="0.25">
      <c r="A4020" s="8"/>
      <c r="B4020" s="8" t="s">
        <v>14599</v>
      </c>
      <c r="C4020" s="8" t="s">
        <v>14600</v>
      </c>
      <c r="D4020" s="8" t="s">
        <v>9991</v>
      </c>
      <c r="E4020" s="8"/>
      <c r="F4020" s="8" t="s">
        <v>15104</v>
      </c>
    </row>
    <row r="4021" spans="1:6" ht="15.75" customHeight="1" x14ac:dyDescent="0.25">
      <c r="A4021" s="8"/>
      <c r="B4021" s="8" t="s">
        <v>14599</v>
      </c>
      <c r="C4021" s="8" t="s">
        <v>14600</v>
      </c>
      <c r="D4021" s="8" t="s">
        <v>9365</v>
      </c>
      <c r="E4021" s="8"/>
      <c r="F4021" s="8" t="s">
        <v>15107</v>
      </c>
    </row>
    <row r="4022" spans="1:6" ht="15.75" customHeight="1" x14ac:dyDescent="0.25">
      <c r="A4022" s="8"/>
      <c r="B4022" s="8" t="s">
        <v>14599</v>
      </c>
      <c r="C4022" s="8" t="s">
        <v>14600</v>
      </c>
      <c r="D4022" s="8" t="s">
        <v>9369</v>
      </c>
      <c r="E4022" s="8"/>
      <c r="F4022" s="8" t="s">
        <v>14921</v>
      </c>
    </row>
    <row r="4023" spans="1:6" ht="15.75" customHeight="1" x14ac:dyDescent="0.25">
      <c r="A4023" s="8"/>
      <c r="B4023" s="8" t="s">
        <v>14599</v>
      </c>
      <c r="C4023" s="8" t="s">
        <v>14600</v>
      </c>
      <c r="D4023" s="8" t="s">
        <v>9368</v>
      </c>
      <c r="E4023" s="8"/>
      <c r="F4023" s="8" t="s">
        <v>14920</v>
      </c>
    </row>
    <row r="4024" spans="1:6" ht="15.75" customHeight="1" x14ac:dyDescent="0.25">
      <c r="A4024" s="8"/>
      <c r="B4024" s="8" t="s">
        <v>14599</v>
      </c>
      <c r="C4024" s="8" t="s">
        <v>14600</v>
      </c>
      <c r="D4024" s="8" t="s">
        <v>9370</v>
      </c>
      <c r="E4024" s="8"/>
      <c r="F4024" s="8" t="s">
        <v>15111</v>
      </c>
    </row>
    <row r="4025" spans="1:6" ht="15.75" customHeight="1" x14ac:dyDescent="0.25">
      <c r="A4025" s="8"/>
      <c r="B4025" s="8" t="s">
        <v>14599</v>
      </c>
      <c r="C4025" s="8" t="s">
        <v>14600</v>
      </c>
      <c r="D4025" s="8" t="s">
        <v>9356</v>
      </c>
      <c r="E4025" s="8"/>
      <c r="F4025" s="8" t="s">
        <v>14922</v>
      </c>
    </row>
    <row r="4026" spans="1:6" ht="15.75" customHeight="1" x14ac:dyDescent="0.25">
      <c r="A4026" s="8"/>
      <c r="B4026" s="8" t="s">
        <v>14599</v>
      </c>
      <c r="C4026" s="8" t="s">
        <v>14600</v>
      </c>
      <c r="D4026" s="8" t="s">
        <v>9355</v>
      </c>
      <c r="E4026" s="8"/>
      <c r="F4026" s="8" t="s">
        <v>14919</v>
      </c>
    </row>
    <row r="4027" spans="1:6" ht="15.75" customHeight="1" x14ac:dyDescent="0.25">
      <c r="A4027" s="8"/>
      <c r="B4027" s="8" t="s">
        <v>14599</v>
      </c>
      <c r="C4027" s="8" t="s">
        <v>14600</v>
      </c>
      <c r="D4027" s="8" t="s">
        <v>9361</v>
      </c>
      <c r="E4027" s="8"/>
      <c r="F4027" s="8" t="s">
        <v>14918</v>
      </c>
    </row>
    <row r="4028" spans="1:6" ht="15.75" customHeight="1" x14ac:dyDescent="0.25">
      <c r="A4028" s="8"/>
      <c r="B4028" s="8" t="s">
        <v>14599</v>
      </c>
      <c r="C4028" s="8" t="s">
        <v>14600</v>
      </c>
      <c r="D4028" s="8" t="s">
        <v>9372</v>
      </c>
      <c r="E4028" s="8"/>
      <c r="F4028" s="8" t="s">
        <v>15110</v>
      </c>
    </row>
    <row r="4029" spans="1:6" ht="15.75" customHeight="1" x14ac:dyDescent="0.25">
      <c r="A4029" s="8"/>
      <c r="B4029" s="8" t="s">
        <v>14599</v>
      </c>
      <c r="C4029" s="8" t="s">
        <v>14600</v>
      </c>
      <c r="D4029" s="8" t="s">
        <v>9362</v>
      </c>
      <c r="E4029" s="8"/>
      <c r="F4029" s="8" t="s">
        <v>15106</v>
      </c>
    </row>
    <row r="4030" spans="1:6" ht="15.75" customHeight="1" x14ac:dyDescent="0.25">
      <c r="A4030" s="8"/>
      <c r="B4030" s="8" t="s">
        <v>14599</v>
      </c>
      <c r="C4030" s="8" t="s">
        <v>14600</v>
      </c>
      <c r="D4030" s="8" t="s">
        <v>9364</v>
      </c>
      <c r="E4030" s="8"/>
      <c r="F4030" s="8" t="s">
        <v>15105</v>
      </c>
    </row>
    <row r="4031" spans="1:6" ht="15.75" customHeight="1" x14ac:dyDescent="0.25">
      <c r="A4031" s="8"/>
      <c r="B4031" s="8" t="s">
        <v>14599</v>
      </c>
      <c r="C4031" s="8" t="s">
        <v>14600</v>
      </c>
      <c r="D4031" s="8" t="s">
        <v>9366</v>
      </c>
      <c r="E4031" s="8"/>
      <c r="F4031" s="8" t="s">
        <v>15108</v>
      </c>
    </row>
    <row r="4032" spans="1:6" ht="15.75" customHeight="1" x14ac:dyDescent="0.25">
      <c r="A4032" s="8"/>
      <c r="B4032" s="8" t="s">
        <v>14599</v>
      </c>
      <c r="C4032" s="8" t="s">
        <v>14600</v>
      </c>
      <c r="D4032" s="8" t="s">
        <v>9371</v>
      </c>
      <c r="E4032" s="8"/>
      <c r="F4032" s="8" t="s">
        <v>15113</v>
      </c>
    </row>
    <row r="4033" spans="1:6" ht="15.75" customHeight="1" x14ac:dyDescent="0.25">
      <c r="A4033" s="8"/>
      <c r="B4033" s="8" t="s">
        <v>14599</v>
      </c>
      <c r="C4033" s="8" t="s">
        <v>14600</v>
      </c>
      <c r="D4033" s="8" t="s">
        <v>9367</v>
      </c>
      <c r="E4033" s="8"/>
      <c r="F4033" s="8" t="s">
        <v>15112</v>
      </c>
    </row>
    <row r="4034" spans="1:6" ht="15.75" customHeight="1" x14ac:dyDescent="0.25">
      <c r="A4034" s="8"/>
      <c r="B4034" s="8" t="s">
        <v>14599</v>
      </c>
      <c r="C4034" s="8" t="s">
        <v>14600</v>
      </c>
      <c r="D4034" s="8" t="s">
        <v>9363</v>
      </c>
      <c r="E4034" s="8"/>
      <c r="F4034" s="8" t="s">
        <v>15109</v>
      </c>
    </row>
    <row r="4035" spans="1:6" ht="15.75" customHeight="1" x14ac:dyDescent="0.25">
      <c r="A4035" s="8"/>
      <c r="B4035" s="8" t="s">
        <v>14599</v>
      </c>
      <c r="C4035" s="8" t="s">
        <v>14600</v>
      </c>
      <c r="D4035" s="8" t="s">
        <v>9972</v>
      </c>
      <c r="E4035" s="8"/>
      <c r="F4035" s="8" t="s">
        <v>15148</v>
      </c>
    </row>
    <row r="4036" spans="1:6" ht="15.75" customHeight="1" x14ac:dyDescent="0.25">
      <c r="A4036" s="8"/>
      <c r="B4036" s="8" t="s">
        <v>14599</v>
      </c>
      <c r="C4036" s="8" t="s">
        <v>14600</v>
      </c>
      <c r="D4036" s="8" t="s">
        <v>9971</v>
      </c>
      <c r="E4036" s="8"/>
      <c r="F4036" s="8" t="s">
        <v>15145</v>
      </c>
    </row>
    <row r="4037" spans="1:6" ht="15.75" customHeight="1" x14ac:dyDescent="0.25">
      <c r="A4037" s="8"/>
      <c r="B4037" s="8" t="s">
        <v>14599</v>
      </c>
      <c r="C4037" s="8" t="s">
        <v>14600</v>
      </c>
      <c r="D4037" s="8" t="s">
        <v>9970</v>
      </c>
      <c r="E4037" s="8"/>
      <c r="F4037" s="8" t="s">
        <v>15142</v>
      </c>
    </row>
    <row r="4038" spans="1:6" ht="15.75" customHeight="1" x14ac:dyDescent="0.25">
      <c r="A4038" s="8"/>
      <c r="B4038" s="8" t="s">
        <v>14599</v>
      </c>
      <c r="C4038" s="8" t="s">
        <v>14600</v>
      </c>
      <c r="D4038" s="8" t="s">
        <v>10009</v>
      </c>
      <c r="E4038" s="8"/>
      <c r="F4038" s="8" t="s">
        <v>15147</v>
      </c>
    </row>
    <row r="4039" spans="1:6" ht="15.75" customHeight="1" x14ac:dyDescent="0.25">
      <c r="A4039" s="8"/>
      <c r="B4039" s="8" t="s">
        <v>14599</v>
      </c>
      <c r="C4039" s="8" t="s">
        <v>14600</v>
      </c>
      <c r="D4039" s="8" t="s">
        <v>10008</v>
      </c>
      <c r="E4039" s="8"/>
      <c r="F4039" s="8" t="s">
        <v>15146</v>
      </c>
    </row>
    <row r="4040" spans="1:6" ht="15.75" customHeight="1" x14ac:dyDescent="0.25">
      <c r="A4040" s="8"/>
      <c r="B4040" s="8" t="s">
        <v>14599</v>
      </c>
      <c r="C4040" s="8" t="s">
        <v>14600</v>
      </c>
      <c r="D4040" s="8" t="s">
        <v>10007</v>
      </c>
      <c r="E4040" s="8"/>
      <c r="F4040" s="8" t="s">
        <v>15149</v>
      </c>
    </row>
    <row r="4041" spans="1:6" ht="15.75" customHeight="1" x14ac:dyDescent="0.25">
      <c r="A4041" s="8"/>
      <c r="B4041" s="8" t="s">
        <v>14599</v>
      </c>
      <c r="C4041" s="8" t="s">
        <v>14600</v>
      </c>
      <c r="D4041" s="8" t="s">
        <v>9973</v>
      </c>
      <c r="E4041" s="8"/>
      <c r="F4041" s="8" t="s">
        <v>15141</v>
      </c>
    </row>
    <row r="4042" spans="1:6" ht="15.75" customHeight="1" x14ac:dyDescent="0.25">
      <c r="A4042" s="8"/>
      <c r="B4042" s="8" t="s">
        <v>14599</v>
      </c>
      <c r="C4042" s="8" t="s">
        <v>14600</v>
      </c>
      <c r="D4042" s="8" t="s">
        <v>9969</v>
      </c>
      <c r="E4042" s="8"/>
      <c r="F4042" s="8" t="s">
        <v>15155</v>
      </c>
    </row>
    <row r="4043" spans="1:6" ht="15.75" customHeight="1" x14ac:dyDescent="0.25">
      <c r="A4043" s="8"/>
      <c r="B4043" s="8" t="s">
        <v>14599</v>
      </c>
      <c r="C4043" s="8" t="s">
        <v>14600</v>
      </c>
      <c r="D4043" s="8" t="s">
        <v>9964</v>
      </c>
      <c r="E4043" s="8"/>
      <c r="F4043" s="8" t="s">
        <v>15158</v>
      </c>
    </row>
    <row r="4044" spans="1:6" ht="15.75" customHeight="1" x14ac:dyDescent="0.25">
      <c r="A4044" s="8"/>
      <c r="B4044" s="8" t="s">
        <v>14599</v>
      </c>
      <c r="C4044" s="8" t="s">
        <v>14600</v>
      </c>
      <c r="D4044" s="8" t="s">
        <v>9963</v>
      </c>
      <c r="E4044" s="8"/>
      <c r="F4044" s="8" t="s">
        <v>15157</v>
      </c>
    </row>
    <row r="4045" spans="1:6" ht="15.75" customHeight="1" x14ac:dyDescent="0.25">
      <c r="A4045" s="8"/>
      <c r="B4045" s="8" t="s">
        <v>14599</v>
      </c>
      <c r="C4045" s="8" t="s">
        <v>14600</v>
      </c>
      <c r="D4045" s="8" t="s">
        <v>9976</v>
      </c>
      <c r="E4045" s="8"/>
      <c r="F4045" s="8" t="s">
        <v>15144</v>
      </c>
    </row>
    <row r="4046" spans="1:6" ht="15.75" customHeight="1" x14ac:dyDescent="0.25">
      <c r="A4046" s="8"/>
      <c r="B4046" s="8" t="s">
        <v>14599</v>
      </c>
      <c r="C4046" s="8" t="s">
        <v>14600</v>
      </c>
      <c r="D4046" s="8" t="s">
        <v>9975</v>
      </c>
      <c r="E4046" s="8"/>
      <c r="F4046" s="8" t="s">
        <v>15143</v>
      </c>
    </row>
    <row r="4047" spans="1:6" ht="15.75" customHeight="1" x14ac:dyDescent="0.25">
      <c r="A4047" s="8"/>
      <c r="B4047" s="8" t="s">
        <v>14599</v>
      </c>
      <c r="C4047" s="8" t="s">
        <v>14600</v>
      </c>
      <c r="D4047" s="8" t="s">
        <v>9974</v>
      </c>
      <c r="E4047" s="8"/>
      <c r="F4047" s="8" t="s">
        <v>15156</v>
      </c>
    </row>
    <row r="4048" spans="1:6" ht="15.75" customHeight="1" x14ac:dyDescent="0.25">
      <c r="A4048" s="8"/>
      <c r="B4048" s="8" t="s">
        <v>14599</v>
      </c>
      <c r="C4048" s="8" t="s">
        <v>14600</v>
      </c>
      <c r="D4048" s="8" t="s">
        <v>10006</v>
      </c>
      <c r="E4048" s="8"/>
      <c r="F4048" s="8" t="s">
        <v>15097</v>
      </c>
    </row>
    <row r="4049" spans="1:6" ht="15.75" customHeight="1" x14ac:dyDescent="0.25">
      <c r="A4049" s="8"/>
      <c r="B4049" s="8" t="s">
        <v>14599</v>
      </c>
      <c r="C4049" s="8" t="s">
        <v>14600</v>
      </c>
      <c r="D4049" s="8" t="s">
        <v>10013</v>
      </c>
      <c r="E4049" s="8"/>
      <c r="F4049" s="8" t="s">
        <v>15087</v>
      </c>
    </row>
    <row r="4050" spans="1:6" ht="15.75" customHeight="1" x14ac:dyDescent="0.25">
      <c r="A4050" s="8"/>
      <c r="B4050" s="8" t="s">
        <v>14599</v>
      </c>
      <c r="C4050" s="8" t="s">
        <v>14600</v>
      </c>
      <c r="D4050" s="8" t="s">
        <v>10012</v>
      </c>
      <c r="E4050" s="8"/>
      <c r="F4050" s="8" t="s">
        <v>15090</v>
      </c>
    </row>
    <row r="4051" spans="1:6" ht="15.75" customHeight="1" x14ac:dyDescent="0.25">
      <c r="A4051" s="8"/>
      <c r="B4051" s="8" t="s">
        <v>14599</v>
      </c>
      <c r="C4051" s="8" t="s">
        <v>14600</v>
      </c>
      <c r="D4051" s="8" t="s">
        <v>10011</v>
      </c>
      <c r="E4051" s="8"/>
      <c r="F4051" s="8" t="s">
        <v>15089</v>
      </c>
    </row>
    <row r="4052" spans="1:6" ht="15.75" customHeight="1" x14ac:dyDescent="0.25">
      <c r="A4052" s="8"/>
      <c r="B4052" s="8" t="s">
        <v>14599</v>
      </c>
      <c r="C4052" s="8" t="s">
        <v>14600</v>
      </c>
      <c r="D4052" s="8" t="s">
        <v>9995</v>
      </c>
      <c r="E4052" s="8"/>
      <c r="F4052" s="8" t="s">
        <v>15094</v>
      </c>
    </row>
    <row r="4053" spans="1:6" ht="15.75" customHeight="1" x14ac:dyDescent="0.25">
      <c r="A4053" s="8"/>
      <c r="B4053" s="8" t="s">
        <v>14599</v>
      </c>
      <c r="C4053" s="8" t="s">
        <v>14600</v>
      </c>
      <c r="D4053" s="8" t="s">
        <v>9994</v>
      </c>
      <c r="E4053" s="8"/>
      <c r="F4053" s="8" t="s">
        <v>15091</v>
      </c>
    </row>
    <row r="4054" spans="1:6" ht="15.75" customHeight="1" x14ac:dyDescent="0.25">
      <c r="A4054" s="8"/>
      <c r="B4054" s="8" t="s">
        <v>14599</v>
      </c>
      <c r="C4054" s="8" t="s">
        <v>14600</v>
      </c>
      <c r="D4054" s="8" t="s">
        <v>9993</v>
      </c>
      <c r="E4054" s="8"/>
      <c r="F4054" s="8" t="s">
        <v>15088</v>
      </c>
    </row>
    <row r="4055" spans="1:6" ht="15.75" customHeight="1" x14ac:dyDescent="0.25">
      <c r="A4055" s="8"/>
      <c r="B4055" s="8" t="s">
        <v>14599</v>
      </c>
      <c r="C4055" s="8" t="s">
        <v>14600</v>
      </c>
      <c r="D4055" s="8" t="s">
        <v>10014</v>
      </c>
      <c r="E4055" s="8"/>
      <c r="F4055" s="8" t="s">
        <v>15101</v>
      </c>
    </row>
    <row r="4056" spans="1:6" ht="15.75" customHeight="1" x14ac:dyDescent="0.25">
      <c r="A4056" s="8"/>
      <c r="B4056" s="8" t="s">
        <v>14599</v>
      </c>
      <c r="C4056" s="8" t="s">
        <v>14600</v>
      </c>
      <c r="D4056" s="8" t="s">
        <v>10010</v>
      </c>
      <c r="E4056" s="8"/>
      <c r="F4056" s="8" t="s">
        <v>15099</v>
      </c>
    </row>
    <row r="4057" spans="1:6" ht="15.75" customHeight="1" x14ac:dyDescent="0.25">
      <c r="A4057" s="8"/>
      <c r="B4057" s="8" t="s">
        <v>14599</v>
      </c>
      <c r="C4057" s="8" t="s">
        <v>14600</v>
      </c>
      <c r="D4057" s="8" t="s">
        <v>10005</v>
      </c>
      <c r="E4057" s="8"/>
      <c r="F4057" s="8" t="s">
        <v>15096</v>
      </c>
    </row>
    <row r="4058" spans="1:6" ht="15.75" customHeight="1" x14ac:dyDescent="0.25">
      <c r="A4058" s="8"/>
      <c r="B4058" s="8" t="s">
        <v>14599</v>
      </c>
      <c r="C4058" s="8" t="s">
        <v>14600</v>
      </c>
      <c r="D4058" s="8" t="s">
        <v>10004</v>
      </c>
      <c r="E4058" s="8"/>
      <c r="F4058" s="8" t="s">
        <v>15098</v>
      </c>
    </row>
    <row r="4059" spans="1:6" ht="15.75" customHeight="1" x14ac:dyDescent="0.25">
      <c r="A4059" s="8"/>
      <c r="B4059" s="8" t="s">
        <v>14599</v>
      </c>
      <c r="C4059" s="8" t="s">
        <v>14600</v>
      </c>
      <c r="D4059" s="8" t="s">
        <v>10017</v>
      </c>
      <c r="E4059" s="8"/>
      <c r="F4059" s="8" t="s">
        <v>15100</v>
      </c>
    </row>
    <row r="4060" spans="1:6" ht="15.75" customHeight="1" x14ac:dyDescent="0.25">
      <c r="A4060" s="8"/>
      <c r="B4060" s="8" t="s">
        <v>14599</v>
      </c>
      <c r="C4060" s="8" t="s">
        <v>14600</v>
      </c>
      <c r="D4060" s="8" t="s">
        <v>10016</v>
      </c>
      <c r="E4060" s="8"/>
      <c r="F4060" s="8" t="s">
        <v>15103</v>
      </c>
    </row>
    <row r="4061" spans="1:6" ht="15.75" customHeight="1" x14ac:dyDescent="0.25">
      <c r="A4061" s="8"/>
      <c r="B4061" s="8" t="s">
        <v>14599</v>
      </c>
      <c r="C4061" s="8" t="s">
        <v>14600</v>
      </c>
      <c r="D4061" s="8" t="s">
        <v>10015</v>
      </c>
      <c r="E4061" s="8"/>
      <c r="F4061" s="8" t="s">
        <v>15102</v>
      </c>
    </row>
    <row r="4062" spans="1:6" ht="15.75" customHeight="1" x14ac:dyDescent="0.25">
      <c r="A4062" s="8"/>
      <c r="B4062" s="8" t="s">
        <v>14599</v>
      </c>
      <c r="C4062" s="8" t="s">
        <v>14600</v>
      </c>
      <c r="D4062" s="8" t="s">
        <v>9323</v>
      </c>
      <c r="E4062" s="8"/>
      <c r="F4062" s="8" t="s">
        <v>14894</v>
      </c>
    </row>
    <row r="4063" spans="1:6" ht="15.75" customHeight="1" x14ac:dyDescent="0.25">
      <c r="A4063" s="8"/>
      <c r="B4063" s="8" t="s">
        <v>14599</v>
      </c>
      <c r="C4063" s="8" t="s">
        <v>14600</v>
      </c>
      <c r="D4063" s="8" t="s">
        <v>9319</v>
      </c>
      <c r="E4063" s="8"/>
      <c r="F4063" s="8" t="s">
        <v>14893</v>
      </c>
    </row>
    <row r="4064" spans="1:6" ht="15.75" customHeight="1" x14ac:dyDescent="0.25">
      <c r="A4064" s="8"/>
      <c r="B4064" s="8" t="s">
        <v>14599</v>
      </c>
      <c r="C4064" s="8" t="s">
        <v>14600</v>
      </c>
      <c r="D4064" s="8" t="s">
        <v>9318</v>
      </c>
      <c r="E4064" s="8"/>
      <c r="F4064" s="8" t="s">
        <v>14890</v>
      </c>
    </row>
    <row r="4065" spans="1:6" ht="15.75" customHeight="1" x14ac:dyDescent="0.25">
      <c r="A4065" s="8"/>
      <c r="B4065" s="8" t="s">
        <v>14599</v>
      </c>
      <c r="C4065" s="8" t="s">
        <v>14600</v>
      </c>
      <c r="D4065" s="8" t="s">
        <v>9326</v>
      </c>
      <c r="E4065" s="8"/>
      <c r="F4065" s="8" t="s">
        <v>14879</v>
      </c>
    </row>
    <row r="4066" spans="1:6" ht="15.75" customHeight="1" x14ac:dyDescent="0.25">
      <c r="A4066" s="8"/>
      <c r="B4066" s="8" t="s">
        <v>14599</v>
      </c>
      <c r="C4066" s="8" t="s">
        <v>14600</v>
      </c>
      <c r="D4066" s="8" t="s">
        <v>9328</v>
      </c>
      <c r="E4066" s="8"/>
      <c r="F4066" s="8" t="s">
        <v>14892</v>
      </c>
    </row>
    <row r="4067" spans="1:6" ht="15.75" customHeight="1" x14ac:dyDescent="0.25">
      <c r="A4067" s="8"/>
      <c r="B4067" s="8" t="s">
        <v>14599</v>
      </c>
      <c r="C4067" s="8" t="s">
        <v>14600</v>
      </c>
      <c r="D4067" s="8" t="s">
        <v>9327</v>
      </c>
      <c r="E4067" s="8"/>
      <c r="F4067" s="8" t="s">
        <v>14891</v>
      </c>
    </row>
    <row r="4068" spans="1:6" ht="15.75" customHeight="1" x14ac:dyDescent="0.25">
      <c r="A4068" s="8"/>
      <c r="B4068" s="8" t="s">
        <v>14599</v>
      </c>
      <c r="C4068" s="8" t="s">
        <v>14600</v>
      </c>
      <c r="D4068" s="8" t="s">
        <v>9320</v>
      </c>
      <c r="E4068" s="8"/>
      <c r="F4068" s="8" t="s">
        <v>14887</v>
      </c>
    </row>
    <row r="4069" spans="1:6" ht="15.75" customHeight="1" x14ac:dyDescent="0.25">
      <c r="A4069" s="8"/>
      <c r="B4069" s="8" t="s">
        <v>14599</v>
      </c>
      <c r="C4069" s="8" t="s">
        <v>14600</v>
      </c>
      <c r="D4069" s="8" t="s">
        <v>9380</v>
      </c>
      <c r="E4069" s="8"/>
      <c r="F4069" s="8" t="s">
        <v>14934</v>
      </c>
    </row>
    <row r="4070" spans="1:6" ht="15.75" customHeight="1" x14ac:dyDescent="0.25">
      <c r="A4070" s="8"/>
      <c r="B4070" s="8" t="s">
        <v>14599</v>
      </c>
      <c r="C4070" s="8" t="s">
        <v>14600</v>
      </c>
      <c r="D4070" s="8" t="s">
        <v>9382</v>
      </c>
      <c r="E4070" s="8"/>
      <c r="F4070" s="8" t="s">
        <v>14933</v>
      </c>
    </row>
    <row r="4071" spans="1:6" ht="15.75" customHeight="1" x14ac:dyDescent="0.25">
      <c r="A4071" s="8"/>
      <c r="B4071" s="8" t="s">
        <v>14599</v>
      </c>
      <c r="C4071" s="8" t="s">
        <v>14600</v>
      </c>
      <c r="D4071" s="8" t="s">
        <v>9384</v>
      </c>
      <c r="E4071" s="8"/>
      <c r="F4071" s="8" t="s">
        <v>14936</v>
      </c>
    </row>
    <row r="4072" spans="1:6" ht="15.75" customHeight="1" x14ac:dyDescent="0.25">
      <c r="A4072" s="8"/>
      <c r="B4072" s="8" t="s">
        <v>14599</v>
      </c>
      <c r="C4072" s="8" t="s">
        <v>14600</v>
      </c>
      <c r="D4072" s="8" t="s">
        <v>9322</v>
      </c>
      <c r="E4072" s="8"/>
      <c r="F4072" s="8" t="s">
        <v>14886</v>
      </c>
    </row>
    <row r="4073" spans="1:6" ht="15.75" customHeight="1" x14ac:dyDescent="0.25">
      <c r="A4073" s="8"/>
      <c r="B4073" s="8" t="s">
        <v>14599</v>
      </c>
      <c r="C4073" s="8" t="s">
        <v>14600</v>
      </c>
      <c r="D4073" s="8" t="s">
        <v>9321</v>
      </c>
      <c r="E4073" s="8"/>
      <c r="F4073" s="8" t="s">
        <v>14889</v>
      </c>
    </row>
    <row r="4074" spans="1:6" ht="15.75" customHeight="1" x14ac:dyDescent="0.25">
      <c r="A4074" s="8"/>
      <c r="B4074" s="8" t="s">
        <v>14599</v>
      </c>
      <c r="C4074" s="8" t="s">
        <v>14600</v>
      </c>
      <c r="D4074" s="8" t="s">
        <v>9381</v>
      </c>
      <c r="E4074" s="8"/>
      <c r="F4074" s="8" t="s">
        <v>14888</v>
      </c>
    </row>
    <row r="4075" spans="1:6" ht="15.75" customHeight="1" x14ac:dyDescent="0.25">
      <c r="A4075" s="8"/>
      <c r="B4075" s="8" t="s">
        <v>14599</v>
      </c>
      <c r="C4075" s="8" t="s">
        <v>14600</v>
      </c>
      <c r="D4075" s="8" t="s">
        <v>9324</v>
      </c>
      <c r="E4075" s="8"/>
      <c r="F4075" s="8" t="s">
        <v>14880</v>
      </c>
    </row>
    <row r="4076" spans="1:6" ht="15.75" customHeight="1" x14ac:dyDescent="0.25">
      <c r="A4076" s="8"/>
      <c r="B4076" s="8" t="s">
        <v>14599</v>
      </c>
      <c r="C4076" s="8" t="s">
        <v>14600</v>
      </c>
      <c r="D4076" s="8" t="s">
        <v>9314</v>
      </c>
      <c r="E4076" s="8"/>
      <c r="F4076" s="8" t="s">
        <v>14905</v>
      </c>
    </row>
    <row r="4077" spans="1:6" ht="15.75" customHeight="1" x14ac:dyDescent="0.25">
      <c r="A4077" s="8"/>
      <c r="B4077" s="8" t="s">
        <v>14599</v>
      </c>
      <c r="C4077" s="8" t="s">
        <v>14600</v>
      </c>
      <c r="D4077" s="8" t="s">
        <v>9315</v>
      </c>
      <c r="E4077" s="8"/>
      <c r="F4077" s="8" t="s">
        <v>14906</v>
      </c>
    </row>
    <row r="4078" spans="1:6" ht="15.75" customHeight="1" x14ac:dyDescent="0.25">
      <c r="A4078" s="8"/>
      <c r="B4078" s="8" t="s">
        <v>14599</v>
      </c>
      <c r="C4078" s="8" t="s">
        <v>14600</v>
      </c>
      <c r="D4078" s="8" t="s">
        <v>9312</v>
      </c>
      <c r="E4078" s="8"/>
      <c r="F4078" s="8" t="s">
        <v>14895</v>
      </c>
    </row>
    <row r="4079" spans="1:6" ht="15.75" customHeight="1" x14ac:dyDescent="0.25">
      <c r="A4079" s="8"/>
      <c r="B4079" s="8" t="s">
        <v>14599</v>
      </c>
      <c r="C4079" s="8" t="s">
        <v>14600</v>
      </c>
      <c r="D4079" s="8" t="s">
        <v>9345</v>
      </c>
      <c r="E4079" s="8"/>
      <c r="F4079" s="8" t="s">
        <v>14910</v>
      </c>
    </row>
    <row r="4080" spans="1:6" ht="15.75" customHeight="1" x14ac:dyDescent="0.25">
      <c r="A4080" s="8"/>
      <c r="B4080" s="8" t="s">
        <v>14599</v>
      </c>
      <c r="C4080" s="8" t="s">
        <v>14600</v>
      </c>
      <c r="D4080" s="8" t="s">
        <v>9329</v>
      </c>
      <c r="E4080" s="8"/>
      <c r="F4080" s="8" t="s">
        <v>14909</v>
      </c>
    </row>
    <row r="4081" spans="1:6" ht="15.75" customHeight="1" x14ac:dyDescent="0.25">
      <c r="A4081" s="8"/>
      <c r="B4081" s="8" t="s">
        <v>14599</v>
      </c>
      <c r="C4081" s="8" t="s">
        <v>14600</v>
      </c>
      <c r="D4081" s="8" t="s">
        <v>9313</v>
      </c>
      <c r="E4081" s="8"/>
      <c r="F4081" s="8" t="s">
        <v>14907</v>
      </c>
    </row>
    <row r="4082" spans="1:6" ht="15.75" customHeight="1" x14ac:dyDescent="0.25">
      <c r="A4082" s="8"/>
      <c r="B4082" s="8" t="s">
        <v>14599</v>
      </c>
      <c r="C4082" s="8" t="s">
        <v>14600</v>
      </c>
      <c r="D4082" s="8" t="s">
        <v>9308</v>
      </c>
      <c r="E4082" s="8"/>
      <c r="F4082" s="8" t="s">
        <v>14883</v>
      </c>
    </row>
    <row r="4083" spans="1:6" ht="15.75" customHeight="1" x14ac:dyDescent="0.25">
      <c r="A4083" s="8"/>
      <c r="B4083" s="8" t="s">
        <v>14599</v>
      </c>
      <c r="C4083" s="8" t="s">
        <v>14600</v>
      </c>
      <c r="D4083" s="8" t="s">
        <v>9310</v>
      </c>
      <c r="E4083" s="8"/>
      <c r="F4083" s="8" t="s">
        <v>14783</v>
      </c>
    </row>
    <row r="4084" spans="1:6" ht="15.75" customHeight="1" x14ac:dyDescent="0.25">
      <c r="A4084" s="8"/>
      <c r="B4084" s="8" t="s">
        <v>14599</v>
      </c>
      <c r="C4084" s="8" t="s">
        <v>14600</v>
      </c>
      <c r="D4084" s="8" t="s">
        <v>9317</v>
      </c>
      <c r="E4084" s="8"/>
      <c r="F4084" s="8" t="s">
        <v>14878</v>
      </c>
    </row>
    <row r="4085" spans="1:6" ht="15.75" customHeight="1" x14ac:dyDescent="0.25">
      <c r="A4085" s="8"/>
      <c r="B4085" s="8" t="s">
        <v>14599</v>
      </c>
      <c r="C4085" s="8" t="s">
        <v>14600</v>
      </c>
      <c r="D4085" s="8" t="s">
        <v>9325</v>
      </c>
      <c r="E4085" s="8"/>
      <c r="F4085" s="8" t="s">
        <v>14877</v>
      </c>
    </row>
    <row r="4086" spans="1:6" ht="15.75" customHeight="1" x14ac:dyDescent="0.25">
      <c r="A4086" s="8"/>
      <c r="B4086" s="8" t="s">
        <v>14599</v>
      </c>
      <c r="C4086" s="8" t="s">
        <v>14600</v>
      </c>
      <c r="D4086" s="8" t="s">
        <v>9307</v>
      </c>
      <c r="E4086" s="8"/>
      <c r="F4086" s="8" t="s">
        <v>14882</v>
      </c>
    </row>
    <row r="4087" spans="1:6" ht="15.75" customHeight="1" x14ac:dyDescent="0.25">
      <c r="A4087" s="8"/>
      <c r="B4087" s="8" t="s">
        <v>14599</v>
      </c>
      <c r="C4087" s="8" t="s">
        <v>14600</v>
      </c>
      <c r="D4087" s="8" t="s">
        <v>9309</v>
      </c>
      <c r="E4087" s="8"/>
      <c r="F4087" s="8" t="s">
        <v>14885</v>
      </c>
    </row>
    <row r="4088" spans="1:6" ht="15.75" customHeight="1" x14ac:dyDescent="0.25">
      <c r="A4088" s="8"/>
      <c r="B4088" s="8" t="s">
        <v>14599</v>
      </c>
      <c r="C4088" s="8" t="s">
        <v>14600</v>
      </c>
      <c r="D4088" s="8" t="s">
        <v>9311</v>
      </c>
      <c r="E4088" s="8"/>
      <c r="F4088" s="8" t="s">
        <v>14884</v>
      </c>
    </row>
    <row r="4089" spans="1:6" ht="15.75" customHeight="1" x14ac:dyDescent="0.25">
      <c r="A4089" s="8"/>
      <c r="B4089" s="8" t="s">
        <v>14599</v>
      </c>
      <c r="C4089" s="8" t="s">
        <v>14600</v>
      </c>
      <c r="D4089" s="8" t="s">
        <v>9390</v>
      </c>
      <c r="E4089" s="8"/>
      <c r="F4089" s="8" t="s">
        <v>14914</v>
      </c>
    </row>
    <row r="4090" spans="1:6" ht="15.75" customHeight="1" x14ac:dyDescent="0.25">
      <c r="A4090" s="8"/>
      <c r="B4090" s="8" t="s">
        <v>14599</v>
      </c>
      <c r="C4090" s="8" t="s">
        <v>14600</v>
      </c>
      <c r="D4090" s="8" t="s">
        <v>9389</v>
      </c>
      <c r="E4090" s="8"/>
      <c r="F4090" s="8" t="s">
        <v>14917</v>
      </c>
    </row>
    <row r="4091" spans="1:6" ht="15.75" customHeight="1" x14ac:dyDescent="0.25">
      <c r="A4091" s="8"/>
      <c r="B4091" s="8" t="s">
        <v>14599</v>
      </c>
      <c r="C4091" s="8" t="s">
        <v>14600</v>
      </c>
      <c r="D4091" s="8" t="s">
        <v>9373</v>
      </c>
      <c r="E4091" s="8"/>
      <c r="F4091" s="8" t="s">
        <v>14916</v>
      </c>
    </row>
    <row r="4092" spans="1:6" ht="15.75" customHeight="1" x14ac:dyDescent="0.25">
      <c r="A4092" s="8"/>
      <c r="B4092" s="8" t="s">
        <v>14599</v>
      </c>
      <c r="C4092" s="8" t="s">
        <v>14600</v>
      </c>
      <c r="D4092" s="8" t="s">
        <v>9387</v>
      </c>
      <c r="E4092" s="8"/>
      <c r="F4092" s="8" t="s">
        <v>14939</v>
      </c>
    </row>
    <row r="4093" spans="1:6" ht="15.75" customHeight="1" x14ac:dyDescent="0.25">
      <c r="A4093" s="8"/>
      <c r="B4093" s="8" t="s">
        <v>14599</v>
      </c>
      <c r="C4093" s="8" t="s">
        <v>14600</v>
      </c>
      <c r="D4093" s="8" t="s">
        <v>9386</v>
      </c>
      <c r="E4093" s="8"/>
      <c r="F4093" s="8" t="s">
        <v>14927</v>
      </c>
    </row>
    <row r="4094" spans="1:6" ht="15.75" customHeight="1" x14ac:dyDescent="0.25">
      <c r="A4094" s="8"/>
      <c r="B4094" s="8" t="s">
        <v>14599</v>
      </c>
      <c r="C4094" s="8" t="s">
        <v>14600</v>
      </c>
      <c r="D4094" s="8" t="s">
        <v>9388</v>
      </c>
      <c r="E4094" s="8"/>
      <c r="F4094" s="8" t="s">
        <v>14915</v>
      </c>
    </row>
    <row r="4095" spans="1:6" ht="15.75" customHeight="1" x14ac:dyDescent="0.25">
      <c r="A4095" s="8"/>
      <c r="B4095" s="8" t="s">
        <v>14599</v>
      </c>
      <c r="C4095" s="8" t="s">
        <v>14600</v>
      </c>
      <c r="D4095" s="8" t="s">
        <v>9358</v>
      </c>
      <c r="E4095" s="8"/>
      <c r="F4095" s="8" t="s">
        <v>14913</v>
      </c>
    </row>
    <row r="4096" spans="1:6" ht="15.75" customHeight="1" x14ac:dyDescent="0.25">
      <c r="A4096" s="8"/>
      <c r="B4096" s="8" t="s">
        <v>14599</v>
      </c>
      <c r="C4096" s="8" t="s">
        <v>14600</v>
      </c>
      <c r="D4096" s="8" t="s">
        <v>9353</v>
      </c>
      <c r="E4096" s="8"/>
      <c r="F4096" s="8" t="s">
        <v>14923</v>
      </c>
    </row>
    <row r="4097" spans="1:6" ht="15.75" customHeight="1" x14ac:dyDescent="0.25">
      <c r="A4097" s="8"/>
      <c r="B4097" s="8" t="s">
        <v>14599</v>
      </c>
      <c r="C4097" s="8" t="s">
        <v>14600</v>
      </c>
      <c r="D4097" s="8" t="s">
        <v>9352</v>
      </c>
      <c r="E4097" s="8"/>
      <c r="F4097" s="8" t="s">
        <v>14926</v>
      </c>
    </row>
    <row r="4098" spans="1:6" ht="15.75" customHeight="1" x14ac:dyDescent="0.25">
      <c r="A4098" s="8"/>
      <c r="B4098" s="8" t="s">
        <v>14599</v>
      </c>
      <c r="C4098" s="8" t="s">
        <v>14600</v>
      </c>
      <c r="D4098" s="8" t="s">
        <v>9354</v>
      </c>
      <c r="E4098" s="8"/>
      <c r="F4098" s="8" t="s">
        <v>14925</v>
      </c>
    </row>
    <row r="4099" spans="1:6" ht="15.75" customHeight="1" x14ac:dyDescent="0.25">
      <c r="A4099" s="8"/>
      <c r="B4099" s="8" t="s">
        <v>14599</v>
      </c>
      <c r="C4099" s="8" t="s">
        <v>14600</v>
      </c>
      <c r="D4099" s="8" t="s">
        <v>9360</v>
      </c>
      <c r="E4099" s="8"/>
      <c r="F4099" s="8" t="s">
        <v>14912</v>
      </c>
    </row>
    <row r="4100" spans="1:6" ht="15.75" customHeight="1" x14ac:dyDescent="0.25">
      <c r="A4100" s="8"/>
      <c r="B4100" s="8" t="s">
        <v>14599</v>
      </c>
      <c r="C4100" s="8" t="s">
        <v>14600</v>
      </c>
      <c r="D4100" s="8" t="s">
        <v>9359</v>
      </c>
      <c r="E4100" s="8"/>
      <c r="F4100" s="8" t="s">
        <v>14911</v>
      </c>
    </row>
    <row r="4101" spans="1:6" ht="15.75" customHeight="1" x14ac:dyDescent="0.25">
      <c r="A4101" s="8"/>
      <c r="B4101" s="8" t="s">
        <v>14599</v>
      </c>
      <c r="C4101" s="8" t="s">
        <v>14600</v>
      </c>
      <c r="D4101" s="8" t="s">
        <v>9357</v>
      </c>
      <c r="E4101" s="8"/>
      <c r="F4101" s="8" t="s">
        <v>14924</v>
      </c>
    </row>
    <row r="4102" spans="1:6" ht="15.75" customHeight="1" x14ac:dyDescent="0.25">
      <c r="A4102" s="8"/>
      <c r="B4102" s="8" t="s">
        <v>14599</v>
      </c>
      <c r="C4102" s="8" t="s">
        <v>14600</v>
      </c>
      <c r="D4102" s="8" t="s">
        <v>9391</v>
      </c>
      <c r="E4102" s="8"/>
      <c r="F4102" s="8" t="s">
        <v>14940</v>
      </c>
    </row>
    <row r="4103" spans="1:6" ht="15.75" customHeight="1" x14ac:dyDescent="0.25">
      <c r="A4103" s="8"/>
      <c r="B4103" s="8" t="s">
        <v>14599</v>
      </c>
      <c r="C4103" s="8" t="s">
        <v>14600</v>
      </c>
      <c r="D4103" s="8" t="s">
        <v>9374</v>
      </c>
      <c r="E4103" s="8"/>
      <c r="F4103" s="8" t="s">
        <v>14928</v>
      </c>
    </row>
    <row r="4104" spans="1:6" ht="15.75" customHeight="1" x14ac:dyDescent="0.25">
      <c r="A4104" s="8"/>
      <c r="B4104" s="8" t="s">
        <v>14599</v>
      </c>
      <c r="C4104" s="8" t="s">
        <v>14600</v>
      </c>
      <c r="D4104" s="8" t="s">
        <v>9376</v>
      </c>
      <c r="E4104" s="8"/>
      <c r="F4104" s="8" t="s">
        <v>14931</v>
      </c>
    </row>
    <row r="4105" spans="1:6" ht="15.75" customHeight="1" x14ac:dyDescent="0.25">
      <c r="A4105" s="8"/>
      <c r="B4105" s="8" t="s">
        <v>14599</v>
      </c>
      <c r="C4105" s="8" t="s">
        <v>14600</v>
      </c>
      <c r="D4105" s="8" t="s">
        <v>9378</v>
      </c>
      <c r="E4105" s="8"/>
      <c r="F4105" s="8" t="s">
        <v>14930</v>
      </c>
    </row>
    <row r="4106" spans="1:6" ht="15.75" customHeight="1" x14ac:dyDescent="0.25">
      <c r="A4106" s="8"/>
      <c r="B4106" s="8" t="s">
        <v>14599</v>
      </c>
      <c r="C4106" s="8" t="s">
        <v>14600</v>
      </c>
      <c r="D4106" s="8" t="s">
        <v>9383</v>
      </c>
      <c r="E4106" s="8"/>
      <c r="F4106" s="8" t="s">
        <v>14935</v>
      </c>
    </row>
    <row r="4107" spans="1:6" ht="15.75" customHeight="1" x14ac:dyDescent="0.25">
      <c r="A4107" s="8"/>
      <c r="B4107" s="8" t="s">
        <v>14599</v>
      </c>
      <c r="C4107" s="8" t="s">
        <v>14600</v>
      </c>
      <c r="D4107" s="8" t="s">
        <v>9379</v>
      </c>
      <c r="E4107" s="8"/>
      <c r="F4107" s="8" t="s">
        <v>14932</v>
      </c>
    </row>
    <row r="4108" spans="1:6" ht="15.75" customHeight="1" x14ac:dyDescent="0.25">
      <c r="A4108" s="8"/>
      <c r="B4108" s="8" t="s">
        <v>14599</v>
      </c>
      <c r="C4108" s="8" t="s">
        <v>14600</v>
      </c>
      <c r="D4108" s="8" t="s">
        <v>9375</v>
      </c>
      <c r="E4108" s="8"/>
      <c r="F4108" s="8" t="s">
        <v>14929</v>
      </c>
    </row>
    <row r="4109" spans="1:6" ht="15.75" customHeight="1" x14ac:dyDescent="0.25">
      <c r="A4109" s="8"/>
      <c r="B4109" s="8" t="s">
        <v>14599</v>
      </c>
      <c r="C4109" s="8" t="s">
        <v>14600</v>
      </c>
      <c r="D4109" s="8" t="s">
        <v>9377</v>
      </c>
      <c r="E4109" s="8"/>
      <c r="F4109" s="8" t="s">
        <v>14943</v>
      </c>
    </row>
    <row r="4110" spans="1:6" ht="15.75" customHeight="1" x14ac:dyDescent="0.25">
      <c r="A4110" s="8"/>
      <c r="B4110" s="8" t="s">
        <v>14599</v>
      </c>
      <c r="C4110" s="8" t="s">
        <v>14600</v>
      </c>
      <c r="D4110" s="8" t="s">
        <v>9394</v>
      </c>
      <c r="E4110" s="8"/>
      <c r="F4110" s="8" t="s">
        <v>14941</v>
      </c>
    </row>
    <row r="4111" spans="1:6" ht="15.75" customHeight="1" x14ac:dyDescent="0.25">
      <c r="A4111" s="8"/>
      <c r="B4111" s="8" t="s">
        <v>14599</v>
      </c>
      <c r="C4111" s="8" t="s">
        <v>14600</v>
      </c>
      <c r="D4111" s="8" t="s">
        <v>9396</v>
      </c>
      <c r="E4111" s="8"/>
      <c r="F4111" s="8" t="s">
        <v>14938</v>
      </c>
    </row>
    <row r="4112" spans="1:6" ht="15.75" customHeight="1" x14ac:dyDescent="0.25">
      <c r="A4112" s="8"/>
      <c r="B4112" s="8" t="s">
        <v>14599</v>
      </c>
      <c r="C4112" s="8" t="s">
        <v>14600</v>
      </c>
      <c r="D4112" s="8" t="s">
        <v>9395</v>
      </c>
      <c r="E4112" s="8"/>
      <c r="F4112" s="8" t="s">
        <v>14937</v>
      </c>
    </row>
    <row r="4113" spans="1:6" ht="15.75" customHeight="1" x14ac:dyDescent="0.25">
      <c r="A4113" s="8"/>
      <c r="B4113" s="8" t="s">
        <v>14599</v>
      </c>
      <c r="C4113" s="8" t="s">
        <v>14600</v>
      </c>
      <c r="D4113" s="8" t="s">
        <v>9385</v>
      </c>
      <c r="E4113" s="8"/>
      <c r="F4113" s="8" t="s">
        <v>14942</v>
      </c>
    </row>
    <row r="4114" spans="1:6" ht="15.75" customHeight="1" x14ac:dyDescent="0.25">
      <c r="A4114" s="8"/>
      <c r="B4114" s="8" t="s">
        <v>14599</v>
      </c>
      <c r="C4114" s="8" t="s">
        <v>14600</v>
      </c>
      <c r="D4114" s="8" t="s">
        <v>9393</v>
      </c>
      <c r="E4114" s="8"/>
      <c r="F4114" s="8" t="s">
        <v>14945</v>
      </c>
    </row>
    <row r="4115" spans="1:6" ht="15.75" customHeight="1" x14ac:dyDescent="0.25">
      <c r="A4115" s="8"/>
      <c r="B4115" s="8" t="s">
        <v>14599</v>
      </c>
      <c r="C4115" s="8" t="s">
        <v>14600</v>
      </c>
      <c r="D4115" s="8" t="s">
        <v>9392</v>
      </c>
      <c r="E4115" s="8"/>
      <c r="F4115" s="8" t="s">
        <v>14944</v>
      </c>
    </row>
    <row r="4116" spans="1:6" ht="15.75" customHeight="1" x14ac:dyDescent="0.25">
      <c r="A4116" s="8"/>
      <c r="B4116" s="8" t="s">
        <v>15162</v>
      </c>
      <c r="C4116" s="8" t="s">
        <v>15163</v>
      </c>
      <c r="D4116" s="8" t="s">
        <v>10133</v>
      </c>
      <c r="E4116" s="8"/>
      <c r="F4116" s="8" t="s">
        <v>15545</v>
      </c>
    </row>
    <row r="4117" spans="1:6" ht="15.75" customHeight="1" x14ac:dyDescent="0.25">
      <c r="A4117" s="8"/>
      <c r="B4117" s="8" t="s">
        <v>15162</v>
      </c>
      <c r="C4117" s="8" t="s">
        <v>15163</v>
      </c>
      <c r="D4117" s="8" t="s">
        <v>10147</v>
      </c>
      <c r="E4117" s="8"/>
      <c r="F4117" s="8" t="s">
        <v>15546</v>
      </c>
    </row>
    <row r="4118" spans="1:6" ht="15.75" customHeight="1" x14ac:dyDescent="0.25">
      <c r="A4118" s="8"/>
      <c r="B4118" s="8" t="s">
        <v>15162</v>
      </c>
      <c r="C4118" s="8" t="s">
        <v>15163</v>
      </c>
      <c r="D4118" s="8" t="s">
        <v>10131</v>
      </c>
      <c r="E4118" s="8"/>
      <c r="F4118" s="8" t="s">
        <v>15548</v>
      </c>
    </row>
    <row r="4119" spans="1:6" ht="15.75" customHeight="1" x14ac:dyDescent="0.25">
      <c r="A4119" s="8"/>
      <c r="B4119" s="8" t="s">
        <v>15162</v>
      </c>
      <c r="C4119" s="8" t="s">
        <v>15163</v>
      </c>
      <c r="D4119" s="8" t="s">
        <v>10139</v>
      </c>
      <c r="E4119" s="8"/>
      <c r="F4119" s="8" t="s">
        <v>15550</v>
      </c>
    </row>
    <row r="4120" spans="1:6" ht="15.75" customHeight="1" x14ac:dyDescent="0.25">
      <c r="A4120" s="8"/>
      <c r="B4120" s="8" t="s">
        <v>15162</v>
      </c>
      <c r="C4120" s="8" t="s">
        <v>15163</v>
      </c>
      <c r="D4120" s="8" t="s">
        <v>10129</v>
      </c>
      <c r="E4120" s="8"/>
      <c r="F4120" s="8" t="s">
        <v>15551</v>
      </c>
    </row>
    <row r="4121" spans="1:6" ht="15.75" customHeight="1" x14ac:dyDescent="0.25">
      <c r="A4121" s="8"/>
      <c r="B4121" s="8" t="s">
        <v>15162</v>
      </c>
      <c r="C4121" s="8" t="s">
        <v>15163</v>
      </c>
      <c r="D4121" s="8" t="s">
        <v>10149</v>
      </c>
      <c r="E4121" s="8"/>
      <c r="F4121" s="8" t="s">
        <v>15547</v>
      </c>
    </row>
    <row r="4122" spans="1:6" ht="15.75" customHeight="1" x14ac:dyDescent="0.25">
      <c r="A4122" s="8"/>
      <c r="B4122" s="8" t="s">
        <v>15162</v>
      </c>
      <c r="C4122" s="8" t="s">
        <v>15163</v>
      </c>
      <c r="D4122" s="8" t="s">
        <v>10145</v>
      </c>
      <c r="E4122" s="8"/>
      <c r="F4122" s="8" t="s">
        <v>15559</v>
      </c>
    </row>
    <row r="4123" spans="1:6" ht="15.75" customHeight="1" x14ac:dyDescent="0.25">
      <c r="A4123" s="8"/>
      <c r="B4123" s="8" t="s">
        <v>15162</v>
      </c>
      <c r="C4123" s="8" t="s">
        <v>15163</v>
      </c>
      <c r="D4123" s="8" t="s">
        <v>10392</v>
      </c>
      <c r="E4123" s="8"/>
      <c r="F4123" s="8" t="s">
        <v>15556</v>
      </c>
    </row>
    <row r="4124" spans="1:6" ht="15.75" customHeight="1" x14ac:dyDescent="0.25">
      <c r="A4124" s="8"/>
      <c r="B4124" s="8" t="s">
        <v>15162</v>
      </c>
      <c r="C4124" s="8" t="s">
        <v>15163</v>
      </c>
      <c r="D4124" s="8" t="s">
        <v>10143</v>
      </c>
      <c r="E4124" s="8"/>
      <c r="F4124" s="8" t="s">
        <v>15558</v>
      </c>
    </row>
    <row r="4125" spans="1:6" ht="15.75" customHeight="1" x14ac:dyDescent="0.25">
      <c r="A4125" s="8"/>
      <c r="B4125" s="8" t="s">
        <v>15162</v>
      </c>
      <c r="C4125" s="8" t="s">
        <v>15163</v>
      </c>
      <c r="D4125" s="8" t="s">
        <v>10151</v>
      </c>
      <c r="E4125" s="8"/>
      <c r="F4125" s="8" t="s">
        <v>15552</v>
      </c>
    </row>
    <row r="4126" spans="1:6" ht="15.75" customHeight="1" x14ac:dyDescent="0.25">
      <c r="A4126" s="8"/>
      <c r="B4126" s="8" t="s">
        <v>15162</v>
      </c>
      <c r="C4126" s="8" t="s">
        <v>15163</v>
      </c>
      <c r="D4126" s="8" t="s">
        <v>10141</v>
      </c>
      <c r="E4126" s="8"/>
      <c r="F4126" s="8" t="s">
        <v>15557</v>
      </c>
    </row>
    <row r="4127" spans="1:6" ht="15.75" customHeight="1" x14ac:dyDescent="0.25">
      <c r="A4127" s="8"/>
      <c r="B4127" s="8" t="s">
        <v>15162</v>
      </c>
      <c r="C4127" s="8" t="s">
        <v>15163</v>
      </c>
      <c r="D4127" s="8" t="s">
        <v>10137</v>
      </c>
      <c r="E4127" s="8"/>
      <c r="F4127" s="8" t="s">
        <v>15549</v>
      </c>
    </row>
    <row r="4128" spans="1:6" ht="15.75" customHeight="1" x14ac:dyDescent="0.25">
      <c r="A4128" s="8"/>
      <c r="B4128" s="8" t="s">
        <v>15162</v>
      </c>
      <c r="C4128" s="8" t="s">
        <v>15163</v>
      </c>
      <c r="D4128" s="8" t="s">
        <v>10153</v>
      </c>
      <c r="E4128" s="8"/>
      <c r="F4128" s="8" t="s">
        <v>15501</v>
      </c>
    </row>
    <row r="4129" spans="1:6" ht="15.75" customHeight="1" x14ac:dyDescent="0.25">
      <c r="A4129" s="8"/>
      <c r="B4129" s="8" t="s">
        <v>15162</v>
      </c>
      <c r="C4129" s="8" t="s">
        <v>15163</v>
      </c>
      <c r="D4129" s="8" t="s">
        <v>10155</v>
      </c>
      <c r="E4129" s="8"/>
      <c r="F4129" s="8" t="s">
        <v>15502</v>
      </c>
    </row>
    <row r="4130" spans="1:6" ht="15.75" customHeight="1" x14ac:dyDescent="0.25">
      <c r="A4130" s="8"/>
      <c r="B4130" s="8" t="s">
        <v>15162</v>
      </c>
      <c r="C4130" s="8" t="s">
        <v>15163</v>
      </c>
      <c r="D4130" s="8" t="s">
        <v>10163</v>
      </c>
      <c r="E4130" s="8"/>
      <c r="F4130" s="8" t="s">
        <v>15500</v>
      </c>
    </row>
    <row r="4131" spans="1:6" ht="15.75" customHeight="1" x14ac:dyDescent="0.25">
      <c r="A4131" s="8"/>
      <c r="B4131" s="8" t="s">
        <v>15162</v>
      </c>
      <c r="C4131" s="8" t="s">
        <v>15163</v>
      </c>
      <c r="D4131" s="8" t="s">
        <v>10159</v>
      </c>
      <c r="E4131" s="8"/>
      <c r="F4131" s="8" t="s">
        <v>15506</v>
      </c>
    </row>
    <row r="4132" spans="1:6" ht="15.75" customHeight="1" x14ac:dyDescent="0.25">
      <c r="A4132" s="8"/>
      <c r="B4132" s="8" t="s">
        <v>15162</v>
      </c>
      <c r="C4132" s="8" t="s">
        <v>15163</v>
      </c>
      <c r="D4132" s="8" t="s">
        <v>10161</v>
      </c>
      <c r="E4132" s="8"/>
      <c r="F4132" s="8" t="s">
        <v>15503</v>
      </c>
    </row>
    <row r="4133" spans="1:6" ht="15.75" customHeight="1" x14ac:dyDescent="0.25">
      <c r="A4133" s="8"/>
      <c r="B4133" s="8" t="s">
        <v>15162</v>
      </c>
      <c r="C4133" s="8" t="s">
        <v>15163</v>
      </c>
      <c r="D4133" s="8" t="s">
        <v>10157</v>
      </c>
      <c r="E4133" s="8"/>
      <c r="F4133" s="8" t="s">
        <v>15507</v>
      </c>
    </row>
    <row r="4134" spans="1:6" ht="15.75" customHeight="1" x14ac:dyDescent="0.25">
      <c r="A4134" s="8"/>
      <c r="B4134" s="8" t="s">
        <v>15162</v>
      </c>
      <c r="C4134" s="8" t="s">
        <v>15163</v>
      </c>
      <c r="D4134" s="8" t="s">
        <v>10169</v>
      </c>
      <c r="E4134" s="8"/>
      <c r="F4134" s="8" t="s">
        <v>15509</v>
      </c>
    </row>
    <row r="4135" spans="1:6" ht="15.75" customHeight="1" x14ac:dyDescent="0.25">
      <c r="A4135" s="8"/>
      <c r="B4135" s="8" t="s">
        <v>15162</v>
      </c>
      <c r="C4135" s="8" t="s">
        <v>15163</v>
      </c>
      <c r="D4135" s="8" t="s">
        <v>10135</v>
      </c>
      <c r="E4135" s="8"/>
      <c r="F4135" s="8" t="s">
        <v>15510</v>
      </c>
    </row>
    <row r="4136" spans="1:6" ht="15.75" customHeight="1" x14ac:dyDescent="0.25">
      <c r="A4136" s="8"/>
      <c r="B4136" s="8" t="s">
        <v>15162</v>
      </c>
      <c r="C4136" s="8" t="s">
        <v>15163</v>
      </c>
      <c r="D4136" s="8" t="s">
        <v>10167</v>
      </c>
      <c r="E4136" s="8"/>
      <c r="F4136" s="8" t="s">
        <v>15508</v>
      </c>
    </row>
    <row r="4137" spans="1:6" ht="15.75" customHeight="1" x14ac:dyDescent="0.25">
      <c r="A4137" s="8"/>
      <c r="B4137" s="8" t="s">
        <v>15162</v>
      </c>
      <c r="C4137" s="8" t="s">
        <v>15163</v>
      </c>
      <c r="D4137" s="8" t="s">
        <v>10171</v>
      </c>
      <c r="E4137" s="8"/>
      <c r="F4137" s="8" t="s">
        <v>15512</v>
      </c>
    </row>
    <row r="4138" spans="1:6" ht="15.75" customHeight="1" x14ac:dyDescent="0.25">
      <c r="A4138" s="8"/>
      <c r="B4138" s="8" t="s">
        <v>15162</v>
      </c>
      <c r="C4138" s="8" t="s">
        <v>15163</v>
      </c>
      <c r="D4138" s="8" t="s">
        <v>10165</v>
      </c>
      <c r="E4138" s="8"/>
      <c r="F4138" s="8" t="s">
        <v>15511</v>
      </c>
    </row>
    <row r="4139" spans="1:6" ht="15.75" customHeight="1" x14ac:dyDescent="0.25">
      <c r="A4139" s="8"/>
      <c r="B4139" s="8" t="s">
        <v>15162</v>
      </c>
      <c r="C4139" s="8" t="s">
        <v>15163</v>
      </c>
      <c r="D4139" s="8" t="s">
        <v>10360</v>
      </c>
      <c r="E4139" s="8"/>
      <c r="F4139" s="8" t="s">
        <v>15540</v>
      </c>
    </row>
    <row r="4140" spans="1:6" ht="15.75" customHeight="1" x14ac:dyDescent="0.25">
      <c r="A4140" s="8"/>
      <c r="B4140" s="8" t="s">
        <v>15162</v>
      </c>
      <c r="C4140" s="8" t="s">
        <v>15163</v>
      </c>
      <c r="D4140" s="8" t="s">
        <v>10362</v>
      </c>
      <c r="E4140" s="8"/>
      <c r="F4140" s="8" t="s">
        <v>15537</v>
      </c>
    </row>
    <row r="4141" spans="1:6" ht="15.75" customHeight="1" x14ac:dyDescent="0.25">
      <c r="A4141" s="8"/>
      <c r="B4141" s="8" t="s">
        <v>15162</v>
      </c>
      <c r="C4141" s="8" t="s">
        <v>15163</v>
      </c>
      <c r="D4141" s="8" t="s">
        <v>10370</v>
      </c>
      <c r="E4141" s="8"/>
      <c r="F4141" s="8" t="s">
        <v>15543</v>
      </c>
    </row>
    <row r="4142" spans="1:6" ht="15.75" customHeight="1" x14ac:dyDescent="0.25">
      <c r="A4142" s="8"/>
      <c r="B4142" s="8" t="s">
        <v>15162</v>
      </c>
      <c r="C4142" s="8" t="s">
        <v>15163</v>
      </c>
      <c r="D4142" s="8" t="s">
        <v>10366</v>
      </c>
      <c r="E4142" s="8"/>
      <c r="F4142" s="8" t="s">
        <v>15541</v>
      </c>
    </row>
    <row r="4143" spans="1:6" ht="15.75" customHeight="1" x14ac:dyDescent="0.25">
      <c r="A4143" s="8"/>
      <c r="B4143" s="8" t="s">
        <v>15162</v>
      </c>
      <c r="C4143" s="8" t="s">
        <v>15163</v>
      </c>
      <c r="D4143" s="8" t="s">
        <v>10368</v>
      </c>
      <c r="E4143" s="8"/>
      <c r="F4143" s="8" t="s">
        <v>15542</v>
      </c>
    </row>
    <row r="4144" spans="1:6" ht="15.75" customHeight="1" x14ac:dyDescent="0.25">
      <c r="A4144" s="8"/>
      <c r="B4144" s="8" t="s">
        <v>15162</v>
      </c>
      <c r="C4144" s="8" t="s">
        <v>15163</v>
      </c>
      <c r="D4144" s="8" t="s">
        <v>10364</v>
      </c>
      <c r="E4144" s="8"/>
      <c r="F4144" s="8" t="s">
        <v>15538</v>
      </c>
    </row>
    <row r="4145" spans="1:6" ht="15.75" customHeight="1" x14ac:dyDescent="0.25">
      <c r="A4145" s="8"/>
      <c r="B4145" s="8" t="s">
        <v>15162</v>
      </c>
      <c r="C4145" s="8" t="s">
        <v>15163</v>
      </c>
      <c r="D4145" s="8" t="s">
        <v>10372</v>
      </c>
      <c r="E4145" s="8"/>
      <c r="F4145" s="8" t="s">
        <v>15463</v>
      </c>
    </row>
    <row r="4146" spans="1:6" ht="15.75" customHeight="1" x14ac:dyDescent="0.25">
      <c r="A4146" s="8"/>
      <c r="B4146" s="8" t="s">
        <v>15162</v>
      </c>
      <c r="C4146" s="8" t="s">
        <v>15163</v>
      </c>
      <c r="D4146" s="8" t="s">
        <v>10374</v>
      </c>
      <c r="E4146" s="8"/>
      <c r="F4146" s="8" t="s">
        <v>15460</v>
      </c>
    </row>
    <row r="4147" spans="1:6" ht="15.75" customHeight="1" x14ac:dyDescent="0.25">
      <c r="A4147" s="8"/>
      <c r="B4147" s="8" t="s">
        <v>15162</v>
      </c>
      <c r="C4147" s="8" t="s">
        <v>15163</v>
      </c>
      <c r="D4147" s="8" t="s">
        <v>10382</v>
      </c>
      <c r="E4147" s="8"/>
      <c r="F4147" s="8" t="s">
        <v>15462</v>
      </c>
    </row>
    <row r="4148" spans="1:6" ht="15.75" customHeight="1" x14ac:dyDescent="0.25">
      <c r="A4148" s="8"/>
      <c r="B4148" s="8" t="s">
        <v>15162</v>
      </c>
      <c r="C4148" s="8" t="s">
        <v>15163</v>
      </c>
      <c r="D4148" s="8" t="s">
        <v>10378</v>
      </c>
      <c r="E4148" s="8"/>
      <c r="F4148" s="8" t="s">
        <v>15539</v>
      </c>
    </row>
    <row r="4149" spans="1:6" ht="15.75" customHeight="1" x14ac:dyDescent="0.25">
      <c r="A4149" s="8"/>
      <c r="B4149" s="8" t="s">
        <v>15162</v>
      </c>
      <c r="C4149" s="8" t="s">
        <v>15163</v>
      </c>
      <c r="D4149" s="8" t="s">
        <v>10380</v>
      </c>
      <c r="E4149" s="8"/>
      <c r="F4149" s="8" t="s">
        <v>15461</v>
      </c>
    </row>
    <row r="4150" spans="1:6" ht="15.75" customHeight="1" x14ac:dyDescent="0.25">
      <c r="A4150" s="8"/>
      <c r="B4150" s="8" t="s">
        <v>15162</v>
      </c>
      <c r="C4150" s="8" t="s">
        <v>15163</v>
      </c>
      <c r="D4150" s="8" t="s">
        <v>10384</v>
      </c>
      <c r="E4150" s="8"/>
      <c r="F4150" s="8" t="s">
        <v>15536</v>
      </c>
    </row>
    <row r="4151" spans="1:6" ht="15.75" customHeight="1" x14ac:dyDescent="0.25">
      <c r="A4151" s="8"/>
      <c r="B4151" s="8" t="s">
        <v>15162</v>
      </c>
      <c r="C4151" s="8" t="s">
        <v>15163</v>
      </c>
      <c r="D4151" s="8" t="s">
        <v>10388</v>
      </c>
      <c r="E4151" s="8"/>
      <c r="F4151" s="8" t="s">
        <v>15544</v>
      </c>
    </row>
    <row r="4152" spans="1:6" ht="15.75" customHeight="1" x14ac:dyDescent="0.25">
      <c r="A4152" s="8"/>
      <c r="B4152" s="8" t="s">
        <v>15162</v>
      </c>
      <c r="C4152" s="8" t="s">
        <v>15163</v>
      </c>
      <c r="D4152" s="8" t="s">
        <v>10390</v>
      </c>
      <c r="E4152" s="8"/>
      <c r="F4152" s="8" t="s">
        <v>15533</v>
      </c>
    </row>
    <row r="4153" spans="1:6" ht="15.75" customHeight="1" x14ac:dyDescent="0.25">
      <c r="A4153" s="8"/>
      <c r="B4153" s="8" t="s">
        <v>15162</v>
      </c>
      <c r="C4153" s="8" t="s">
        <v>15163</v>
      </c>
      <c r="D4153" s="8" t="s">
        <v>10386</v>
      </c>
      <c r="E4153" s="8"/>
      <c r="F4153" s="8" t="s">
        <v>15555</v>
      </c>
    </row>
    <row r="4154" spans="1:6" ht="15.75" customHeight="1" x14ac:dyDescent="0.25">
      <c r="A4154" s="8"/>
      <c r="B4154" s="8" t="s">
        <v>15162</v>
      </c>
      <c r="C4154" s="8" t="s">
        <v>15163</v>
      </c>
      <c r="D4154" s="8" t="s">
        <v>10394</v>
      </c>
      <c r="E4154" s="8"/>
      <c r="F4154" s="8" t="s">
        <v>15553</v>
      </c>
    </row>
    <row r="4155" spans="1:6" ht="15.75" customHeight="1" x14ac:dyDescent="0.25">
      <c r="A4155" s="8"/>
      <c r="B4155" s="8" t="s">
        <v>15162</v>
      </c>
      <c r="C4155" s="8" t="s">
        <v>15163</v>
      </c>
      <c r="D4155" s="8" t="s">
        <v>10396</v>
      </c>
      <c r="E4155" s="8"/>
      <c r="F4155" s="8" t="s">
        <v>15554</v>
      </c>
    </row>
    <row r="4156" spans="1:6" ht="15.75" customHeight="1" x14ac:dyDescent="0.25">
      <c r="A4156" s="8"/>
      <c r="B4156" s="8" t="s">
        <v>15162</v>
      </c>
      <c r="C4156" s="8" t="s">
        <v>15163</v>
      </c>
      <c r="D4156" s="8" t="s">
        <v>10404</v>
      </c>
      <c r="E4156" s="8"/>
      <c r="F4156" s="8" t="s">
        <v>15534</v>
      </c>
    </row>
    <row r="4157" spans="1:6" ht="15.75" customHeight="1" x14ac:dyDescent="0.25">
      <c r="A4157" s="8"/>
      <c r="B4157" s="8" t="s">
        <v>15162</v>
      </c>
      <c r="C4157" s="8" t="s">
        <v>15163</v>
      </c>
      <c r="D4157" s="8" t="s">
        <v>10400</v>
      </c>
      <c r="E4157" s="8"/>
      <c r="F4157" s="8" t="s">
        <v>15530</v>
      </c>
    </row>
    <row r="4158" spans="1:6" ht="15.75" customHeight="1" x14ac:dyDescent="0.25">
      <c r="A4158" s="8"/>
      <c r="B4158" s="8" t="s">
        <v>15162</v>
      </c>
      <c r="C4158" s="8" t="s">
        <v>15163</v>
      </c>
      <c r="D4158" s="8" t="s">
        <v>10402</v>
      </c>
      <c r="E4158" s="8"/>
      <c r="F4158" s="8" t="s">
        <v>15531</v>
      </c>
    </row>
    <row r="4159" spans="1:6" ht="15.75" customHeight="1" x14ac:dyDescent="0.25">
      <c r="A4159" s="8"/>
      <c r="B4159" s="8" t="s">
        <v>15162</v>
      </c>
      <c r="C4159" s="8" t="s">
        <v>15163</v>
      </c>
      <c r="D4159" s="8" t="s">
        <v>10398</v>
      </c>
      <c r="E4159" s="8"/>
      <c r="F4159" s="8" t="s">
        <v>15529</v>
      </c>
    </row>
    <row r="4160" spans="1:6" ht="15.75" customHeight="1" x14ac:dyDescent="0.25">
      <c r="A4160" s="8"/>
      <c r="B4160" s="8" t="s">
        <v>15162</v>
      </c>
      <c r="C4160" s="8" t="s">
        <v>15163</v>
      </c>
      <c r="D4160" s="8" t="s">
        <v>10406</v>
      </c>
      <c r="E4160" s="8"/>
      <c r="F4160" s="8" t="s">
        <v>15535</v>
      </c>
    </row>
    <row r="4161" spans="1:6" ht="15.75" customHeight="1" x14ac:dyDescent="0.25">
      <c r="A4161" s="8"/>
      <c r="B4161" s="8" t="s">
        <v>15162</v>
      </c>
      <c r="C4161" s="8" t="s">
        <v>15163</v>
      </c>
      <c r="D4161" s="8" t="s">
        <v>10408</v>
      </c>
      <c r="E4161" s="8"/>
      <c r="F4161" s="8" t="s">
        <v>15532</v>
      </c>
    </row>
    <row r="4162" spans="1:6" ht="15.75" customHeight="1" x14ac:dyDescent="0.25">
      <c r="A4162" s="8"/>
      <c r="B4162" s="8" t="s">
        <v>15162</v>
      </c>
      <c r="C4162" s="8" t="s">
        <v>15163</v>
      </c>
      <c r="D4162" s="8" t="s">
        <v>10237</v>
      </c>
      <c r="E4162" s="8"/>
      <c r="F4162" s="8" t="s">
        <v>15823</v>
      </c>
    </row>
    <row r="4163" spans="1:6" ht="15.75" customHeight="1" x14ac:dyDescent="0.25">
      <c r="A4163" s="8"/>
      <c r="B4163" s="8" t="s">
        <v>15162</v>
      </c>
      <c r="C4163" s="8" t="s">
        <v>15163</v>
      </c>
      <c r="D4163" s="8" t="s">
        <v>10239</v>
      </c>
      <c r="E4163" s="8"/>
      <c r="F4163" s="8" t="s">
        <v>15820</v>
      </c>
    </row>
    <row r="4164" spans="1:6" ht="15.75" customHeight="1" x14ac:dyDescent="0.25">
      <c r="A4164" s="8"/>
      <c r="B4164" s="8" t="s">
        <v>15162</v>
      </c>
      <c r="C4164" s="8" t="s">
        <v>15163</v>
      </c>
      <c r="D4164" s="8" t="s">
        <v>10235</v>
      </c>
      <c r="E4164" s="8"/>
      <c r="F4164" s="8" t="s">
        <v>15826</v>
      </c>
    </row>
    <row r="4165" spans="1:6" ht="15.75" customHeight="1" x14ac:dyDescent="0.25">
      <c r="A4165" s="8"/>
      <c r="B4165" s="8" t="s">
        <v>15162</v>
      </c>
      <c r="C4165" s="8" t="s">
        <v>15163</v>
      </c>
      <c r="D4165" s="8" t="s">
        <v>10219</v>
      </c>
      <c r="E4165" s="8"/>
      <c r="F4165" s="8" t="s">
        <v>15824</v>
      </c>
    </row>
    <row r="4166" spans="1:6" ht="15.75" customHeight="1" x14ac:dyDescent="0.25">
      <c r="A4166" s="8"/>
      <c r="B4166" s="8" t="s">
        <v>15162</v>
      </c>
      <c r="C4166" s="8" t="s">
        <v>15163</v>
      </c>
      <c r="D4166" s="8" t="s">
        <v>10221</v>
      </c>
      <c r="E4166" s="8"/>
      <c r="F4166" s="8" t="s">
        <v>15825</v>
      </c>
    </row>
    <row r="4167" spans="1:6" ht="15.75" customHeight="1" x14ac:dyDescent="0.25">
      <c r="A4167" s="8"/>
      <c r="B4167" s="8" t="s">
        <v>15162</v>
      </c>
      <c r="C4167" s="8" t="s">
        <v>15163</v>
      </c>
      <c r="D4167" s="8" t="s">
        <v>10229</v>
      </c>
      <c r="E4167" s="8"/>
      <c r="F4167" s="8" t="s">
        <v>15821</v>
      </c>
    </row>
    <row r="4168" spans="1:6" ht="15.75" customHeight="1" x14ac:dyDescent="0.25">
      <c r="A4168" s="8"/>
      <c r="B4168" s="8" t="s">
        <v>15162</v>
      </c>
      <c r="C4168" s="8" t="s">
        <v>15163</v>
      </c>
      <c r="D4168" s="8" t="s">
        <v>10109</v>
      </c>
      <c r="E4168" s="8"/>
      <c r="F4168" s="8" t="s">
        <v>15833</v>
      </c>
    </row>
    <row r="4169" spans="1:6" ht="15.75" customHeight="1" x14ac:dyDescent="0.25">
      <c r="A4169" s="8"/>
      <c r="B4169" s="8" t="s">
        <v>15162</v>
      </c>
      <c r="C4169" s="8" t="s">
        <v>15163</v>
      </c>
      <c r="D4169" s="8" t="s">
        <v>10111</v>
      </c>
      <c r="E4169" s="8"/>
      <c r="F4169" s="8" t="s">
        <v>15834</v>
      </c>
    </row>
    <row r="4170" spans="1:6" ht="15.75" customHeight="1" x14ac:dyDescent="0.25">
      <c r="A4170" s="8"/>
      <c r="B4170" s="8" t="s">
        <v>15162</v>
      </c>
      <c r="C4170" s="8" t="s">
        <v>15163</v>
      </c>
      <c r="D4170" s="8" t="s">
        <v>10173</v>
      </c>
      <c r="E4170" s="8"/>
      <c r="F4170" s="8" t="s">
        <v>15832</v>
      </c>
    </row>
    <row r="4171" spans="1:6" ht="15.75" customHeight="1" x14ac:dyDescent="0.25">
      <c r="A4171" s="8"/>
      <c r="B4171" s="8" t="s">
        <v>15162</v>
      </c>
      <c r="C4171" s="8" t="s">
        <v>15163</v>
      </c>
      <c r="D4171" s="8" t="s">
        <v>10231</v>
      </c>
      <c r="E4171" s="8"/>
      <c r="F4171" s="8" t="s">
        <v>15822</v>
      </c>
    </row>
    <row r="4172" spans="1:6" ht="15.75" customHeight="1" x14ac:dyDescent="0.25">
      <c r="A4172" s="8"/>
      <c r="B4172" s="8" t="s">
        <v>15162</v>
      </c>
      <c r="C4172" s="8" t="s">
        <v>15163</v>
      </c>
      <c r="D4172" s="8" t="s">
        <v>10233</v>
      </c>
      <c r="E4172" s="8"/>
      <c r="F4172" s="8" t="s">
        <v>15827</v>
      </c>
    </row>
    <row r="4173" spans="1:6" ht="15.75" customHeight="1" x14ac:dyDescent="0.25">
      <c r="A4173" s="8"/>
      <c r="B4173" s="8" t="s">
        <v>15162</v>
      </c>
      <c r="C4173" s="8" t="s">
        <v>15163</v>
      </c>
      <c r="D4173" s="8" t="s">
        <v>10217</v>
      </c>
      <c r="E4173" s="8"/>
      <c r="F4173" s="8" t="s">
        <v>15835</v>
      </c>
    </row>
    <row r="4174" spans="1:6" ht="15.75" customHeight="1" x14ac:dyDescent="0.25">
      <c r="A4174" s="8"/>
      <c r="B4174" s="8" t="s">
        <v>15162</v>
      </c>
      <c r="C4174" s="8" t="s">
        <v>15163</v>
      </c>
      <c r="D4174" s="8" t="s">
        <v>10258</v>
      </c>
      <c r="E4174" s="8"/>
      <c r="F4174" s="8" t="s">
        <v>15838</v>
      </c>
    </row>
    <row r="4175" spans="1:6" ht="15.75" customHeight="1" x14ac:dyDescent="0.25">
      <c r="A4175" s="8"/>
      <c r="B4175" s="8" t="s">
        <v>15162</v>
      </c>
      <c r="C4175" s="8" t="s">
        <v>15163</v>
      </c>
      <c r="D4175" s="8" t="s">
        <v>10260</v>
      </c>
      <c r="E4175" s="8"/>
      <c r="F4175" s="8" t="s">
        <v>15843</v>
      </c>
    </row>
    <row r="4176" spans="1:6" ht="15.75" customHeight="1" x14ac:dyDescent="0.25">
      <c r="A4176" s="8"/>
      <c r="B4176" s="8" t="s">
        <v>15162</v>
      </c>
      <c r="C4176" s="8" t="s">
        <v>15163</v>
      </c>
      <c r="D4176" s="8" t="s">
        <v>10245</v>
      </c>
      <c r="E4176" s="8"/>
      <c r="F4176" s="8" t="s">
        <v>15837</v>
      </c>
    </row>
    <row r="4177" spans="1:6" ht="15.75" customHeight="1" x14ac:dyDescent="0.25">
      <c r="A4177" s="8"/>
      <c r="B4177" s="8" t="s">
        <v>15162</v>
      </c>
      <c r="C4177" s="8" t="s">
        <v>15163</v>
      </c>
      <c r="D4177" s="8" t="s">
        <v>10241</v>
      </c>
      <c r="E4177" s="8"/>
      <c r="F4177" s="8" t="s">
        <v>15839</v>
      </c>
    </row>
    <row r="4178" spans="1:6" ht="15.75" customHeight="1" x14ac:dyDescent="0.25">
      <c r="A4178" s="8"/>
      <c r="B4178" s="8" t="s">
        <v>15162</v>
      </c>
      <c r="C4178" s="8" t="s">
        <v>15163</v>
      </c>
      <c r="D4178" s="8" t="s">
        <v>10243</v>
      </c>
      <c r="E4178" s="8"/>
      <c r="F4178" s="8" t="s">
        <v>15836</v>
      </c>
    </row>
    <row r="4179" spans="1:6" ht="15.75" customHeight="1" x14ac:dyDescent="0.25">
      <c r="A4179" s="8"/>
      <c r="B4179" s="8" t="s">
        <v>15162</v>
      </c>
      <c r="C4179" s="8" t="s">
        <v>15163</v>
      </c>
      <c r="D4179" s="8" t="s">
        <v>10262</v>
      </c>
      <c r="E4179" s="8"/>
      <c r="F4179" s="8" t="s">
        <v>15848</v>
      </c>
    </row>
    <row r="4180" spans="1:6" ht="15.75" customHeight="1" x14ac:dyDescent="0.25">
      <c r="A4180" s="8"/>
      <c r="B4180" s="8" t="s">
        <v>15162</v>
      </c>
      <c r="C4180" s="8" t="s">
        <v>15163</v>
      </c>
      <c r="D4180" s="8" t="s">
        <v>10225</v>
      </c>
      <c r="E4180" s="8"/>
      <c r="F4180" s="8" t="s">
        <v>15845</v>
      </c>
    </row>
    <row r="4181" spans="1:6" ht="15.75" customHeight="1" x14ac:dyDescent="0.25">
      <c r="A4181" s="8"/>
      <c r="B4181" s="8" t="s">
        <v>15162</v>
      </c>
      <c r="C4181" s="8" t="s">
        <v>15163</v>
      </c>
      <c r="D4181" s="8" t="s">
        <v>10227</v>
      </c>
      <c r="E4181" s="8"/>
      <c r="F4181" s="8" t="s">
        <v>15846</v>
      </c>
    </row>
    <row r="4182" spans="1:6" ht="15.75" customHeight="1" x14ac:dyDescent="0.25">
      <c r="A4182" s="8"/>
      <c r="B4182" s="8" t="s">
        <v>15162</v>
      </c>
      <c r="C4182" s="8" t="s">
        <v>15163</v>
      </c>
      <c r="D4182" s="8" t="s">
        <v>10223</v>
      </c>
      <c r="E4182" s="8"/>
      <c r="F4182" s="8" t="s">
        <v>15844</v>
      </c>
    </row>
    <row r="4183" spans="1:6" ht="15.75" customHeight="1" x14ac:dyDescent="0.25">
      <c r="A4183" s="8"/>
      <c r="B4183" s="8" t="s">
        <v>15162</v>
      </c>
      <c r="C4183" s="8" t="s">
        <v>15163</v>
      </c>
      <c r="D4183" s="8" t="s">
        <v>10253</v>
      </c>
      <c r="E4183" s="8"/>
      <c r="F4183" s="8" t="s">
        <v>15849</v>
      </c>
    </row>
    <row r="4184" spans="1:6" ht="15.75" customHeight="1" x14ac:dyDescent="0.25">
      <c r="A4184" s="8"/>
      <c r="B4184" s="8" t="s">
        <v>15162</v>
      </c>
      <c r="C4184" s="8" t="s">
        <v>15163</v>
      </c>
      <c r="D4184" s="8" t="s">
        <v>10256</v>
      </c>
      <c r="E4184" s="8"/>
      <c r="F4184" s="8" t="s">
        <v>15847</v>
      </c>
    </row>
    <row r="4185" spans="1:6" ht="15.75" customHeight="1" x14ac:dyDescent="0.25">
      <c r="A4185" s="8"/>
      <c r="B4185" s="8" t="s">
        <v>15162</v>
      </c>
      <c r="C4185" s="8" t="s">
        <v>15163</v>
      </c>
      <c r="D4185" s="8" t="s">
        <v>10079</v>
      </c>
      <c r="E4185" s="8"/>
      <c r="F4185" s="8" t="s">
        <v>15528</v>
      </c>
    </row>
    <row r="4186" spans="1:6" ht="15.75" customHeight="1" x14ac:dyDescent="0.25">
      <c r="A4186" s="8"/>
      <c r="B4186" s="8" t="s">
        <v>15162</v>
      </c>
      <c r="C4186" s="8" t="s">
        <v>15163</v>
      </c>
      <c r="D4186" s="8" t="s">
        <v>10089</v>
      </c>
      <c r="E4186" s="8"/>
      <c r="F4186" s="8" t="s">
        <v>15525</v>
      </c>
    </row>
    <row r="4187" spans="1:6" ht="15.75" customHeight="1" x14ac:dyDescent="0.25">
      <c r="A4187" s="8"/>
      <c r="B4187" s="8" t="s">
        <v>15162</v>
      </c>
      <c r="C4187" s="8" t="s">
        <v>15163</v>
      </c>
      <c r="D4187" s="8" t="s">
        <v>10083</v>
      </c>
      <c r="E4187" s="8"/>
      <c r="F4187" s="8" t="s">
        <v>15527</v>
      </c>
    </row>
    <row r="4188" spans="1:6" ht="15.75" customHeight="1" x14ac:dyDescent="0.25">
      <c r="A4188" s="8"/>
      <c r="B4188" s="8" t="s">
        <v>15162</v>
      </c>
      <c r="C4188" s="8" t="s">
        <v>15163</v>
      </c>
      <c r="D4188" s="8" t="s">
        <v>10081</v>
      </c>
      <c r="E4188" s="8"/>
      <c r="F4188" s="8" t="s">
        <v>15521</v>
      </c>
    </row>
    <row r="4189" spans="1:6" ht="15.75" customHeight="1" x14ac:dyDescent="0.25">
      <c r="A4189" s="8"/>
      <c r="B4189" s="8" t="s">
        <v>15162</v>
      </c>
      <c r="C4189" s="8" t="s">
        <v>15163</v>
      </c>
      <c r="D4189" s="8" t="s">
        <v>10087</v>
      </c>
      <c r="E4189" s="8"/>
      <c r="F4189" s="8" t="s">
        <v>15526</v>
      </c>
    </row>
    <row r="4190" spans="1:6" ht="15.75" customHeight="1" x14ac:dyDescent="0.25">
      <c r="A4190" s="8"/>
      <c r="B4190" s="8" t="s">
        <v>15162</v>
      </c>
      <c r="C4190" s="8" t="s">
        <v>15163</v>
      </c>
      <c r="D4190" s="8" t="s">
        <v>10097</v>
      </c>
      <c r="E4190" s="8"/>
      <c r="F4190" s="8" t="s">
        <v>15522</v>
      </c>
    </row>
    <row r="4191" spans="1:6" ht="15.75" customHeight="1" x14ac:dyDescent="0.25">
      <c r="A4191" s="8"/>
      <c r="B4191" s="8" t="s">
        <v>15162</v>
      </c>
      <c r="C4191" s="8" t="s">
        <v>15163</v>
      </c>
      <c r="D4191" s="8" t="s">
        <v>10093</v>
      </c>
      <c r="E4191" s="8"/>
      <c r="F4191" s="8" t="s">
        <v>15504</v>
      </c>
    </row>
    <row r="4192" spans="1:6" ht="15.75" customHeight="1" x14ac:dyDescent="0.25">
      <c r="A4192" s="8"/>
      <c r="B4192" s="8" t="s">
        <v>15162</v>
      </c>
      <c r="C4192" s="8" t="s">
        <v>15163</v>
      </c>
      <c r="D4192" s="8" t="s">
        <v>10127</v>
      </c>
      <c r="E4192" s="8"/>
      <c r="F4192" s="8" t="s">
        <v>15505</v>
      </c>
    </row>
    <row r="4193" spans="1:6" ht="15.75" customHeight="1" x14ac:dyDescent="0.25">
      <c r="A4193" s="8"/>
      <c r="B4193" s="8" t="s">
        <v>15162</v>
      </c>
      <c r="C4193" s="8" t="s">
        <v>15163</v>
      </c>
      <c r="D4193" s="8" t="s">
        <v>10091</v>
      </c>
      <c r="E4193" s="8"/>
      <c r="F4193" s="8" t="s">
        <v>15513</v>
      </c>
    </row>
    <row r="4194" spans="1:6" ht="15.75" customHeight="1" x14ac:dyDescent="0.25">
      <c r="A4194" s="8"/>
      <c r="B4194" s="8" t="s">
        <v>15162</v>
      </c>
      <c r="C4194" s="8" t="s">
        <v>15163</v>
      </c>
      <c r="D4194" s="8" t="s">
        <v>10099</v>
      </c>
      <c r="E4194" s="8"/>
      <c r="F4194" s="8" t="s">
        <v>15523</v>
      </c>
    </row>
    <row r="4195" spans="1:6" ht="15.75" customHeight="1" x14ac:dyDescent="0.25">
      <c r="A4195" s="8"/>
      <c r="B4195" s="8" t="s">
        <v>15162</v>
      </c>
      <c r="C4195" s="8" t="s">
        <v>15163</v>
      </c>
      <c r="D4195" s="8" t="s">
        <v>10095</v>
      </c>
      <c r="E4195" s="8"/>
      <c r="F4195" s="8" t="s">
        <v>15524</v>
      </c>
    </row>
    <row r="4196" spans="1:6" ht="15.75" customHeight="1" x14ac:dyDescent="0.25">
      <c r="A4196" s="8"/>
      <c r="B4196" s="8" t="s">
        <v>15162</v>
      </c>
      <c r="C4196" s="8" t="s">
        <v>15163</v>
      </c>
      <c r="D4196" s="8" t="s">
        <v>10085</v>
      </c>
      <c r="E4196" s="8"/>
      <c r="F4196" s="8" t="s">
        <v>15516</v>
      </c>
    </row>
    <row r="4197" spans="1:6" ht="15.75" customHeight="1" x14ac:dyDescent="0.25">
      <c r="A4197" s="8"/>
      <c r="B4197" s="8" t="s">
        <v>15162</v>
      </c>
      <c r="C4197" s="8" t="s">
        <v>15163</v>
      </c>
      <c r="D4197" s="8" t="s">
        <v>10107</v>
      </c>
      <c r="E4197" s="8"/>
      <c r="F4197" s="8" t="s">
        <v>15830</v>
      </c>
    </row>
    <row r="4198" spans="1:6" ht="15.75" customHeight="1" x14ac:dyDescent="0.25">
      <c r="A4198" s="8"/>
      <c r="B4198" s="8" t="s">
        <v>15162</v>
      </c>
      <c r="C4198" s="8" t="s">
        <v>15163</v>
      </c>
      <c r="D4198" s="8" t="s">
        <v>10121</v>
      </c>
      <c r="E4198" s="8"/>
      <c r="F4198" s="8" t="s">
        <v>15675</v>
      </c>
    </row>
    <row r="4199" spans="1:6" ht="15.75" customHeight="1" x14ac:dyDescent="0.25">
      <c r="A4199" s="8"/>
      <c r="B4199" s="8" t="s">
        <v>15162</v>
      </c>
      <c r="C4199" s="8" t="s">
        <v>15163</v>
      </c>
      <c r="D4199" s="8" t="s">
        <v>10105</v>
      </c>
      <c r="E4199" s="8"/>
      <c r="F4199" s="8" t="s">
        <v>15829</v>
      </c>
    </row>
    <row r="4200" spans="1:6" ht="15.75" customHeight="1" x14ac:dyDescent="0.25">
      <c r="A4200" s="8"/>
      <c r="B4200" s="8" t="s">
        <v>15162</v>
      </c>
      <c r="C4200" s="8" t="s">
        <v>15163</v>
      </c>
      <c r="D4200" s="8" t="s">
        <v>10113</v>
      </c>
      <c r="E4200" s="8"/>
      <c r="F4200" s="8" t="s">
        <v>15831</v>
      </c>
    </row>
    <row r="4201" spans="1:6" ht="15.75" customHeight="1" x14ac:dyDescent="0.25">
      <c r="A4201" s="8"/>
      <c r="B4201" s="8" t="s">
        <v>15162</v>
      </c>
      <c r="C4201" s="8" t="s">
        <v>15163</v>
      </c>
      <c r="D4201" s="8" t="s">
        <v>10103</v>
      </c>
      <c r="E4201" s="8"/>
      <c r="F4201" s="8" t="s">
        <v>15828</v>
      </c>
    </row>
    <row r="4202" spans="1:6" ht="15.75" customHeight="1" x14ac:dyDescent="0.25">
      <c r="A4202" s="8"/>
      <c r="B4202" s="8" t="s">
        <v>15162</v>
      </c>
      <c r="C4202" s="8" t="s">
        <v>15163</v>
      </c>
      <c r="D4202" s="8" t="s">
        <v>10123</v>
      </c>
      <c r="E4202" s="8"/>
      <c r="F4202" s="8" t="s">
        <v>15518</v>
      </c>
    </row>
    <row r="4203" spans="1:6" ht="15.75" customHeight="1" x14ac:dyDescent="0.25">
      <c r="A4203" s="8"/>
      <c r="B4203" s="8" t="s">
        <v>15162</v>
      </c>
      <c r="C4203" s="8" t="s">
        <v>15163</v>
      </c>
      <c r="D4203" s="8" t="s">
        <v>10119</v>
      </c>
      <c r="E4203" s="8"/>
      <c r="F4203" s="8" t="s">
        <v>15514</v>
      </c>
    </row>
    <row r="4204" spans="1:6" ht="15.75" customHeight="1" x14ac:dyDescent="0.25">
      <c r="A4204" s="8"/>
      <c r="B4204" s="8" t="s">
        <v>15162</v>
      </c>
      <c r="C4204" s="8" t="s">
        <v>15163</v>
      </c>
      <c r="D4204" s="8" t="s">
        <v>10101</v>
      </c>
      <c r="E4204" s="8"/>
      <c r="F4204" s="8" t="s">
        <v>15515</v>
      </c>
    </row>
    <row r="4205" spans="1:6" ht="15.75" customHeight="1" x14ac:dyDescent="0.25">
      <c r="A4205" s="8"/>
      <c r="B4205" s="8" t="s">
        <v>15162</v>
      </c>
      <c r="C4205" s="8" t="s">
        <v>15163</v>
      </c>
      <c r="D4205" s="8" t="s">
        <v>10117</v>
      </c>
      <c r="E4205" s="8"/>
      <c r="F4205" s="8" t="s">
        <v>15517</v>
      </c>
    </row>
    <row r="4206" spans="1:6" ht="15.75" customHeight="1" x14ac:dyDescent="0.25">
      <c r="A4206" s="8"/>
      <c r="B4206" s="8" t="s">
        <v>15162</v>
      </c>
      <c r="C4206" s="8" t="s">
        <v>15163</v>
      </c>
      <c r="D4206" s="8" t="s">
        <v>10125</v>
      </c>
      <c r="E4206" s="8"/>
      <c r="F4206" s="8" t="s">
        <v>15519</v>
      </c>
    </row>
    <row r="4207" spans="1:6" ht="15.75" customHeight="1" x14ac:dyDescent="0.25">
      <c r="A4207" s="8"/>
      <c r="B4207" s="8" t="s">
        <v>15162</v>
      </c>
      <c r="C4207" s="8" t="s">
        <v>15163</v>
      </c>
      <c r="D4207" s="8" t="s">
        <v>10115</v>
      </c>
      <c r="E4207" s="8"/>
      <c r="F4207" s="8" t="s">
        <v>15520</v>
      </c>
    </row>
    <row r="4208" spans="1:6" ht="15.75" customHeight="1" x14ac:dyDescent="0.25">
      <c r="A4208" s="8"/>
      <c r="B4208" s="8" t="s">
        <v>15162</v>
      </c>
      <c r="C4208" s="8" t="s">
        <v>15163</v>
      </c>
      <c r="D4208" s="8" t="s">
        <v>10322</v>
      </c>
      <c r="E4208" s="8"/>
      <c r="F4208" s="8" t="s">
        <v>15644</v>
      </c>
    </row>
    <row r="4209" spans="1:6" ht="15.75" customHeight="1" x14ac:dyDescent="0.25">
      <c r="A4209" s="8"/>
      <c r="B4209" s="8" t="s">
        <v>15162</v>
      </c>
      <c r="C4209" s="8" t="s">
        <v>15163</v>
      </c>
      <c r="D4209" s="8" t="s">
        <v>10314</v>
      </c>
      <c r="E4209" s="8"/>
      <c r="F4209" s="8" t="s">
        <v>15645</v>
      </c>
    </row>
    <row r="4210" spans="1:6" ht="15.75" customHeight="1" x14ac:dyDescent="0.25">
      <c r="A4210" s="8"/>
      <c r="B4210" s="8" t="s">
        <v>15162</v>
      </c>
      <c r="C4210" s="8" t="s">
        <v>15163</v>
      </c>
      <c r="D4210" s="8" t="s">
        <v>10320</v>
      </c>
      <c r="E4210" s="8"/>
      <c r="F4210" s="8" t="s">
        <v>15640</v>
      </c>
    </row>
    <row r="4211" spans="1:6" ht="15.75" customHeight="1" x14ac:dyDescent="0.25">
      <c r="A4211" s="8"/>
      <c r="B4211" s="8" t="s">
        <v>15162</v>
      </c>
      <c r="C4211" s="8" t="s">
        <v>15163</v>
      </c>
      <c r="D4211" s="8" t="s">
        <v>10336</v>
      </c>
      <c r="E4211" s="8"/>
      <c r="F4211" s="8" t="s">
        <v>15635</v>
      </c>
    </row>
    <row r="4212" spans="1:6" ht="15.75" customHeight="1" x14ac:dyDescent="0.25">
      <c r="A4212" s="8"/>
      <c r="B4212" s="8" t="s">
        <v>15162</v>
      </c>
      <c r="C4212" s="8" t="s">
        <v>15163</v>
      </c>
      <c r="D4212" s="8" t="s">
        <v>10318</v>
      </c>
      <c r="E4212" s="8"/>
      <c r="F4212" s="8" t="s">
        <v>15636</v>
      </c>
    </row>
    <row r="4213" spans="1:6" ht="15.75" customHeight="1" x14ac:dyDescent="0.25">
      <c r="A4213" s="8"/>
      <c r="B4213" s="8" t="s">
        <v>15162</v>
      </c>
      <c r="C4213" s="8" t="s">
        <v>15163</v>
      </c>
      <c r="D4213" s="8" t="s">
        <v>10316</v>
      </c>
      <c r="E4213" s="8"/>
      <c r="F4213" s="8" t="s">
        <v>15646</v>
      </c>
    </row>
    <row r="4214" spans="1:6" ht="15.75" customHeight="1" x14ac:dyDescent="0.25">
      <c r="A4214" s="8"/>
      <c r="B4214" s="8" t="s">
        <v>15162</v>
      </c>
      <c r="C4214" s="8" t="s">
        <v>15163</v>
      </c>
      <c r="D4214" s="8" t="s">
        <v>10324</v>
      </c>
      <c r="E4214" s="8"/>
      <c r="F4214" s="8" t="s">
        <v>15633</v>
      </c>
    </row>
    <row r="4215" spans="1:6" ht="15.75" customHeight="1" x14ac:dyDescent="0.25">
      <c r="A4215" s="8"/>
      <c r="B4215" s="8" t="s">
        <v>15162</v>
      </c>
      <c r="C4215" s="8" t="s">
        <v>15163</v>
      </c>
      <c r="D4215" s="8" t="s">
        <v>10326</v>
      </c>
      <c r="E4215" s="8"/>
      <c r="F4215" s="8" t="s">
        <v>15623</v>
      </c>
    </row>
    <row r="4216" spans="1:6" ht="15.75" customHeight="1" x14ac:dyDescent="0.25">
      <c r="A4216" s="8"/>
      <c r="B4216" s="8" t="s">
        <v>15162</v>
      </c>
      <c r="C4216" s="8" t="s">
        <v>15163</v>
      </c>
      <c r="D4216" s="8" t="s">
        <v>10334</v>
      </c>
      <c r="E4216" s="8"/>
      <c r="F4216" s="8" t="s">
        <v>15643</v>
      </c>
    </row>
    <row r="4217" spans="1:6" ht="15.75" customHeight="1" x14ac:dyDescent="0.25">
      <c r="A4217" s="8"/>
      <c r="B4217" s="8" t="s">
        <v>15162</v>
      </c>
      <c r="C4217" s="8" t="s">
        <v>15163</v>
      </c>
      <c r="D4217" s="8" t="s">
        <v>10330</v>
      </c>
      <c r="E4217" s="8"/>
      <c r="F4217" s="8" t="s">
        <v>15641</v>
      </c>
    </row>
    <row r="4218" spans="1:6" ht="15.75" customHeight="1" x14ac:dyDescent="0.25">
      <c r="A4218" s="8"/>
      <c r="B4218" s="8" t="s">
        <v>15162</v>
      </c>
      <c r="C4218" s="8" t="s">
        <v>15163</v>
      </c>
      <c r="D4218" s="8" t="s">
        <v>10332</v>
      </c>
      <c r="E4218" s="8"/>
      <c r="F4218" s="8" t="s">
        <v>15642</v>
      </c>
    </row>
    <row r="4219" spans="1:6" ht="15.75" customHeight="1" x14ac:dyDescent="0.25">
      <c r="A4219" s="8"/>
      <c r="B4219" s="8" t="s">
        <v>15162</v>
      </c>
      <c r="C4219" s="8" t="s">
        <v>15163</v>
      </c>
      <c r="D4219" s="8" t="s">
        <v>10354</v>
      </c>
      <c r="E4219" s="8"/>
      <c r="F4219" s="8" t="s">
        <v>15634</v>
      </c>
    </row>
    <row r="4220" spans="1:6" ht="15.75" customHeight="1" x14ac:dyDescent="0.25">
      <c r="A4220" s="8"/>
      <c r="B4220" s="8" t="s">
        <v>15162</v>
      </c>
      <c r="C4220" s="8" t="s">
        <v>15163</v>
      </c>
      <c r="D4220" s="8" t="s">
        <v>10348</v>
      </c>
      <c r="E4220" s="8"/>
      <c r="F4220" s="8" t="s">
        <v>15483</v>
      </c>
    </row>
    <row r="4221" spans="1:6" ht="15.75" customHeight="1" x14ac:dyDescent="0.25">
      <c r="A4221" s="8"/>
      <c r="B4221" s="8" t="s">
        <v>15162</v>
      </c>
      <c r="C4221" s="8" t="s">
        <v>15163</v>
      </c>
      <c r="D4221" s="8" t="s">
        <v>10338</v>
      </c>
      <c r="E4221" s="8"/>
      <c r="F4221" s="8" t="s">
        <v>15480</v>
      </c>
    </row>
    <row r="4222" spans="1:6" ht="15.75" customHeight="1" x14ac:dyDescent="0.25">
      <c r="A4222" s="8"/>
      <c r="B4222" s="8" t="s">
        <v>15162</v>
      </c>
      <c r="C4222" s="8" t="s">
        <v>15163</v>
      </c>
      <c r="D4222" s="8" t="s">
        <v>10346</v>
      </c>
      <c r="E4222" s="8"/>
      <c r="F4222" s="8" t="s">
        <v>15482</v>
      </c>
    </row>
    <row r="4223" spans="1:6" ht="15.75" customHeight="1" x14ac:dyDescent="0.25">
      <c r="A4223" s="8"/>
      <c r="B4223" s="8" t="s">
        <v>15162</v>
      </c>
      <c r="C4223" s="8" t="s">
        <v>15163</v>
      </c>
      <c r="D4223" s="8" t="s">
        <v>10280</v>
      </c>
      <c r="E4223" s="8"/>
      <c r="F4223" s="8" t="s">
        <v>15476</v>
      </c>
    </row>
    <row r="4224" spans="1:6" ht="15.75" customHeight="1" x14ac:dyDescent="0.25">
      <c r="A4224" s="8"/>
      <c r="B4224" s="8" t="s">
        <v>15162</v>
      </c>
      <c r="C4224" s="8" t="s">
        <v>15163</v>
      </c>
      <c r="D4224" s="8" t="s">
        <v>10344</v>
      </c>
      <c r="E4224" s="8"/>
      <c r="F4224" s="8" t="s">
        <v>15481</v>
      </c>
    </row>
    <row r="4225" spans="1:6" ht="15.75" customHeight="1" x14ac:dyDescent="0.25">
      <c r="A4225" s="8"/>
      <c r="B4225" s="8" t="s">
        <v>15162</v>
      </c>
      <c r="C4225" s="8" t="s">
        <v>15163</v>
      </c>
      <c r="D4225" s="8" t="s">
        <v>10340</v>
      </c>
      <c r="E4225" s="8"/>
      <c r="F4225" s="8" t="s">
        <v>15477</v>
      </c>
    </row>
    <row r="4226" spans="1:6" ht="15.75" customHeight="1" x14ac:dyDescent="0.25">
      <c r="A4226" s="8"/>
      <c r="B4226" s="8" t="s">
        <v>15162</v>
      </c>
      <c r="C4226" s="8" t="s">
        <v>15163</v>
      </c>
      <c r="D4226" s="8" t="s">
        <v>10350</v>
      </c>
      <c r="E4226" s="8"/>
      <c r="F4226" s="8" t="s">
        <v>15639</v>
      </c>
    </row>
    <row r="4227" spans="1:6" ht="15.75" customHeight="1" x14ac:dyDescent="0.25">
      <c r="A4227" s="8"/>
      <c r="B4227" s="8" t="s">
        <v>15162</v>
      </c>
      <c r="C4227" s="8" t="s">
        <v>15163</v>
      </c>
      <c r="D4227" s="8" t="s">
        <v>10352</v>
      </c>
      <c r="E4227" s="8"/>
      <c r="F4227" s="8" t="s">
        <v>15637</v>
      </c>
    </row>
    <row r="4228" spans="1:6" ht="15.75" customHeight="1" x14ac:dyDescent="0.25">
      <c r="A4228" s="8"/>
      <c r="B4228" s="8" t="s">
        <v>15162</v>
      </c>
      <c r="C4228" s="8" t="s">
        <v>15163</v>
      </c>
      <c r="D4228" s="8" t="s">
        <v>10358</v>
      </c>
      <c r="E4228" s="8"/>
      <c r="F4228" s="8" t="s">
        <v>15638</v>
      </c>
    </row>
    <row r="4229" spans="1:6" ht="15.75" customHeight="1" x14ac:dyDescent="0.25">
      <c r="A4229" s="8"/>
      <c r="B4229" s="8" t="s">
        <v>15162</v>
      </c>
      <c r="C4229" s="8" t="s">
        <v>15163</v>
      </c>
      <c r="D4229" s="8" t="s">
        <v>10342</v>
      </c>
      <c r="E4229" s="8"/>
      <c r="F4229" s="8" t="s">
        <v>15478</v>
      </c>
    </row>
    <row r="4230" spans="1:6" ht="15.75" customHeight="1" x14ac:dyDescent="0.25">
      <c r="A4230" s="8"/>
      <c r="B4230" s="8" t="s">
        <v>15162</v>
      </c>
      <c r="C4230" s="8" t="s">
        <v>15163</v>
      </c>
      <c r="D4230" s="8" t="s">
        <v>10356</v>
      </c>
      <c r="E4230" s="8"/>
      <c r="F4230" s="8" t="s">
        <v>15479</v>
      </c>
    </row>
    <row r="4231" spans="1:6" ht="15.75" customHeight="1" x14ac:dyDescent="0.25">
      <c r="A4231" s="8"/>
      <c r="B4231" s="8" t="s">
        <v>15162</v>
      </c>
      <c r="C4231" s="8" t="s">
        <v>15163</v>
      </c>
      <c r="D4231" s="8" t="s">
        <v>10203</v>
      </c>
      <c r="E4231" s="8"/>
      <c r="F4231" s="8" t="s">
        <v>15662</v>
      </c>
    </row>
    <row r="4232" spans="1:6" ht="15.75" customHeight="1" x14ac:dyDescent="0.25">
      <c r="A4232" s="8"/>
      <c r="B4232" s="8" t="s">
        <v>15162</v>
      </c>
      <c r="C4232" s="8" t="s">
        <v>15163</v>
      </c>
      <c r="D4232" s="8" t="s">
        <v>10201</v>
      </c>
      <c r="E4232" s="8"/>
      <c r="F4232" s="8" t="s">
        <v>15663</v>
      </c>
    </row>
    <row r="4233" spans="1:6" ht="15.75" customHeight="1" x14ac:dyDescent="0.25">
      <c r="A4233" s="8"/>
      <c r="B4233" s="8" t="s">
        <v>15162</v>
      </c>
      <c r="C4233" s="8" t="s">
        <v>15163</v>
      </c>
      <c r="D4233" s="8" t="s">
        <v>10195</v>
      </c>
      <c r="E4233" s="8"/>
      <c r="F4233" s="8" t="s">
        <v>15664</v>
      </c>
    </row>
    <row r="4234" spans="1:6" ht="15.75" customHeight="1" x14ac:dyDescent="0.25">
      <c r="A4234" s="8"/>
      <c r="B4234" s="8" t="s">
        <v>15162</v>
      </c>
      <c r="C4234" s="8" t="s">
        <v>15163</v>
      </c>
      <c r="D4234" s="8" t="s">
        <v>10211</v>
      </c>
      <c r="E4234" s="8"/>
      <c r="F4234" s="8" t="s">
        <v>15665</v>
      </c>
    </row>
    <row r="4235" spans="1:6" ht="15.75" customHeight="1" x14ac:dyDescent="0.25">
      <c r="A4235" s="8"/>
      <c r="B4235" s="8" t="s">
        <v>15162</v>
      </c>
      <c r="C4235" s="8" t="s">
        <v>15163</v>
      </c>
      <c r="D4235" s="8" t="s">
        <v>10197</v>
      </c>
      <c r="E4235" s="8"/>
      <c r="F4235" s="8" t="s">
        <v>15666</v>
      </c>
    </row>
    <row r="4236" spans="1:6" ht="15.75" customHeight="1" x14ac:dyDescent="0.25">
      <c r="A4236" s="8"/>
      <c r="B4236" s="8" t="s">
        <v>15162</v>
      </c>
      <c r="C4236" s="8" t="s">
        <v>15163</v>
      </c>
      <c r="D4236" s="8" t="s">
        <v>18213</v>
      </c>
      <c r="E4236" s="8"/>
      <c r="F4236" s="8" t="s">
        <v>18247</v>
      </c>
    </row>
    <row r="4237" spans="1:6" ht="15.75" customHeight="1" x14ac:dyDescent="0.25">
      <c r="A4237" s="8"/>
      <c r="B4237" s="8" t="s">
        <v>15162</v>
      </c>
      <c r="C4237" s="8" t="s">
        <v>15163</v>
      </c>
      <c r="D4237" s="8" t="s">
        <v>9405</v>
      </c>
      <c r="E4237" s="8"/>
      <c r="F4237" s="8" t="s">
        <v>15674</v>
      </c>
    </row>
    <row r="4238" spans="1:6" ht="15.75" customHeight="1" x14ac:dyDescent="0.25">
      <c r="A4238" s="8"/>
      <c r="B4238" s="8" t="s">
        <v>15162</v>
      </c>
      <c r="C4238" s="8" t="s">
        <v>15163</v>
      </c>
      <c r="D4238" s="8" t="s">
        <v>9403</v>
      </c>
      <c r="E4238" s="8"/>
      <c r="F4238" s="8" t="s">
        <v>15671</v>
      </c>
    </row>
    <row r="4239" spans="1:6" ht="15.75" customHeight="1" x14ac:dyDescent="0.25">
      <c r="A4239" s="8"/>
      <c r="B4239" s="8" t="s">
        <v>15162</v>
      </c>
      <c r="C4239" s="8" t="s">
        <v>15163</v>
      </c>
      <c r="D4239" s="8" t="s">
        <v>9407</v>
      </c>
      <c r="E4239" s="8"/>
      <c r="F4239" s="8" t="s">
        <v>15673</v>
      </c>
    </row>
    <row r="4240" spans="1:6" ht="15.75" customHeight="1" x14ac:dyDescent="0.25">
      <c r="A4240" s="8"/>
      <c r="B4240" s="8" t="s">
        <v>15162</v>
      </c>
      <c r="C4240" s="8" t="s">
        <v>15163</v>
      </c>
      <c r="D4240" s="8" t="s">
        <v>9402</v>
      </c>
      <c r="E4240" s="8"/>
      <c r="F4240" s="8" t="s">
        <v>15667</v>
      </c>
    </row>
    <row r="4241" spans="1:6" ht="15.75" customHeight="1" x14ac:dyDescent="0.25">
      <c r="A4241" s="8"/>
      <c r="B4241" s="8" t="s">
        <v>15162</v>
      </c>
      <c r="C4241" s="8" t="s">
        <v>15163</v>
      </c>
      <c r="D4241" s="8" t="s">
        <v>9406</v>
      </c>
      <c r="E4241" s="8"/>
      <c r="F4241" s="8" t="s">
        <v>15672</v>
      </c>
    </row>
    <row r="4242" spans="1:6" ht="15.75" customHeight="1" x14ac:dyDescent="0.25">
      <c r="A4242" s="8"/>
      <c r="B4242" s="8" t="s">
        <v>15162</v>
      </c>
      <c r="C4242" s="8" t="s">
        <v>15163</v>
      </c>
      <c r="D4242" s="8" t="s">
        <v>10213</v>
      </c>
      <c r="E4242" s="8"/>
      <c r="F4242" s="8" t="s">
        <v>15629</v>
      </c>
    </row>
    <row r="4243" spans="1:6" ht="15.75" customHeight="1" x14ac:dyDescent="0.25">
      <c r="A4243" s="8"/>
      <c r="B4243" s="8" t="s">
        <v>15162</v>
      </c>
      <c r="C4243" s="8" t="s">
        <v>15163</v>
      </c>
      <c r="D4243" s="8" t="s">
        <v>10179</v>
      </c>
      <c r="E4243" s="8"/>
      <c r="F4243" s="8" t="s">
        <v>15620</v>
      </c>
    </row>
    <row r="4244" spans="1:6" ht="15.75" customHeight="1" x14ac:dyDescent="0.25">
      <c r="A4244" s="8"/>
      <c r="B4244" s="8" t="s">
        <v>15162</v>
      </c>
      <c r="C4244" s="8" t="s">
        <v>15163</v>
      </c>
      <c r="D4244" s="8" t="s">
        <v>10177</v>
      </c>
      <c r="E4244" s="8"/>
      <c r="F4244" s="8" t="s">
        <v>15621</v>
      </c>
    </row>
    <row r="4245" spans="1:6" ht="15.75" customHeight="1" x14ac:dyDescent="0.25">
      <c r="A4245" s="8"/>
      <c r="B4245" s="8" t="s">
        <v>15162</v>
      </c>
      <c r="C4245" s="8" t="s">
        <v>15163</v>
      </c>
      <c r="D4245" s="8" t="s">
        <v>10191</v>
      </c>
      <c r="E4245" s="8"/>
      <c r="F4245" s="8" t="s">
        <v>15622</v>
      </c>
    </row>
    <row r="4246" spans="1:6" ht="15.75" customHeight="1" x14ac:dyDescent="0.25">
      <c r="A4246" s="8"/>
      <c r="B4246" s="8" t="s">
        <v>15162</v>
      </c>
      <c r="C4246" s="8" t="s">
        <v>15163</v>
      </c>
      <c r="D4246" s="8" t="s">
        <v>10328</v>
      </c>
      <c r="E4246" s="8"/>
      <c r="F4246" s="8" t="s">
        <v>15624</v>
      </c>
    </row>
    <row r="4247" spans="1:6" ht="15.75" customHeight="1" x14ac:dyDescent="0.25">
      <c r="A4247" s="8"/>
      <c r="B4247" s="8" t="s">
        <v>15162</v>
      </c>
      <c r="C4247" s="8" t="s">
        <v>15163</v>
      </c>
      <c r="D4247" s="8" t="s">
        <v>10199</v>
      </c>
      <c r="E4247" s="8"/>
      <c r="F4247" s="8" t="s">
        <v>15625</v>
      </c>
    </row>
    <row r="4248" spans="1:6" ht="15.75" customHeight="1" x14ac:dyDescent="0.25">
      <c r="A4248" s="8"/>
      <c r="B4248" s="8" t="s">
        <v>15162</v>
      </c>
      <c r="C4248" s="8" t="s">
        <v>15163</v>
      </c>
      <c r="D4248" s="8" t="s">
        <v>10175</v>
      </c>
      <c r="E4248" s="8"/>
      <c r="F4248" s="8" t="s">
        <v>15626</v>
      </c>
    </row>
    <row r="4249" spans="1:6" ht="15.75" customHeight="1" x14ac:dyDescent="0.25">
      <c r="A4249" s="8"/>
      <c r="B4249" s="8" t="s">
        <v>15162</v>
      </c>
      <c r="C4249" s="8" t="s">
        <v>15163</v>
      </c>
      <c r="D4249" s="8" t="s">
        <v>10207</v>
      </c>
      <c r="E4249" s="8"/>
      <c r="F4249" s="8" t="s">
        <v>15627</v>
      </c>
    </row>
    <row r="4250" spans="1:6" ht="15.75" customHeight="1" x14ac:dyDescent="0.25">
      <c r="A4250" s="8"/>
      <c r="B4250" s="8" t="s">
        <v>15162</v>
      </c>
      <c r="C4250" s="8" t="s">
        <v>15163</v>
      </c>
      <c r="D4250" s="8" t="s">
        <v>10205</v>
      </c>
      <c r="E4250" s="8"/>
      <c r="F4250" s="8" t="s">
        <v>15628</v>
      </c>
    </row>
    <row r="4251" spans="1:6" ht="15.75" customHeight="1" x14ac:dyDescent="0.25">
      <c r="A4251" s="8"/>
      <c r="B4251" s="8" t="s">
        <v>15162</v>
      </c>
      <c r="C4251" s="8" t="s">
        <v>15163</v>
      </c>
      <c r="D4251" s="8" t="s">
        <v>10209</v>
      </c>
      <c r="E4251" s="8"/>
      <c r="F4251" s="8" t="s">
        <v>15630</v>
      </c>
    </row>
    <row r="4252" spans="1:6" ht="15.75" customHeight="1" x14ac:dyDescent="0.25">
      <c r="A4252" s="8"/>
      <c r="B4252" s="8" t="s">
        <v>15162</v>
      </c>
      <c r="C4252" s="8" t="s">
        <v>15163</v>
      </c>
      <c r="D4252" s="8" t="s">
        <v>10183</v>
      </c>
      <c r="E4252" s="8"/>
      <c r="F4252" s="8" t="s">
        <v>15631</v>
      </c>
    </row>
    <row r="4253" spans="1:6" ht="15.75" customHeight="1" x14ac:dyDescent="0.25">
      <c r="A4253" s="8"/>
      <c r="B4253" s="8" t="s">
        <v>15162</v>
      </c>
      <c r="C4253" s="8" t="s">
        <v>15163</v>
      </c>
      <c r="D4253" s="8" t="s">
        <v>10181</v>
      </c>
      <c r="E4253" s="8"/>
      <c r="F4253" s="8" t="s">
        <v>15632</v>
      </c>
    </row>
    <row r="4254" spans="1:6" ht="15.75" customHeight="1" x14ac:dyDescent="0.25">
      <c r="A4254" s="8"/>
      <c r="B4254" s="8" t="s">
        <v>15162</v>
      </c>
      <c r="C4254" s="8" t="s">
        <v>15163</v>
      </c>
      <c r="D4254" s="8" t="s">
        <v>10412</v>
      </c>
      <c r="E4254" s="8"/>
      <c r="F4254" s="8" t="s">
        <v>15444</v>
      </c>
    </row>
    <row r="4255" spans="1:6" ht="15.75" customHeight="1" x14ac:dyDescent="0.25">
      <c r="A4255" s="8"/>
      <c r="B4255" s="8" t="s">
        <v>15162</v>
      </c>
      <c r="C4255" s="8" t="s">
        <v>15163</v>
      </c>
      <c r="D4255" s="8" t="s">
        <v>10414</v>
      </c>
      <c r="E4255" s="8"/>
      <c r="F4255" s="8" t="s">
        <v>15449</v>
      </c>
    </row>
    <row r="4256" spans="1:6" ht="15.75" customHeight="1" x14ac:dyDescent="0.25">
      <c r="A4256" s="8"/>
      <c r="B4256" s="8" t="s">
        <v>15162</v>
      </c>
      <c r="C4256" s="8" t="s">
        <v>15163</v>
      </c>
      <c r="D4256" s="8" t="s">
        <v>10410</v>
      </c>
      <c r="E4256" s="8"/>
      <c r="F4256" s="8" t="s">
        <v>15443</v>
      </c>
    </row>
    <row r="4257" spans="1:6" ht="15.75" customHeight="1" x14ac:dyDescent="0.25">
      <c r="A4257" s="8"/>
      <c r="B4257" s="8" t="s">
        <v>15162</v>
      </c>
      <c r="C4257" s="8" t="s">
        <v>15163</v>
      </c>
      <c r="D4257" s="8" t="s">
        <v>10418</v>
      </c>
      <c r="E4257" s="8"/>
      <c r="F4257" s="8" t="s">
        <v>15445</v>
      </c>
    </row>
    <row r="4258" spans="1:6" ht="15.75" customHeight="1" x14ac:dyDescent="0.25">
      <c r="A4258" s="8"/>
      <c r="B4258" s="8" t="s">
        <v>15162</v>
      </c>
      <c r="C4258" s="8" t="s">
        <v>15163</v>
      </c>
      <c r="D4258" s="8" t="s">
        <v>10420</v>
      </c>
      <c r="E4258" s="8"/>
      <c r="F4258" s="8" t="s">
        <v>15442</v>
      </c>
    </row>
    <row r="4259" spans="1:6" ht="15.75" customHeight="1" x14ac:dyDescent="0.25">
      <c r="A4259" s="8"/>
      <c r="B4259" s="8" t="s">
        <v>15162</v>
      </c>
      <c r="C4259" s="8" t="s">
        <v>15163</v>
      </c>
      <c r="D4259" s="8" t="s">
        <v>10427</v>
      </c>
      <c r="E4259" s="8"/>
      <c r="F4259" s="8" t="s">
        <v>15453</v>
      </c>
    </row>
    <row r="4260" spans="1:6" ht="15.75" customHeight="1" x14ac:dyDescent="0.25">
      <c r="A4260" s="8"/>
      <c r="B4260" s="8" t="s">
        <v>15162</v>
      </c>
      <c r="C4260" s="8" t="s">
        <v>15163</v>
      </c>
      <c r="D4260" s="8" t="s">
        <v>10425</v>
      </c>
      <c r="E4260" s="8"/>
      <c r="F4260" s="8" t="s">
        <v>15451</v>
      </c>
    </row>
    <row r="4261" spans="1:6" ht="15.75" customHeight="1" x14ac:dyDescent="0.25">
      <c r="A4261" s="8"/>
      <c r="B4261" s="8" t="s">
        <v>15162</v>
      </c>
      <c r="C4261" s="8" t="s">
        <v>15163</v>
      </c>
      <c r="D4261" s="8" t="s">
        <v>10296</v>
      </c>
      <c r="E4261" s="8"/>
      <c r="F4261" s="8" t="s">
        <v>15452</v>
      </c>
    </row>
    <row r="4262" spans="1:6" ht="15.75" customHeight="1" x14ac:dyDescent="0.25">
      <c r="A4262" s="8"/>
      <c r="B4262" s="8" t="s">
        <v>15162</v>
      </c>
      <c r="C4262" s="8" t="s">
        <v>15163</v>
      </c>
      <c r="D4262" s="8" t="s">
        <v>10423</v>
      </c>
      <c r="E4262" s="8"/>
      <c r="F4262" s="8" t="s">
        <v>15450</v>
      </c>
    </row>
    <row r="4263" spans="1:6" ht="15.75" customHeight="1" x14ac:dyDescent="0.25">
      <c r="A4263" s="8"/>
      <c r="B4263" s="8" t="s">
        <v>15162</v>
      </c>
      <c r="C4263" s="8" t="s">
        <v>15163</v>
      </c>
      <c r="D4263" s="8" t="s">
        <v>10429</v>
      </c>
      <c r="E4263" s="8"/>
      <c r="F4263" s="8" t="s">
        <v>15454</v>
      </c>
    </row>
    <row r="4264" spans="1:6" ht="15.75" customHeight="1" x14ac:dyDescent="0.25">
      <c r="A4264" s="8"/>
      <c r="B4264" s="8" t="s">
        <v>15162</v>
      </c>
      <c r="C4264" s="8" t="s">
        <v>15163</v>
      </c>
      <c r="D4264" s="8" t="s">
        <v>10431</v>
      </c>
      <c r="E4264" s="8"/>
      <c r="F4264" s="8" t="s">
        <v>15455</v>
      </c>
    </row>
    <row r="4265" spans="1:6" ht="15.75" customHeight="1" x14ac:dyDescent="0.25">
      <c r="A4265" s="8"/>
      <c r="B4265" s="8" t="s">
        <v>15162</v>
      </c>
      <c r="C4265" s="8" t="s">
        <v>15163</v>
      </c>
      <c r="D4265" s="8" t="s">
        <v>10416</v>
      </c>
      <c r="E4265" s="8"/>
      <c r="F4265" s="8" t="s">
        <v>15448</v>
      </c>
    </row>
    <row r="4266" spans="1:6" ht="15.75" customHeight="1" x14ac:dyDescent="0.25">
      <c r="A4266" s="8"/>
      <c r="B4266" s="8" t="s">
        <v>15162</v>
      </c>
      <c r="C4266" s="8" t="s">
        <v>15163</v>
      </c>
      <c r="D4266" s="8" t="s">
        <v>10442</v>
      </c>
      <c r="E4266" s="8"/>
      <c r="F4266" s="8" t="s">
        <v>15464</v>
      </c>
    </row>
    <row r="4267" spans="1:6" ht="15.75" customHeight="1" x14ac:dyDescent="0.25">
      <c r="A4267" s="8"/>
      <c r="B4267" s="8" t="s">
        <v>15162</v>
      </c>
      <c r="C4267" s="8" t="s">
        <v>15163</v>
      </c>
      <c r="D4267" s="8" t="s">
        <v>10435</v>
      </c>
      <c r="E4267" s="8"/>
      <c r="F4267" s="8" t="s">
        <v>15468</v>
      </c>
    </row>
    <row r="4268" spans="1:6" ht="15.75" customHeight="1" x14ac:dyDescent="0.25">
      <c r="A4268" s="8"/>
      <c r="B4268" s="8" t="s">
        <v>15162</v>
      </c>
      <c r="C4268" s="8" t="s">
        <v>15163</v>
      </c>
      <c r="D4268" s="8" t="s">
        <v>10440</v>
      </c>
      <c r="E4268" s="8"/>
      <c r="F4268" s="8" t="s">
        <v>15459</v>
      </c>
    </row>
    <row r="4269" spans="1:6" ht="15.75" customHeight="1" x14ac:dyDescent="0.25">
      <c r="A4269" s="8"/>
      <c r="B4269" s="8" t="s">
        <v>15162</v>
      </c>
      <c r="C4269" s="8" t="s">
        <v>15163</v>
      </c>
      <c r="D4269" s="8" t="s">
        <v>10376</v>
      </c>
      <c r="E4269" s="8"/>
      <c r="F4269" s="8" t="s">
        <v>15457</v>
      </c>
    </row>
    <row r="4270" spans="1:6" ht="15.75" customHeight="1" x14ac:dyDescent="0.25">
      <c r="A4270" s="8"/>
      <c r="B4270" s="8" t="s">
        <v>15162</v>
      </c>
      <c r="C4270" s="8" t="s">
        <v>15163</v>
      </c>
      <c r="D4270" s="8" t="s">
        <v>10438</v>
      </c>
      <c r="E4270" s="8"/>
      <c r="F4270" s="8" t="s">
        <v>15458</v>
      </c>
    </row>
    <row r="4271" spans="1:6" ht="15.75" customHeight="1" x14ac:dyDescent="0.25">
      <c r="A4271" s="8"/>
      <c r="B4271" s="8" t="s">
        <v>15162</v>
      </c>
      <c r="C4271" s="8" t="s">
        <v>15163</v>
      </c>
      <c r="D4271" s="8" t="s">
        <v>10448</v>
      </c>
      <c r="E4271" s="8"/>
      <c r="F4271" s="8" t="s">
        <v>15467</v>
      </c>
    </row>
    <row r="4272" spans="1:6" ht="15.75" customHeight="1" x14ac:dyDescent="0.25">
      <c r="A4272" s="8"/>
      <c r="B4272" s="8" t="s">
        <v>15162</v>
      </c>
      <c r="C4272" s="8" t="s">
        <v>15163</v>
      </c>
      <c r="D4272" s="8" t="s">
        <v>10446</v>
      </c>
      <c r="E4272" s="8"/>
      <c r="F4272" s="8" t="s">
        <v>15446</v>
      </c>
    </row>
    <row r="4273" spans="1:6" ht="15.75" customHeight="1" x14ac:dyDescent="0.25">
      <c r="A4273" s="8"/>
      <c r="B4273" s="8" t="s">
        <v>15162</v>
      </c>
      <c r="C4273" s="8" t="s">
        <v>15163</v>
      </c>
      <c r="D4273" s="8" t="s">
        <v>10433</v>
      </c>
      <c r="E4273" s="8"/>
      <c r="F4273" s="8" t="s">
        <v>15447</v>
      </c>
    </row>
    <row r="4274" spans="1:6" ht="15.75" customHeight="1" x14ac:dyDescent="0.25">
      <c r="A4274" s="8"/>
      <c r="B4274" s="8" t="s">
        <v>15162</v>
      </c>
      <c r="C4274" s="8" t="s">
        <v>15163</v>
      </c>
      <c r="D4274" s="8" t="s">
        <v>10444</v>
      </c>
      <c r="E4274" s="8"/>
      <c r="F4274" s="8" t="s">
        <v>15456</v>
      </c>
    </row>
    <row r="4275" spans="1:6" ht="15.75" customHeight="1" x14ac:dyDescent="0.25">
      <c r="A4275" s="8"/>
      <c r="B4275" s="8" t="s">
        <v>15162</v>
      </c>
      <c r="C4275" s="8" t="s">
        <v>15163</v>
      </c>
      <c r="D4275" s="8" t="s">
        <v>10450</v>
      </c>
      <c r="E4275" s="8"/>
      <c r="F4275" s="8" t="s">
        <v>15465</v>
      </c>
    </row>
    <row r="4276" spans="1:6" ht="15.75" customHeight="1" x14ac:dyDescent="0.25">
      <c r="A4276" s="8"/>
      <c r="B4276" s="8" t="s">
        <v>15162</v>
      </c>
      <c r="C4276" s="8" t="s">
        <v>15163</v>
      </c>
      <c r="D4276" s="8" t="s">
        <v>10452</v>
      </c>
      <c r="E4276" s="8"/>
      <c r="F4276" s="8" t="s">
        <v>15466</v>
      </c>
    </row>
    <row r="4277" spans="1:6" ht="15.75" customHeight="1" x14ac:dyDescent="0.25">
      <c r="A4277" s="8"/>
      <c r="B4277" s="8" t="s">
        <v>15162</v>
      </c>
      <c r="C4277" s="8" t="s">
        <v>15163</v>
      </c>
      <c r="D4277" s="8" t="s">
        <v>10264</v>
      </c>
      <c r="E4277" s="8"/>
      <c r="F4277" s="8" t="s">
        <v>15484</v>
      </c>
    </row>
    <row r="4278" spans="1:6" ht="15.75" customHeight="1" x14ac:dyDescent="0.25">
      <c r="A4278" s="8"/>
      <c r="B4278" s="8" t="s">
        <v>15162</v>
      </c>
      <c r="C4278" s="8" t="s">
        <v>15163</v>
      </c>
      <c r="D4278" s="8" t="s">
        <v>10266</v>
      </c>
      <c r="E4278" s="8"/>
      <c r="F4278" s="8" t="s">
        <v>15473</v>
      </c>
    </row>
    <row r="4279" spans="1:6" ht="15.75" customHeight="1" x14ac:dyDescent="0.25">
      <c r="A4279" s="8"/>
      <c r="B4279" s="8" t="s">
        <v>15162</v>
      </c>
      <c r="C4279" s="8" t="s">
        <v>15163</v>
      </c>
      <c r="D4279" s="8" t="s">
        <v>10274</v>
      </c>
      <c r="E4279" s="8"/>
      <c r="F4279" s="8" t="s">
        <v>15495</v>
      </c>
    </row>
    <row r="4280" spans="1:6" ht="15.75" customHeight="1" x14ac:dyDescent="0.25">
      <c r="A4280" s="8"/>
      <c r="B4280" s="8" t="s">
        <v>15162</v>
      </c>
      <c r="C4280" s="8" t="s">
        <v>15163</v>
      </c>
      <c r="D4280" s="8" t="s">
        <v>10270</v>
      </c>
      <c r="E4280" s="8"/>
      <c r="F4280" s="8" t="s">
        <v>15493</v>
      </c>
    </row>
    <row r="4281" spans="1:6" ht="15.75" customHeight="1" x14ac:dyDescent="0.25">
      <c r="A4281" s="8"/>
      <c r="B4281" s="8" t="s">
        <v>15162</v>
      </c>
      <c r="C4281" s="8" t="s">
        <v>15163</v>
      </c>
      <c r="D4281" s="8" t="s">
        <v>10272</v>
      </c>
      <c r="E4281" s="8"/>
      <c r="F4281" s="8" t="s">
        <v>15494</v>
      </c>
    </row>
    <row r="4282" spans="1:6" ht="15.75" customHeight="1" x14ac:dyDescent="0.25">
      <c r="A4282" s="8"/>
      <c r="B4282" s="8" t="s">
        <v>15162</v>
      </c>
      <c r="C4282" s="8" t="s">
        <v>15163</v>
      </c>
      <c r="D4282" s="8" t="s">
        <v>10268</v>
      </c>
      <c r="E4282" s="8"/>
      <c r="F4282" s="8" t="s">
        <v>15474</v>
      </c>
    </row>
    <row r="4283" spans="1:6" ht="15.75" customHeight="1" x14ac:dyDescent="0.25">
      <c r="A4283" s="8"/>
      <c r="B4283" s="8" t="s">
        <v>15162</v>
      </c>
      <c r="C4283" s="8" t="s">
        <v>15163</v>
      </c>
      <c r="D4283" s="8" t="s">
        <v>10276</v>
      </c>
      <c r="E4283" s="8"/>
      <c r="F4283" s="8" t="s">
        <v>15470</v>
      </c>
    </row>
    <row r="4284" spans="1:6" ht="15.75" customHeight="1" x14ac:dyDescent="0.25">
      <c r="A4284" s="8"/>
      <c r="B4284" s="8" t="s">
        <v>15162</v>
      </c>
      <c r="C4284" s="8" t="s">
        <v>15163</v>
      </c>
      <c r="D4284" s="8" t="s">
        <v>10278</v>
      </c>
      <c r="E4284" s="8"/>
      <c r="F4284" s="8" t="s">
        <v>15471</v>
      </c>
    </row>
    <row r="4285" spans="1:6" ht="15.75" customHeight="1" x14ac:dyDescent="0.25">
      <c r="A4285" s="8"/>
      <c r="B4285" s="8" t="s">
        <v>15162</v>
      </c>
      <c r="C4285" s="8" t="s">
        <v>15163</v>
      </c>
      <c r="D4285" s="8" t="s">
        <v>10286</v>
      </c>
      <c r="E4285" s="8"/>
      <c r="F4285" s="8" t="s">
        <v>15469</v>
      </c>
    </row>
    <row r="4286" spans="1:6" ht="15.75" customHeight="1" x14ac:dyDescent="0.25">
      <c r="A4286" s="8"/>
      <c r="B4286" s="8" t="s">
        <v>15162</v>
      </c>
      <c r="C4286" s="8" t="s">
        <v>15163</v>
      </c>
      <c r="D4286" s="8" t="s">
        <v>10282</v>
      </c>
      <c r="E4286" s="8"/>
      <c r="F4286" s="8" t="s">
        <v>15475</v>
      </c>
    </row>
    <row r="4287" spans="1:6" ht="15.75" customHeight="1" x14ac:dyDescent="0.25">
      <c r="A4287" s="8"/>
      <c r="B4287" s="8" t="s">
        <v>15162</v>
      </c>
      <c r="C4287" s="8" t="s">
        <v>15163</v>
      </c>
      <c r="D4287" s="8" t="s">
        <v>10284</v>
      </c>
      <c r="E4287" s="8"/>
      <c r="F4287" s="8" t="s">
        <v>15472</v>
      </c>
    </row>
    <row r="4288" spans="1:6" ht="15.75" customHeight="1" x14ac:dyDescent="0.25">
      <c r="A4288" s="8"/>
      <c r="B4288" s="8" t="s">
        <v>15162</v>
      </c>
      <c r="C4288" s="8" t="s">
        <v>15163</v>
      </c>
      <c r="D4288" s="8" t="s">
        <v>10288</v>
      </c>
      <c r="E4288" s="8"/>
      <c r="F4288" s="8" t="s">
        <v>15496</v>
      </c>
    </row>
    <row r="4289" spans="1:6" ht="15.75" customHeight="1" x14ac:dyDescent="0.25">
      <c r="A4289" s="8"/>
      <c r="B4289" s="8" t="s">
        <v>15162</v>
      </c>
      <c r="C4289" s="8" t="s">
        <v>15163</v>
      </c>
      <c r="D4289" s="8" t="s">
        <v>10292</v>
      </c>
      <c r="E4289" s="8"/>
      <c r="F4289" s="8" t="s">
        <v>15488</v>
      </c>
    </row>
    <row r="4290" spans="1:6" ht="15.75" customHeight="1" x14ac:dyDescent="0.25">
      <c r="A4290" s="8"/>
      <c r="B4290" s="8" t="s">
        <v>15162</v>
      </c>
      <c r="C4290" s="8" t="s">
        <v>15163</v>
      </c>
      <c r="D4290" s="8" t="s">
        <v>10294</v>
      </c>
      <c r="E4290" s="8"/>
      <c r="F4290" s="8" t="s">
        <v>15485</v>
      </c>
    </row>
    <row r="4291" spans="1:6" ht="15.75" customHeight="1" x14ac:dyDescent="0.25">
      <c r="A4291" s="8"/>
      <c r="B4291" s="8" t="s">
        <v>15162</v>
      </c>
      <c r="C4291" s="8" t="s">
        <v>15163</v>
      </c>
      <c r="D4291" s="8" t="s">
        <v>10290</v>
      </c>
      <c r="E4291" s="8"/>
      <c r="F4291" s="8" t="s">
        <v>15491</v>
      </c>
    </row>
    <row r="4292" spans="1:6" ht="15.75" customHeight="1" x14ac:dyDescent="0.25">
      <c r="A4292" s="8"/>
      <c r="B4292" s="8" t="s">
        <v>15162</v>
      </c>
      <c r="C4292" s="8" t="s">
        <v>15163</v>
      </c>
      <c r="D4292" s="8" t="s">
        <v>10298</v>
      </c>
      <c r="E4292" s="8"/>
      <c r="F4292" s="8" t="s">
        <v>15489</v>
      </c>
    </row>
    <row r="4293" spans="1:6" ht="15.75" customHeight="1" x14ac:dyDescent="0.25">
      <c r="A4293" s="8"/>
      <c r="B4293" s="8" t="s">
        <v>15162</v>
      </c>
      <c r="C4293" s="8" t="s">
        <v>15163</v>
      </c>
      <c r="D4293" s="8" t="s">
        <v>10300</v>
      </c>
      <c r="E4293" s="8"/>
      <c r="F4293" s="8" t="s">
        <v>15490</v>
      </c>
    </row>
    <row r="4294" spans="1:6" ht="15.75" customHeight="1" x14ac:dyDescent="0.25">
      <c r="A4294" s="8"/>
      <c r="B4294" s="8" t="s">
        <v>15162</v>
      </c>
      <c r="C4294" s="8" t="s">
        <v>15163</v>
      </c>
      <c r="D4294" s="8" t="s">
        <v>10308</v>
      </c>
      <c r="E4294" s="8"/>
      <c r="F4294" s="8" t="s">
        <v>15486</v>
      </c>
    </row>
    <row r="4295" spans="1:6" ht="15.75" customHeight="1" x14ac:dyDescent="0.25">
      <c r="A4295" s="8"/>
      <c r="B4295" s="8" t="s">
        <v>15162</v>
      </c>
      <c r="C4295" s="8" t="s">
        <v>15163</v>
      </c>
      <c r="D4295" s="8" t="s">
        <v>10304</v>
      </c>
      <c r="E4295" s="8"/>
      <c r="F4295" s="8" t="s">
        <v>15498</v>
      </c>
    </row>
    <row r="4296" spans="1:6" ht="15.75" customHeight="1" x14ac:dyDescent="0.25">
      <c r="A4296" s="8"/>
      <c r="B4296" s="8" t="s">
        <v>15162</v>
      </c>
      <c r="C4296" s="8" t="s">
        <v>15163</v>
      </c>
      <c r="D4296" s="8" t="s">
        <v>10306</v>
      </c>
      <c r="E4296" s="8"/>
      <c r="F4296" s="8" t="s">
        <v>15499</v>
      </c>
    </row>
    <row r="4297" spans="1:6" ht="15.75" customHeight="1" x14ac:dyDescent="0.25">
      <c r="A4297" s="8"/>
      <c r="B4297" s="8" t="s">
        <v>15162</v>
      </c>
      <c r="C4297" s="8" t="s">
        <v>15163</v>
      </c>
      <c r="D4297" s="8" t="s">
        <v>10302</v>
      </c>
      <c r="E4297" s="8"/>
      <c r="F4297" s="8" t="s">
        <v>15497</v>
      </c>
    </row>
    <row r="4298" spans="1:6" ht="15.75" customHeight="1" x14ac:dyDescent="0.25">
      <c r="A4298" s="8"/>
      <c r="B4298" s="8" t="s">
        <v>15162</v>
      </c>
      <c r="C4298" s="8" t="s">
        <v>15163</v>
      </c>
      <c r="D4298" s="8" t="s">
        <v>10310</v>
      </c>
      <c r="E4298" s="8"/>
      <c r="F4298" s="8" t="s">
        <v>15487</v>
      </c>
    </row>
    <row r="4299" spans="1:6" ht="15.75" customHeight="1" x14ac:dyDescent="0.25">
      <c r="A4299" s="8"/>
      <c r="B4299" s="8" t="s">
        <v>15162</v>
      </c>
      <c r="C4299" s="8" t="s">
        <v>15163</v>
      </c>
      <c r="D4299" s="8" t="s">
        <v>10312</v>
      </c>
      <c r="E4299" s="8"/>
      <c r="F4299" s="8" t="s">
        <v>15492</v>
      </c>
    </row>
    <row r="4300" spans="1:6" ht="15.75" customHeight="1" x14ac:dyDescent="0.25">
      <c r="A4300" s="8"/>
      <c r="B4300" s="8" t="s">
        <v>15162</v>
      </c>
      <c r="C4300" s="8" t="s">
        <v>15163</v>
      </c>
      <c r="D4300" s="8" t="s">
        <v>10251</v>
      </c>
      <c r="E4300" s="8"/>
      <c r="F4300" s="8" t="s">
        <v>15842</v>
      </c>
    </row>
    <row r="4301" spans="1:6" ht="15.75" customHeight="1" x14ac:dyDescent="0.25">
      <c r="A4301" s="8"/>
      <c r="B4301" s="8" t="s">
        <v>15162</v>
      </c>
      <c r="C4301" s="8" t="s">
        <v>15163</v>
      </c>
      <c r="D4301" s="8" t="s">
        <v>14017</v>
      </c>
      <c r="E4301" s="8"/>
      <c r="F4301" s="8" t="s">
        <v>15689</v>
      </c>
    </row>
    <row r="4302" spans="1:6" ht="15.75" customHeight="1" x14ac:dyDescent="0.25">
      <c r="A4302" s="8"/>
      <c r="B4302" s="8" t="s">
        <v>15162</v>
      </c>
      <c r="C4302" s="8" t="s">
        <v>15163</v>
      </c>
      <c r="D4302" s="8" t="s">
        <v>14015</v>
      </c>
      <c r="E4302" s="8"/>
      <c r="F4302" s="8" t="s">
        <v>15690</v>
      </c>
    </row>
    <row r="4303" spans="1:6" ht="15.75" customHeight="1" x14ac:dyDescent="0.25">
      <c r="A4303" s="8"/>
      <c r="B4303" s="8" t="s">
        <v>15162</v>
      </c>
      <c r="C4303" s="8" t="s">
        <v>15163</v>
      </c>
      <c r="D4303" s="8" t="s">
        <v>14025</v>
      </c>
      <c r="E4303" s="8"/>
      <c r="F4303" s="8" t="s">
        <v>15688</v>
      </c>
    </row>
    <row r="4304" spans="1:6" ht="15.75" customHeight="1" x14ac:dyDescent="0.25">
      <c r="A4304" s="8"/>
      <c r="B4304" s="8" t="s">
        <v>15162</v>
      </c>
      <c r="C4304" s="8" t="s">
        <v>15163</v>
      </c>
      <c r="D4304" s="8" t="s">
        <v>14035</v>
      </c>
      <c r="E4304" s="8"/>
      <c r="F4304" s="8" t="s">
        <v>15678</v>
      </c>
    </row>
    <row r="4305" spans="1:6" ht="15.75" customHeight="1" x14ac:dyDescent="0.25">
      <c r="A4305" s="8"/>
      <c r="B4305" s="8" t="s">
        <v>15162</v>
      </c>
      <c r="C4305" s="8" t="s">
        <v>15163</v>
      </c>
      <c r="D4305" s="8" t="s">
        <v>14033</v>
      </c>
      <c r="E4305" s="8"/>
      <c r="F4305" s="8" t="s">
        <v>15683</v>
      </c>
    </row>
    <row r="4306" spans="1:6" ht="15.75" customHeight="1" x14ac:dyDescent="0.25">
      <c r="A4306" s="8"/>
      <c r="B4306" s="8" t="s">
        <v>15162</v>
      </c>
      <c r="C4306" s="8" t="s">
        <v>15163</v>
      </c>
      <c r="D4306" s="8" t="s">
        <v>14013</v>
      </c>
      <c r="E4306" s="8"/>
      <c r="F4306" s="8" t="s">
        <v>15687</v>
      </c>
    </row>
    <row r="4307" spans="1:6" ht="15.75" customHeight="1" x14ac:dyDescent="0.25">
      <c r="A4307" s="8"/>
      <c r="B4307" s="8" t="s">
        <v>15162</v>
      </c>
      <c r="C4307" s="8" t="s">
        <v>15163</v>
      </c>
      <c r="D4307" s="8" t="s">
        <v>13988</v>
      </c>
      <c r="E4307" s="8"/>
      <c r="F4307" s="8" t="s">
        <v>15723</v>
      </c>
    </row>
    <row r="4308" spans="1:6" ht="15.75" customHeight="1" x14ac:dyDescent="0.25">
      <c r="A4308" s="8"/>
      <c r="B4308" s="8" t="s">
        <v>15162</v>
      </c>
      <c r="C4308" s="8" t="s">
        <v>15163</v>
      </c>
      <c r="D4308" s="8" t="s">
        <v>13954</v>
      </c>
      <c r="E4308" s="8"/>
      <c r="F4308" s="8" t="s">
        <v>15724</v>
      </c>
    </row>
    <row r="4309" spans="1:6" ht="15.75" customHeight="1" x14ac:dyDescent="0.25">
      <c r="A4309" s="8"/>
      <c r="B4309" s="8" t="s">
        <v>15162</v>
      </c>
      <c r="C4309" s="8" t="s">
        <v>15163</v>
      </c>
      <c r="D4309" s="8" t="s">
        <v>14019</v>
      </c>
      <c r="E4309" s="8"/>
      <c r="F4309" s="8" t="s">
        <v>15686</v>
      </c>
    </row>
    <row r="4310" spans="1:6" ht="15.75" customHeight="1" x14ac:dyDescent="0.25">
      <c r="A4310" s="8"/>
      <c r="B4310" s="8" t="s">
        <v>15162</v>
      </c>
      <c r="C4310" s="8" t="s">
        <v>15163</v>
      </c>
      <c r="D4310" s="8" t="s">
        <v>14023</v>
      </c>
      <c r="E4310" s="8"/>
      <c r="F4310" s="8" t="s">
        <v>15684</v>
      </c>
    </row>
    <row r="4311" spans="1:6" ht="15.75" customHeight="1" x14ac:dyDescent="0.25">
      <c r="A4311" s="8"/>
      <c r="B4311" s="8" t="s">
        <v>15162</v>
      </c>
      <c r="C4311" s="8" t="s">
        <v>15163</v>
      </c>
      <c r="D4311" s="8" t="s">
        <v>14021</v>
      </c>
      <c r="E4311" s="8"/>
      <c r="F4311" s="8" t="s">
        <v>15685</v>
      </c>
    </row>
    <row r="4312" spans="1:6" ht="15.75" customHeight="1" x14ac:dyDescent="0.25">
      <c r="A4312" s="8"/>
      <c r="B4312" s="8" t="s">
        <v>15162</v>
      </c>
      <c r="C4312" s="8" t="s">
        <v>15163</v>
      </c>
      <c r="D4312" s="8" t="s">
        <v>14037</v>
      </c>
      <c r="E4312" s="8"/>
      <c r="F4312" s="8" t="s">
        <v>15677</v>
      </c>
    </row>
    <row r="4313" spans="1:6" ht="15.75" customHeight="1" x14ac:dyDescent="0.25">
      <c r="A4313" s="8"/>
      <c r="B4313" s="8" t="s">
        <v>15162</v>
      </c>
      <c r="C4313" s="8" t="s">
        <v>15163</v>
      </c>
      <c r="D4313" s="8" t="s">
        <v>13999</v>
      </c>
      <c r="E4313" s="8"/>
      <c r="F4313" s="8" t="s">
        <v>15701</v>
      </c>
    </row>
    <row r="4314" spans="1:6" ht="15.75" customHeight="1" x14ac:dyDescent="0.25">
      <c r="A4314" s="8"/>
      <c r="B4314" s="8" t="s">
        <v>15162</v>
      </c>
      <c r="C4314" s="8" t="s">
        <v>15163</v>
      </c>
      <c r="D4314" s="8" t="s">
        <v>13990</v>
      </c>
      <c r="E4314" s="8"/>
      <c r="F4314" s="8" t="s">
        <v>15700</v>
      </c>
    </row>
    <row r="4315" spans="1:6" ht="15.75" customHeight="1" x14ac:dyDescent="0.25">
      <c r="A4315" s="8"/>
      <c r="B4315" s="8" t="s">
        <v>15162</v>
      </c>
      <c r="C4315" s="8" t="s">
        <v>15163</v>
      </c>
      <c r="D4315" s="8" t="s">
        <v>14007</v>
      </c>
      <c r="E4315" s="8"/>
      <c r="F4315" s="8" t="s">
        <v>15704</v>
      </c>
    </row>
    <row r="4316" spans="1:6" ht="15.75" customHeight="1" x14ac:dyDescent="0.25">
      <c r="A4316" s="8"/>
      <c r="B4316" s="8" t="s">
        <v>15162</v>
      </c>
      <c r="C4316" s="8" t="s">
        <v>15163</v>
      </c>
      <c r="D4316" s="8" t="s">
        <v>14011</v>
      </c>
      <c r="E4316" s="8"/>
      <c r="F4316" s="8" t="s">
        <v>15702</v>
      </c>
    </row>
    <row r="4317" spans="1:6" ht="15.75" customHeight="1" x14ac:dyDescent="0.25">
      <c r="A4317" s="8"/>
      <c r="B4317" s="8" t="s">
        <v>15162</v>
      </c>
      <c r="C4317" s="8" t="s">
        <v>15163</v>
      </c>
      <c r="D4317" s="8" t="s">
        <v>14009</v>
      </c>
      <c r="E4317" s="8"/>
      <c r="F4317" s="8" t="s">
        <v>15703</v>
      </c>
    </row>
    <row r="4318" spans="1:6" ht="15.75" customHeight="1" x14ac:dyDescent="0.25">
      <c r="A4318" s="8"/>
      <c r="B4318" s="8" t="s">
        <v>15162</v>
      </c>
      <c r="C4318" s="8" t="s">
        <v>15163</v>
      </c>
      <c r="D4318" s="8" t="s">
        <v>13997</v>
      </c>
      <c r="E4318" s="8"/>
      <c r="F4318" s="8" t="s">
        <v>15691</v>
      </c>
    </row>
    <row r="4319" spans="1:6" ht="15.75" customHeight="1" x14ac:dyDescent="0.25">
      <c r="A4319" s="8"/>
      <c r="B4319" s="8" t="s">
        <v>15162</v>
      </c>
      <c r="C4319" s="8" t="s">
        <v>15163</v>
      </c>
      <c r="D4319" s="8" t="s">
        <v>14029</v>
      </c>
      <c r="E4319" s="8"/>
      <c r="F4319" s="8" t="s">
        <v>15679</v>
      </c>
    </row>
    <row r="4320" spans="1:6" ht="15.75" customHeight="1" x14ac:dyDescent="0.25">
      <c r="A4320" s="8"/>
      <c r="B4320" s="8" t="s">
        <v>15162</v>
      </c>
      <c r="C4320" s="8" t="s">
        <v>15163</v>
      </c>
      <c r="D4320" s="8" t="s">
        <v>14027</v>
      </c>
      <c r="E4320" s="8"/>
      <c r="F4320" s="8" t="s">
        <v>15676</v>
      </c>
    </row>
    <row r="4321" spans="1:6" ht="15.75" customHeight="1" x14ac:dyDescent="0.25">
      <c r="A4321" s="8"/>
      <c r="B4321" s="8" t="s">
        <v>15162</v>
      </c>
      <c r="C4321" s="8" t="s">
        <v>15163</v>
      </c>
      <c r="D4321" s="8" t="s">
        <v>14031</v>
      </c>
      <c r="E4321" s="8"/>
      <c r="F4321" s="8" t="s">
        <v>15682</v>
      </c>
    </row>
    <row r="4322" spans="1:6" ht="15.75" customHeight="1" x14ac:dyDescent="0.25">
      <c r="A4322" s="8"/>
      <c r="B4322" s="8" t="s">
        <v>15162</v>
      </c>
      <c r="C4322" s="8" t="s">
        <v>15163</v>
      </c>
      <c r="D4322" s="8" t="s">
        <v>13995</v>
      </c>
      <c r="E4322" s="8"/>
      <c r="F4322" s="8" t="s">
        <v>15680</v>
      </c>
    </row>
    <row r="4323" spans="1:6" ht="15.75" customHeight="1" x14ac:dyDescent="0.25">
      <c r="A4323" s="8"/>
      <c r="B4323" s="8" t="s">
        <v>15162</v>
      </c>
      <c r="C4323" s="8" t="s">
        <v>15163</v>
      </c>
      <c r="D4323" s="8" t="s">
        <v>13993</v>
      </c>
      <c r="E4323" s="8"/>
      <c r="F4323" s="8" t="s">
        <v>15681</v>
      </c>
    </row>
    <row r="4324" spans="1:6" ht="15.75" customHeight="1" x14ac:dyDescent="0.25">
      <c r="A4324" s="8"/>
      <c r="B4324" s="8" t="s">
        <v>15162</v>
      </c>
      <c r="C4324" s="8" t="s">
        <v>15163</v>
      </c>
      <c r="D4324" s="8" t="s">
        <v>13986</v>
      </c>
      <c r="E4324" s="8"/>
      <c r="F4324" s="8" t="s">
        <v>15710</v>
      </c>
    </row>
    <row r="4325" spans="1:6" ht="15.75" customHeight="1" x14ac:dyDescent="0.25">
      <c r="A4325" s="8"/>
      <c r="B4325" s="8" t="s">
        <v>15162</v>
      </c>
      <c r="C4325" s="8" t="s">
        <v>15163</v>
      </c>
      <c r="D4325" s="8" t="s">
        <v>13984</v>
      </c>
      <c r="E4325" s="8"/>
      <c r="F4325" s="8" t="s">
        <v>15711</v>
      </c>
    </row>
    <row r="4326" spans="1:6" ht="15.75" customHeight="1" x14ac:dyDescent="0.25">
      <c r="A4326" s="8"/>
      <c r="B4326" s="8" t="s">
        <v>15162</v>
      </c>
      <c r="C4326" s="8" t="s">
        <v>15163</v>
      </c>
      <c r="D4326" s="8" t="s">
        <v>13976</v>
      </c>
      <c r="E4326" s="8"/>
      <c r="F4326" s="8" t="s">
        <v>15709</v>
      </c>
    </row>
    <row r="4327" spans="1:6" ht="15.75" customHeight="1" x14ac:dyDescent="0.25">
      <c r="A4327" s="8"/>
      <c r="B4327" s="8" t="s">
        <v>15162</v>
      </c>
      <c r="C4327" s="8" t="s">
        <v>15163</v>
      </c>
      <c r="D4327" s="8" t="s">
        <v>13980</v>
      </c>
      <c r="E4327" s="8"/>
      <c r="F4327" s="8" t="s">
        <v>15729</v>
      </c>
    </row>
    <row r="4328" spans="1:6" ht="15.75" customHeight="1" x14ac:dyDescent="0.25">
      <c r="A4328" s="8"/>
      <c r="B4328" s="8" t="s">
        <v>15162</v>
      </c>
      <c r="C4328" s="8" t="s">
        <v>15163</v>
      </c>
      <c r="D4328" s="8" t="s">
        <v>13978</v>
      </c>
      <c r="E4328" s="8"/>
      <c r="F4328" s="8" t="s">
        <v>15718</v>
      </c>
    </row>
    <row r="4329" spans="1:6" ht="15.75" customHeight="1" x14ac:dyDescent="0.25">
      <c r="A4329" s="8"/>
      <c r="B4329" s="8" t="s">
        <v>15162</v>
      </c>
      <c r="C4329" s="8" t="s">
        <v>15163</v>
      </c>
      <c r="D4329" s="8" t="s">
        <v>13982</v>
      </c>
      <c r="E4329" s="8"/>
      <c r="F4329" s="8" t="s">
        <v>15708</v>
      </c>
    </row>
    <row r="4330" spans="1:6" ht="15.75" customHeight="1" x14ac:dyDescent="0.25">
      <c r="A4330" s="8"/>
      <c r="B4330" s="8" t="s">
        <v>15162</v>
      </c>
      <c r="C4330" s="8" t="s">
        <v>15163</v>
      </c>
      <c r="D4330" s="8" t="s">
        <v>13962</v>
      </c>
      <c r="E4330" s="8"/>
      <c r="F4330" s="8" t="s">
        <v>15712</v>
      </c>
    </row>
    <row r="4331" spans="1:6" ht="15.75" customHeight="1" x14ac:dyDescent="0.25">
      <c r="A4331" s="8"/>
      <c r="B4331" s="8" t="s">
        <v>15162</v>
      </c>
      <c r="C4331" s="8" t="s">
        <v>15163</v>
      </c>
      <c r="D4331" s="8" t="s">
        <v>13972</v>
      </c>
      <c r="E4331" s="8"/>
      <c r="F4331" s="8" t="s">
        <v>15715</v>
      </c>
    </row>
    <row r="4332" spans="1:6" ht="15.75" customHeight="1" x14ac:dyDescent="0.25">
      <c r="A4332" s="8"/>
      <c r="B4332" s="8" t="s">
        <v>15162</v>
      </c>
      <c r="C4332" s="8" t="s">
        <v>15163</v>
      </c>
      <c r="D4332" s="8" t="s">
        <v>13964</v>
      </c>
      <c r="E4332" s="8"/>
      <c r="F4332" s="8" t="s">
        <v>15707</v>
      </c>
    </row>
    <row r="4333" spans="1:6" ht="15.75" customHeight="1" x14ac:dyDescent="0.25">
      <c r="A4333" s="8"/>
      <c r="B4333" s="8" t="s">
        <v>15162</v>
      </c>
      <c r="C4333" s="8" t="s">
        <v>15163</v>
      </c>
      <c r="D4333" s="8" t="s">
        <v>13974</v>
      </c>
      <c r="E4333" s="8"/>
      <c r="F4333" s="8" t="s">
        <v>15705</v>
      </c>
    </row>
    <row r="4334" spans="1:6" ht="15.75" customHeight="1" x14ac:dyDescent="0.25">
      <c r="A4334" s="8"/>
      <c r="B4334" s="8" t="s">
        <v>15162</v>
      </c>
      <c r="C4334" s="8" t="s">
        <v>15163</v>
      </c>
      <c r="D4334" s="8" t="s">
        <v>13966</v>
      </c>
      <c r="E4334" s="8"/>
      <c r="F4334" s="8" t="s">
        <v>15706</v>
      </c>
    </row>
    <row r="4335" spans="1:6" ht="15.75" customHeight="1" x14ac:dyDescent="0.25">
      <c r="A4335" s="8"/>
      <c r="B4335" s="8" t="s">
        <v>15162</v>
      </c>
      <c r="C4335" s="8" t="s">
        <v>15163</v>
      </c>
      <c r="D4335" s="8" t="s">
        <v>13942</v>
      </c>
      <c r="E4335" s="8"/>
      <c r="F4335" s="8" t="s">
        <v>15728</v>
      </c>
    </row>
    <row r="4336" spans="1:6" ht="15.75" customHeight="1" x14ac:dyDescent="0.25">
      <c r="A4336" s="8"/>
      <c r="B4336" s="8" t="s">
        <v>15162</v>
      </c>
      <c r="C4336" s="8" t="s">
        <v>15163</v>
      </c>
      <c r="D4336" s="8" t="s">
        <v>13958</v>
      </c>
      <c r="E4336" s="8"/>
      <c r="F4336" s="8" t="s">
        <v>15720</v>
      </c>
    </row>
    <row r="4337" spans="1:6" ht="15.75" customHeight="1" x14ac:dyDescent="0.25">
      <c r="A4337" s="8"/>
      <c r="B4337" s="8" t="s">
        <v>15162</v>
      </c>
      <c r="C4337" s="8" t="s">
        <v>15163</v>
      </c>
      <c r="D4337" s="8" t="s">
        <v>13956</v>
      </c>
      <c r="E4337" s="8"/>
      <c r="F4337" s="8" t="s">
        <v>15721</v>
      </c>
    </row>
    <row r="4338" spans="1:6" ht="15.75" customHeight="1" x14ac:dyDescent="0.25">
      <c r="A4338" s="8"/>
      <c r="B4338" s="8" t="s">
        <v>15162</v>
      </c>
      <c r="C4338" s="8" t="s">
        <v>15163</v>
      </c>
      <c r="D4338" s="8" t="s">
        <v>13960</v>
      </c>
      <c r="E4338" s="8"/>
      <c r="F4338" s="8" t="s">
        <v>15719</v>
      </c>
    </row>
    <row r="4339" spans="1:6" ht="15.75" customHeight="1" x14ac:dyDescent="0.25">
      <c r="A4339" s="8"/>
      <c r="B4339" s="8" t="s">
        <v>15162</v>
      </c>
      <c r="C4339" s="8" t="s">
        <v>15163</v>
      </c>
      <c r="D4339" s="8" t="s">
        <v>13952</v>
      </c>
      <c r="E4339" s="8"/>
      <c r="F4339" s="8" t="s">
        <v>15725</v>
      </c>
    </row>
    <row r="4340" spans="1:6" ht="15.75" customHeight="1" x14ac:dyDescent="0.25">
      <c r="A4340" s="8"/>
      <c r="B4340" s="8" t="s">
        <v>15162</v>
      </c>
      <c r="C4340" s="8" t="s">
        <v>15163</v>
      </c>
      <c r="D4340" s="8" t="s">
        <v>13950</v>
      </c>
      <c r="E4340" s="8"/>
      <c r="F4340" s="8" t="s">
        <v>15722</v>
      </c>
    </row>
    <row r="4341" spans="1:6" ht="15.75" customHeight="1" x14ac:dyDescent="0.25">
      <c r="A4341" s="8"/>
      <c r="B4341" s="8" t="s">
        <v>15162</v>
      </c>
      <c r="C4341" s="8" t="s">
        <v>15163</v>
      </c>
      <c r="D4341" s="8" t="s">
        <v>13948</v>
      </c>
      <c r="E4341" s="8"/>
      <c r="F4341" s="8" t="s">
        <v>15726</v>
      </c>
    </row>
    <row r="4342" spans="1:6" ht="15.75" customHeight="1" x14ac:dyDescent="0.25">
      <c r="A4342" s="8"/>
      <c r="B4342" s="8" t="s">
        <v>15162</v>
      </c>
      <c r="C4342" s="8" t="s">
        <v>15163</v>
      </c>
      <c r="D4342" s="8" t="s">
        <v>13946</v>
      </c>
      <c r="E4342" s="8"/>
      <c r="F4342" s="8" t="s">
        <v>15730</v>
      </c>
    </row>
    <row r="4343" spans="1:6" ht="15.75" customHeight="1" x14ac:dyDescent="0.25">
      <c r="A4343" s="8"/>
      <c r="B4343" s="8" t="s">
        <v>15162</v>
      </c>
      <c r="C4343" s="8" t="s">
        <v>15163</v>
      </c>
      <c r="D4343" s="8" t="s">
        <v>13944</v>
      </c>
      <c r="E4343" s="8"/>
      <c r="F4343" s="8" t="s">
        <v>15727</v>
      </c>
    </row>
    <row r="4344" spans="1:6" ht="15.75" customHeight="1" x14ac:dyDescent="0.25">
      <c r="A4344" s="8"/>
      <c r="B4344" s="8" t="s">
        <v>15162</v>
      </c>
      <c r="C4344" s="8" t="s">
        <v>15163</v>
      </c>
      <c r="D4344" s="8" t="s">
        <v>13936</v>
      </c>
      <c r="E4344" s="8"/>
      <c r="F4344" s="8" t="s">
        <v>15733</v>
      </c>
    </row>
    <row r="4345" spans="1:6" ht="15.75" customHeight="1" x14ac:dyDescent="0.25">
      <c r="A4345" s="8"/>
      <c r="B4345" s="8" t="s">
        <v>15162</v>
      </c>
      <c r="C4345" s="8" t="s">
        <v>15163</v>
      </c>
      <c r="D4345" s="8" t="s">
        <v>13940</v>
      </c>
      <c r="E4345" s="8"/>
      <c r="F4345" s="8" t="s">
        <v>15731</v>
      </c>
    </row>
    <row r="4346" spans="1:6" ht="15.75" customHeight="1" x14ac:dyDescent="0.25">
      <c r="A4346" s="8"/>
      <c r="B4346" s="8" t="s">
        <v>15162</v>
      </c>
      <c r="C4346" s="8" t="s">
        <v>15163</v>
      </c>
      <c r="D4346" s="8" t="s">
        <v>13938</v>
      </c>
      <c r="E4346" s="8"/>
      <c r="F4346" s="8" t="s">
        <v>15732</v>
      </c>
    </row>
    <row r="4347" spans="1:6" ht="15.75" customHeight="1" x14ac:dyDescent="0.25">
      <c r="A4347" s="8"/>
      <c r="B4347" s="8" t="s">
        <v>15162</v>
      </c>
      <c r="C4347" s="8" t="s">
        <v>15163</v>
      </c>
      <c r="D4347" s="8" t="s">
        <v>13882</v>
      </c>
      <c r="E4347" s="8"/>
      <c r="F4347" s="8" t="s">
        <v>15790</v>
      </c>
    </row>
    <row r="4348" spans="1:6" ht="15.75" customHeight="1" x14ac:dyDescent="0.25">
      <c r="A4348" s="8"/>
      <c r="B4348" s="8" t="s">
        <v>15162</v>
      </c>
      <c r="C4348" s="8" t="s">
        <v>15163</v>
      </c>
      <c r="D4348" s="8" t="s">
        <v>13848</v>
      </c>
      <c r="E4348" s="8"/>
      <c r="F4348" s="8" t="s">
        <v>15791</v>
      </c>
    </row>
    <row r="4349" spans="1:6" ht="15.75" customHeight="1" x14ac:dyDescent="0.25">
      <c r="A4349" s="8"/>
      <c r="B4349" s="8" t="s">
        <v>15162</v>
      </c>
      <c r="C4349" s="8" t="s">
        <v>15163</v>
      </c>
      <c r="D4349" s="8" t="s">
        <v>13916</v>
      </c>
      <c r="E4349" s="8"/>
      <c r="F4349" s="8" t="s">
        <v>15785</v>
      </c>
    </row>
    <row r="4350" spans="1:6" ht="15.75" customHeight="1" x14ac:dyDescent="0.25">
      <c r="A4350" s="8"/>
      <c r="B4350" s="8" t="s">
        <v>15162</v>
      </c>
      <c r="C4350" s="8" t="s">
        <v>15163</v>
      </c>
      <c r="D4350" s="8" t="s">
        <v>13920</v>
      </c>
      <c r="E4350" s="8"/>
      <c r="F4350" s="8" t="s">
        <v>15779</v>
      </c>
    </row>
    <row r="4351" spans="1:6" ht="15.75" customHeight="1" x14ac:dyDescent="0.25">
      <c r="A4351" s="8"/>
      <c r="B4351" s="8" t="s">
        <v>15162</v>
      </c>
      <c r="C4351" s="8" t="s">
        <v>15163</v>
      </c>
      <c r="D4351" s="8" t="s">
        <v>13918</v>
      </c>
      <c r="E4351" s="8"/>
      <c r="F4351" s="8" t="s">
        <v>15780</v>
      </c>
    </row>
    <row r="4352" spans="1:6" ht="15.75" customHeight="1" x14ac:dyDescent="0.25">
      <c r="A4352" s="8"/>
      <c r="B4352" s="8" t="s">
        <v>15162</v>
      </c>
      <c r="C4352" s="8" t="s">
        <v>15163</v>
      </c>
      <c r="D4352" s="8" t="s">
        <v>13846</v>
      </c>
      <c r="E4352" s="8"/>
      <c r="F4352" s="8" t="s">
        <v>15792</v>
      </c>
    </row>
    <row r="4353" spans="1:6" ht="15.75" customHeight="1" x14ac:dyDescent="0.25">
      <c r="A4353" s="8"/>
      <c r="B4353" s="8" t="s">
        <v>15162</v>
      </c>
      <c r="C4353" s="8" t="s">
        <v>15163</v>
      </c>
      <c r="D4353" s="8" t="s">
        <v>13850</v>
      </c>
      <c r="E4353" s="8"/>
      <c r="F4353" s="8" t="s">
        <v>15788</v>
      </c>
    </row>
    <row r="4354" spans="1:6" ht="15.75" customHeight="1" x14ac:dyDescent="0.25">
      <c r="A4354" s="8"/>
      <c r="B4354" s="8" t="s">
        <v>15162</v>
      </c>
      <c r="C4354" s="8" t="s">
        <v>15163</v>
      </c>
      <c r="D4354" s="8" t="s">
        <v>13842</v>
      </c>
      <c r="E4354" s="8"/>
      <c r="F4354" s="8" t="s">
        <v>15777</v>
      </c>
    </row>
    <row r="4355" spans="1:6" ht="15.75" customHeight="1" x14ac:dyDescent="0.25">
      <c r="A4355" s="8"/>
      <c r="B4355" s="8" t="s">
        <v>15162</v>
      </c>
      <c r="C4355" s="8" t="s">
        <v>15163</v>
      </c>
      <c r="D4355" s="8" t="s">
        <v>13852</v>
      </c>
      <c r="E4355" s="8"/>
      <c r="F4355" s="8" t="s">
        <v>15787</v>
      </c>
    </row>
    <row r="4356" spans="1:6" ht="15.75" customHeight="1" x14ac:dyDescent="0.25">
      <c r="A4356" s="8"/>
      <c r="B4356" s="8" t="s">
        <v>15162</v>
      </c>
      <c r="C4356" s="8" t="s">
        <v>15163</v>
      </c>
      <c r="D4356" s="8" t="s">
        <v>13844</v>
      </c>
      <c r="E4356" s="8"/>
      <c r="F4356" s="8" t="s">
        <v>15789</v>
      </c>
    </row>
    <row r="4357" spans="1:6" ht="15.75" customHeight="1" x14ac:dyDescent="0.25">
      <c r="A4357" s="8"/>
      <c r="B4357" s="8" t="s">
        <v>15162</v>
      </c>
      <c r="C4357" s="8" t="s">
        <v>15163</v>
      </c>
      <c r="D4357" s="8" t="s">
        <v>13854</v>
      </c>
      <c r="E4357" s="8"/>
      <c r="F4357" s="8" t="s">
        <v>15786</v>
      </c>
    </row>
    <row r="4358" spans="1:6" ht="15.75" customHeight="1" x14ac:dyDescent="0.25">
      <c r="A4358" s="8"/>
      <c r="B4358" s="8" t="s">
        <v>15162</v>
      </c>
      <c r="C4358" s="8" t="s">
        <v>15163</v>
      </c>
      <c r="D4358" s="8" t="s">
        <v>13910</v>
      </c>
      <c r="E4358" s="8"/>
      <c r="F4358" s="8" t="s">
        <v>15778</v>
      </c>
    </row>
    <row r="4359" spans="1:6" ht="15.75" customHeight="1" x14ac:dyDescent="0.25">
      <c r="A4359" s="8"/>
      <c r="B4359" s="8" t="s">
        <v>15162</v>
      </c>
      <c r="C4359" s="8" t="s">
        <v>15163</v>
      </c>
      <c r="D4359" s="8" t="s">
        <v>13926</v>
      </c>
      <c r="E4359" s="8"/>
      <c r="F4359" s="8" t="s">
        <v>15747</v>
      </c>
    </row>
    <row r="4360" spans="1:6" ht="15.75" customHeight="1" x14ac:dyDescent="0.25">
      <c r="A4360" s="8"/>
      <c r="B4360" s="8" t="s">
        <v>15162</v>
      </c>
      <c r="C4360" s="8" t="s">
        <v>15163</v>
      </c>
      <c r="D4360" s="8" t="s">
        <v>13924</v>
      </c>
      <c r="E4360" s="8"/>
      <c r="F4360" s="8" t="s">
        <v>15744</v>
      </c>
    </row>
    <row r="4361" spans="1:6" ht="15.75" customHeight="1" x14ac:dyDescent="0.25">
      <c r="A4361" s="8"/>
      <c r="B4361" s="8" t="s">
        <v>15162</v>
      </c>
      <c r="C4361" s="8" t="s">
        <v>15163</v>
      </c>
      <c r="D4361" s="8" t="s">
        <v>13890</v>
      </c>
      <c r="E4361" s="8"/>
      <c r="F4361" s="8" t="s">
        <v>15746</v>
      </c>
    </row>
    <row r="4362" spans="1:6" ht="15.75" customHeight="1" x14ac:dyDescent="0.25">
      <c r="A4362" s="8"/>
      <c r="B4362" s="8" t="s">
        <v>15162</v>
      </c>
      <c r="C4362" s="8" t="s">
        <v>15163</v>
      </c>
      <c r="D4362" s="8" t="s">
        <v>13894</v>
      </c>
      <c r="E4362" s="8"/>
      <c r="F4362" s="8" t="s">
        <v>15741</v>
      </c>
    </row>
    <row r="4363" spans="1:6" ht="15.75" customHeight="1" x14ac:dyDescent="0.25">
      <c r="A4363" s="8"/>
      <c r="B4363" s="8" t="s">
        <v>15162</v>
      </c>
      <c r="C4363" s="8" t="s">
        <v>15163</v>
      </c>
      <c r="D4363" s="8" t="s">
        <v>13892</v>
      </c>
      <c r="E4363" s="8"/>
      <c r="F4363" s="8" t="s">
        <v>15745</v>
      </c>
    </row>
    <row r="4364" spans="1:6" ht="15.75" customHeight="1" x14ac:dyDescent="0.25">
      <c r="A4364" s="8"/>
      <c r="B4364" s="8" t="s">
        <v>15162</v>
      </c>
      <c r="C4364" s="8" t="s">
        <v>15163</v>
      </c>
      <c r="D4364" s="8" t="s">
        <v>13932</v>
      </c>
      <c r="E4364" s="8"/>
      <c r="F4364" s="8" t="s">
        <v>15742</v>
      </c>
    </row>
    <row r="4365" spans="1:6" ht="15.75" customHeight="1" x14ac:dyDescent="0.25">
      <c r="A4365" s="8"/>
      <c r="B4365" s="8" t="s">
        <v>15162</v>
      </c>
      <c r="C4365" s="8" t="s">
        <v>15163</v>
      </c>
      <c r="D4365" s="8" t="s">
        <v>13914</v>
      </c>
      <c r="E4365" s="8"/>
      <c r="F4365" s="8" t="s">
        <v>15784</v>
      </c>
    </row>
    <row r="4366" spans="1:6" ht="15.75" customHeight="1" x14ac:dyDescent="0.25">
      <c r="A4366" s="8"/>
      <c r="B4366" s="8" t="s">
        <v>15162</v>
      </c>
      <c r="C4366" s="8" t="s">
        <v>15163</v>
      </c>
      <c r="D4366" s="8" t="s">
        <v>13912</v>
      </c>
      <c r="E4366" s="8"/>
      <c r="F4366" s="8" t="s">
        <v>15781</v>
      </c>
    </row>
    <row r="4367" spans="1:6" ht="15.75" customHeight="1" x14ac:dyDescent="0.25">
      <c r="A4367" s="8"/>
      <c r="B4367" s="8" t="s">
        <v>15162</v>
      </c>
      <c r="C4367" s="8" t="s">
        <v>15163</v>
      </c>
      <c r="D4367" s="8" t="s">
        <v>13922</v>
      </c>
      <c r="E4367" s="8"/>
      <c r="F4367" s="8" t="s">
        <v>15783</v>
      </c>
    </row>
    <row r="4368" spans="1:6" ht="15.75" customHeight="1" x14ac:dyDescent="0.25">
      <c r="A4368" s="8"/>
      <c r="B4368" s="8" t="s">
        <v>15162</v>
      </c>
      <c r="C4368" s="8" t="s">
        <v>15163</v>
      </c>
      <c r="D4368" s="8" t="s">
        <v>13930</v>
      </c>
      <c r="E4368" s="8"/>
      <c r="F4368" s="8" t="s">
        <v>15743</v>
      </c>
    </row>
    <row r="4369" spans="1:6" ht="15.75" customHeight="1" x14ac:dyDescent="0.25">
      <c r="A4369" s="8"/>
      <c r="B4369" s="8" t="s">
        <v>15162</v>
      </c>
      <c r="C4369" s="8" t="s">
        <v>15163</v>
      </c>
      <c r="D4369" s="8" t="s">
        <v>13928</v>
      </c>
      <c r="E4369" s="8"/>
      <c r="F4369" s="8" t="s">
        <v>15782</v>
      </c>
    </row>
    <row r="4370" spans="1:6" ht="15.75" customHeight="1" x14ac:dyDescent="0.25">
      <c r="A4370" s="8"/>
      <c r="B4370" s="8" t="s">
        <v>15162</v>
      </c>
      <c r="C4370" s="8" t="s">
        <v>15163</v>
      </c>
      <c r="D4370" s="8" t="s">
        <v>13856</v>
      </c>
      <c r="E4370" s="8"/>
      <c r="F4370" s="8" t="s">
        <v>15696</v>
      </c>
    </row>
    <row r="4371" spans="1:6" ht="15.75" customHeight="1" x14ac:dyDescent="0.25">
      <c r="A4371" s="8"/>
      <c r="B4371" s="8" t="s">
        <v>15162</v>
      </c>
      <c r="C4371" s="8" t="s">
        <v>15163</v>
      </c>
      <c r="D4371" s="8" t="s">
        <v>13866</v>
      </c>
      <c r="E4371" s="8"/>
      <c r="F4371" s="8" t="s">
        <v>15697</v>
      </c>
    </row>
    <row r="4372" spans="1:6" ht="15.75" customHeight="1" x14ac:dyDescent="0.25">
      <c r="A4372" s="8"/>
      <c r="B4372" s="8" t="s">
        <v>15162</v>
      </c>
      <c r="C4372" s="8" t="s">
        <v>15163</v>
      </c>
      <c r="D4372" s="8" t="s">
        <v>13858</v>
      </c>
      <c r="E4372" s="8"/>
      <c r="F4372" s="8" t="s">
        <v>15772</v>
      </c>
    </row>
    <row r="4373" spans="1:6" ht="15.75" customHeight="1" x14ac:dyDescent="0.25">
      <c r="A4373" s="8"/>
      <c r="B4373" s="8" t="s">
        <v>15162</v>
      </c>
      <c r="C4373" s="8" t="s">
        <v>15163</v>
      </c>
      <c r="D4373" s="8" t="s">
        <v>13868</v>
      </c>
      <c r="E4373" s="8"/>
      <c r="F4373" s="8" t="s">
        <v>15770</v>
      </c>
    </row>
    <row r="4374" spans="1:6" ht="15.75" customHeight="1" x14ac:dyDescent="0.25">
      <c r="A4374" s="8"/>
      <c r="B4374" s="8" t="s">
        <v>15162</v>
      </c>
      <c r="C4374" s="8" t="s">
        <v>15163</v>
      </c>
      <c r="D4374" s="8" t="s">
        <v>13860</v>
      </c>
      <c r="E4374" s="8"/>
      <c r="F4374" s="8" t="s">
        <v>15771</v>
      </c>
    </row>
    <row r="4375" spans="1:6" ht="15.75" customHeight="1" x14ac:dyDescent="0.25">
      <c r="A4375" s="8"/>
      <c r="B4375" s="8" t="s">
        <v>15162</v>
      </c>
      <c r="C4375" s="8" t="s">
        <v>15163</v>
      </c>
      <c r="D4375" s="8" t="s">
        <v>13864</v>
      </c>
      <c r="E4375" s="8"/>
      <c r="F4375" s="8" t="s">
        <v>15698</v>
      </c>
    </row>
    <row r="4376" spans="1:6" ht="15.75" customHeight="1" x14ac:dyDescent="0.25">
      <c r="A4376" s="8"/>
      <c r="B4376" s="8" t="s">
        <v>15162</v>
      </c>
      <c r="C4376" s="8" t="s">
        <v>15163</v>
      </c>
      <c r="D4376" s="8" t="s">
        <v>14003</v>
      </c>
      <c r="E4376" s="8"/>
      <c r="F4376" s="8" t="s">
        <v>15694</v>
      </c>
    </row>
    <row r="4377" spans="1:6" ht="15.75" customHeight="1" x14ac:dyDescent="0.25">
      <c r="A4377" s="8"/>
      <c r="B4377" s="8" t="s">
        <v>15162</v>
      </c>
      <c r="C4377" s="8" t="s">
        <v>15163</v>
      </c>
      <c r="D4377" s="8" t="s">
        <v>14001</v>
      </c>
      <c r="E4377" s="8"/>
      <c r="F4377" s="8" t="s">
        <v>15699</v>
      </c>
    </row>
    <row r="4378" spans="1:6" ht="15.75" customHeight="1" x14ac:dyDescent="0.25">
      <c r="A4378" s="8"/>
      <c r="B4378" s="8" t="s">
        <v>15162</v>
      </c>
      <c r="C4378" s="8" t="s">
        <v>15163</v>
      </c>
      <c r="D4378" s="8" t="s">
        <v>14005</v>
      </c>
      <c r="E4378" s="8"/>
      <c r="F4378" s="8" t="s">
        <v>15693</v>
      </c>
    </row>
    <row r="4379" spans="1:6" ht="15.75" customHeight="1" x14ac:dyDescent="0.25">
      <c r="A4379" s="8"/>
      <c r="B4379" s="8" t="s">
        <v>15162</v>
      </c>
      <c r="C4379" s="8" t="s">
        <v>15163</v>
      </c>
      <c r="D4379" s="8" t="s">
        <v>13862</v>
      </c>
      <c r="E4379" s="8"/>
      <c r="F4379" s="8" t="s">
        <v>15695</v>
      </c>
    </row>
    <row r="4380" spans="1:6" ht="15.75" customHeight="1" x14ac:dyDescent="0.25">
      <c r="A4380" s="8"/>
      <c r="B4380" s="8" t="s">
        <v>15162</v>
      </c>
      <c r="C4380" s="8" t="s">
        <v>15163</v>
      </c>
      <c r="D4380" s="8" t="s">
        <v>13934</v>
      </c>
      <c r="E4380" s="8"/>
      <c r="F4380" s="8" t="s">
        <v>15692</v>
      </c>
    </row>
    <row r="4381" spans="1:6" ht="15.75" customHeight="1" x14ac:dyDescent="0.25">
      <c r="A4381" s="8"/>
      <c r="B4381" s="8" t="s">
        <v>15162</v>
      </c>
      <c r="C4381" s="8" t="s">
        <v>15163</v>
      </c>
      <c r="D4381" s="8" t="s">
        <v>13876</v>
      </c>
      <c r="E4381" s="8"/>
      <c r="F4381" s="8" t="s">
        <v>15773</v>
      </c>
    </row>
    <row r="4382" spans="1:6" ht="15.75" customHeight="1" x14ac:dyDescent="0.25">
      <c r="A4382" s="8"/>
      <c r="B4382" s="8" t="s">
        <v>15162</v>
      </c>
      <c r="C4382" s="8" t="s">
        <v>15163</v>
      </c>
      <c r="D4382" s="8" t="s">
        <v>13840</v>
      </c>
      <c r="E4382" s="8"/>
      <c r="F4382" s="8" t="s">
        <v>15765</v>
      </c>
    </row>
    <row r="4383" spans="1:6" ht="15.75" customHeight="1" x14ac:dyDescent="0.25">
      <c r="A4383" s="8"/>
      <c r="B4383" s="8" t="s">
        <v>15162</v>
      </c>
      <c r="C4383" s="8" t="s">
        <v>15163</v>
      </c>
      <c r="D4383" s="8" t="s">
        <v>13838</v>
      </c>
      <c r="E4383" s="8"/>
      <c r="F4383" s="8" t="s">
        <v>15762</v>
      </c>
    </row>
    <row r="4384" spans="1:6" ht="15.75" customHeight="1" x14ac:dyDescent="0.25">
      <c r="A4384" s="8"/>
      <c r="B4384" s="8" t="s">
        <v>15162</v>
      </c>
      <c r="C4384" s="8" t="s">
        <v>15163</v>
      </c>
      <c r="D4384" s="8" t="s">
        <v>13830</v>
      </c>
      <c r="E4384" s="8"/>
      <c r="F4384" s="8" t="s">
        <v>15768</v>
      </c>
    </row>
    <row r="4385" spans="1:6" ht="15.75" customHeight="1" x14ac:dyDescent="0.25">
      <c r="A4385" s="8"/>
      <c r="B4385" s="8" t="s">
        <v>15162</v>
      </c>
      <c r="C4385" s="8" t="s">
        <v>15163</v>
      </c>
      <c r="D4385" s="8" t="s">
        <v>13834</v>
      </c>
      <c r="E4385" s="8"/>
      <c r="F4385" s="8" t="s">
        <v>15766</v>
      </c>
    </row>
    <row r="4386" spans="1:6" ht="15.75" customHeight="1" x14ac:dyDescent="0.25">
      <c r="A4386" s="8"/>
      <c r="B4386" s="8" t="s">
        <v>15162</v>
      </c>
      <c r="C4386" s="8" t="s">
        <v>15163</v>
      </c>
      <c r="D4386" s="8" t="s">
        <v>13832</v>
      </c>
      <c r="E4386" s="8"/>
      <c r="F4386" s="8" t="s">
        <v>15767</v>
      </c>
    </row>
    <row r="4387" spans="1:6" ht="15.75" customHeight="1" x14ac:dyDescent="0.25">
      <c r="A4387" s="8"/>
      <c r="B4387" s="8" t="s">
        <v>15162</v>
      </c>
      <c r="C4387" s="8" t="s">
        <v>15163</v>
      </c>
      <c r="D4387" s="8" t="s">
        <v>13836</v>
      </c>
      <c r="E4387" s="8"/>
      <c r="F4387" s="8" t="s">
        <v>15763</v>
      </c>
    </row>
    <row r="4388" spans="1:6" ht="15.75" customHeight="1" x14ac:dyDescent="0.25">
      <c r="A4388" s="8"/>
      <c r="B4388" s="8" t="s">
        <v>15162</v>
      </c>
      <c r="C4388" s="8" t="s">
        <v>15163</v>
      </c>
      <c r="D4388" s="8" t="s">
        <v>13880</v>
      </c>
      <c r="E4388" s="8"/>
      <c r="F4388" s="8" t="s">
        <v>15775</v>
      </c>
    </row>
    <row r="4389" spans="1:6" ht="15.75" customHeight="1" x14ac:dyDescent="0.25">
      <c r="A4389" s="8"/>
      <c r="B4389" s="8" t="s">
        <v>15162</v>
      </c>
      <c r="C4389" s="8" t="s">
        <v>15163</v>
      </c>
      <c r="D4389" s="8" t="s">
        <v>13878</v>
      </c>
      <c r="E4389" s="8"/>
      <c r="F4389" s="8" t="s">
        <v>15776</v>
      </c>
    </row>
    <row r="4390" spans="1:6" ht="15.75" customHeight="1" x14ac:dyDescent="0.25">
      <c r="A4390" s="8"/>
      <c r="B4390" s="8" t="s">
        <v>15162</v>
      </c>
      <c r="C4390" s="8" t="s">
        <v>15163</v>
      </c>
      <c r="D4390" s="8" t="s">
        <v>13870</v>
      </c>
      <c r="E4390" s="8"/>
      <c r="F4390" s="8" t="s">
        <v>15774</v>
      </c>
    </row>
    <row r="4391" spans="1:6" ht="15.75" customHeight="1" x14ac:dyDescent="0.25">
      <c r="A4391" s="8"/>
      <c r="B4391" s="8" t="s">
        <v>15162</v>
      </c>
      <c r="C4391" s="8" t="s">
        <v>15163</v>
      </c>
      <c r="D4391" s="8" t="s">
        <v>13874</v>
      </c>
      <c r="E4391" s="8"/>
      <c r="F4391" s="8" t="s">
        <v>15764</v>
      </c>
    </row>
    <row r="4392" spans="1:6" ht="15.75" customHeight="1" x14ac:dyDescent="0.25">
      <c r="A4392" s="8"/>
      <c r="B4392" s="8" t="s">
        <v>15162</v>
      </c>
      <c r="C4392" s="8" t="s">
        <v>15163</v>
      </c>
      <c r="D4392" s="8" t="s">
        <v>13872</v>
      </c>
      <c r="E4392" s="8"/>
      <c r="F4392" s="8" t="s">
        <v>15769</v>
      </c>
    </row>
    <row r="4393" spans="1:6" ht="15.75" customHeight="1" x14ac:dyDescent="0.25">
      <c r="A4393" s="8"/>
      <c r="B4393" s="8" t="s">
        <v>15162</v>
      </c>
      <c r="C4393" s="8" t="s">
        <v>15163</v>
      </c>
      <c r="D4393" s="8" t="s">
        <v>13794</v>
      </c>
      <c r="E4393" s="8"/>
      <c r="F4393" s="8" t="s">
        <v>15887</v>
      </c>
    </row>
    <row r="4394" spans="1:6" ht="15.75" customHeight="1" x14ac:dyDescent="0.25">
      <c r="A4394" s="8"/>
      <c r="B4394" s="8" t="s">
        <v>15162</v>
      </c>
      <c r="C4394" s="8" t="s">
        <v>15163</v>
      </c>
      <c r="D4394" s="8" t="s">
        <v>13792</v>
      </c>
      <c r="E4394" s="8"/>
      <c r="F4394" s="8" t="s">
        <v>15811</v>
      </c>
    </row>
    <row r="4395" spans="1:6" ht="15.75" customHeight="1" x14ac:dyDescent="0.25">
      <c r="A4395" s="8"/>
      <c r="B4395" s="8" t="s">
        <v>15162</v>
      </c>
      <c r="C4395" s="8" t="s">
        <v>15163</v>
      </c>
      <c r="D4395" s="8" t="s">
        <v>13786</v>
      </c>
      <c r="E4395" s="8"/>
      <c r="F4395" s="8" t="s">
        <v>15886</v>
      </c>
    </row>
    <row r="4396" spans="1:6" ht="15.75" customHeight="1" x14ac:dyDescent="0.25">
      <c r="A4396" s="8"/>
      <c r="B4396" s="8" t="s">
        <v>15162</v>
      </c>
      <c r="C4396" s="8" t="s">
        <v>15163</v>
      </c>
      <c r="D4396" s="8" t="s">
        <v>13790</v>
      </c>
      <c r="E4396" s="8"/>
      <c r="F4396" s="8" t="s">
        <v>15891</v>
      </c>
    </row>
    <row r="4397" spans="1:6" ht="15.75" customHeight="1" x14ac:dyDescent="0.25">
      <c r="A4397" s="8"/>
      <c r="B4397" s="8" t="s">
        <v>15162</v>
      </c>
      <c r="C4397" s="8" t="s">
        <v>15163</v>
      </c>
      <c r="D4397" s="8" t="s">
        <v>13788</v>
      </c>
      <c r="E4397" s="8"/>
      <c r="F4397" s="8" t="s">
        <v>15888</v>
      </c>
    </row>
    <row r="4398" spans="1:6" ht="15.75" customHeight="1" x14ac:dyDescent="0.25">
      <c r="A4398" s="8"/>
      <c r="B4398" s="8" t="s">
        <v>15162</v>
      </c>
      <c r="C4398" s="8" t="s">
        <v>15163</v>
      </c>
      <c r="D4398" s="8" t="s">
        <v>13823</v>
      </c>
      <c r="E4398" s="8"/>
      <c r="F4398" s="8" t="s">
        <v>15812</v>
      </c>
    </row>
    <row r="4399" spans="1:6" ht="15.75" customHeight="1" x14ac:dyDescent="0.25">
      <c r="A4399" s="8"/>
      <c r="B4399" s="8" t="s">
        <v>15162</v>
      </c>
      <c r="C4399" s="8" t="s">
        <v>15163</v>
      </c>
      <c r="D4399" s="8" t="s">
        <v>13827</v>
      </c>
      <c r="E4399" s="8"/>
      <c r="F4399" s="8" t="s">
        <v>15808</v>
      </c>
    </row>
    <row r="4400" spans="1:6" ht="15.75" customHeight="1" x14ac:dyDescent="0.25">
      <c r="A4400" s="8"/>
      <c r="B4400" s="8" t="s">
        <v>15162</v>
      </c>
      <c r="C4400" s="8" t="s">
        <v>15163</v>
      </c>
      <c r="D4400" s="8" t="s">
        <v>13825</v>
      </c>
      <c r="E4400" s="8"/>
      <c r="F4400" s="8" t="s">
        <v>15809</v>
      </c>
    </row>
    <row r="4401" spans="1:6" ht="15.75" customHeight="1" x14ac:dyDescent="0.25">
      <c r="A4401" s="8"/>
      <c r="B4401" s="8" t="s">
        <v>15162</v>
      </c>
      <c r="C4401" s="8" t="s">
        <v>15163</v>
      </c>
      <c r="D4401" s="8" t="s">
        <v>14094</v>
      </c>
      <c r="E4401" s="8"/>
      <c r="F4401" s="8" t="s">
        <v>15807</v>
      </c>
    </row>
    <row r="4402" spans="1:6" ht="15.75" customHeight="1" x14ac:dyDescent="0.25">
      <c r="A4402" s="8"/>
      <c r="B4402" s="8" t="s">
        <v>15162</v>
      </c>
      <c r="C4402" s="8" t="s">
        <v>15163</v>
      </c>
      <c r="D4402" s="8" t="s">
        <v>13821</v>
      </c>
      <c r="E4402" s="8"/>
      <c r="F4402" s="8" t="s">
        <v>15813</v>
      </c>
    </row>
    <row r="4403" spans="1:6" ht="15.75" customHeight="1" x14ac:dyDescent="0.25">
      <c r="A4403" s="8"/>
      <c r="B4403" s="8" t="s">
        <v>15162</v>
      </c>
      <c r="C4403" s="8" t="s">
        <v>15163</v>
      </c>
      <c r="D4403" s="8" t="s">
        <v>13819</v>
      </c>
      <c r="E4403" s="8"/>
      <c r="F4403" s="8" t="s">
        <v>15810</v>
      </c>
    </row>
    <row r="4404" spans="1:6" ht="15.75" customHeight="1" x14ac:dyDescent="0.25">
      <c r="A4404" s="8"/>
      <c r="B4404" s="8" t="s">
        <v>15162</v>
      </c>
      <c r="C4404" s="8" t="s">
        <v>15163</v>
      </c>
      <c r="D4404" s="8" t="s">
        <v>13796</v>
      </c>
      <c r="E4404" s="8"/>
      <c r="F4404" s="8" t="s">
        <v>15890</v>
      </c>
    </row>
    <row r="4405" spans="1:6" ht="15.75" customHeight="1" x14ac:dyDescent="0.25">
      <c r="A4405" s="8"/>
      <c r="B4405" s="8" t="s">
        <v>15162</v>
      </c>
      <c r="C4405" s="8" t="s">
        <v>15163</v>
      </c>
      <c r="D4405" s="8" t="s">
        <v>13685</v>
      </c>
      <c r="E4405" s="8"/>
      <c r="F4405" s="8" t="s">
        <v>15882</v>
      </c>
    </row>
    <row r="4406" spans="1:6" ht="15.75" customHeight="1" x14ac:dyDescent="0.25">
      <c r="A4406" s="8"/>
      <c r="B4406" s="8" t="s">
        <v>15162</v>
      </c>
      <c r="C4406" s="8" t="s">
        <v>15163</v>
      </c>
      <c r="D4406" s="8" t="s">
        <v>13683</v>
      </c>
      <c r="E4406" s="8"/>
      <c r="F4406" s="8" t="s">
        <v>15883</v>
      </c>
    </row>
    <row r="4407" spans="1:6" ht="15.75" customHeight="1" x14ac:dyDescent="0.25">
      <c r="A4407" s="8"/>
      <c r="B4407" s="8" t="s">
        <v>15162</v>
      </c>
      <c r="C4407" s="8" t="s">
        <v>15163</v>
      </c>
      <c r="D4407" s="8" t="s">
        <v>13687</v>
      </c>
      <c r="E4407" s="8"/>
      <c r="F4407" s="8" t="s">
        <v>15892</v>
      </c>
    </row>
    <row r="4408" spans="1:6" ht="15.75" customHeight="1" x14ac:dyDescent="0.25">
      <c r="A4408" s="8"/>
      <c r="B4408" s="8" t="s">
        <v>15162</v>
      </c>
      <c r="C4408" s="8" t="s">
        <v>15163</v>
      </c>
      <c r="D4408" s="8" t="s">
        <v>13679</v>
      </c>
      <c r="E4408" s="8"/>
      <c r="F4408" s="8" t="s">
        <v>15902</v>
      </c>
    </row>
    <row r="4409" spans="1:6" ht="15.75" customHeight="1" x14ac:dyDescent="0.25">
      <c r="A4409" s="8"/>
      <c r="B4409" s="8" t="s">
        <v>15162</v>
      </c>
      <c r="C4409" s="8" t="s">
        <v>15163</v>
      </c>
      <c r="D4409" s="8" t="s">
        <v>13677</v>
      </c>
      <c r="E4409" s="8"/>
      <c r="F4409" s="8" t="s">
        <v>15903</v>
      </c>
    </row>
    <row r="4410" spans="1:6" ht="15.75" customHeight="1" x14ac:dyDescent="0.25">
      <c r="A4410" s="8"/>
      <c r="B4410" s="8" t="s">
        <v>15162</v>
      </c>
      <c r="C4410" s="8" t="s">
        <v>15163</v>
      </c>
      <c r="D4410" s="8" t="s">
        <v>13749</v>
      </c>
      <c r="E4410" s="8"/>
      <c r="F4410" s="8" t="s">
        <v>15884</v>
      </c>
    </row>
    <row r="4411" spans="1:6" ht="15.75" customHeight="1" x14ac:dyDescent="0.25">
      <c r="A4411" s="8"/>
      <c r="B4411" s="8" t="s">
        <v>15162</v>
      </c>
      <c r="C4411" s="8" t="s">
        <v>15163</v>
      </c>
      <c r="D4411" s="8" t="s">
        <v>13805</v>
      </c>
      <c r="E4411" s="8"/>
      <c r="F4411" s="8" t="s">
        <v>15885</v>
      </c>
    </row>
    <row r="4412" spans="1:6" ht="15.75" customHeight="1" x14ac:dyDescent="0.25">
      <c r="A4412" s="8"/>
      <c r="B4412" s="8" t="s">
        <v>15162</v>
      </c>
      <c r="C4412" s="8" t="s">
        <v>15163</v>
      </c>
      <c r="D4412" s="8" t="s">
        <v>13803</v>
      </c>
      <c r="E4412" s="8"/>
      <c r="F4412" s="8" t="s">
        <v>15889</v>
      </c>
    </row>
    <row r="4413" spans="1:6" ht="15.75" customHeight="1" x14ac:dyDescent="0.25">
      <c r="A4413" s="8"/>
      <c r="B4413" s="8" t="s">
        <v>15162</v>
      </c>
      <c r="C4413" s="8" t="s">
        <v>15163</v>
      </c>
      <c r="D4413" s="8" t="s">
        <v>13807</v>
      </c>
      <c r="E4413" s="8"/>
      <c r="F4413" s="8" t="s">
        <v>15881</v>
      </c>
    </row>
    <row r="4414" spans="1:6" ht="15.75" customHeight="1" x14ac:dyDescent="0.25">
      <c r="A4414" s="8"/>
      <c r="B4414" s="8" t="s">
        <v>15162</v>
      </c>
      <c r="C4414" s="8" t="s">
        <v>15163</v>
      </c>
      <c r="D4414" s="8" t="s">
        <v>13800</v>
      </c>
      <c r="E4414" s="8"/>
      <c r="F4414" s="8" t="s">
        <v>15879</v>
      </c>
    </row>
    <row r="4415" spans="1:6" ht="15.75" customHeight="1" x14ac:dyDescent="0.25">
      <c r="A4415" s="8"/>
      <c r="B4415" s="8" t="s">
        <v>15162</v>
      </c>
      <c r="C4415" s="8" t="s">
        <v>15163</v>
      </c>
      <c r="D4415" s="8" t="s">
        <v>13798</v>
      </c>
      <c r="E4415" s="8"/>
      <c r="F4415" s="8" t="s">
        <v>15880</v>
      </c>
    </row>
    <row r="4416" spans="1:6" ht="15.75" customHeight="1" x14ac:dyDescent="0.25">
      <c r="A4416" s="8"/>
      <c r="B4416" s="8" t="s">
        <v>15162</v>
      </c>
      <c r="C4416" s="8" t="s">
        <v>15163</v>
      </c>
      <c r="D4416" s="8" t="s">
        <v>18235</v>
      </c>
      <c r="E4416" s="8"/>
      <c r="F4416" s="8" t="s">
        <v>18248</v>
      </c>
    </row>
    <row r="4417" spans="1:6" ht="15.75" customHeight="1" x14ac:dyDescent="0.25">
      <c r="A4417" s="8"/>
      <c r="B4417" s="8" t="s">
        <v>15162</v>
      </c>
      <c r="C4417" s="8" t="s">
        <v>15163</v>
      </c>
      <c r="D4417" s="8" t="s">
        <v>10193</v>
      </c>
      <c r="E4417" s="8"/>
      <c r="F4417" s="8" t="s">
        <v>15805</v>
      </c>
    </row>
    <row r="4418" spans="1:6" ht="15.75" customHeight="1" x14ac:dyDescent="0.25">
      <c r="A4418" s="8"/>
      <c r="B4418" s="8" t="s">
        <v>15162</v>
      </c>
      <c r="C4418" s="8" t="s">
        <v>15163</v>
      </c>
      <c r="D4418" s="8" t="s">
        <v>13757</v>
      </c>
      <c r="E4418" s="8"/>
      <c r="F4418" s="8" t="s">
        <v>15804</v>
      </c>
    </row>
    <row r="4419" spans="1:6" ht="15.75" customHeight="1" x14ac:dyDescent="0.25">
      <c r="A4419" s="8"/>
      <c r="B4419" s="8" t="s">
        <v>15162</v>
      </c>
      <c r="C4419" s="8" t="s">
        <v>15163</v>
      </c>
      <c r="D4419" s="8" t="s">
        <v>13753</v>
      </c>
      <c r="E4419" s="8"/>
      <c r="F4419" s="8" t="s">
        <v>15794</v>
      </c>
    </row>
    <row r="4420" spans="1:6" ht="15.75" customHeight="1" x14ac:dyDescent="0.25">
      <c r="A4420" s="8"/>
      <c r="B4420" s="8" t="s">
        <v>15162</v>
      </c>
      <c r="C4420" s="8" t="s">
        <v>15163</v>
      </c>
      <c r="D4420" s="8" t="s">
        <v>13751</v>
      </c>
      <c r="E4420" s="8"/>
      <c r="F4420" s="8" t="s">
        <v>15803</v>
      </c>
    </row>
    <row r="4421" spans="1:6" ht="15.75" customHeight="1" x14ac:dyDescent="0.25">
      <c r="A4421" s="8"/>
      <c r="B4421" s="8" t="s">
        <v>15162</v>
      </c>
      <c r="C4421" s="8" t="s">
        <v>15163</v>
      </c>
      <c r="D4421" s="8" t="s">
        <v>10185</v>
      </c>
      <c r="E4421" s="8"/>
      <c r="F4421" s="8" t="s">
        <v>15802</v>
      </c>
    </row>
    <row r="4422" spans="1:6" ht="15.75" customHeight="1" x14ac:dyDescent="0.25">
      <c r="A4422" s="8"/>
      <c r="B4422" s="8" t="s">
        <v>15162</v>
      </c>
      <c r="C4422" s="8" t="s">
        <v>15163</v>
      </c>
      <c r="D4422" s="8" t="s">
        <v>10247</v>
      </c>
      <c r="E4422" s="8"/>
      <c r="F4422" s="8" t="s">
        <v>15840</v>
      </c>
    </row>
    <row r="4423" spans="1:6" ht="15.75" customHeight="1" x14ac:dyDescent="0.25">
      <c r="A4423" s="8"/>
      <c r="B4423" s="8" t="s">
        <v>15162</v>
      </c>
      <c r="C4423" s="8" t="s">
        <v>15163</v>
      </c>
      <c r="D4423" s="8" t="s">
        <v>10249</v>
      </c>
      <c r="E4423" s="8"/>
      <c r="F4423" s="8" t="s">
        <v>15841</v>
      </c>
    </row>
    <row r="4424" spans="1:6" ht="15.75" customHeight="1" x14ac:dyDescent="0.25">
      <c r="A4424" s="8"/>
      <c r="B4424" s="8" t="s">
        <v>15162</v>
      </c>
      <c r="C4424" s="8" t="s">
        <v>15163</v>
      </c>
      <c r="D4424" s="8" t="s">
        <v>10215</v>
      </c>
      <c r="E4424" s="8"/>
      <c r="F4424" s="8" t="s">
        <v>15801</v>
      </c>
    </row>
    <row r="4425" spans="1:6" ht="15.75" customHeight="1" x14ac:dyDescent="0.25">
      <c r="A4425" s="8"/>
      <c r="B4425" s="8" t="s">
        <v>15162</v>
      </c>
      <c r="C4425" s="8" t="s">
        <v>15163</v>
      </c>
      <c r="D4425" s="8" t="s">
        <v>10187</v>
      </c>
      <c r="E4425" s="8"/>
      <c r="F4425" s="8" t="s">
        <v>15799</v>
      </c>
    </row>
    <row r="4426" spans="1:6" ht="15.75" customHeight="1" x14ac:dyDescent="0.25">
      <c r="A4426" s="8"/>
      <c r="B4426" s="8" t="s">
        <v>15162</v>
      </c>
      <c r="C4426" s="8" t="s">
        <v>15163</v>
      </c>
      <c r="D4426" s="8" t="s">
        <v>10189</v>
      </c>
      <c r="E4426" s="8"/>
      <c r="F4426" s="8" t="s">
        <v>15800</v>
      </c>
    </row>
    <row r="4427" spans="1:6" ht="15.75" customHeight="1" x14ac:dyDescent="0.25">
      <c r="A4427" s="8"/>
      <c r="B4427" s="8" t="s">
        <v>15162</v>
      </c>
      <c r="C4427" s="8" t="s">
        <v>15163</v>
      </c>
      <c r="D4427" s="8" t="s">
        <v>13759</v>
      </c>
      <c r="E4427" s="8"/>
      <c r="F4427" s="8" t="s">
        <v>15793</v>
      </c>
    </row>
    <row r="4428" spans="1:6" ht="15.75" customHeight="1" x14ac:dyDescent="0.25">
      <c r="A4428" s="8"/>
      <c r="B4428" s="8" t="s">
        <v>15162</v>
      </c>
      <c r="C4428" s="8" t="s">
        <v>15163</v>
      </c>
      <c r="D4428" s="8" t="s">
        <v>13815</v>
      </c>
      <c r="E4428" s="8"/>
      <c r="F4428" s="8" t="s">
        <v>15817</v>
      </c>
    </row>
    <row r="4429" spans="1:6" ht="15.75" customHeight="1" x14ac:dyDescent="0.25">
      <c r="A4429" s="8"/>
      <c r="B4429" s="8" t="s">
        <v>15162</v>
      </c>
      <c r="C4429" s="8" t="s">
        <v>15163</v>
      </c>
      <c r="D4429" s="8" t="s">
        <v>13813</v>
      </c>
      <c r="E4429" s="8"/>
      <c r="F4429" s="8" t="s">
        <v>15815</v>
      </c>
    </row>
    <row r="4430" spans="1:6" ht="15.75" customHeight="1" x14ac:dyDescent="0.25">
      <c r="A4430" s="8"/>
      <c r="B4430" s="8" t="s">
        <v>15162</v>
      </c>
      <c r="C4430" s="8" t="s">
        <v>15163</v>
      </c>
      <c r="D4430" s="8" t="s">
        <v>13809</v>
      </c>
      <c r="E4430" s="8"/>
      <c r="F4430" s="8" t="s">
        <v>15819</v>
      </c>
    </row>
    <row r="4431" spans="1:6" ht="15.75" customHeight="1" x14ac:dyDescent="0.25">
      <c r="A4431" s="8"/>
      <c r="B4431" s="8" t="s">
        <v>15162</v>
      </c>
      <c r="C4431" s="8" t="s">
        <v>15163</v>
      </c>
      <c r="D4431" s="8" t="s">
        <v>13817</v>
      </c>
      <c r="E4431" s="8"/>
      <c r="F4431" s="8" t="s">
        <v>15814</v>
      </c>
    </row>
    <row r="4432" spans="1:6" ht="15.75" customHeight="1" x14ac:dyDescent="0.25">
      <c r="A4432" s="8"/>
      <c r="B4432" s="8" t="s">
        <v>15162</v>
      </c>
      <c r="C4432" s="8" t="s">
        <v>15163</v>
      </c>
      <c r="D4432" s="8" t="s">
        <v>13811</v>
      </c>
      <c r="E4432" s="8"/>
      <c r="F4432" s="8" t="s">
        <v>15818</v>
      </c>
    </row>
    <row r="4433" spans="1:6" ht="15.75" customHeight="1" x14ac:dyDescent="0.25">
      <c r="A4433" s="8"/>
      <c r="B4433" s="8" t="s">
        <v>15162</v>
      </c>
      <c r="C4433" s="8" t="s">
        <v>15163</v>
      </c>
      <c r="D4433" s="8" t="s">
        <v>13784</v>
      </c>
      <c r="E4433" s="8"/>
      <c r="F4433" s="8" t="s">
        <v>15816</v>
      </c>
    </row>
    <row r="4434" spans="1:6" ht="15.75" customHeight="1" x14ac:dyDescent="0.25">
      <c r="A4434" s="8"/>
      <c r="B4434" s="8" t="s">
        <v>15162</v>
      </c>
      <c r="C4434" s="8" t="s">
        <v>15163</v>
      </c>
      <c r="D4434" s="8" t="s">
        <v>13769</v>
      </c>
      <c r="E4434" s="8"/>
      <c r="F4434" s="8" t="s">
        <v>15798</v>
      </c>
    </row>
    <row r="4435" spans="1:6" ht="15.75" customHeight="1" x14ac:dyDescent="0.25">
      <c r="A4435" s="8"/>
      <c r="B4435" s="8" t="s">
        <v>15162</v>
      </c>
      <c r="C4435" s="8" t="s">
        <v>15163</v>
      </c>
      <c r="D4435" s="8" t="s">
        <v>13767</v>
      </c>
      <c r="E4435" s="8"/>
      <c r="F4435" s="8" t="s">
        <v>15795</v>
      </c>
    </row>
    <row r="4436" spans="1:6" ht="15.75" customHeight="1" x14ac:dyDescent="0.25">
      <c r="A4436" s="8"/>
      <c r="B4436" s="8" t="s">
        <v>15162</v>
      </c>
      <c r="C4436" s="8" t="s">
        <v>15163</v>
      </c>
      <c r="D4436" s="8" t="s">
        <v>13761</v>
      </c>
      <c r="E4436" s="8"/>
      <c r="F4436" s="8" t="s">
        <v>15797</v>
      </c>
    </row>
    <row r="4437" spans="1:6" ht="15.75" customHeight="1" x14ac:dyDescent="0.25">
      <c r="A4437" s="8"/>
      <c r="B4437" s="8" t="s">
        <v>15162</v>
      </c>
      <c r="C4437" s="8" t="s">
        <v>15163</v>
      </c>
      <c r="D4437" s="8" t="s">
        <v>13765</v>
      </c>
      <c r="E4437" s="8"/>
      <c r="F4437" s="8" t="s">
        <v>15806</v>
      </c>
    </row>
    <row r="4438" spans="1:6" ht="15.75" customHeight="1" x14ac:dyDescent="0.25">
      <c r="A4438" s="8"/>
      <c r="B4438" s="8" t="s">
        <v>15162</v>
      </c>
      <c r="C4438" s="8" t="s">
        <v>15163</v>
      </c>
      <c r="D4438" s="8" t="s">
        <v>13763</v>
      </c>
      <c r="E4438" s="8"/>
      <c r="F4438" s="8" t="s">
        <v>15796</v>
      </c>
    </row>
    <row r="4439" spans="1:6" ht="15.75" customHeight="1" x14ac:dyDescent="0.25">
      <c r="A4439" s="8"/>
      <c r="B4439" s="8" t="s">
        <v>15162</v>
      </c>
      <c r="C4439" s="8" t="s">
        <v>15163</v>
      </c>
      <c r="D4439" s="8" t="s">
        <v>13747</v>
      </c>
      <c r="E4439" s="8"/>
      <c r="F4439" s="8" t="s">
        <v>15872</v>
      </c>
    </row>
    <row r="4440" spans="1:6" ht="15.75" customHeight="1" x14ac:dyDescent="0.25">
      <c r="A4440" s="8"/>
      <c r="B4440" s="8" t="s">
        <v>15162</v>
      </c>
      <c r="C4440" s="8" t="s">
        <v>15163</v>
      </c>
      <c r="D4440" s="8" t="s">
        <v>13745</v>
      </c>
      <c r="E4440" s="8"/>
      <c r="F4440" s="8" t="s">
        <v>15873</v>
      </c>
    </row>
    <row r="4441" spans="1:6" ht="15.75" customHeight="1" x14ac:dyDescent="0.25">
      <c r="A4441" s="8"/>
      <c r="B4441" s="8" t="s">
        <v>15162</v>
      </c>
      <c r="C4441" s="8" t="s">
        <v>15163</v>
      </c>
      <c r="D4441" s="8" t="s">
        <v>13737</v>
      </c>
      <c r="E4441" s="8"/>
      <c r="F4441" s="8" t="s">
        <v>15875</v>
      </c>
    </row>
    <row r="4442" spans="1:6" ht="15.75" customHeight="1" x14ac:dyDescent="0.25">
      <c r="A4442" s="8"/>
      <c r="B4442" s="8" t="s">
        <v>15162</v>
      </c>
      <c r="C4442" s="8" t="s">
        <v>15163</v>
      </c>
      <c r="D4442" s="8" t="s">
        <v>13741</v>
      </c>
      <c r="E4442" s="8"/>
      <c r="F4442" s="8" t="s">
        <v>15877</v>
      </c>
    </row>
    <row r="4443" spans="1:6" ht="15.75" customHeight="1" x14ac:dyDescent="0.25">
      <c r="A4443" s="8"/>
      <c r="B4443" s="8" t="s">
        <v>15162</v>
      </c>
      <c r="C4443" s="8" t="s">
        <v>15163</v>
      </c>
      <c r="D4443" s="8" t="s">
        <v>13739</v>
      </c>
      <c r="E4443" s="8"/>
      <c r="F4443" s="8" t="s">
        <v>15878</v>
      </c>
    </row>
    <row r="4444" spans="1:6" ht="15.75" customHeight="1" x14ac:dyDescent="0.25">
      <c r="A4444" s="8"/>
      <c r="B4444" s="8" t="s">
        <v>15162</v>
      </c>
      <c r="C4444" s="8" t="s">
        <v>15163</v>
      </c>
      <c r="D4444" s="8" t="s">
        <v>13743</v>
      </c>
      <c r="E4444" s="8"/>
      <c r="F4444" s="8" t="s">
        <v>15874</v>
      </c>
    </row>
    <row r="4445" spans="1:6" ht="15.75" customHeight="1" x14ac:dyDescent="0.25">
      <c r="A4445" s="8"/>
      <c r="B4445" s="8" t="s">
        <v>15162</v>
      </c>
      <c r="C4445" s="8" t="s">
        <v>15163</v>
      </c>
      <c r="D4445" s="8" t="s">
        <v>13735</v>
      </c>
      <c r="E4445" s="8"/>
      <c r="F4445" s="8" t="s">
        <v>15853</v>
      </c>
    </row>
    <row r="4446" spans="1:6" ht="15.75" customHeight="1" x14ac:dyDescent="0.25">
      <c r="A4446" s="8"/>
      <c r="B4446" s="8" t="s">
        <v>15162</v>
      </c>
      <c r="C4446" s="8" t="s">
        <v>15163</v>
      </c>
      <c r="D4446" s="8" t="s">
        <v>13733</v>
      </c>
      <c r="E4446" s="8"/>
      <c r="F4446" s="8" t="s">
        <v>15850</v>
      </c>
    </row>
    <row r="4447" spans="1:6" ht="15.75" customHeight="1" x14ac:dyDescent="0.25">
      <c r="A4447" s="8"/>
      <c r="B4447" s="8" t="s">
        <v>15162</v>
      </c>
      <c r="C4447" s="8" t="s">
        <v>15163</v>
      </c>
      <c r="D4447" s="8" t="s">
        <v>13725</v>
      </c>
      <c r="E4447" s="8"/>
      <c r="F4447" s="8" t="s">
        <v>15856</v>
      </c>
    </row>
    <row r="4448" spans="1:6" ht="15.75" customHeight="1" x14ac:dyDescent="0.25">
      <c r="A4448" s="8"/>
      <c r="B4448" s="8" t="s">
        <v>15162</v>
      </c>
      <c r="C4448" s="8" t="s">
        <v>15163</v>
      </c>
      <c r="D4448" s="8" t="s">
        <v>13729</v>
      </c>
      <c r="E4448" s="8"/>
      <c r="F4448" s="8" t="s">
        <v>15854</v>
      </c>
    </row>
    <row r="4449" spans="1:6" ht="15.75" customHeight="1" x14ac:dyDescent="0.25">
      <c r="A4449" s="8"/>
      <c r="B4449" s="8" t="s">
        <v>15162</v>
      </c>
      <c r="C4449" s="8" t="s">
        <v>15163</v>
      </c>
      <c r="D4449" s="8" t="s">
        <v>13727</v>
      </c>
      <c r="E4449" s="8"/>
      <c r="F4449" s="8" t="s">
        <v>15855</v>
      </c>
    </row>
    <row r="4450" spans="1:6" ht="15.75" customHeight="1" x14ac:dyDescent="0.25">
      <c r="A4450" s="8"/>
      <c r="B4450" s="8" t="s">
        <v>15162</v>
      </c>
      <c r="C4450" s="8" t="s">
        <v>15163</v>
      </c>
      <c r="D4450" s="8" t="s">
        <v>13711</v>
      </c>
      <c r="E4450" s="8"/>
      <c r="F4450" s="8" t="s">
        <v>15876</v>
      </c>
    </row>
    <row r="4451" spans="1:6" ht="15.75" customHeight="1" x14ac:dyDescent="0.25">
      <c r="A4451" s="8"/>
      <c r="B4451" s="8" t="s">
        <v>15162</v>
      </c>
      <c r="C4451" s="8" t="s">
        <v>15163</v>
      </c>
      <c r="D4451" s="8" t="s">
        <v>13723</v>
      </c>
      <c r="E4451" s="8"/>
      <c r="F4451" s="8" t="s">
        <v>15714</v>
      </c>
    </row>
    <row r="4452" spans="1:6" ht="15.75" customHeight="1" x14ac:dyDescent="0.25">
      <c r="A4452" s="8"/>
      <c r="B4452" s="8" t="s">
        <v>15162</v>
      </c>
      <c r="C4452" s="8" t="s">
        <v>15163</v>
      </c>
      <c r="D4452" s="8" t="s">
        <v>13721</v>
      </c>
      <c r="E4452" s="8"/>
      <c r="F4452" s="8" t="s">
        <v>15869</v>
      </c>
    </row>
    <row r="4453" spans="1:6" ht="15.75" customHeight="1" x14ac:dyDescent="0.25">
      <c r="A4453" s="8"/>
      <c r="B4453" s="8" t="s">
        <v>15162</v>
      </c>
      <c r="C4453" s="8" t="s">
        <v>15163</v>
      </c>
      <c r="D4453" s="8" t="s">
        <v>13717</v>
      </c>
      <c r="E4453" s="8"/>
      <c r="F4453" s="8" t="s">
        <v>15713</v>
      </c>
    </row>
    <row r="4454" spans="1:6" ht="15.75" customHeight="1" x14ac:dyDescent="0.25">
      <c r="A4454" s="8"/>
      <c r="B4454" s="8" t="s">
        <v>15162</v>
      </c>
      <c r="C4454" s="8" t="s">
        <v>15163</v>
      </c>
      <c r="D4454" s="8" t="s">
        <v>13970</v>
      </c>
      <c r="E4454" s="8"/>
      <c r="F4454" s="8" t="s">
        <v>15716</v>
      </c>
    </row>
    <row r="4455" spans="1:6" ht="15.75" customHeight="1" x14ac:dyDescent="0.25">
      <c r="A4455" s="8"/>
      <c r="B4455" s="8" t="s">
        <v>15162</v>
      </c>
      <c r="C4455" s="8" t="s">
        <v>15163</v>
      </c>
      <c r="D4455" s="8" t="s">
        <v>13968</v>
      </c>
      <c r="E4455" s="8"/>
      <c r="F4455" s="8" t="s">
        <v>15717</v>
      </c>
    </row>
    <row r="4456" spans="1:6" ht="15.75" customHeight="1" x14ac:dyDescent="0.25">
      <c r="A4456" s="8"/>
      <c r="B4456" s="8" t="s">
        <v>15162</v>
      </c>
      <c r="C4456" s="8" t="s">
        <v>15163</v>
      </c>
      <c r="D4456" s="8" t="s">
        <v>13719</v>
      </c>
      <c r="E4456" s="8"/>
      <c r="F4456" s="8" t="s">
        <v>15870</v>
      </c>
    </row>
    <row r="4457" spans="1:6" ht="15.75" customHeight="1" x14ac:dyDescent="0.25">
      <c r="A4457" s="8"/>
      <c r="B4457" s="8" t="s">
        <v>15162</v>
      </c>
      <c r="C4457" s="8" t="s">
        <v>15163</v>
      </c>
      <c r="D4457" s="8" t="s">
        <v>13715</v>
      </c>
      <c r="E4457" s="8"/>
      <c r="F4457" s="8" t="s">
        <v>15867</v>
      </c>
    </row>
    <row r="4458" spans="1:6" ht="15.75" customHeight="1" x14ac:dyDescent="0.25">
      <c r="A4458" s="8"/>
      <c r="B4458" s="8" t="s">
        <v>15162</v>
      </c>
      <c r="C4458" s="8" t="s">
        <v>15163</v>
      </c>
      <c r="D4458" s="8" t="s">
        <v>13713</v>
      </c>
      <c r="E4458" s="8"/>
      <c r="F4458" s="8" t="s">
        <v>15871</v>
      </c>
    </row>
    <row r="4459" spans="1:6" ht="15.75" customHeight="1" x14ac:dyDescent="0.25">
      <c r="A4459" s="8"/>
      <c r="B4459" s="8" t="s">
        <v>15162</v>
      </c>
      <c r="C4459" s="8" t="s">
        <v>15163</v>
      </c>
      <c r="D4459" s="8" t="s">
        <v>13705</v>
      </c>
      <c r="E4459" s="8"/>
      <c r="F4459" s="8" t="s">
        <v>15866</v>
      </c>
    </row>
    <row r="4460" spans="1:6" ht="15.75" customHeight="1" x14ac:dyDescent="0.25">
      <c r="A4460" s="8"/>
      <c r="B4460" s="8" t="s">
        <v>15162</v>
      </c>
      <c r="C4460" s="8" t="s">
        <v>15163</v>
      </c>
      <c r="D4460" s="8" t="s">
        <v>13709</v>
      </c>
      <c r="E4460" s="8"/>
      <c r="F4460" s="8" t="s">
        <v>15868</v>
      </c>
    </row>
    <row r="4461" spans="1:6" ht="15.75" customHeight="1" x14ac:dyDescent="0.25">
      <c r="A4461" s="8"/>
      <c r="B4461" s="8" t="s">
        <v>15162</v>
      </c>
      <c r="C4461" s="8" t="s">
        <v>15163</v>
      </c>
      <c r="D4461" s="8" t="s">
        <v>13707</v>
      </c>
      <c r="E4461" s="8"/>
      <c r="F4461" s="8" t="s">
        <v>15865</v>
      </c>
    </row>
    <row r="4462" spans="1:6" ht="15.75" customHeight="1" x14ac:dyDescent="0.25">
      <c r="A4462" s="8"/>
      <c r="B4462" s="8" t="s">
        <v>15162</v>
      </c>
      <c r="C4462" s="8" t="s">
        <v>15163</v>
      </c>
      <c r="D4462" s="8" t="s">
        <v>13695</v>
      </c>
      <c r="E4462" s="8"/>
      <c r="F4462" s="8" t="s">
        <v>15894</v>
      </c>
    </row>
    <row r="4463" spans="1:6" ht="15.75" customHeight="1" x14ac:dyDescent="0.25">
      <c r="A4463" s="8"/>
      <c r="B4463" s="8" t="s">
        <v>15162</v>
      </c>
      <c r="C4463" s="8" t="s">
        <v>15163</v>
      </c>
      <c r="D4463" s="8" t="s">
        <v>13693</v>
      </c>
      <c r="E4463" s="8"/>
      <c r="F4463" s="8" t="s">
        <v>15895</v>
      </c>
    </row>
    <row r="4464" spans="1:6" ht="15.75" customHeight="1" x14ac:dyDescent="0.25">
      <c r="A4464" s="8"/>
      <c r="B4464" s="8" t="s">
        <v>15162</v>
      </c>
      <c r="C4464" s="8" t="s">
        <v>15163</v>
      </c>
      <c r="D4464" s="8" t="s">
        <v>13657</v>
      </c>
      <c r="E4464" s="8"/>
      <c r="F4464" s="8" t="s">
        <v>15893</v>
      </c>
    </row>
    <row r="4465" spans="1:6" ht="15.75" customHeight="1" x14ac:dyDescent="0.25">
      <c r="A4465" s="8"/>
      <c r="B4465" s="8" t="s">
        <v>15162</v>
      </c>
      <c r="C4465" s="8" t="s">
        <v>15163</v>
      </c>
      <c r="D4465" s="8" t="s">
        <v>13661</v>
      </c>
      <c r="E4465" s="8"/>
      <c r="F4465" s="8" t="s">
        <v>15899</v>
      </c>
    </row>
    <row r="4466" spans="1:6" ht="15.75" customHeight="1" x14ac:dyDescent="0.25">
      <c r="A4466" s="8"/>
      <c r="B4466" s="8" t="s">
        <v>15162</v>
      </c>
      <c r="C4466" s="8" t="s">
        <v>15163</v>
      </c>
      <c r="D4466" s="8" t="s">
        <v>13659</v>
      </c>
      <c r="E4466" s="8"/>
      <c r="F4466" s="8" t="s">
        <v>15896</v>
      </c>
    </row>
    <row r="4467" spans="1:6" ht="15.75" customHeight="1" x14ac:dyDescent="0.25">
      <c r="A4467" s="8"/>
      <c r="B4467" s="8" t="s">
        <v>15162</v>
      </c>
      <c r="C4467" s="8" t="s">
        <v>15163</v>
      </c>
      <c r="D4467" s="8" t="s">
        <v>13691</v>
      </c>
      <c r="E4467" s="8"/>
      <c r="F4467" s="8" t="s">
        <v>15900</v>
      </c>
    </row>
    <row r="4468" spans="1:6" ht="15.75" customHeight="1" x14ac:dyDescent="0.25">
      <c r="A4468" s="8"/>
      <c r="B4468" s="8" t="s">
        <v>15162</v>
      </c>
      <c r="C4468" s="8" t="s">
        <v>15163</v>
      </c>
      <c r="D4468" s="8" t="s">
        <v>13689</v>
      </c>
      <c r="E4468" s="8"/>
      <c r="F4468" s="8" t="s">
        <v>15904</v>
      </c>
    </row>
    <row r="4469" spans="1:6" ht="15.75" customHeight="1" x14ac:dyDescent="0.25">
      <c r="A4469" s="8"/>
      <c r="B4469" s="8" t="s">
        <v>15162</v>
      </c>
      <c r="C4469" s="8" t="s">
        <v>15163</v>
      </c>
      <c r="D4469" s="8" t="s">
        <v>13681</v>
      </c>
      <c r="E4469" s="8"/>
      <c r="F4469" s="8" t="s">
        <v>15901</v>
      </c>
    </row>
    <row r="4470" spans="1:6" ht="15.75" customHeight="1" x14ac:dyDescent="0.25">
      <c r="A4470" s="8"/>
      <c r="B4470" s="8" t="s">
        <v>15162</v>
      </c>
      <c r="C4470" s="8" t="s">
        <v>15163</v>
      </c>
      <c r="D4470" s="8" t="s">
        <v>13697</v>
      </c>
      <c r="E4470" s="8"/>
      <c r="F4470" s="8" t="s">
        <v>15907</v>
      </c>
    </row>
    <row r="4471" spans="1:6" ht="15.75" customHeight="1" x14ac:dyDescent="0.25">
      <c r="A4471" s="8"/>
      <c r="B4471" s="8" t="s">
        <v>15162</v>
      </c>
      <c r="C4471" s="8" t="s">
        <v>15163</v>
      </c>
      <c r="D4471" s="8" t="s">
        <v>13701</v>
      </c>
      <c r="E4471" s="8"/>
      <c r="F4471" s="8" t="s">
        <v>15905</v>
      </c>
    </row>
    <row r="4472" spans="1:6" ht="15.75" customHeight="1" x14ac:dyDescent="0.25">
      <c r="A4472" s="8"/>
      <c r="B4472" s="8" t="s">
        <v>15162</v>
      </c>
      <c r="C4472" s="8" t="s">
        <v>15163</v>
      </c>
      <c r="D4472" s="8" t="s">
        <v>13699</v>
      </c>
      <c r="E4472" s="8"/>
      <c r="F4472" s="8" t="s">
        <v>15906</v>
      </c>
    </row>
    <row r="4473" spans="1:6" ht="15.75" customHeight="1" x14ac:dyDescent="0.25">
      <c r="A4473" s="8"/>
      <c r="B4473" s="8" t="s">
        <v>15162</v>
      </c>
      <c r="C4473" s="8" t="s">
        <v>15163</v>
      </c>
      <c r="D4473" s="8" t="s">
        <v>13651</v>
      </c>
      <c r="E4473" s="8"/>
      <c r="F4473" s="8" t="s">
        <v>15898</v>
      </c>
    </row>
    <row r="4474" spans="1:6" ht="15.75" customHeight="1" x14ac:dyDescent="0.25">
      <c r="A4474" s="8"/>
      <c r="B4474" s="8" t="s">
        <v>15162</v>
      </c>
      <c r="C4474" s="8" t="s">
        <v>15163</v>
      </c>
      <c r="D4474" s="8" t="s">
        <v>13667</v>
      </c>
      <c r="E4474" s="8"/>
      <c r="F4474" s="8" t="s">
        <v>15862</v>
      </c>
    </row>
    <row r="4475" spans="1:6" ht="15.75" customHeight="1" x14ac:dyDescent="0.25">
      <c r="A4475" s="8"/>
      <c r="B4475" s="8" t="s">
        <v>15162</v>
      </c>
      <c r="C4475" s="8" t="s">
        <v>15163</v>
      </c>
      <c r="D4475" s="8" t="s">
        <v>13665</v>
      </c>
      <c r="E4475" s="8"/>
      <c r="F4475" s="8" t="s">
        <v>15863</v>
      </c>
    </row>
    <row r="4476" spans="1:6" ht="15.75" customHeight="1" x14ac:dyDescent="0.25">
      <c r="A4476" s="8"/>
      <c r="B4476" s="8" t="s">
        <v>15162</v>
      </c>
      <c r="C4476" s="8" t="s">
        <v>15163</v>
      </c>
      <c r="D4476" s="8" t="s">
        <v>13669</v>
      </c>
      <c r="E4476" s="8"/>
      <c r="F4476" s="8" t="s">
        <v>15857</v>
      </c>
    </row>
    <row r="4477" spans="1:6" ht="15.75" customHeight="1" x14ac:dyDescent="0.25">
      <c r="A4477" s="8"/>
      <c r="B4477" s="8" t="s">
        <v>15162</v>
      </c>
      <c r="C4477" s="8" t="s">
        <v>15163</v>
      </c>
      <c r="D4477" s="8" t="s">
        <v>13731</v>
      </c>
      <c r="E4477" s="8"/>
      <c r="F4477" s="8" t="s">
        <v>15851</v>
      </c>
    </row>
    <row r="4478" spans="1:6" ht="15.75" customHeight="1" x14ac:dyDescent="0.25">
      <c r="A4478" s="8"/>
      <c r="B4478" s="8" t="s">
        <v>15162</v>
      </c>
      <c r="C4478" s="8" t="s">
        <v>15163</v>
      </c>
      <c r="D4478" s="8" t="s">
        <v>13703</v>
      </c>
      <c r="E4478" s="8"/>
      <c r="F4478" s="8" t="s">
        <v>15852</v>
      </c>
    </row>
    <row r="4479" spans="1:6" ht="15.75" customHeight="1" x14ac:dyDescent="0.25">
      <c r="A4479" s="8"/>
      <c r="B4479" s="8" t="s">
        <v>15162</v>
      </c>
      <c r="C4479" s="8" t="s">
        <v>15163</v>
      </c>
      <c r="D4479" s="8" t="s">
        <v>13675</v>
      </c>
      <c r="E4479" s="8"/>
      <c r="F4479" s="8" t="s">
        <v>15864</v>
      </c>
    </row>
    <row r="4480" spans="1:6" ht="15.75" customHeight="1" x14ac:dyDescent="0.25">
      <c r="A4480" s="8"/>
      <c r="B4480" s="8" t="s">
        <v>15162</v>
      </c>
      <c r="C4480" s="8" t="s">
        <v>15163</v>
      </c>
      <c r="D4480" s="8" t="s">
        <v>13655</v>
      </c>
      <c r="E4480" s="8"/>
      <c r="F4480" s="8" t="s">
        <v>15860</v>
      </c>
    </row>
    <row r="4481" spans="1:6" ht="15.75" customHeight="1" x14ac:dyDescent="0.25">
      <c r="A4481" s="8"/>
      <c r="B4481" s="8" t="s">
        <v>15162</v>
      </c>
      <c r="C4481" s="8" t="s">
        <v>15163</v>
      </c>
      <c r="D4481" s="8" t="s">
        <v>13653</v>
      </c>
      <c r="E4481" s="8"/>
      <c r="F4481" s="8" t="s">
        <v>15897</v>
      </c>
    </row>
    <row r="4482" spans="1:6" ht="15.75" customHeight="1" x14ac:dyDescent="0.25">
      <c r="A4482" s="8"/>
      <c r="B4482" s="8" t="s">
        <v>15162</v>
      </c>
      <c r="C4482" s="8" t="s">
        <v>15163</v>
      </c>
      <c r="D4482" s="8" t="s">
        <v>13663</v>
      </c>
      <c r="E4482" s="8"/>
      <c r="F4482" s="8" t="s">
        <v>15859</v>
      </c>
    </row>
    <row r="4483" spans="1:6" ht="15.75" customHeight="1" x14ac:dyDescent="0.25">
      <c r="A4483" s="8"/>
      <c r="B4483" s="8" t="s">
        <v>15162</v>
      </c>
      <c r="C4483" s="8" t="s">
        <v>15163</v>
      </c>
      <c r="D4483" s="8" t="s">
        <v>13673</v>
      </c>
      <c r="E4483" s="8"/>
      <c r="F4483" s="8" t="s">
        <v>15861</v>
      </c>
    </row>
    <row r="4484" spans="1:6" ht="15.75" customHeight="1" x14ac:dyDescent="0.25">
      <c r="A4484" s="8"/>
      <c r="B4484" s="8" t="s">
        <v>15162</v>
      </c>
      <c r="C4484" s="8" t="s">
        <v>15163</v>
      </c>
      <c r="D4484" s="8" t="s">
        <v>13671</v>
      </c>
      <c r="E4484" s="8"/>
      <c r="F4484" s="8" t="s">
        <v>15858</v>
      </c>
    </row>
    <row r="4485" spans="1:6" ht="15.75" customHeight="1" x14ac:dyDescent="0.25">
      <c r="A4485" s="8"/>
      <c r="B4485" s="8" t="s">
        <v>15162</v>
      </c>
      <c r="C4485" s="8" t="s">
        <v>15163</v>
      </c>
      <c r="D4485" s="8" t="s">
        <v>13281</v>
      </c>
      <c r="E4485" s="8"/>
      <c r="F4485" s="8" t="s">
        <v>15945</v>
      </c>
    </row>
    <row r="4486" spans="1:6" ht="15.75" customHeight="1" x14ac:dyDescent="0.25">
      <c r="A4486" s="8"/>
      <c r="B4486" s="8" t="s">
        <v>15162</v>
      </c>
      <c r="C4486" s="8" t="s">
        <v>15163</v>
      </c>
      <c r="D4486" s="8" t="s">
        <v>13283</v>
      </c>
      <c r="E4486" s="8"/>
      <c r="F4486" s="8" t="s">
        <v>15946</v>
      </c>
    </row>
    <row r="4487" spans="1:6" ht="15.75" customHeight="1" x14ac:dyDescent="0.25">
      <c r="A4487" s="8"/>
      <c r="B4487" s="8" t="s">
        <v>15162</v>
      </c>
      <c r="C4487" s="8" t="s">
        <v>15163</v>
      </c>
      <c r="D4487" s="8" t="s">
        <v>13279</v>
      </c>
      <c r="E4487" s="8"/>
      <c r="F4487" s="8" t="s">
        <v>15948</v>
      </c>
    </row>
    <row r="4488" spans="1:6" ht="15.75" customHeight="1" x14ac:dyDescent="0.25">
      <c r="A4488" s="8"/>
      <c r="B4488" s="8" t="s">
        <v>15162</v>
      </c>
      <c r="C4488" s="8" t="s">
        <v>15163</v>
      </c>
      <c r="D4488" s="8" t="s">
        <v>13287</v>
      </c>
      <c r="E4488" s="8"/>
      <c r="F4488" s="8" t="s">
        <v>15944</v>
      </c>
    </row>
    <row r="4489" spans="1:6" ht="15.75" customHeight="1" x14ac:dyDescent="0.25">
      <c r="A4489" s="8"/>
      <c r="B4489" s="8" t="s">
        <v>15162</v>
      </c>
      <c r="C4489" s="8" t="s">
        <v>15163</v>
      </c>
      <c r="D4489" s="8" t="s">
        <v>13289</v>
      </c>
      <c r="E4489" s="8"/>
      <c r="F4489" s="8" t="s">
        <v>15947</v>
      </c>
    </row>
    <row r="4490" spans="1:6" ht="15.75" customHeight="1" x14ac:dyDescent="0.25">
      <c r="A4490" s="8"/>
      <c r="B4490" s="8" t="s">
        <v>15162</v>
      </c>
      <c r="C4490" s="8" t="s">
        <v>15163</v>
      </c>
      <c r="D4490" s="8" t="s">
        <v>13291</v>
      </c>
      <c r="E4490" s="8"/>
      <c r="F4490" s="8" t="s">
        <v>15958</v>
      </c>
    </row>
    <row r="4491" spans="1:6" ht="15.75" customHeight="1" x14ac:dyDescent="0.25">
      <c r="A4491" s="8"/>
      <c r="B4491" s="8" t="s">
        <v>15162</v>
      </c>
      <c r="C4491" s="8" t="s">
        <v>15163</v>
      </c>
      <c r="D4491" s="8" t="s">
        <v>13293</v>
      </c>
      <c r="E4491" s="8"/>
      <c r="F4491" s="8" t="s">
        <v>15969</v>
      </c>
    </row>
    <row r="4492" spans="1:6" ht="15.75" customHeight="1" x14ac:dyDescent="0.25">
      <c r="A4492" s="8"/>
      <c r="B4492" s="8" t="s">
        <v>15162</v>
      </c>
      <c r="C4492" s="8" t="s">
        <v>15163</v>
      </c>
      <c r="D4492" s="8" t="s">
        <v>13295</v>
      </c>
      <c r="E4492" s="8"/>
      <c r="F4492" s="8" t="s">
        <v>15972</v>
      </c>
    </row>
    <row r="4493" spans="1:6" ht="15.75" customHeight="1" x14ac:dyDescent="0.25">
      <c r="A4493" s="8"/>
      <c r="B4493" s="8" t="s">
        <v>15162</v>
      </c>
      <c r="C4493" s="8" t="s">
        <v>15163</v>
      </c>
      <c r="D4493" s="8" t="s">
        <v>13303</v>
      </c>
      <c r="E4493" s="8"/>
      <c r="F4493" s="8" t="s">
        <v>15968</v>
      </c>
    </row>
    <row r="4494" spans="1:6" ht="15.75" customHeight="1" x14ac:dyDescent="0.25">
      <c r="A4494" s="8"/>
      <c r="B4494" s="8" t="s">
        <v>15162</v>
      </c>
      <c r="C4494" s="8" t="s">
        <v>15163</v>
      </c>
      <c r="D4494" s="8" t="s">
        <v>13299</v>
      </c>
      <c r="E4494" s="8"/>
      <c r="F4494" s="8" t="s">
        <v>15970</v>
      </c>
    </row>
    <row r="4495" spans="1:6" ht="15.75" customHeight="1" x14ac:dyDescent="0.25">
      <c r="A4495" s="8"/>
      <c r="B4495" s="8" t="s">
        <v>15162</v>
      </c>
      <c r="C4495" s="8" t="s">
        <v>15163</v>
      </c>
      <c r="D4495" s="8" t="s">
        <v>13301</v>
      </c>
      <c r="E4495" s="8"/>
      <c r="F4495" s="8" t="s">
        <v>15971</v>
      </c>
    </row>
    <row r="4496" spans="1:6" ht="15.75" customHeight="1" x14ac:dyDescent="0.25">
      <c r="A4496" s="8"/>
      <c r="B4496" s="8" t="s">
        <v>15162</v>
      </c>
      <c r="C4496" s="8" t="s">
        <v>15163</v>
      </c>
      <c r="D4496" s="8" t="s">
        <v>13285</v>
      </c>
      <c r="E4496" s="8"/>
      <c r="F4496" s="8" t="s">
        <v>15942</v>
      </c>
    </row>
    <row r="4497" spans="1:6" ht="15.75" customHeight="1" x14ac:dyDescent="0.25">
      <c r="A4497" s="8"/>
      <c r="B4497" s="8" t="s">
        <v>15162</v>
      </c>
      <c r="C4497" s="8" t="s">
        <v>15163</v>
      </c>
      <c r="D4497" s="8" t="s">
        <v>13309</v>
      </c>
      <c r="E4497" s="8"/>
      <c r="F4497" s="8" t="s">
        <v>15949</v>
      </c>
    </row>
    <row r="4498" spans="1:6" ht="15.75" customHeight="1" x14ac:dyDescent="0.25">
      <c r="A4498" s="8"/>
      <c r="B4498" s="8" t="s">
        <v>15162</v>
      </c>
      <c r="C4498" s="8" t="s">
        <v>15163</v>
      </c>
      <c r="D4498" s="8" t="s">
        <v>13277</v>
      </c>
      <c r="E4498" s="8"/>
      <c r="F4498" s="8" t="s">
        <v>15950</v>
      </c>
    </row>
    <row r="4499" spans="1:6" ht="15.75" customHeight="1" x14ac:dyDescent="0.25">
      <c r="A4499" s="8"/>
      <c r="B4499" s="8" t="s">
        <v>15162</v>
      </c>
      <c r="C4499" s="8" t="s">
        <v>15163</v>
      </c>
      <c r="D4499" s="8" t="s">
        <v>13307</v>
      </c>
      <c r="E4499" s="8"/>
      <c r="F4499" s="8" t="s">
        <v>15952</v>
      </c>
    </row>
    <row r="4500" spans="1:6" ht="15.75" customHeight="1" x14ac:dyDescent="0.25">
      <c r="A4500" s="8"/>
      <c r="B4500" s="8" t="s">
        <v>15162</v>
      </c>
      <c r="C4500" s="8" t="s">
        <v>15163</v>
      </c>
      <c r="D4500" s="8" t="s">
        <v>13315</v>
      </c>
      <c r="E4500" s="8"/>
      <c r="F4500" s="8" t="s">
        <v>16045</v>
      </c>
    </row>
    <row r="4501" spans="1:6" ht="15.75" customHeight="1" x14ac:dyDescent="0.25">
      <c r="A4501" s="8"/>
      <c r="B4501" s="8" t="s">
        <v>15162</v>
      </c>
      <c r="C4501" s="8" t="s">
        <v>15163</v>
      </c>
      <c r="D4501" s="8" t="s">
        <v>13305</v>
      </c>
      <c r="E4501" s="8"/>
      <c r="F4501" s="8" t="s">
        <v>15951</v>
      </c>
    </row>
    <row r="4502" spans="1:6" ht="15.75" customHeight="1" x14ac:dyDescent="0.25">
      <c r="A4502" s="8"/>
      <c r="B4502" s="8" t="s">
        <v>15162</v>
      </c>
      <c r="C4502" s="8" t="s">
        <v>15163</v>
      </c>
      <c r="D4502" s="8" t="s">
        <v>13317</v>
      </c>
      <c r="E4502" s="8"/>
      <c r="F4502" s="8" t="s">
        <v>15953</v>
      </c>
    </row>
    <row r="4503" spans="1:6" ht="15.75" customHeight="1" x14ac:dyDescent="0.25">
      <c r="A4503" s="8"/>
      <c r="B4503" s="8" t="s">
        <v>15162</v>
      </c>
      <c r="C4503" s="8" t="s">
        <v>15163</v>
      </c>
      <c r="D4503" s="8" t="s">
        <v>13319</v>
      </c>
      <c r="E4503" s="8"/>
      <c r="F4503" s="8" t="s">
        <v>15955</v>
      </c>
    </row>
    <row r="4504" spans="1:6" ht="15.75" customHeight="1" x14ac:dyDescent="0.25">
      <c r="A4504" s="8"/>
      <c r="B4504" s="8" t="s">
        <v>15162</v>
      </c>
      <c r="C4504" s="8" t="s">
        <v>15163</v>
      </c>
      <c r="D4504" s="8" t="s">
        <v>13321</v>
      </c>
      <c r="E4504" s="8"/>
      <c r="F4504" s="8" t="s">
        <v>15943</v>
      </c>
    </row>
    <row r="4505" spans="1:6" ht="15.75" customHeight="1" x14ac:dyDescent="0.25">
      <c r="A4505" s="8"/>
      <c r="B4505" s="8" t="s">
        <v>15162</v>
      </c>
      <c r="C4505" s="8" t="s">
        <v>15163</v>
      </c>
      <c r="D4505" s="8" t="s">
        <v>13327</v>
      </c>
      <c r="E4505" s="8"/>
      <c r="F4505" s="8" t="s">
        <v>15954</v>
      </c>
    </row>
    <row r="4506" spans="1:6" ht="15.75" customHeight="1" x14ac:dyDescent="0.25">
      <c r="A4506" s="8"/>
      <c r="B4506" s="8" t="s">
        <v>15162</v>
      </c>
      <c r="C4506" s="8" t="s">
        <v>15163</v>
      </c>
      <c r="D4506" s="8" t="s">
        <v>13323</v>
      </c>
      <c r="E4506" s="8"/>
      <c r="F4506" s="8" t="s">
        <v>15956</v>
      </c>
    </row>
    <row r="4507" spans="1:6" ht="15.75" customHeight="1" x14ac:dyDescent="0.25">
      <c r="A4507" s="8"/>
      <c r="B4507" s="8" t="s">
        <v>15162</v>
      </c>
      <c r="C4507" s="8" t="s">
        <v>15163</v>
      </c>
      <c r="D4507" s="8" t="s">
        <v>13325</v>
      </c>
      <c r="E4507" s="8"/>
      <c r="F4507" s="8" t="s">
        <v>15957</v>
      </c>
    </row>
    <row r="4508" spans="1:6" ht="15.75" customHeight="1" x14ac:dyDescent="0.25">
      <c r="A4508" s="8"/>
      <c r="B4508" s="8" t="s">
        <v>15162</v>
      </c>
      <c r="C4508" s="8" t="s">
        <v>15163</v>
      </c>
      <c r="D4508" s="8" t="s">
        <v>13335</v>
      </c>
      <c r="E4508" s="8"/>
      <c r="F4508" s="8" t="s">
        <v>15917</v>
      </c>
    </row>
    <row r="4509" spans="1:6" ht="15.75" customHeight="1" x14ac:dyDescent="0.25">
      <c r="A4509" s="8"/>
      <c r="B4509" s="8" t="s">
        <v>15162</v>
      </c>
      <c r="C4509" s="8" t="s">
        <v>15163</v>
      </c>
      <c r="D4509" s="8" t="s">
        <v>13337</v>
      </c>
      <c r="E4509" s="8"/>
      <c r="F4509" s="8" t="s">
        <v>15918</v>
      </c>
    </row>
    <row r="4510" spans="1:6" ht="15.75" customHeight="1" x14ac:dyDescent="0.25">
      <c r="A4510" s="8"/>
      <c r="B4510" s="8" t="s">
        <v>15162</v>
      </c>
      <c r="C4510" s="8" t="s">
        <v>15163</v>
      </c>
      <c r="D4510" s="8" t="s">
        <v>13355</v>
      </c>
      <c r="E4510" s="8"/>
      <c r="F4510" s="8" t="s">
        <v>15920</v>
      </c>
    </row>
    <row r="4511" spans="1:6" ht="15.75" customHeight="1" x14ac:dyDescent="0.25">
      <c r="A4511" s="8"/>
      <c r="B4511" s="8" t="s">
        <v>15162</v>
      </c>
      <c r="C4511" s="8" t="s">
        <v>15163</v>
      </c>
      <c r="D4511" s="8" t="s">
        <v>13373</v>
      </c>
      <c r="E4511" s="8"/>
      <c r="F4511" s="8" t="s">
        <v>15965</v>
      </c>
    </row>
    <row r="4512" spans="1:6" ht="15.75" customHeight="1" x14ac:dyDescent="0.25">
      <c r="A4512" s="8"/>
      <c r="B4512" s="8" t="s">
        <v>15162</v>
      </c>
      <c r="C4512" s="8" t="s">
        <v>15163</v>
      </c>
      <c r="D4512" s="8" t="s">
        <v>13375</v>
      </c>
      <c r="E4512" s="8"/>
      <c r="F4512" s="8" t="s">
        <v>15919</v>
      </c>
    </row>
    <row r="4513" spans="1:6" ht="15.75" customHeight="1" x14ac:dyDescent="0.25">
      <c r="A4513" s="8"/>
      <c r="B4513" s="8" t="s">
        <v>15162</v>
      </c>
      <c r="C4513" s="8" t="s">
        <v>15163</v>
      </c>
      <c r="D4513" s="8" t="s">
        <v>13339</v>
      </c>
      <c r="E4513" s="8"/>
      <c r="F4513" s="8" t="s">
        <v>15921</v>
      </c>
    </row>
    <row r="4514" spans="1:6" ht="15.75" customHeight="1" x14ac:dyDescent="0.25">
      <c r="A4514" s="8"/>
      <c r="B4514" s="8" t="s">
        <v>15162</v>
      </c>
      <c r="C4514" s="8" t="s">
        <v>15163</v>
      </c>
      <c r="D4514" s="8" t="s">
        <v>13341</v>
      </c>
      <c r="E4514" s="8"/>
      <c r="F4514" s="8" t="s">
        <v>15923</v>
      </c>
    </row>
    <row r="4515" spans="1:6" ht="15.75" customHeight="1" x14ac:dyDescent="0.25">
      <c r="A4515" s="8"/>
      <c r="B4515" s="8" t="s">
        <v>15162</v>
      </c>
      <c r="C4515" s="8" t="s">
        <v>15163</v>
      </c>
      <c r="D4515" s="8" t="s">
        <v>13349</v>
      </c>
      <c r="E4515" s="8"/>
      <c r="F4515" s="8" t="s">
        <v>15910</v>
      </c>
    </row>
    <row r="4516" spans="1:6" ht="15.75" customHeight="1" x14ac:dyDescent="0.25">
      <c r="A4516" s="8"/>
      <c r="B4516" s="8" t="s">
        <v>15162</v>
      </c>
      <c r="C4516" s="8" t="s">
        <v>15163</v>
      </c>
      <c r="D4516" s="8" t="s">
        <v>13333</v>
      </c>
      <c r="E4516" s="8"/>
      <c r="F4516" s="8" t="s">
        <v>15922</v>
      </c>
    </row>
    <row r="4517" spans="1:6" ht="15.75" customHeight="1" x14ac:dyDescent="0.25">
      <c r="A4517" s="8"/>
      <c r="B4517" s="8" t="s">
        <v>15162</v>
      </c>
      <c r="C4517" s="8" t="s">
        <v>15163</v>
      </c>
      <c r="D4517" s="8" t="s">
        <v>13329</v>
      </c>
      <c r="E4517" s="8"/>
      <c r="F4517" s="8" t="s">
        <v>15924</v>
      </c>
    </row>
    <row r="4518" spans="1:6" ht="15.75" customHeight="1" x14ac:dyDescent="0.25">
      <c r="A4518" s="8"/>
      <c r="B4518" s="8" t="s">
        <v>15162</v>
      </c>
      <c r="C4518" s="8" t="s">
        <v>15163</v>
      </c>
      <c r="D4518" s="8" t="s">
        <v>13331</v>
      </c>
      <c r="E4518" s="8"/>
      <c r="F4518" s="8" t="s">
        <v>15925</v>
      </c>
    </row>
    <row r="4519" spans="1:6" ht="15.75" customHeight="1" x14ac:dyDescent="0.25">
      <c r="A4519" s="8"/>
      <c r="B4519" s="8" t="s">
        <v>15162</v>
      </c>
      <c r="C4519" s="8" t="s">
        <v>15163</v>
      </c>
      <c r="D4519" s="8" t="s">
        <v>13371</v>
      </c>
      <c r="E4519" s="8"/>
      <c r="F4519" s="8" t="s">
        <v>15964</v>
      </c>
    </row>
    <row r="4520" spans="1:6" ht="15.75" customHeight="1" x14ac:dyDescent="0.25">
      <c r="A4520" s="8"/>
      <c r="B4520" s="8" t="s">
        <v>15162</v>
      </c>
      <c r="C4520" s="8" t="s">
        <v>15163</v>
      </c>
      <c r="D4520" s="8" t="s">
        <v>13367</v>
      </c>
      <c r="E4520" s="8"/>
      <c r="F4520" s="8" t="s">
        <v>15974</v>
      </c>
    </row>
    <row r="4521" spans="1:6" ht="15.75" customHeight="1" x14ac:dyDescent="0.25">
      <c r="A4521" s="8"/>
      <c r="B4521" s="8" t="s">
        <v>15162</v>
      </c>
      <c r="C4521" s="8" t="s">
        <v>15163</v>
      </c>
      <c r="D4521" s="8" t="s">
        <v>13357</v>
      </c>
      <c r="E4521" s="8"/>
      <c r="F4521" s="8" t="s">
        <v>15961</v>
      </c>
    </row>
    <row r="4522" spans="1:6" ht="15.75" customHeight="1" x14ac:dyDescent="0.25">
      <c r="A4522" s="8"/>
      <c r="B4522" s="8" t="s">
        <v>15162</v>
      </c>
      <c r="C4522" s="8" t="s">
        <v>15163</v>
      </c>
      <c r="D4522" s="8" t="s">
        <v>13365</v>
      </c>
      <c r="E4522" s="8"/>
      <c r="F4522" s="8" t="s">
        <v>15973</v>
      </c>
    </row>
    <row r="4523" spans="1:6" ht="15.75" customHeight="1" x14ac:dyDescent="0.25">
      <c r="A4523" s="8"/>
      <c r="B4523" s="8" t="s">
        <v>15162</v>
      </c>
      <c r="C4523" s="8" t="s">
        <v>15163</v>
      </c>
      <c r="D4523" s="8" t="s">
        <v>13297</v>
      </c>
      <c r="E4523" s="8"/>
      <c r="F4523" s="8" t="s">
        <v>15975</v>
      </c>
    </row>
    <row r="4524" spans="1:6" ht="15.75" customHeight="1" x14ac:dyDescent="0.25">
      <c r="A4524" s="8"/>
      <c r="B4524" s="8" t="s">
        <v>15162</v>
      </c>
      <c r="C4524" s="8" t="s">
        <v>15163</v>
      </c>
      <c r="D4524" s="8" t="s">
        <v>13363</v>
      </c>
      <c r="E4524" s="8"/>
      <c r="F4524" s="8" t="s">
        <v>15976</v>
      </c>
    </row>
    <row r="4525" spans="1:6" ht="15.75" customHeight="1" x14ac:dyDescent="0.25">
      <c r="A4525" s="8"/>
      <c r="B4525" s="8" t="s">
        <v>15162</v>
      </c>
      <c r="C4525" s="8" t="s">
        <v>15163</v>
      </c>
      <c r="D4525" s="8" t="s">
        <v>13359</v>
      </c>
      <c r="E4525" s="8"/>
      <c r="F4525" s="8" t="s">
        <v>15962</v>
      </c>
    </row>
    <row r="4526" spans="1:6" ht="15.75" customHeight="1" x14ac:dyDescent="0.25">
      <c r="A4526" s="8"/>
      <c r="B4526" s="8" t="s">
        <v>15162</v>
      </c>
      <c r="C4526" s="8" t="s">
        <v>15163</v>
      </c>
      <c r="D4526" s="8" t="s">
        <v>13379</v>
      </c>
      <c r="E4526" s="8"/>
      <c r="F4526" s="8" t="s">
        <v>15966</v>
      </c>
    </row>
    <row r="4527" spans="1:6" ht="15.75" customHeight="1" x14ac:dyDescent="0.25">
      <c r="A4527" s="8"/>
      <c r="B4527" s="8" t="s">
        <v>15162</v>
      </c>
      <c r="C4527" s="8" t="s">
        <v>15163</v>
      </c>
      <c r="D4527" s="8" t="s">
        <v>13381</v>
      </c>
      <c r="E4527" s="8"/>
      <c r="F4527" s="8" t="s">
        <v>15967</v>
      </c>
    </row>
    <row r="4528" spans="1:6" ht="15.75" customHeight="1" x14ac:dyDescent="0.25">
      <c r="A4528" s="8"/>
      <c r="B4528" s="8" t="s">
        <v>15162</v>
      </c>
      <c r="C4528" s="8" t="s">
        <v>15163</v>
      </c>
      <c r="D4528" s="8" t="s">
        <v>13377</v>
      </c>
      <c r="E4528" s="8"/>
      <c r="F4528" s="8" t="s">
        <v>15963</v>
      </c>
    </row>
    <row r="4529" spans="1:6" ht="15.75" customHeight="1" x14ac:dyDescent="0.25">
      <c r="A4529" s="8"/>
      <c r="B4529" s="8" t="s">
        <v>15162</v>
      </c>
      <c r="C4529" s="8" t="s">
        <v>15163</v>
      </c>
      <c r="D4529" s="8" t="s">
        <v>13361</v>
      </c>
      <c r="E4529" s="8"/>
      <c r="F4529" s="8" t="s">
        <v>15959</v>
      </c>
    </row>
    <row r="4530" spans="1:6" ht="15.75" customHeight="1" x14ac:dyDescent="0.25">
      <c r="A4530" s="8"/>
      <c r="B4530" s="8" t="s">
        <v>15162</v>
      </c>
      <c r="C4530" s="8" t="s">
        <v>15163</v>
      </c>
      <c r="D4530" s="8" t="s">
        <v>13369</v>
      </c>
      <c r="E4530" s="8"/>
      <c r="F4530" s="8" t="s">
        <v>15960</v>
      </c>
    </row>
    <row r="4531" spans="1:6" ht="15.75" customHeight="1" x14ac:dyDescent="0.25">
      <c r="A4531" s="8"/>
      <c r="B4531" s="8" t="s">
        <v>15162</v>
      </c>
      <c r="C4531" s="8" t="s">
        <v>15163</v>
      </c>
      <c r="D4531" s="8" t="s">
        <v>13399</v>
      </c>
      <c r="E4531" s="8"/>
      <c r="F4531" s="8" t="s">
        <v>16132</v>
      </c>
    </row>
    <row r="4532" spans="1:6" ht="15.75" customHeight="1" x14ac:dyDescent="0.25">
      <c r="A4532" s="8"/>
      <c r="B4532" s="8" t="s">
        <v>15162</v>
      </c>
      <c r="C4532" s="8" t="s">
        <v>15163</v>
      </c>
      <c r="D4532" s="8" t="s">
        <v>13401</v>
      </c>
      <c r="E4532" s="8"/>
      <c r="F4532" s="8" t="s">
        <v>16129</v>
      </c>
    </row>
    <row r="4533" spans="1:6" ht="15.75" customHeight="1" x14ac:dyDescent="0.25">
      <c r="A4533" s="8"/>
      <c r="B4533" s="8" t="s">
        <v>15162</v>
      </c>
      <c r="C4533" s="8" t="s">
        <v>15163</v>
      </c>
      <c r="D4533" s="8" t="s">
        <v>13397</v>
      </c>
      <c r="E4533" s="8"/>
      <c r="F4533" s="8" t="s">
        <v>16131</v>
      </c>
    </row>
    <row r="4534" spans="1:6" ht="15.75" customHeight="1" x14ac:dyDescent="0.25">
      <c r="A4534" s="8"/>
      <c r="B4534" s="8" t="s">
        <v>15162</v>
      </c>
      <c r="C4534" s="8" t="s">
        <v>15163</v>
      </c>
      <c r="D4534" s="8" t="s">
        <v>13403</v>
      </c>
      <c r="E4534" s="8"/>
      <c r="F4534" s="8" t="s">
        <v>16125</v>
      </c>
    </row>
    <row r="4535" spans="1:6" ht="15.75" customHeight="1" x14ac:dyDescent="0.25">
      <c r="A4535" s="8"/>
      <c r="B4535" s="8" t="s">
        <v>15162</v>
      </c>
      <c r="C4535" s="8" t="s">
        <v>15163</v>
      </c>
      <c r="D4535" s="8" t="s">
        <v>13405</v>
      </c>
      <c r="E4535" s="8"/>
      <c r="F4535" s="8" t="s">
        <v>16128</v>
      </c>
    </row>
    <row r="4536" spans="1:6" ht="15.75" customHeight="1" x14ac:dyDescent="0.25">
      <c r="A4536" s="8"/>
      <c r="B4536" s="8" t="s">
        <v>15162</v>
      </c>
      <c r="C4536" s="8" t="s">
        <v>15163</v>
      </c>
      <c r="D4536" s="8" t="s">
        <v>13467</v>
      </c>
      <c r="E4536" s="8"/>
      <c r="F4536" s="8" t="s">
        <v>16130</v>
      </c>
    </row>
    <row r="4537" spans="1:6" ht="15.75" customHeight="1" x14ac:dyDescent="0.25">
      <c r="A4537" s="8"/>
      <c r="B4537" s="8" t="s">
        <v>15162</v>
      </c>
      <c r="C4537" s="8" t="s">
        <v>15163</v>
      </c>
      <c r="D4537" s="8" t="s">
        <v>13463</v>
      </c>
      <c r="E4537" s="8"/>
      <c r="F4537" s="8" t="s">
        <v>16117</v>
      </c>
    </row>
    <row r="4538" spans="1:6" ht="15.75" customHeight="1" x14ac:dyDescent="0.25">
      <c r="A4538" s="8"/>
      <c r="B4538" s="8" t="s">
        <v>15162</v>
      </c>
      <c r="C4538" s="8" t="s">
        <v>15163</v>
      </c>
      <c r="D4538" s="8" t="s">
        <v>13465</v>
      </c>
      <c r="E4538" s="8"/>
      <c r="F4538" s="8" t="s">
        <v>16120</v>
      </c>
    </row>
    <row r="4539" spans="1:6" ht="15.75" customHeight="1" x14ac:dyDescent="0.25">
      <c r="A4539" s="8"/>
      <c r="B4539" s="8" t="s">
        <v>15162</v>
      </c>
      <c r="C4539" s="8" t="s">
        <v>15163</v>
      </c>
      <c r="D4539" s="8" t="s">
        <v>13461</v>
      </c>
      <c r="E4539" s="8"/>
      <c r="F4539" s="8" t="s">
        <v>16116</v>
      </c>
    </row>
    <row r="4540" spans="1:6" ht="15.75" customHeight="1" x14ac:dyDescent="0.25">
      <c r="A4540" s="8"/>
      <c r="B4540" s="8" t="s">
        <v>15162</v>
      </c>
      <c r="C4540" s="8" t="s">
        <v>15163</v>
      </c>
      <c r="D4540" s="8" t="s">
        <v>13469</v>
      </c>
      <c r="E4540" s="8"/>
      <c r="F4540" s="8" t="s">
        <v>16118</v>
      </c>
    </row>
    <row r="4541" spans="1:6" ht="15.75" customHeight="1" x14ac:dyDescent="0.25">
      <c r="A4541" s="8"/>
      <c r="B4541" s="8" t="s">
        <v>15162</v>
      </c>
      <c r="C4541" s="8" t="s">
        <v>15163</v>
      </c>
      <c r="D4541" s="8" t="s">
        <v>13471</v>
      </c>
      <c r="E4541" s="8"/>
      <c r="F4541" s="8" t="s">
        <v>16119</v>
      </c>
    </row>
    <row r="4542" spans="1:6" ht="15.75" customHeight="1" x14ac:dyDescent="0.25">
      <c r="A4542" s="8"/>
      <c r="B4542" s="8" t="s">
        <v>15162</v>
      </c>
      <c r="C4542" s="8" t="s">
        <v>15163</v>
      </c>
      <c r="D4542" s="8" t="s">
        <v>13395</v>
      </c>
      <c r="E4542" s="8"/>
      <c r="F4542" s="8" t="s">
        <v>16127</v>
      </c>
    </row>
    <row r="4543" spans="1:6" ht="15.75" customHeight="1" x14ac:dyDescent="0.25">
      <c r="A4543" s="8"/>
      <c r="B4543" s="8" t="s">
        <v>15162</v>
      </c>
      <c r="C4543" s="8" t="s">
        <v>15163</v>
      </c>
      <c r="D4543" s="8" t="s">
        <v>13425</v>
      </c>
      <c r="E4543" s="8"/>
      <c r="F4543" s="8" t="s">
        <v>16166</v>
      </c>
    </row>
    <row r="4544" spans="1:6" ht="15.75" customHeight="1" x14ac:dyDescent="0.25">
      <c r="A4544" s="8"/>
      <c r="B4544" s="8" t="s">
        <v>15162</v>
      </c>
      <c r="C4544" s="8" t="s">
        <v>15163</v>
      </c>
      <c r="D4544" s="8" t="s">
        <v>13407</v>
      </c>
      <c r="E4544" s="8"/>
      <c r="F4544" s="8" t="s">
        <v>16167</v>
      </c>
    </row>
    <row r="4545" spans="1:6" ht="15.75" customHeight="1" x14ac:dyDescent="0.25">
      <c r="A4545" s="8"/>
      <c r="B4545" s="8" t="s">
        <v>15162</v>
      </c>
      <c r="C4545" s="8" t="s">
        <v>15163</v>
      </c>
      <c r="D4545" s="8" t="s">
        <v>13423</v>
      </c>
      <c r="E4545" s="8"/>
      <c r="F4545" s="8" t="s">
        <v>16169</v>
      </c>
    </row>
    <row r="4546" spans="1:6" ht="15.75" customHeight="1" x14ac:dyDescent="0.25">
      <c r="A4546" s="8"/>
      <c r="B4546" s="8" t="s">
        <v>15162</v>
      </c>
      <c r="C4546" s="8" t="s">
        <v>15163</v>
      </c>
      <c r="D4546" s="8" t="s">
        <v>13431</v>
      </c>
      <c r="E4546" s="8"/>
      <c r="F4546" s="8" t="s">
        <v>16181</v>
      </c>
    </row>
    <row r="4547" spans="1:6" ht="15.75" customHeight="1" x14ac:dyDescent="0.25">
      <c r="A4547" s="8"/>
      <c r="B4547" s="8" t="s">
        <v>15162</v>
      </c>
      <c r="C4547" s="8" t="s">
        <v>15163</v>
      </c>
      <c r="D4547" s="8" t="s">
        <v>13421</v>
      </c>
      <c r="E4547" s="8"/>
      <c r="F4547" s="8" t="s">
        <v>16168</v>
      </c>
    </row>
    <row r="4548" spans="1:6" ht="15.75" customHeight="1" x14ac:dyDescent="0.25">
      <c r="A4548" s="8"/>
      <c r="B4548" s="8" t="s">
        <v>15162</v>
      </c>
      <c r="C4548" s="8" t="s">
        <v>15163</v>
      </c>
      <c r="D4548" s="8" t="s">
        <v>13389</v>
      </c>
      <c r="E4548" s="8"/>
      <c r="F4548" s="8" t="s">
        <v>16170</v>
      </c>
    </row>
    <row r="4549" spans="1:6" ht="15.75" customHeight="1" x14ac:dyDescent="0.25">
      <c r="A4549" s="8"/>
      <c r="B4549" s="8" t="s">
        <v>15162</v>
      </c>
      <c r="C4549" s="8" t="s">
        <v>15163</v>
      </c>
      <c r="D4549" s="8" t="s">
        <v>13385</v>
      </c>
      <c r="E4549" s="8"/>
      <c r="F4549" s="8" t="s">
        <v>16172</v>
      </c>
    </row>
    <row r="4550" spans="1:6" ht="15.75" customHeight="1" x14ac:dyDescent="0.25">
      <c r="A4550" s="8"/>
      <c r="B4550" s="8" t="s">
        <v>15162</v>
      </c>
      <c r="C4550" s="8" t="s">
        <v>15163</v>
      </c>
      <c r="D4550" s="8" t="s">
        <v>13387</v>
      </c>
      <c r="E4550" s="8"/>
      <c r="F4550" s="8" t="s">
        <v>16126</v>
      </c>
    </row>
    <row r="4551" spans="1:6" ht="15.75" customHeight="1" x14ac:dyDescent="0.25">
      <c r="A4551" s="8"/>
      <c r="B4551" s="8" t="s">
        <v>15162</v>
      </c>
      <c r="C4551" s="8" t="s">
        <v>15163</v>
      </c>
      <c r="D4551" s="8" t="s">
        <v>13383</v>
      </c>
      <c r="E4551" s="8"/>
      <c r="F4551" s="8" t="s">
        <v>16171</v>
      </c>
    </row>
    <row r="4552" spans="1:6" ht="15.75" customHeight="1" x14ac:dyDescent="0.25">
      <c r="A4552" s="8"/>
      <c r="B4552" s="8" t="s">
        <v>15162</v>
      </c>
      <c r="C4552" s="8" t="s">
        <v>15163</v>
      </c>
      <c r="D4552" s="8" t="s">
        <v>13391</v>
      </c>
      <c r="E4552" s="8"/>
      <c r="F4552" s="8" t="s">
        <v>16173</v>
      </c>
    </row>
    <row r="4553" spans="1:6" ht="15.75" customHeight="1" x14ac:dyDescent="0.25">
      <c r="A4553" s="8"/>
      <c r="B4553" s="8" t="s">
        <v>15162</v>
      </c>
      <c r="C4553" s="8" t="s">
        <v>15163</v>
      </c>
      <c r="D4553" s="8" t="s">
        <v>13393</v>
      </c>
      <c r="E4553" s="8"/>
      <c r="F4553" s="8" t="s">
        <v>16174</v>
      </c>
    </row>
    <row r="4554" spans="1:6" ht="15.75" customHeight="1" x14ac:dyDescent="0.25">
      <c r="A4554" s="8"/>
      <c r="B4554" s="8" t="s">
        <v>15162</v>
      </c>
      <c r="C4554" s="8" t="s">
        <v>15163</v>
      </c>
      <c r="D4554" s="8" t="s">
        <v>13453</v>
      </c>
      <c r="E4554" s="8"/>
      <c r="F4554" s="8" t="s">
        <v>16137</v>
      </c>
    </row>
    <row r="4555" spans="1:6" ht="15.75" customHeight="1" x14ac:dyDescent="0.25">
      <c r="A4555" s="8"/>
      <c r="B4555" s="8" t="s">
        <v>15162</v>
      </c>
      <c r="C4555" s="8" t="s">
        <v>15163</v>
      </c>
      <c r="D4555" s="8" t="s">
        <v>13455</v>
      </c>
      <c r="E4555" s="8"/>
      <c r="F4555" s="8" t="s">
        <v>16134</v>
      </c>
    </row>
    <row r="4556" spans="1:6" ht="15.75" customHeight="1" x14ac:dyDescent="0.25">
      <c r="A4556" s="8"/>
      <c r="B4556" s="8" t="s">
        <v>15162</v>
      </c>
      <c r="C4556" s="8" t="s">
        <v>15163</v>
      </c>
      <c r="D4556" s="8" t="s">
        <v>13445</v>
      </c>
      <c r="E4556" s="8"/>
      <c r="F4556" s="8" t="s">
        <v>16136</v>
      </c>
    </row>
    <row r="4557" spans="1:6" ht="15.75" customHeight="1" x14ac:dyDescent="0.25">
      <c r="A4557" s="8"/>
      <c r="B4557" s="8" t="s">
        <v>15162</v>
      </c>
      <c r="C4557" s="8" t="s">
        <v>15163</v>
      </c>
      <c r="D4557" s="8" t="s">
        <v>13435</v>
      </c>
      <c r="E4557" s="8"/>
      <c r="F4557" s="8" t="s">
        <v>16148</v>
      </c>
    </row>
    <row r="4558" spans="1:6" ht="15.75" customHeight="1" x14ac:dyDescent="0.25">
      <c r="A4558" s="8"/>
      <c r="B4558" s="8" t="s">
        <v>15162</v>
      </c>
      <c r="C4558" s="8" t="s">
        <v>15163</v>
      </c>
      <c r="D4558" s="8" t="s">
        <v>13437</v>
      </c>
      <c r="E4558" s="8"/>
      <c r="F4558" s="8" t="s">
        <v>16149</v>
      </c>
    </row>
    <row r="4559" spans="1:6" ht="15.75" customHeight="1" x14ac:dyDescent="0.25">
      <c r="A4559" s="8"/>
      <c r="B4559" s="8" t="s">
        <v>15162</v>
      </c>
      <c r="C4559" s="8" t="s">
        <v>15163</v>
      </c>
      <c r="D4559" s="8" t="s">
        <v>13457</v>
      </c>
      <c r="E4559" s="8"/>
      <c r="F4559" s="8" t="s">
        <v>16135</v>
      </c>
    </row>
    <row r="4560" spans="1:6" ht="15.75" customHeight="1" x14ac:dyDescent="0.25">
      <c r="A4560" s="8"/>
      <c r="B4560" s="8" t="s">
        <v>15162</v>
      </c>
      <c r="C4560" s="8" t="s">
        <v>15163</v>
      </c>
      <c r="D4560" s="8" t="s">
        <v>13311</v>
      </c>
      <c r="E4560" s="8"/>
      <c r="F4560" s="8" t="s">
        <v>16139</v>
      </c>
    </row>
    <row r="4561" spans="1:6" ht="15.75" customHeight="1" x14ac:dyDescent="0.25">
      <c r="A4561" s="8"/>
      <c r="B4561" s="8" t="s">
        <v>15162</v>
      </c>
      <c r="C4561" s="8" t="s">
        <v>15163</v>
      </c>
      <c r="D4561" s="8" t="s">
        <v>13313</v>
      </c>
      <c r="E4561" s="8"/>
      <c r="F4561" s="8" t="s">
        <v>16140</v>
      </c>
    </row>
    <row r="4562" spans="1:6" ht="15.75" customHeight="1" x14ac:dyDescent="0.25">
      <c r="A4562" s="8"/>
      <c r="B4562" s="8" t="s">
        <v>15162</v>
      </c>
      <c r="C4562" s="8" t="s">
        <v>15163</v>
      </c>
      <c r="D4562" s="8" t="s">
        <v>13451</v>
      </c>
      <c r="E4562" s="8"/>
      <c r="F4562" s="8" t="s">
        <v>16142</v>
      </c>
    </row>
    <row r="4563" spans="1:6" ht="15.75" customHeight="1" x14ac:dyDescent="0.25">
      <c r="A4563" s="8"/>
      <c r="B4563" s="8" t="s">
        <v>15162</v>
      </c>
      <c r="C4563" s="8" t="s">
        <v>15163</v>
      </c>
      <c r="D4563" s="8" t="s">
        <v>13447</v>
      </c>
      <c r="E4563" s="8"/>
      <c r="F4563" s="8" t="s">
        <v>16138</v>
      </c>
    </row>
    <row r="4564" spans="1:6" ht="15.75" customHeight="1" x14ac:dyDescent="0.25">
      <c r="A4564" s="8"/>
      <c r="B4564" s="8" t="s">
        <v>15162</v>
      </c>
      <c r="C4564" s="8" t="s">
        <v>15163</v>
      </c>
      <c r="D4564" s="8" t="s">
        <v>13449</v>
      </c>
      <c r="E4564" s="8"/>
      <c r="F4564" s="8" t="s">
        <v>16141</v>
      </c>
    </row>
    <row r="4565" spans="1:6" ht="15.75" customHeight="1" x14ac:dyDescent="0.25">
      <c r="A4565" s="8"/>
      <c r="B4565" s="8" t="s">
        <v>15162</v>
      </c>
      <c r="C4565" s="8" t="s">
        <v>15163</v>
      </c>
      <c r="D4565" s="8" t="s">
        <v>13433</v>
      </c>
      <c r="E4565" s="8"/>
      <c r="F4565" s="8" t="s">
        <v>16151</v>
      </c>
    </row>
    <row r="4566" spans="1:6" ht="15.75" customHeight="1" x14ac:dyDescent="0.25">
      <c r="A4566" s="8"/>
      <c r="B4566" s="8" t="s">
        <v>15162</v>
      </c>
      <c r="C4566" s="8" t="s">
        <v>15163</v>
      </c>
      <c r="D4566" s="8" t="s">
        <v>13485</v>
      </c>
      <c r="E4566" s="8"/>
      <c r="F4566" s="8" t="s">
        <v>16122</v>
      </c>
    </row>
    <row r="4567" spans="1:6" ht="15.75" customHeight="1" x14ac:dyDescent="0.25">
      <c r="A4567" s="8"/>
      <c r="B4567" s="8" t="s">
        <v>15162</v>
      </c>
      <c r="C4567" s="8" t="s">
        <v>15163</v>
      </c>
      <c r="D4567" s="8" t="s">
        <v>13475</v>
      </c>
      <c r="E4567" s="8"/>
      <c r="F4567" s="8" t="s">
        <v>16133</v>
      </c>
    </row>
    <row r="4568" spans="1:6" ht="15.75" customHeight="1" x14ac:dyDescent="0.25">
      <c r="A4568" s="8"/>
      <c r="B4568" s="8" t="s">
        <v>15162</v>
      </c>
      <c r="C4568" s="8" t="s">
        <v>15163</v>
      </c>
      <c r="D4568" s="8" t="s">
        <v>13483</v>
      </c>
      <c r="E4568" s="8"/>
      <c r="F4568" s="8" t="s">
        <v>16121</v>
      </c>
    </row>
    <row r="4569" spans="1:6" ht="15.75" customHeight="1" x14ac:dyDescent="0.25">
      <c r="A4569" s="8"/>
      <c r="B4569" s="8" t="s">
        <v>15162</v>
      </c>
      <c r="C4569" s="8" t="s">
        <v>15163</v>
      </c>
      <c r="D4569" s="8" t="s">
        <v>13473</v>
      </c>
      <c r="E4569" s="8"/>
      <c r="F4569" s="8" t="s">
        <v>16123</v>
      </c>
    </row>
    <row r="4570" spans="1:6" ht="15.75" customHeight="1" x14ac:dyDescent="0.25">
      <c r="A4570" s="8"/>
      <c r="B4570" s="8" t="s">
        <v>15162</v>
      </c>
      <c r="C4570" s="8" t="s">
        <v>15163</v>
      </c>
      <c r="D4570" s="8" t="s">
        <v>13481</v>
      </c>
      <c r="E4570" s="8"/>
      <c r="F4570" s="8" t="s">
        <v>16124</v>
      </c>
    </row>
    <row r="4571" spans="1:6" ht="15.75" customHeight="1" x14ac:dyDescent="0.25">
      <c r="A4571" s="8"/>
      <c r="B4571" s="8" t="s">
        <v>15162</v>
      </c>
      <c r="C4571" s="8" t="s">
        <v>15163</v>
      </c>
      <c r="D4571" s="8" t="s">
        <v>13477</v>
      </c>
      <c r="E4571" s="8"/>
      <c r="F4571" s="8" t="s">
        <v>16145</v>
      </c>
    </row>
    <row r="4572" spans="1:6" ht="15.75" customHeight="1" x14ac:dyDescent="0.25">
      <c r="A4572" s="8"/>
      <c r="B4572" s="8" t="s">
        <v>15162</v>
      </c>
      <c r="C4572" s="8" t="s">
        <v>15163</v>
      </c>
      <c r="D4572" s="8" t="s">
        <v>13441</v>
      </c>
      <c r="E4572" s="8"/>
      <c r="F4572" s="8" t="s">
        <v>16147</v>
      </c>
    </row>
    <row r="4573" spans="1:6" ht="15.75" customHeight="1" x14ac:dyDescent="0.25">
      <c r="A4573" s="8"/>
      <c r="B4573" s="8" t="s">
        <v>15162</v>
      </c>
      <c r="C4573" s="8" t="s">
        <v>15163</v>
      </c>
      <c r="D4573" s="8" t="s">
        <v>13443</v>
      </c>
      <c r="E4573" s="8"/>
      <c r="F4573" s="8" t="s">
        <v>16150</v>
      </c>
    </row>
    <row r="4574" spans="1:6" ht="15.75" customHeight="1" x14ac:dyDescent="0.25">
      <c r="A4574" s="8"/>
      <c r="B4574" s="8" t="s">
        <v>15162</v>
      </c>
      <c r="C4574" s="8" t="s">
        <v>15163</v>
      </c>
      <c r="D4574" s="8" t="s">
        <v>13439</v>
      </c>
      <c r="E4574" s="8"/>
      <c r="F4574" s="8" t="s">
        <v>16144</v>
      </c>
    </row>
    <row r="4575" spans="1:6" ht="15.75" customHeight="1" x14ac:dyDescent="0.25">
      <c r="A4575" s="8"/>
      <c r="B4575" s="8" t="s">
        <v>15162</v>
      </c>
      <c r="C4575" s="8" t="s">
        <v>15163</v>
      </c>
      <c r="D4575" s="8" t="s">
        <v>13479</v>
      </c>
      <c r="E4575" s="8"/>
      <c r="F4575" s="8" t="s">
        <v>16146</v>
      </c>
    </row>
    <row r="4576" spans="1:6" ht="15.75" customHeight="1" x14ac:dyDescent="0.25">
      <c r="A4576" s="8"/>
      <c r="B4576" s="8" t="s">
        <v>15162</v>
      </c>
      <c r="C4576" s="8" t="s">
        <v>15163</v>
      </c>
      <c r="D4576" s="8" t="s">
        <v>13459</v>
      </c>
      <c r="E4576" s="8"/>
      <c r="F4576" s="8" t="s">
        <v>16143</v>
      </c>
    </row>
    <row r="4577" spans="1:6" ht="15.75" customHeight="1" x14ac:dyDescent="0.25">
      <c r="A4577" s="8"/>
      <c r="B4577" s="8" t="s">
        <v>15162</v>
      </c>
      <c r="C4577" s="8" t="s">
        <v>15163</v>
      </c>
      <c r="D4577" s="8" t="s">
        <v>13605</v>
      </c>
      <c r="E4577" s="8"/>
      <c r="F4577" s="8" t="s">
        <v>15989</v>
      </c>
    </row>
    <row r="4578" spans="1:6" ht="15.75" customHeight="1" x14ac:dyDescent="0.25">
      <c r="A4578" s="8"/>
      <c r="B4578" s="8" t="s">
        <v>15162</v>
      </c>
      <c r="C4578" s="8" t="s">
        <v>15163</v>
      </c>
      <c r="D4578" s="8" t="s">
        <v>13607</v>
      </c>
      <c r="E4578" s="8"/>
      <c r="F4578" s="8" t="s">
        <v>15986</v>
      </c>
    </row>
    <row r="4579" spans="1:6" ht="15.75" customHeight="1" x14ac:dyDescent="0.25">
      <c r="A4579" s="8"/>
      <c r="B4579" s="8" t="s">
        <v>15162</v>
      </c>
      <c r="C4579" s="8" t="s">
        <v>15163</v>
      </c>
      <c r="D4579" s="8" t="s">
        <v>13599</v>
      </c>
      <c r="E4579" s="8"/>
      <c r="F4579" s="8" t="s">
        <v>15988</v>
      </c>
    </row>
    <row r="4580" spans="1:6" ht="15.75" customHeight="1" x14ac:dyDescent="0.25">
      <c r="A4580" s="8"/>
      <c r="B4580" s="8" t="s">
        <v>15162</v>
      </c>
      <c r="C4580" s="8" t="s">
        <v>15163</v>
      </c>
      <c r="D4580" s="8" t="s">
        <v>13597</v>
      </c>
      <c r="E4580" s="8"/>
      <c r="F4580" s="8" t="s">
        <v>16035</v>
      </c>
    </row>
    <row r="4581" spans="1:6" ht="15.75" customHeight="1" x14ac:dyDescent="0.25">
      <c r="A4581" s="8"/>
      <c r="B4581" s="8" t="s">
        <v>15162</v>
      </c>
      <c r="C4581" s="8" t="s">
        <v>15163</v>
      </c>
      <c r="D4581" s="8" t="s">
        <v>13593</v>
      </c>
      <c r="E4581" s="8"/>
      <c r="F4581" s="8" t="s">
        <v>16033</v>
      </c>
    </row>
    <row r="4582" spans="1:6" ht="15.75" customHeight="1" x14ac:dyDescent="0.25">
      <c r="A4582" s="8"/>
      <c r="B4582" s="8" t="s">
        <v>15162</v>
      </c>
      <c r="C4582" s="8" t="s">
        <v>15163</v>
      </c>
      <c r="D4582" s="8" t="s">
        <v>13601</v>
      </c>
      <c r="E4582" s="8"/>
      <c r="F4582" s="8" t="s">
        <v>15987</v>
      </c>
    </row>
    <row r="4583" spans="1:6" ht="15.75" customHeight="1" x14ac:dyDescent="0.25">
      <c r="A4583" s="8"/>
      <c r="B4583" s="8" t="s">
        <v>15162</v>
      </c>
      <c r="C4583" s="8" t="s">
        <v>15163</v>
      </c>
      <c r="D4583" s="8" t="s">
        <v>13503</v>
      </c>
      <c r="E4583" s="8"/>
      <c r="F4583" s="8" t="s">
        <v>15991</v>
      </c>
    </row>
    <row r="4584" spans="1:6" ht="15.75" customHeight="1" x14ac:dyDescent="0.25">
      <c r="A4584" s="8"/>
      <c r="B4584" s="8" t="s">
        <v>15162</v>
      </c>
      <c r="C4584" s="8" t="s">
        <v>15163</v>
      </c>
      <c r="D4584" s="8" t="s">
        <v>13505</v>
      </c>
      <c r="E4584" s="8"/>
      <c r="F4584" s="8" t="s">
        <v>15992</v>
      </c>
    </row>
    <row r="4585" spans="1:6" ht="15.75" customHeight="1" x14ac:dyDescent="0.25">
      <c r="A4585" s="8"/>
      <c r="B4585" s="8" t="s">
        <v>15162</v>
      </c>
      <c r="C4585" s="8" t="s">
        <v>15163</v>
      </c>
      <c r="D4585" s="8" t="s">
        <v>13509</v>
      </c>
      <c r="E4585" s="8"/>
      <c r="F4585" s="8" t="s">
        <v>15994</v>
      </c>
    </row>
    <row r="4586" spans="1:6" ht="15.75" customHeight="1" x14ac:dyDescent="0.25">
      <c r="A4586" s="8"/>
      <c r="B4586" s="8" t="s">
        <v>15162</v>
      </c>
      <c r="C4586" s="8" t="s">
        <v>15163</v>
      </c>
      <c r="D4586" s="8" t="s">
        <v>13603</v>
      </c>
      <c r="E4586" s="8"/>
      <c r="F4586" s="8" t="s">
        <v>15990</v>
      </c>
    </row>
    <row r="4587" spans="1:6" ht="15.75" customHeight="1" x14ac:dyDescent="0.25">
      <c r="A4587" s="8"/>
      <c r="B4587" s="8" t="s">
        <v>15162</v>
      </c>
      <c r="C4587" s="8" t="s">
        <v>15163</v>
      </c>
      <c r="D4587" s="8" t="s">
        <v>13507</v>
      </c>
      <c r="E4587" s="8"/>
      <c r="F4587" s="8" t="s">
        <v>15993</v>
      </c>
    </row>
    <row r="4588" spans="1:6" ht="15.75" customHeight="1" x14ac:dyDescent="0.25">
      <c r="A4588" s="8"/>
      <c r="B4588" s="8" t="s">
        <v>15162</v>
      </c>
      <c r="C4588" s="8" t="s">
        <v>15163</v>
      </c>
      <c r="D4588" s="8" t="s">
        <v>13595</v>
      </c>
      <c r="E4588" s="8"/>
      <c r="F4588" s="8" t="s">
        <v>16034</v>
      </c>
    </row>
    <row r="4589" spans="1:6" ht="15.75" customHeight="1" x14ac:dyDescent="0.25">
      <c r="A4589" s="8"/>
      <c r="B4589" s="8" t="s">
        <v>15162</v>
      </c>
      <c r="C4589" s="8" t="s">
        <v>15163</v>
      </c>
      <c r="D4589" s="8" t="s">
        <v>13611</v>
      </c>
      <c r="E4589" s="8"/>
      <c r="F4589" s="8" t="s">
        <v>16044</v>
      </c>
    </row>
    <row r="4590" spans="1:6" ht="15.75" customHeight="1" x14ac:dyDescent="0.25">
      <c r="A4590" s="8"/>
      <c r="B4590" s="8" t="s">
        <v>15162</v>
      </c>
      <c r="C4590" s="8" t="s">
        <v>15163</v>
      </c>
      <c r="D4590" s="8" t="s">
        <v>13613</v>
      </c>
      <c r="E4590" s="8"/>
      <c r="F4590" s="8" t="s">
        <v>16041</v>
      </c>
    </row>
    <row r="4591" spans="1:6" ht="15.75" customHeight="1" x14ac:dyDescent="0.25">
      <c r="A4591" s="8"/>
      <c r="B4591" s="8" t="s">
        <v>15162</v>
      </c>
      <c r="C4591" s="8" t="s">
        <v>15163</v>
      </c>
      <c r="D4591" s="8" t="s">
        <v>13617</v>
      </c>
      <c r="E4591" s="8"/>
      <c r="F4591" s="8" t="s">
        <v>16043</v>
      </c>
    </row>
    <row r="4592" spans="1:6" ht="15.75" customHeight="1" x14ac:dyDescent="0.25">
      <c r="A4592" s="8"/>
      <c r="B4592" s="8" t="s">
        <v>15162</v>
      </c>
      <c r="C4592" s="8" t="s">
        <v>15163</v>
      </c>
      <c r="D4592" s="8" t="s">
        <v>13591</v>
      </c>
      <c r="E4592" s="8"/>
      <c r="F4592" s="8" t="s">
        <v>16037</v>
      </c>
    </row>
    <row r="4593" spans="1:6" ht="15.75" customHeight="1" x14ac:dyDescent="0.25">
      <c r="A4593" s="8"/>
      <c r="B4593" s="8" t="s">
        <v>15162</v>
      </c>
      <c r="C4593" s="8" t="s">
        <v>15163</v>
      </c>
      <c r="D4593" s="8" t="s">
        <v>13615</v>
      </c>
      <c r="E4593" s="8"/>
      <c r="F4593" s="8" t="s">
        <v>16040</v>
      </c>
    </row>
    <row r="4594" spans="1:6" ht="15.75" customHeight="1" x14ac:dyDescent="0.25">
      <c r="A4594" s="8"/>
      <c r="B4594" s="8" t="s">
        <v>15162</v>
      </c>
      <c r="C4594" s="8" t="s">
        <v>15163</v>
      </c>
      <c r="D4594" s="8" t="s">
        <v>13619</v>
      </c>
      <c r="E4594" s="8"/>
      <c r="F4594" s="8" t="s">
        <v>16042</v>
      </c>
    </row>
    <row r="4595" spans="1:6" ht="15.75" customHeight="1" x14ac:dyDescent="0.25">
      <c r="A4595" s="8"/>
      <c r="B4595" s="8" t="s">
        <v>15162</v>
      </c>
      <c r="C4595" s="8" t="s">
        <v>15163</v>
      </c>
      <c r="D4595" s="8" t="s">
        <v>13623</v>
      </c>
      <c r="E4595" s="8"/>
      <c r="F4595" s="8" t="s">
        <v>16029</v>
      </c>
    </row>
    <row r="4596" spans="1:6" ht="15.75" customHeight="1" x14ac:dyDescent="0.25">
      <c r="A4596" s="8"/>
      <c r="B4596" s="8" t="s">
        <v>15162</v>
      </c>
      <c r="C4596" s="8" t="s">
        <v>15163</v>
      </c>
      <c r="D4596" s="8" t="s">
        <v>13609</v>
      </c>
      <c r="E4596" s="8"/>
      <c r="F4596" s="8" t="s">
        <v>16032</v>
      </c>
    </row>
    <row r="4597" spans="1:6" ht="15.75" customHeight="1" x14ac:dyDescent="0.25">
      <c r="A4597" s="8"/>
      <c r="B4597" s="8" t="s">
        <v>15162</v>
      </c>
      <c r="C4597" s="8" t="s">
        <v>15163</v>
      </c>
      <c r="D4597" s="8" t="s">
        <v>13621</v>
      </c>
      <c r="E4597" s="8"/>
      <c r="F4597" s="8" t="s">
        <v>16028</v>
      </c>
    </row>
    <row r="4598" spans="1:6" ht="15.75" customHeight="1" x14ac:dyDescent="0.25">
      <c r="A4598" s="8"/>
      <c r="B4598" s="8" t="s">
        <v>15162</v>
      </c>
      <c r="C4598" s="8" t="s">
        <v>15163</v>
      </c>
      <c r="D4598" s="8" t="s">
        <v>13625</v>
      </c>
      <c r="E4598" s="8"/>
      <c r="F4598" s="8" t="s">
        <v>16030</v>
      </c>
    </row>
    <row r="4599" spans="1:6" ht="15.75" customHeight="1" x14ac:dyDescent="0.25">
      <c r="A4599" s="8"/>
      <c r="B4599" s="8" t="s">
        <v>15162</v>
      </c>
      <c r="C4599" s="8" t="s">
        <v>15163</v>
      </c>
      <c r="D4599" s="8" t="s">
        <v>13627</v>
      </c>
      <c r="E4599" s="8"/>
      <c r="F4599" s="8" t="s">
        <v>16031</v>
      </c>
    </row>
    <row r="4600" spans="1:6" ht="15.75" customHeight="1" x14ac:dyDescent="0.25">
      <c r="A4600" s="8"/>
      <c r="B4600" s="8" t="s">
        <v>15162</v>
      </c>
      <c r="C4600" s="8" t="s">
        <v>15163</v>
      </c>
      <c r="D4600" s="8" t="s">
        <v>13539</v>
      </c>
      <c r="E4600" s="8"/>
      <c r="F4600" s="8" t="s">
        <v>16007</v>
      </c>
    </row>
    <row r="4601" spans="1:6" ht="15.75" customHeight="1" x14ac:dyDescent="0.25">
      <c r="A4601" s="8"/>
      <c r="B4601" s="8" t="s">
        <v>15162</v>
      </c>
      <c r="C4601" s="8" t="s">
        <v>15163</v>
      </c>
      <c r="D4601" s="8" t="s">
        <v>13541</v>
      </c>
      <c r="E4601" s="8"/>
      <c r="F4601" s="8" t="s">
        <v>15996</v>
      </c>
    </row>
    <row r="4602" spans="1:6" ht="15.75" customHeight="1" x14ac:dyDescent="0.25">
      <c r="A4602" s="8"/>
      <c r="B4602" s="8" t="s">
        <v>15162</v>
      </c>
      <c r="C4602" s="8" t="s">
        <v>15163</v>
      </c>
      <c r="D4602" s="8" t="s">
        <v>13545</v>
      </c>
      <c r="E4602" s="8"/>
      <c r="F4602" s="8" t="s">
        <v>16006</v>
      </c>
    </row>
    <row r="4603" spans="1:6" ht="15.75" customHeight="1" x14ac:dyDescent="0.25">
      <c r="A4603" s="8"/>
      <c r="B4603" s="8" t="s">
        <v>15162</v>
      </c>
      <c r="C4603" s="8" t="s">
        <v>15163</v>
      </c>
      <c r="D4603" s="8" t="s">
        <v>13519</v>
      </c>
      <c r="E4603" s="8"/>
      <c r="F4603" s="8" t="s">
        <v>16008</v>
      </c>
    </row>
    <row r="4604" spans="1:6" ht="15.75" customHeight="1" x14ac:dyDescent="0.25">
      <c r="A4604" s="8"/>
      <c r="B4604" s="8" t="s">
        <v>15162</v>
      </c>
      <c r="C4604" s="8" t="s">
        <v>15163</v>
      </c>
      <c r="D4604" s="8" t="s">
        <v>13543</v>
      </c>
      <c r="E4604" s="8"/>
      <c r="F4604" s="8" t="s">
        <v>16009</v>
      </c>
    </row>
    <row r="4605" spans="1:6" ht="15.75" customHeight="1" x14ac:dyDescent="0.25">
      <c r="A4605" s="8"/>
      <c r="B4605" s="8" t="s">
        <v>15162</v>
      </c>
      <c r="C4605" s="8" t="s">
        <v>15163</v>
      </c>
      <c r="D4605" s="8" t="s">
        <v>13547</v>
      </c>
      <c r="E4605" s="8"/>
      <c r="F4605" s="8" t="s">
        <v>15997</v>
      </c>
    </row>
    <row r="4606" spans="1:6" ht="15.75" customHeight="1" x14ac:dyDescent="0.25">
      <c r="A4606" s="8"/>
      <c r="B4606" s="8" t="s">
        <v>15162</v>
      </c>
      <c r="C4606" s="8" t="s">
        <v>15163</v>
      </c>
      <c r="D4606" s="8" t="s">
        <v>13525</v>
      </c>
      <c r="E4606" s="8"/>
      <c r="F4606" s="8" t="s">
        <v>15999</v>
      </c>
    </row>
    <row r="4607" spans="1:6" ht="15.75" customHeight="1" x14ac:dyDescent="0.25">
      <c r="A4607" s="8"/>
      <c r="B4607" s="8" t="s">
        <v>15162</v>
      </c>
      <c r="C4607" s="8" t="s">
        <v>15163</v>
      </c>
      <c r="D4607" s="8" t="s">
        <v>18233</v>
      </c>
      <c r="E4607" s="8"/>
      <c r="F4607" s="8" t="s">
        <v>18249</v>
      </c>
    </row>
    <row r="4608" spans="1:6" ht="15.75" customHeight="1" x14ac:dyDescent="0.25">
      <c r="A4608" s="8"/>
      <c r="B4608" s="8" t="s">
        <v>15162</v>
      </c>
      <c r="C4608" s="8" t="s">
        <v>15163</v>
      </c>
      <c r="D4608" s="8" t="s">
        <v>13537</v>
      </c>
      <c r="E4608" s="8"/>
      <c r="F4608" s="8" t="s">
        <v>16001</v>
      </c>
    </row>
    <row r="4609" spans="1:6" ht="15.75" customHeight="1" x14ac:dyDescent="0.25">
      <c r="A4609" s="8"/>
      <c r="B4609" s="8" t="s">
        <v>15162</v>
      </c>
      <c r="C4609" s="8" t="s">
        <v>15163</v>
      </c>
      <c r="D4609" s="8" t="s">
        <v>13551</v>
      </c>
      <c r="E4609" s="8"/>
      <c r="F4609" s="8" t="s">
        <v>15995</v>
      </c>
    </row>
    <row r="4610" spans="1:6" ht="15.75" customHeight="1" x14ac:dyDescent="0.25">
      <c r="A4610" s="8"/>
      <c r="B4610" s="8" t="s">
        <v>15162</v>
      </c>
      <c r="C4610" s="8" t="s">
        <v>15163</v>
      </c>
      <c r="D4610" s="8" t="s">
        <v>13549</v>
      </c>
      <c r="E4610" s="8"/>
      <c r="F4610" s="8" t="s">
        <v>15998</v>
      </c>
    </row>
    <row r="4611" spans="1:6" ht="15.75" customHeight="1" x14ac:dyDescent="0.25">
      <c r="A4611" s="8"/>
      <c r="B4611" s="8" t="s">
        <v>15162</v>
      </c>
      <c r="C4611" s="8" t="s">
        <v>15163</v>
      </c>
      <c r="D4611" s="8" t="s">
        <v>13495</v>
      </c>
      <c r="E4611" s="8"/>
      <c r="F4611" s="8" t="s">
        <v>16005</v>
      </c>
    </row>
    <row r="4612" spans="1:6" ht="15.75" customHeight="1" x14ac:dyDescent="0.25">
      <c r="A4612" s="8"/>
      <c r="B4612" s="8" t="s">
        <v>15162</v>
      </c>
      <c r="C4612" s="8" t="s">
        <v>15163</v>
      </c>
      <c r="D4612" s="8" t="s">
        <v>13513</v>
      </c>
      <c r="E4612" s="8"/>
      <c r="F4612" s="8" t="s">
        <v>15981</v>
      </c>
    </row>
    <row r="4613" spans="1:6" ht="15.75" customHeight="1" x14ac:dyDescent="0.25">
      <c r="A4613" s="8"/>
      <c r="B4613" s="8" t="s">
        <v>15162</v>
      </c>
      <c r="C4613" s="8" t="s">
        <v>15163</v>
      </c>
      <c r="D4613" s="8" t="s">
        <v>13501</v>
      </c>
      <c r="E4613" s="8"/>
      <c r="F4613" s="8" t="s">
        <v>15984</v>
      </c>
    </row>
    <row r="4614" spans="1:6" ht="15.75" customHeight="1" x14ac:dyDescent="0.25">
      <c r="A4614" s="8"/>
      <c r="B4614" s="8" t="s">
        <v>15162</v>
      </c>
      <c r="C4614" s="8" t="s">
        <v>15163</v>
      </c>
      <c r="D4614" s="8" t="s">
        <v>13511</v>
      </c>
      <c r="E4614" s="8"/>
      <c r="F4614" s="8" t="s">
        <v>15979</v>
      </c>
    </row>
    <row r="4615" spans="1:6" ht="15.75" customHeight="1" x14ac:dyDescent="0.25">
      <c r="A4615" s="8"/>
      <c r="B4615" s="8" t="s">
        <v>15162</v>
      </c>
      <c r="C4615" s="8" t="s">
        <v>15163</v>
      </c>
      <c r="D4615" s="8" t="s">
        <v>13515</v>
      </c>
      <c r="E4615" s="8"/>
      <c r="F4615" s="8" t="s">
        <v>15980</v>
      </c>
    </row>
    <row r="4616" spans="1:6" ht="15.75" customHeight="1" x14ac:dyDescent="0.25">
      <c r="A4616" s="8"/>
      <c r="B4616" s="8" t="s">
        <v>15162</v>
      </c>
      <c r="C4616" s="8" t="s">
        <v>15163</v>
      </c>
      <c r="D4616" s="8" t="s">
        <v>13517</v>
      </c>
      <c r="E4616" s="8"/>
      <c r="F4616" s="8" t="s">
        <v>15978</v>
      </c>
    </row>
    <row r="4617" spans="1:6" ht="15.75" customHeight="1" x14ac:dyDescent="0.25">
      <c r="A4617" s="8"/>
      <c r="B4617" s="8" t="s">
        <v>15162</v>
      </c>
      <c r="C4617" s="8" t="s">
        <v>15163</v>
      </c>
      <c r="D4617" s="8" t="s">
        <v>13489</v>
      </c>
      <c r="E4617" s="8"/>
      <c r="F4617" s="8" t="s">
        <v>15985</v>
      </c>
    </row>
    <row r="4618" spans="1:6" ht="15.75" customHeight="1" x14ac:dyDescent="0.25">
      <c r="A4618" s="8"/>
      <c r="B4618" s="8" t="s">
        <v>15162</v>
      </c>
      <c r="C4618" s="8" t="s">
        <v>15163</v>
      </c>
      <c r="D4618" s="8" t="s">
        <v>13497</v>
      </c>
      <c r="E4618" s="8"/>
      <c r="F4618" s="8" t="s">
        <v>16004</v>
      </c>
    </row>
    <row r="4619" spans="1:6" ht="15.75" customHeight="1" x14ac:dyDescent="0.25">
      <c r="A4619" s="8"/>
      <c r="B4619" s="8" t="s">
        <v>15162</v>
      </c>
      <c r="C4619" s="8" t="s">
        <v>15163</v>
      </c>
      <c r="D4619" s="8" t="s">
        <v>13499</v>
      </c>
      <c r="E4619" s="8"/>
      <c r="F4619" s="8" t="s">
        <v>16002</v>
      </c>
    </row>
    <row r="4620" spans="1:6" ht="15.75" customHeight="1" x14ac:dyDescent="0.25">
      <c r="A4620" s="8"/>
      <c r="B4620" s="8" t="s">
        <v>15162</v>
      </c>
      <c r="C4620" s="8" t="s">
        <v>15163</v>
      </c>
      <c r="D4620" s="8" t="s">
        <v>13493</v>
      </c>
      <c r="E4620" s="8"/>
      <c r="F4620" s="8" t="s">
        <v>16003</v>
      </c>
    </row>
    <row r="4621" spans="1:6" ht="15.75" customHeight="1" x14ac:dyDescent="0.25">
      <c r="A4621" s="8"/>
      <c r="B4621" s="8" t="s">
        <v>15162</v>
      </c>
      <c r="C4621" s="8" t="s">
        <v>15163</v>
      </c>
      <c r="D4621" s="8" t="s">
        <v>13491</v>
      </c>
      <c r="E4621" s="8"/>
      <c r="F4621" s="8" t="s">
        <v>15982</v>
      </c>
    </row>
    <row r="4622" spans="1:6" ht="15.75" customHeight="1" x14ac:dyDescent="0.25">
      <c r="A4622" s="8"/>
      <c r="B4622" s="8" t="s">
        <v>15162</v>
      </c>
      <c r="C4622" s="8" t="s">
        <v>15163</v>
      </c>
      <c r="D4622" s="8" t="s">
        <v>13487</v>
      </c>
      <c r="E4622" s="8"/>
      <c r="F4622" s="8" t="s">
        <v>15983</v>
      </c>
    </row>
    <row r="4623" spans="1:6" ht="15.75" customHeight="1" x14ac:dyDescent="0.25">
      <c r="A4623" s="8"/>
      <c r="B4623" s="8" t="s">
        <v>15162</v>
      </c>
      <c r="C4623" s="8" t="s">
        <v>15163</v>
      </c>
      <c r="D4623" s="8" t="s">
        <v>13629</v>
      </c>
      <c r="E4623" s="8"/>
      <c r="F4623" s="8" t="s">
        <v>15929</v>
      </c>
    </row>
    <row r="4624" spans="1:6" ht="15.75" customHeight="1" x14ac:dyDescent="0.25">
      <c r="A4624" s="8"/>
      <c r="B4624" s="8" t="s">
        <v>15162</v>
      </c>
      <c r="C4624" s="8" t="s">
        <v>15163</v>
      </c>
      <c r="D4624" s="8" t="s">
        <v>13639</v>
      </c>
      <c r="E4624" s="8"/>
      <c r="F4624" s="8" t="s">
        <v>15930</v>
      </c>
    </row>
    <row r="4625" spans="1:6" ht="15.75" customHeight="1" x14ac:dyDescent="0.25">
      <c r="A4625" s="8"/>
      <c r="B4625" s="8" t="s">
        <v>15162</v>
      </c>
      <c r="C4625" s="8" t="s">
        <v>15163</v>
      </c>
      <c r="D4625" s="8" t="s">
        <v>13631</v>
      </c>
      <c r="E4625" s="8"/>
      <c r="F4625" s="8" t="s">
        <v>15940</v>
      </c>
    </row>
    <row r="4626" spans="1:6" ht="15.75" customHeight="1" x14ac:dyDescent="0.25">
      <c r="A4626" s="8"/>
      <c r="B4626" s="8" t="s">
        <v>15162</v>
      </c>
      <c r="C4626" s="8" t="s">
        <v>15163</v>
      </c>
      <c r="D4626" s="8" t="s">
        <v>13645</v>
      </c>
      <c r="E4626" s="8"/>
      <c r="F4626" s="8" t="s">
        <v>15941</v>
      </c>
    </row>
    <row r="4627" spans="1:6" ht="15.75" customHeight="1" x14ac:dyDescent="0.25">
      <c r="A4627" s="8"/>
      <c r="B4627" s="8" t="s">
        <v>15162</v>
      </c>
      <c r="C4627" s="8" t="s">
        <v>15163</v>
      </c>
      <c r="D4627" s="8" t="s">
        <v>13633</v>
      </c>
      <c r="E4627" s="8"/>
      <c r="F4627" s="8" t="s">
        <v>15939</v>
      </c>
    </row>
    <row r="4628" spans="1:6" ht="15.75" customHeight="1" x14ac:dyDescent="0.25">
      <c r="A4628" s="8"/>
      <c r="B4628" s="8" t="s">
        <v>15162</v>
      </c>
      <c r="C4628" s="8" t="s">
        <v>15163</v>
      </c>
      <c r="D4628" s="8" t="s">
        <v>13637</v>
      </c>
      <c r="E4628" s="8"/>
      <c r="F4628" s="8" t="s">
        <v>15927</v>
      </c>
    </row>
    <row r="4629" spans="1:6" ht="15.75" customHeight="1" x14ac:dyDescent="0.25">
      <c r="A4629" s="8"/>
      <c r="B4629" s="8" t="s">
        <v>15162</v>
      </c>
      <c r="C4629" s="8" t="s">
        <v>15163</v>
      </c>
      <c r="D4629" s="8" t="s">
        <v>13535</v>
      </c>
      <c r="E4629" s="8"/>
      <c r="F4629" s="8" t="s">
        <v>15935</v>
      </c>
    </row>
    <row r="4630" spans="1:6" ht="15.75" customHeight="1" x14ac:dyDescent="0.25">
      <c r="A4630" s="8"/>
      <c r="B4630" s="8" t="s">
        <v>15162</v>
      </c>
      <c r="C4630" s="8" t="s">
        <v>15163</v>
      </c>
      <c r="D4630" s="8" t="s">
        <v>13527</v>
      </c>
      <c r="E4630" s="8"/>
      <c r="F4630" s="8" t="s">
        <v>15932</v>
      </c>
    </row>
    <row r="4631" spans="1:6" ht="15.75" customHeight="1" x14ac:dyDescent="0.25">
      <c r="A4631" s="8"/>
      <c r="B4631" s="8" t="s">
        <v>15162</v>
      </c>
      <c r="C4631" s="8" t="s">
        <v>15163</v>
      </c>
      <c r="D4631" s="8" t="s">
        <v>13529</v>
      </c>
      <c r="E4631" s="8"/>
      <c r="F4631" s="8" t="s">
        <v>15934</v>
      </c>
    </row>
    <row r="4632" spans="1:6" ht="15.75" customHeight="1" x14ac:dyDescent="0.25">
      <c r="A4632" s="8"/>
      <c r="B4632" s="8" t="s">
        <v>15162</v>
      </c>
      <c r="C4632" s="8" t="s">
        <v>15163</v>
      </c>
      <c r="D4632" s="8" t="s">
        <v>13635</v>
      </c>
      <c r="E4632" s="8"/>
      <c r="F4632" s="8" t="s">
        <v>15928</v>
      </c>
    </row>
    <row r="4633" spans="1:6" ht="15.75" customHeight="1" x14ac:dyDescent="0.25">
      <c r="A4633" s="8"/>
      <c r="B4633" s="8" t="s">
        <v>15162</v>
      </c>
      <c r="C4633" s="8" t="s">
        <v>15163</v>
      </c>
      <c r="D4633" s="8" t="s">
        <v>13531</v>
      </c>
      <c r="E4633" s="8"/>
      <c r="F4633" s="8" t="s">
        <v>15931</v>
      </c>
    </row>
    <row r="4634" spans="1:6" ht="15.75" customHeight="1" x14ac:dyDescent="0.25">
      <c r="A4634" s="8"/>
      <c r="B4634" s="8" t="s">
        <v>15162</v>
      </c>
      <c r="C4634" s="8" t="s">
        <v>15163</v>
      </c>
      <c r="D4634" s="8" t="s">
        <v>13647</v>
      </c>
      <c r="E4634" s="8"/>
      <c r="F4634" s="8" t="s">
        <v>15938</v>
      </c>
    </row>
    <row r="4635" spans="1:6" ht="15.75" customHeight="1" x14ac:dyDescent="0.25">
      <c r="A4635" s="8"/>
      <c r="B4635" s="8" t="s">
        <v>15162</v>
      </c>
      <c r="C4635" s="8" t="s">
        <v>15163</v>
      </c>
      <c r="D4635" s="8" t="s">
        <v>13345</v>
      </c>
      <c r="E4635" s="8"/>
      <c r="F4635" s="8" t="s">
        <v>15912</v>
      </c>
    </row>
    <row r="4636" spans="1:6" ht="15.75" customHeight="1" x14ac:dyDescent="0.25">
      <c r="A4636" s="8"/>
      <c r="B4636" s="8" t="s">
        <v>15162</v>
      </c>
      <c r="C4636" s="8" t="s">
        <v>15163</v>
      </c>
      <c r="D4636" s="8" t="s">
        <v>13347</v>
      </c>
      <c r="E4636" s="8"/>
      <c r="F4636" s="8" t="s">
        <v>15915</v>
      </c>
    </row>
    <row r="4637" spans="1:6" ht="15.75" customHeight="1" x14ac:dyDescent="0.25">
      <c r="A4637" s="8"/>
      <c r="B4637" s="8" t="s">
        <v>15162</v>
      </c>
      <c r="C4637" s="8" t="s">
        <v>15163</v>
      </c>
      <c r="D4637" s="8" t="s">
        <v>13343</v>
      </c>
      <c r="E4637" s="8"/>
      <c r="F4637" s="8" t="s">
        <v>15909</v>
      </c>
    </row>
    <row r="4638" spans="1:6" ht="15.75" customHeight="1" x14ac:dyDescent="0.25">
      <c r="A4638" s="8"/>
      <c r="B4638" s="8" t="s">
        <v>15162</v>
      </c>
      <c r="C4638" s="8" t="s">
        <v>15163</v>
      </c>
      <c r="D4638" s="8" t="s">
        <v>13351</v>
      </c>
      <c r="E4638" s="8"/>
      <c r="F4638" s="8" t="s">
        <v>15911</v>
      </c>
    </row>
    <row r="4639" spans="1:6" ht="15.75" customHeight="1" x14ac:dyDescent="0.25">
      <c r="A4639" s="8"/>
      <c r="B4639" s="8" t="s">
        <v>15162</v>
      </c>
      <c r="C4639" s="8" t="s">
        <v>15163</v>
      </c>
      <c r="D4639" s="8" t="s">
        <v>13353</v>
      </c>
      <c r="E4639" s="8"/>
      <c r="F4639" s="8" t="s">
        <v>15908</v>
      </c>
    </row>
    <row r="4640" spans="1:6" ht="15.75" customHeight="1" x14ac:dyDescent="0.25">
      <c r="A4640" s="8"/>
      <c r="B4640" s="8" t="s">
        <v>15162</v>
      </c>
      <c r="C4640" s="8" t="s">
        <v>15163</v>
      </c>
      <c r="D4640" s="8" t="s">
        <v>13415</v>
      </c>
      <c r="E4640" s="8"/>
      <c r="F4640" s="8" t="s">
        <v>15916</v>
      </c>
    </row>
    <row r="4641" spans="1:6" ht="15.75" customHeight="1" x14ac:dyDescent="0.25">
      <c r="A4641" s="8"/>
      <c r="B4641" s="8" t="s">
        <v>15162</v>
      </c>
      <c r="C4641" s="8" t="s">
        <v>15163</v>
      </c>
      <c r="D4641" s="8" t="s">
        <v>13417</v>
      </c>
      <c r="E4641" s="8"/>
      <c r="F4641" s="8" t="s">
        <v>15937</v>
      </c>
    </row>
    <row r="4642" spans="1:6" ht="15.75" customHeight="1" x14ac:dyDescent="0.25">
      <c r="A4642" s="8"/>
      <c r="B4642" s="8" t="s">
        <v>15162</v>
      </c>
      <c r="C4642" s="8" t="s">
        <v>15163</v>
      </c>
      <c r="D4642" s="8" t="s">
        <v>13641</v>
      </c>
      <c r="E4642" s="8"/>
      <c r="F4642" s="8" t="s">
        <v>15936</v>
      </c>
    </row>
    <row r="4643" spans="1:6" ht="15.75" customHeight="1" x14ac:dyDescent="0.25">
      <c r="A4643" s="8"/>
      <c r="B4643" s="8" t="s">
        <v>15162</v>
      </c>
      <c r="C4643" s="8" t="s">
        <v>15163</v>
      </c>
      <c r="D4643" s="8" t="s">
        <v>13409</v>
      </c>
      <c r="E4643" s="8"/>
      <c r="F4643" s="8" t="s">
        <v>15926</v>
      </c>
    </row>
    <row r="4644" spans="1:6" ht="15.75" customHeight="1" x14ac:dyDescent="0.25">
      <c r="A4644" s="8"/>
      <c r="B4644" s="8" t="s">
        <v>15162</v>
      </c>
      <c r="C4644" s="8" t="s">
        <v>15163</v>
      </c>
      <c r="D4644" s="8" t="s">
        <v>13413</v>
      </c>
      <c r="E4644" s="8"/>
      <c r="F4644" s="8" t="s">
        <v>15913</v>
      </c>
    </row>
    <row r="4645" spans="1:6" ht="15.75" customHeight="1" x14ac:dyDescent="0.25">
      <c r="A4645" s="8"/>
      <c r="B4645" s="8" t="s">
        <v>15162</v>
      </c>
      <c r="C4645" s="8" t="s">
        <v>15163</v>
      </c>
      <c r="D4645" s="8" t="s">
        <v>13411</v>
      </c>
      <c r="E4645" s="8"/>
      <c r="F4645" s="8" t="s">
        <v>15914</v>
      </c>
    </row>
    <row r="4646" spans="1:6" ht="15.75" customHeight="1" x14ac:dyDescent="0.25">
      <c r="A4646" s="8"/>
      <c r="B4646" s="8" t="s">
        <v>15162</v>
      </c>
      <c r="C4646" s="8" t="s">
        <v>15163</v>
      </c>
      <c r="D4646" s="8" t="s">
        <v>13559</v>
      </c>
      <c r="E4646" s="8"/>
      <c r="F4646" s="8" t="s">
        <v>16017</v>
      </c>
    </row>
    <row r="4647" spans="1:6" ht="15.75" customHeight="1" x14ac:dyDescent="0.25">
      <c r="A4647" s="8"/>
      <c r="B4647" s="8" t="s">
        <v>15162</v>
      </c>
      <c r="C4647" s="8" t="s">
        <v>15163</v>
      </c>
      <c r="D4647" s="8" t="s">
        <v>13553</v>
      </c>
      <c r="E4647" s="8"/>
      <c r="F4647" s="8" t="s">
        <v>16018</v>
      </c>
    </row>
    <row r="4648" spans="1:6" ht="15.75" customHeight="1" x14ac:dyDescent="0.25">
      <c r="A4648" s="8"/>
      <c r="B4648" s="8" t="s">
        <v>15162</v>
      </c>
      <c r="C4648" s="8" t="s">
        <v>15163</v>
      </c>
      <c r="D4648" s="8" t="s">
        <v>13557</v>
      </c>
      <c r="E4648" s="8"/>
      <c r="F4648" s="8" t="s">
        <v>16014</v>
      </c>
    </row>
    <row r="4649" spans="1:6" ht="15.75" customHeight="1" x14ac:dyDescent="0.25">
      <c r="A4649" s="8"/>
      <c r="B4649" s="8" t="s">
        <v>15162</v>
      </c>
      <c r="C4649" s="8" t="s">
        <v>15163</v>
      </c>
      <c r="D4649" s="8" t="s">
        <v>13585</v>
      </c>
      <c r="E4649" s="8"/>
      <c r="F4649" s="8" t="s">
        <v>16010</v>
      </c>
    </row>
    <row r="4650" spans="1:6" ht="15.75" customHeight="1" x14ac:dyDescent="0.25">
      <c r="A4650" s="8"/>
      <c r="B4650" s="8" t="s">
        <v>15162</v>
      </c>
      <c r="C4650" s="8" t="s">
        <v>15163</v>
      </c>
      <c r="D4650" s="8" t="s">
        <v>13571</v>
      </c>
      <c r="E4650" s="8"/>
      <c r="F4650" s="8" t="s">
        <v>16011</v>
      </c>
    </row>
    <row r="4651" spans="1:6" ht="15.75" customHeight="1" x14ac:dyDescent="0.25">
      <c r="A4651" s="8"/>
      <c r="B4651" s="8" t="s">
        <v>15162</v>
      </c>
      <c r="C4651" s="8" t="s">
        <v>15163</v>
      </c>
      <c r="D4651" s="8" t="s">
        <v>13555</v>
      </c>
      <c r="E4651" s="8"/>
      <c r="F4651" s="8" t="s">
        <v>16015</v>
      </c>
    </row>
    <row r="4652" spans="1:6" ht="15.75" customHeight="1" x14ac:dyDescent="0.25">
      <c r="A4652" s="8"/>
      <c r="B4652" s="8" t="s">
        <v>15162</v>
      </c>
      <c r="C4652" s="8" t="s">
        <v>15163</v>
      </c>
      <c r="D4652" s="8" t="s">
        <v>13563</v>
      </c>
      <c r="E4652" s="8"/>
      <c r="F4652" s="8" t="s">
        <v>16039</v>
      </c>
    </row>
    <row r="4653" spans="1:6" ht="15.75" customHeight="1" x14ac:dyDescent="0.25">
      <c r="A4653" s="8"/>
      <c r="B4653" s="8" t="s">
        <v>15162</v>
      </c>
      <c r="C4653" s="8" t="s">
        <v>15163</v>
      </c>
      <c r="D4653" s="8" t="s">
        <v>13565</v>
      </c>
      <c r="E4653" s="8"/>
      <c r="F4653" s="8" t="s">
        <v>16036</v>
      </c>
    </row>
    <row r="4654" spans="1:6" ht="15.75" customHeight="1" x14ac:dyDescent="0.25">
      <c r="A4654" s="8"/>
      <c r="B4654" s="8" t="s">
        <v>15162</v>
      </c>
      <c r="C4654" s="8" t="s">
        <v>15163</v>
      </c>
      <c r="D4654" s="8" t="s">
        <v>13569</v>
      </c>
      <c r="E4654" s="8"/>
      <c r="F4654" s="8" t="s">
        <v>16038</v>
      </c>
    </row>
    <row r="4655" spans="1:6" ht="15.75" customHeight="1" x14ac:dyDescent="0.25">
      <c r="A4655" s="8"/>
      <c r="B4655" s="8" t="s">
        <v>15162</v>
      </c>
      <c r="C4655" s="8" t="s">
        <v>15163</v>
      </c>
      <c r="D4655" s="8" t="s">
        <v>13561</v>
      </c>
      <c r="E4655" s="8"/>
      <c r="F4655" s="8" t="s">
        <v>16016</v>
      </c>
    </row>
    <row r="4656" spans="1:6" ht="15.75" customHeight="1" x14ac:dyDescent="0.25">
      <c r="A4656" s="8"/>
      <c r="B4656" s="8" t="s">
        <v>15162</v>
      </c>
      <c r="C4656" s="8" t="s">
        <v>15163</v>
      </c>
      <c r="D4656" s="8" t="s">
        <v>13567</v>
      </c>
      <c r="E4656" s="8"/>
      <c r="F4656" s="8" t="s">
        <v>16027</v>
      </c>
    </row>
    <row r="4657" spans="1:6" ht="15.75" customHeight="1" x14ac:dyDescent="0.25">
      <c r="A4657" s="8"/>
      <c r="B4657" s="8" t="s">
        <v>15162</v>
      </c>
      <c r="C4657" s="8" t="s">
        <v>15163</v>
      </c>
      <c r="D4657" s="8" t="s">
        <v>13583</v>
      </c>
      <c r="E4657" s="8"/>
      <c r="F4657" s="8" t="s">
        <v>16013</v>
      </c>
    </row>
    <row r="4658" spans="1:6" ht="15.75" customHeight="1" x14ac:dyDescent="0.25">
      <c r="A4658" s="8"/>
      <c r="B4658" s="8" t="s">
        <v>15162</v>
      </c>
      <c r="C4658" s="8" t="s">
        <v>15163</v>
      </c>
      <c r="D4658" s="8" t="s">
        <v>13533</v>
      </c>
      <c r="E4658" s="8"/>
      <c r="F4658" s="8" t="s">
        <v>16019</v>
      </c>
    </row>
    <row r="4659" spans="1:6" ht="15.75" customHeight="1" x14ac:dyDescent="0.25">
      <c r="A4659" s="8"/>
      <c r="B4659" s="8" t="s">
        <v>15162</v>
      </c>
      <c r="C4659" s="8" t="s">
        <v>15163</v>
      </c>
      <c r="D4659" s="8" t="s">
        <v>13577</v>
      </c>
      <c r="E4659" s="8"/>
      <c r="F4659" s="8" t="s">
        <v>16020</v>
      </c>
    </row>
    <row r="4660" spans="1:6" ht="15.75" customHeight="1" x14ac:dyDescent="0.25">
      <c r="A4660" s="8"/>
      <c r="B4660" s="8" t="s">
        <v>15162</v>
      </c>
      <c r="C4660" s="8" t="s">
        <v>15163</v>
      </c>
      <c r="D4660" s="8" t="s">
        <v>13643</v>
      </c>
      <c r="E4660" s="8"/>
      <c r="F4660" s="8" t="s">
        <v>16021</v>
      </c>
    </row>
    <row r="4661" spans="1:6" ht="15.75" customHeight="1" x14ac:dyDescent="0.25">
      <c r="A4661" s="8"/>
      <c r="B4661" s="8" t="s">
        <v>15162</v>
      </c>
      <c r="C4661" s="8" t="s">
        <v>15163</v>
      </c>
      <c r="D4661" s="8" t="s">
        <v>13523</v>
      </c>
      <c r="E4661" s="8"/>
      <c r="F4661" s="8" t="s">
        <v>15933</v>
      </c>
    </row>
    <row r="4662" spans="1:6" ht="15.75" customHeight="1" x14ac:dyDescent="0.25">
      <c r="A4662" s="8"/>
      <c r="B4662" s="8" t="s">
        <v>15162</v>
      </c>
      <c r="C4662" s="8" t="s">
        <v>15163</v>
      </c>
      <c r="D4662" s="8" t="s">
        <v>13521</v>
      </c>
      <c r="E4662" s="8"/>
      <c r="F4662" s="8" t="s">
        <v>15977</v>
      </c>
    </row>
    <row r="4663" spans="1:6" ht="15.75" customHeight="1" x14ac:dyDescent="0.25">
      <c r="A4663" s="8"/>
      <c r="B4663" s="8" t="s">
        <v>15162</v>
      </c>
      <c r="C4663" s="8" t="s">
        <v>15163</v>
      </c>
      <c r="D4663" s="8" t="s">
        <v>13579</v>
      </c>
      <c r="E4663" s="8"/>
      <c r="F4663" s="8" t="s">
        <v>16022</v>
      </c>
    </row>
    <row r="4664" spans="1:6" ht="15.75" customHeight="1" x14ac:dyDescent="0.25">
      <c r="A4664" s="8"/>
      <c r="B4664" s="8" t="s">
        <v>15162</v>
      </c>
      <c r="C4664" s="8" t="s">
        <v>15163</v>
      </c>
      <c r="D4664" s="8" t="s">
        <v>13587</v>
      </c>
      <c r="E4664" s="8"/>
      <c r="F4664" s="8" t="s">
        <v>16024</v>
      </c>
    </row>
    <row r="4665" spans="1:6" ht="15.75" customHeight="1" x14ac:dyDescent="0.25">
      <c r="A4665" s="8"/>
      <c r="B4665" s="8" t="s">
        <v>15162</v>
      </c>
      <c r="C4665" s="8" t="s">
        <v>15163</v>
      </c>
      <c r="D4665" s="8" t="s">
        <v>13589</v>
      </c>
      <c r="E4665" s="8"/>
      <c r="F4665" s="8" t="s">
        <v>16012</v>
      </c>
    </row>
    <row r="4666" spans="1:6" ht="15.75" customHeight="1" x14ac:dyDescent="0.25">
      <c r="A4666" s="8"/>
      <c r="B4666" s="8" t="s">
        <v>15162</v>
      </c>
      <c r="C4666" s="8" t="s">
        <v>15163</v>
      </c>
      <c r="D4666" s="8" t="s">
        <v>13581</v>
      </c>
      <c r="E4666" s="8"/>
      <c r="F4666" s="8" t="s">
        <v>16023</v>
      </c>
    </row>
    <row r="4667" spans="1:6" ht="15.75" customHeight="1" x14ac:dyDescent="0.25">
      <c r="A4667" s="8"/>
      <c r="B4667" s="8" t="s">
        <v>15162</v>
      </c>
      <c r="C4667" s="8" t="s">
        <v>15163</v>
      </c>
      <c r="D4667" s="8" t="s">
        <v>13573</v>
      </c>
      <c r="E4667" s="8"/>
      <c r="F4667" s="8" t="s">
        <v>16025</v>
      </c>
    </row>
    <row r="4668" spans="1:6" ht="15.75" customHeight="1" x14ac:dyDescent="0.25">
      <c r="A4668" s="8"/>
      <c r="B4668" s="8" t="s">
        <v>15162</v>
      </c>
      <c r="C4668" s="8" t="s">
        <v>15163</v>
      </c>
      <c r="D4668" s="8" t="s">
        <v>13575</v>
      </c>
      <c r="E4668" s="8"/>
      <c r="F4668" s="8" t="s">
        <v>16026</v>
      </c>
    </row>
    <row r="4669" spans="1:6" ht="15.75" customHeight="1" x14ac:dyDescent="0.25">
      <c r="A4669" s="8"/>
      <c r="B4669" s="8" t="s">
        <v>15162</v>
      </c>
      <c r="C4669" s="8" t="s">
        <v>15163</v>
      </c>
      <c r="D4669" s="8" t="s">
        <v>13429</v>
      </c>
      <c r="E4669" s="8"/>
      <c r="F4669" s="8" t="s">
        <v>16180</v>
      </c>
    </row>
    <row r="4670" spans="1:6" ht="15.75" customHeight="1" x14ac:dyDescent="0.25">
      <c r="A4670" s="8"/>
      <c r="B4670" s="8" t="s">
        <v>15162</v>
      </c>
      <c r="C4670" s="8" t="s">
        <v>15163</v>
      </c>
      <c r="D4670" s="8" t="s">
        <v>9196</v>
      </c>
      <c r="E4670" s="8"/>
      <c r="F4670" s="8" t="s">
        <v>15615</v>
      </c>
    </row>
    <row r="4671" spans="1:6" ht="15.75" customHeight="1" x14ac:dyDescent="0.25">
      <c r="A4671" s="8"/>
      <c r="B4671" s="8" t="s">
        <v>15162</v>
      </c>
      <c r="C4671" s="8" t="s">
        <v>15163</v>
      </c>
      <c r="D4671" s="8" t="s">
        <v>9194</v>
      </c>
      <c r="E4671" s="8"/>
      <c r="F4671" s="8" t="s">
        <v>15606</v>
      </c>
    </row>
    <row r="4672" spans="1:6" ht="15.75" customHeight="1" x14ac:dyDescent="0.25">
      <c r="A4672" s="8"/>
      <c r="B4672" s="8" t="s">
        <v>15162</v>
      </c>
      <c r="C4672" s="8" t="s">
        <v>15163</v>
      </c>
      <c r="D4672" s="8" t="s">
        <v>9198</v>
      </c>
      <c r="E4672" s="8"/>
      <c r="F4672" s="8" t="s">
        <v>15614</v>
      </c>
    </row>
    <row r="4673" spans="1:6" ht="15.75" customHeight="1" x14ac:dyDescent="0.25">
      <c r="A4673" s="8"/>
      <c r="B4673" s="8" t="s">
        <v>15162</v>
      </c>
      <c r="C4673" s="8" t="s">
        <v>15163</v>
      </c>
      <c r="D4673" s="8" t="s">
        <v>9205</v>
      </c>
      <c r="E4673" s="8"/>
      <c r="F4673" s="8" t="s">
        <v>15616</v>
      </c>
    </row>
    <row r="4674" spans="1:6" ht="15.75" customHeight="1" x14ac:dyDescent="0.25">
      <c r="A4674" s="8"/>
      <c r="B4674" s="8" t="s">
        <v>15162</v>
      </c>
      <c r="C4674" s="8" t="s">
        <v>15163</v>
      </c>
      <c r="D4674" s="8" t="s">
        <v>9197</v>
      </c>
      <c r="E4674" s="8"/>
      <c r="F4674" s="8" t="s">
        <v>15613</v>
      </c>
    </row>
    <row r="4675" spans="1:6" ht="15.75" customHeight="1" x14ac:dyDescent="0.25">
      <c r="A4675" s="8"/>
      <c r="B4675" s="8" t="s">
        <v>15162</v>
      </c>
      <c r="C4675" s="8" t="s">
        <v>15163</v>
      </c>
      <c r="D4675" s="8" t="s">
        <v>9195</v>
      </c>
      <c r="E4675" s="8"/>
      <c r="F4675" s="8" t="s">
        <v>15595</v>
      </c>
    </row>
    <row r="4676" spans="1:6" ht="15.75" customHeight="1" x14ac:dyDescent="0.25">
      <c r="A4676" s="8"/>
      <c r="B4676" s="8" t="s">
        <v>15162</v>
      </c>
      <c r="C4676" s="8" t="s">
        <v>15163</v>
      </c>
      <c r="D4676" s="8" t="s">
        <v>9202</v>
      </c>
      <c r="E4676" s="8"/>
      <c r="F4676" s="8" t="s">
        <v>15591</v>
      </c>
    </row>
    <row r="4677" spans="1:6" ht="15.75" customHeight="1" x14ac:dyDescent="0.25">
      <c r="A4677" s="8"/>
      <c r="B4677" s="8" t="s">
        <v>15162</v>
      </c>
      <c r="C4677" s="8" t="s">
        <v>15163</v>
      </c>
      <c r="D4677" s="8" t="s">
        <v>9200</v>
      </c>
      <c r="E4677" s="8"/>
      <c r="F4677" s="8" t="s">
        <v>15592</v>
      </c>
    </row>
    <row r="4678" spans="1:6" ht="15.75" customHeight="1" x14ac:dyDescent="0.25">
      <c r="A4678" s="8"/>
      <c r="B4678" s="8" t="s">
        <v>15162</v>
      </c>
      <c r="C4678" s="8" t="s">
        <v>15163</v>
      </c>
      <c r="D4678" s="8" t="s">
        <v>9204</v>
      </c>
      <c r="E4678" s="8"/>
      <c r="F4678" s="8" t="s">
        <v>15594</v>
      </c>
    </row>
    <row r="4679" spans="1:6" ht="15.75" customHeight="1" x14ac:dyDescent="0.25">
      <c r="A4679" s="8"/>
      <c r="B4679" s="8" t="s">
        <v>15162</v>
      </c>
      <c r="C4679" s="8" t="s">
        <v>15163</v>
      </c>
      <c r="D4679" s="8" t="s">
        <v>9199</v>
      </c>
      <c r="E4679" s="8"/>
      <c r="F4679" s="8" t="s">
        <v>15596</v>
      </c>
    </row>
    <row r="4680" spans="1:6" ht="15.75" customHeight="1" x14ac:dyDescent="0.25">
      <c r="A4680" s="8"/>
      <c r="B4680" s="8" t="s">
        <v>15162</v>
      </c>
      <c r="C4680" s="8" t="s">
        <v>15163</v>
      </c>
      <c r="D4680" s="8" t="s">
        <v>9203</v>
      </c>
      <c r="E4680" s="8"/>
      <c r="F4680" s="8" t="s">
        <v>15597</v>
      </c>
    </row>
    <row r="4681" spans="1:6" ht="15.75" customHeight="1" x14ac:dyDescent="0.25">
      <c r="A4681" s="8"/>
      <c r="B4681" s="8" t="s">
        <v>15162</v>
      </c>
      <c r="C4681" s="8" t="s">
        <v>15163</v>
      </c>
      <c r="D4681" s="8" t="s">
        <v>9213</v>
      </c>
      <c r="E4681" s="8"/>
      <c r="F4681" s="8" t="s">
        <v>15619</v>
      </c>
    </row>
    <row r="4682" spans="1:6" ht="15.75" customHeight="1" x14ac:dyDescent="0.25">
      <c r="A4682" s="8"/>
      <c r="B4682" s="8" t="s">
        <v>15162</v>
      </c>
      <c r="C4682" s="8" t="s">
        <v>15163</v>
      </c>
      <c r="D4682" s="8" t="s">
        <v>9209</v>
      </c>
      <c r="E4682" s="8"/>
      <c r="F4682" s="8" t="s">
        <v>15610</v>
      </c>
    </row>
    <row r="4683" spans="1:6" ht="15.75" customHeight="1" x14ac:dyDescent="0.25">
      <c r="A4683" s="8"/>
      <c r="B4683" s="8" t="s">
        <v>15162</v>
      </c>
      <c r="C4683" s="8" t="s">
        <v>15163</v>
      </c>
      <c r="D4683" s="8" t="s">
        <v>9210</v>
      </c>
      <c r="E4683" s="8"/>
      <c r="F4683" s="8" t="s">
        <v>15611</v>
      </c>
    </row>
    <row r="4684" spans="1:6" ht="15.75" customHeight="1" x14ac:dyDescent="0.25">
      <c r="A4684" s="8"/>
      <c r="B4684" s="8" t="s">
        <v>15162</v>
      </c>
      <c r="C4684" s="8" t="s">
        <v>15163</v>
      </c>
      <c r="D4684" s="8" t="s">
        <v>9193</v>
      </c>
      <c r="E4684" s="8"/>
      <c r="F4684" s="8" t="s">
        <v>15570</v>
      </c>
    </row>
    <row r="4685" spans="1:6" ht="15.75" customHeight="1" x14ac:dyDescent="0.25">
      <c r="A4685" s="8"/>
      <c r="B4685" s="8" t="s">
        <v>15162</v>
      </c>
      <c r="C4685" s="8" t="s">
        <v>15163</v>
      </c>
      <c r="D4685" s="8" t="s">
        <v>9176</v>
      </c>
      <c r="E4685" s="8"/>
      <c r="F4685" s="8" t="s">
        <v>15568</v>
      </c>
    </row>
    <row r="4686" spans="1:6" ht="15.75" customHeight="1" x14ac:dyDescent="0.25">
      <c r="A4686" s="8"/>
      <c r="B4686" s="8" t="s">
        <v>15162</v>
      </c>
      <c r="C4686" s="8" t="s">
        <v>15163</v>
      </c>
      <c r="D4686" s="8" t="s">
        <v>9177</v>
      </c>
      <c r="E4686" s="8"/>
      <c r="F4686" s="8" t="s">
        <v>15569</v>
      </c>
    </row>
    <row r="4687" spans="1:6" ht="15.75" customHeight="1" x14ac:dyDescent="0.25">
      <c r="A4687" s="8"/>
      <c r="B4687" s="8" t="s">
        <v>15162</v>
      </c>
      <c r="C4687" s="8" t="s">
        <v>15163</v>
      </c>
      <c r="D4687" s="8" t="s">
        <v>9208</v>
      </c>
      <c r="E4687" s="8"/>
      <c r="F4687" s="8" t="s">
        <v>15612</v>
      </c>
    </row>
    <row r="4688" spans="1:6" ht="15.75" customHeight="1" x14ac:dyDescent="0.25">
      <c r="A4688" s="8"/>
      <c r="B4688" s="8" t="s">
        <v>15162</v>
      </c>
      <c r="C4688" s="8" t="s">
        <v>15163</v>
      </c>
      <c r="D4688" s="8" t="s">
        <v>9214</v>
      </c>
      <c r="E4688" s="8"/>
      <c r="F4688" s="8" t="s">
        <v>15617</v>
      </c>
    </row>
    <row r="4689" spans="1:6" ht="15.75" customHeight="1" x14ac:dyDescent="0.25">
      <c r="A4689" s="8"/>
      <c r="B4689" s="8" t="s">
        <v>15162</v>
      </c>
      <c r="C4689" s="8" t="s">
        <v>15163</v>
      </c>
      <c r="D4689" s="8" t="s">
        <v>9212</v>
      </c>
      <c r="E4689" s="8"/>
      <c r="F4689" s="8" t="s">
        <v>15618</v>
      </c>
    </row>
    <row r="4690" spans="1:6" ht="15.75" customHeight="1" x14ac:dyDescent="0.25">
      <c r="A4690" s="8"/>
      <c r="B4690" s="8" t="s">
        <v>15162</v>
      </c>
      <c r="C4690" s="8" t="s">
        <v>15163</v>
      </c>
      <c r="D4690" s="8" t="s">
        <v>9211</v>
      </c>
      <c r="E4690" s="8"/>
      <c r="F4690" s="8" t="s">
        <v>15608</v>
      </c>
    </row>
    <row r="4691" spans="1:6" ht="15.75" customHeight="1" x14ac:dyDescent="0.25">
      <c r="A4691" s="8"/>
      <c r="B4691" s="8" t="s">
        <v>15162</v>
      </c>
      <c r="C4691" s="8" t="s">
        <v>15163</v>
      </c>
      <c r="D4691" s="8" t="s">
        <v>9206</v>
      </c>
      <c r="E4691" s="8"/>
      <c r="F4691" s="8" t="s">
        <v>15609</v>
      </c>
    </row>
    <row r="4692" spans="1:6" ht="15.75" customHeight="1" x14ac:dyDescent="0.25">
      <c r="A4692" s="8"/>
      <c r="B4692" s="8" t="s">
        <v>15162</v>
      </c>
      <c r="C4692" s="8" t="s">
        <v>15163</v>
      </c>
      <c r="D4692" s="8" t="s">
        <v>9207</v>
      </c>
      <c r="E4692" s="8"/>
      <c r="F4692" s="8" t="s">
        <v>15607</v>
      </c>
    </row>
    <row r="4693" spans="1:6" ht="15.75" customHeight="1" x14ac:dyDescent="0.25">
      <c r="A4693" s="8"/>
      <c r="B4693" s="8" t="s">
        <v>15162</v>
      </c>
      <c r="C4693" s="8" t="s">
        <v>15163</v>
      </c>
      <c r="D4693" s="8" t="s">
        <v>9128</v>
      </c>
      <c r="E4693" s="8"/>
      <c r="F4693" s="8" t="s">
        <v>16217</v>
      </c>
    </row>
    <row r="4694" spans="1:6" ht="15.75" customHeight="1" x14ac:dyDescent="0.25">
      <c r="A4694" s="8"/>
      <c r="B4694" s="8" t="s">
        <v>15162</v>
      </c>
      <c r="C4694" s="8" t="s">
        <v>15163</v>
      </c>
      <c r="D4694" s="8" t="s">
        <v>9126</v>
      </c>
      <c r="E4694" s="8"/>
      <c r="F4694" s="8" t="s">
        <v>16218</v>
      </c>
    </row>
    <row r="4695" spans="1:6" ht="15.75" customHeight="1" x14ac:dyDescent="0.25">
      <c r="A4695" s="8"/>
      <c r="B4695" s="8" t="s">
        <v>15162</v>
      </c>
      <c r="C4695" s="8" t="s">
        <v>15163</v>
      </c>
      <c r="D4695" s="8" t="s">
        <v>9130</v>
      </c>
      <c r="E4695" s="8"/>
      <c r="F4695" s="8" t="s">
        <v>16209</v>
      </c>
    </row>
    <row r="4696" spans="1:6" ht="15.75" customHeight="1" x14ac:dyDescent="0.25">
      <c r="A4696" s="8"/>
      <c r="B4696" s="8" t="s">
        <v>15162</v>
      </c>
      <c r="C4696" s="8" t="s">
        <v>15163</v>
      </c>
      <c r="D4696" s="8" t="s">
        <v>9137</v>
      </c>
      <c r="E4696" s="8"/>
      <c r="F4696" s="8" t="s">
        <v>16213</v>
      </c>
    </row>
    <row r="4697" spans="1:6" ht="15.75" customHeight="1" x14ac:dyDescent="0.25">
      <c r="A4697" s="8"/>
      <c r="B4697" s="8" t="s">
        <v>15162</v>
      </c>
      <c r="C4697" s="8" t="s">
        <v>15163</v>
      </c>
      <c r="D4697" s="8" t="s">
        <v>9129</v>
      </c>
      <c r="E4697" s="8"/>
      <c r="F4697" s="8" t="s">
        <v>16208</v>
      </c>
    </row>
    <row r="4698" spans="1:6" ht="15.75" customHeight="1" x14ac:dyDescent="0.25">
      <c r="A4698" s="8"/>
      <c r="B4698" s="8" t="s">
        <v>15162</v>
      </c>
      <c r="C4698" s="8" t="s">
        <v>15163</v>
      </c>
      <c r="D4698" s="8" t="s">
        <v>9127</v>
      </c>
      <c r="E4698" s="8"/>
      <c r="F4698" s="8" t="s">
        <v>16219</v>
      </c>
    </row>
    <row r="4699" spans="1:6" ht="15.75" customHeight="1" x14ac:dyDescent="0.25">
      <c r="A4699" s="8"/>
      <c r="B4699" s="8" t="s">
        <v>15162</v>
      </c>
      <c r="C4699" s="8" t="s">
        <v>15163</v>
      </c>
      <c r="D4699" s="8" t="s">
        <v>9134</v>
      </c>
      <c r="E4699" s="8"/>
      <c r="F4699" s="8" t="s">
        <v>16179</v>
      </c>
    </row>
    <row r="4700" spans="1:6" ht="15.75" customHeight="1" x14ac:dyDescent="0.25">
      <c r="A4700" s="8"/>
      <c r="B4700" s="8" t="s">
        <v>15162</v>
      </c>
      <c r="C4700" s="8" t="s">
        <v>15163</v>
      </c>
      <c r="D4700" s="8" t="s">
        <v>9132</v>
      </c>
      <c r="E4700" s="8"/>
      <c r="F4700" s="8" t="s">
        <v>16176</v>
      </c>
    </row>
    <row r="4701" spans="1:6" ht="15.75" customHeight="1" x14ac:dyDescent="0.25">
      <c r="A4701" s="8"/>
      <c r="B4701" s="8" t="s">
        <v>15162</v>
      </c>
      <c r="C4701" s="8" t="s">
        <v>15163</v>
      </c>
      <c r="D4701" s="8" t="s">
        <v>9136</v>
      </c>
      <c r="E4701" s="8"/>
      <c r="F4701" s="8" t="s">
        <v>16216</v>
      </c>
    </row>
    <row r="4702" spans="1:6" ht="15.75" customHeight="1" x14ac:dyDescent="0.25">
      <c r="A4702" s="8"/>
      <c r="B4702" s="8" t="s">
        <v>15162</v>
      </c>
      <c r="C4702" s="8" t="s">
        <v>15163</v>
      </c>
      <c r="D4702" s="8" t="s">
        <v>9131</v>
      </c>
      <c r="E4702" s="8"/>
      <c r="F4702" s="8" t="s">
        <v>16214</v>
      </c>
    </row>
    <row r="4703" spans="1:6" ht="15.75" customHeight="1" x14ac:dyDescent="0.25">
      <c r="A4703" s="8"/>
      <c r="B4703" s="8" t="s">
        <v>15162</v>
      </c>
      <c r="C4703" s="8" t="s">
        <v>15163</v>
      </c>
      <c r="D4703" s="8" t="s">
        <v>9135</v>
      </c>
      <c r="E4703" s="8"/>
      <c r="F4703" s="8" t="s">
        <v>16215</v>
      </c>
    </row>
    <row r="4704" spans="1:6" ht="15.75" customHeight="1" x14ac:dyDescent="0.25">
      <c r="A4704" s="8"/>
      <c r="B4704" s="8" t="s">
        <v>15162</v>
      </c>
      <c r="C4704" s="8" t="s">
        <v>15163</v>
      </c>
      <c r="D4704" s="8" t="s">
        <v>9145</v>
      </c>
      <c r="E4704" s="8"/>
      <c r="F4704" s="8" t="s">
        <v>16212</v>
      </c>
    </row>
    <row r="4705" spans="1:6" ht="15.75" customHeight="1" x14ac:dyDescent="0.25">
      <c r="A4705" s="8"/>
      <c r="B4705" s="8" t="s">
        <v>15162</v>
      </c>
      <c r="C4705" s="8" t="s">
        <v>15163</v>
      </c>
      <c r="D4705" s="8" t="s">
        <v>9140</v>
      </c>
      <c r="E4705" s="8"/>
      <c r="F4705" s="8" t="s">
        <v>15604</v>
      </c>
    </row>
    <row r="4706" spans="1:6" ht="15.75" customHeight="1" x14ac:dyDescent="0.25">
      <c r="A4706" s="8"/>
      <c r="B4706" s="8" t="s">
        <v>15162</v>
      </c>
      <c r="C4706" s="8" t="s">
        <v>15163</v>
      </c>
      <c r="D4706" s="8" t="s">
        <v>9138</v>
      </c>
      <c r="E4706" s="8"/>
      <c r="F4706" s="8" t="s">
        <v>15605</v>
      </c>
    </row>
    <row r="4707" spans="1:6" ht="15.75" customHeight="1" x14ac:dyDescent="0.25">
      <c r="A4707" s="8"/>
      <c r="B4707" s="8" t="s">
        <v>15162</v>
      </c>
      <c r="C4707" s="8" t="s">
        <v>15163</v>
      </c>
      <c r="D4707" s="8" t="s">
        <v>9142</v>
      </c>
      <c r="E4707" s="8"/>
      <c r="F4707" s="8" t="s">
        <v>15603</v>
      </c>
    </row>
    <row r="4708" spans="1:6" ht="15.75" customHeight="1" x14ac:dyDescent="0.25">
      <c r="A4708" s="8"/>
      <c r="B4708" s="8" t="s">
        <v>15162</v>
      </c>
      <c r="C4708" s="8" t="s">
        <v>15163</v>
      </c>
      <c r="D4708" s="8" t="s">
        <v>9201</v>
      </c>
      <c r="E4708" s="8"/>
      <c r="F4708" s="8" t="s">
        <v>15593</v>
      </c>
    </row>
    <row r="4709" spans="1:6" ht="15.75" customHeight="1" x14ac:dyDescent="0.25">
      <c r="A4709" s="8"/>
      <c r="B4709" s="8" t="s">
        <v>15162</v>
      </c>
      <c r="C4709" s="8" t="s">
        <v>15163</v>
      </c>
      <c r="D4709" s="8" t="s">
        <v>9141</v>
      </c>
      <c r="E4709" s="8"/>
      <c r="F4709" s="8" t="s">
        <v>15598</v>
      </c>
    </row>
    <row r="4710" spans="1:6" ht="15.75" customHeight="1" x14ac:dyDescent="0.25">
      <c r="A4710" s="8"/>
      <c r="B4710" s="8" t="s">
        <v>15162</v>
      </c>
      <c r="C4710" s="8" t="s">
        <v>15163</v>
      </c>
      <c r="D4710" s="8" t="s">
        <v>9139</v>
      </c>
      <c r="E4710" s="8"/>
      <c r="F4710" s="8" t="s">
        <v>15602</v>
      </c>
    </row>
    <row r="4711" spans="1:6" ht="15.75" customHeight="1" x14ac:dyDescent="0.25">
      <c r="A4711" s="8"/>
      <c r="B4711" s="8" t="s">
        <v>15162</v>
      </c>
      <c r="C4711" s="8" t="s">
        <v>15163</v>
      </c>
      <c r="D4711" s="8" t="s">
        <v>9146</v>
      </c>
      <c r="E4711" s="8"/>
      <c r="F4711" s="8" t="s">
        <v>16228</v>
      </c>
    </row>
    <row r="4712" spans="1:6" ht="15.75" customHeight="1" x14ac:dyDescent="0.25">
      <c r="A4712" s="8"/>
      <c r="B4712" s="8" t="s">
        <v>15162</v>
      </c>
      <c r="C4712" s="8" t="s">
        <v>15163</v>
      </c>
      <c r="D4712" s="8" t="s">
        <v>9144</v>
      </c>
      <c r="E4712" s="8"/>
      <c r="F4712" s="8" t="s">
        <v>16211</v>
      </c>
    </row>
    <row r="4713" spans="1:6" ht="15.75" customHeight="1" x14ac:dyDescent="0.25">
      <c r="A4713" s="8"/>
      <c r="B4713" s="8" t="s">
        <v>15162</v>
      </c>
      <c r="C4713" s="8" t="s">
        <v>15163</v>
      </c>
      <c r="D4713" s="8" t="s">
        <v>9148</v>
      </c>
      <c r="E4713" s="8"/>
      <c r="F4713" s="8" t="s">
        <v>15601</v>
      </c>
    </row>
    <row r="4714" spans="1:6" ht="15.75" customHeight="1" x14ac:dyDescent="0.25">
      <c r="A4714" s="8"/>
      <c r="B4714" s="8" t="s">
        <v>15162</v>
      </c>
      <c r="C4714" s="8" t="s">
        <v>15163</v>
      </c>
      <c r="D4714" s="8" t="s">
        <v>9143</v>
      </c>
      <c r="E4714" s="8"/>
      <c r="F4714" s="8" t="s">
        <v>15599</v>
      </c>
    </row>
    <row r="4715" spans="1:6" ht="15.75" customHeight="1" x14ac:dyDescent="0.25">
      <c r="A4715" s="8"/>
      <c r="B4715" s="8" t="s">
        <v>15162</v>
      </c>
      <c r="C4715" s="8" t="s">
        <v>15163</v>
      </c>
      <c r="D4715" s="8" t="s">
        <v>9147</v>
      </c>
      <c r="E4715" s="8"/>
      <c r="F4715" s="8" t="s">
        <v>15600</v>
      </c>
    </row>
    <row r="4716" spans="1:6" ht="15.75" customHeight="1" x14ac:dyDescent="0.25">
      <c r="A4716" s="8"/>
      <c r="B4716" s="8" t="s">
        <v>15162</v>
      </c>
      <c r="C4716" s="8" t="s">
        <v>15163</v>
      </c>
      <c r="D4716" s="8" t="s">
        <v>9422</v>
      </c>
      <c r="E4716" s="8"/>
      <c r="F4716" s="8" t="s">
        <v>15654</v>
      </c>
    </row>
    <row r="4717" spans="1:6" ht="15.75" customHeight="1" x14ac:dyDescent="0.25">
      <c r="A4717" s="8"/>
      <c r="B4717" s="8" t="s">
        <v>15162</v>
      </c>
      <c r="C4717" s="8" t="s">
        <v>15163</v>
      </c>
      <c r="D4717" s="8" t="s">
        <v>9420</v>
      </c>
      <c r="E4717" s="8"/>
      <c r="F4717" s="8" t="s">
        <v>15655</v>
      </c>
    </row>
    <row r="4718" spans="1:6" ht="15.75" customHeight="1" x14ac:dyDescent="0.25">
      <c r="A4718" s="8"/>
      <c r="B4718" s="8" t="s">
        <v>15162</v>
      </c>
      <c r="C4718" s="8" t="s">
        <v>15163</v>
      </c>
      <c r="D4718" s="8" t="s">
        <v>9424</v>
      </c>
      <c r="E4718" s="8"/>
      <c r="F4718" s="8" t="s">
        <v>15657</v>
      </c>
    </row>
    <row r="4719" spans="1:6" ht="15.75" customHeight="1" x14ac:dyDescent="0.25">
      <c r="A4719" s="8"/>
      <c r="B4719" s="8" t="s">
        <v>15162</v>
      </c>
      <c r="C4719" s="8" t="s">
        <v>15163</v>
      </c>
      <c r="D4719" s="8" t="s">
        <v>9431</v>
      </c>
      <c r="E4719" s="8"/>
      <c r="F4719" s="8" t="s">
        <v>15659</v>
      </c>
    </row>
    <row r="4720" spans="1:6" ht="15.75" customHeight="1" x14ac:dyDescent="0.25">
      <c r="A4720" s="8"/>
      <c r="B4720" s="8" t="s">
        <v>15162</v>
      </c>
      <c r="C4720" s="8" t="s">
        <v>15163</v>
      </c>
      <c r="D4720" s="8" t="s">
        <v>9423</v>
      </c>
      <c r="E4720" s="8"/>
      <c r="F4720" s="8" t="s">
        <v>15660</v>
      </c>
    </row>
    <row r="4721" spans="1:6" ht="15.75" customHeight="1" x14ac:dyDescent="0.25">
      <c r="A4721" s="8"/>
      <c r="B4721" s="8" t="s">
        <v>15162</v>
      </c>
      <c r="C4721" s="8" t="s">
        <v>15163</v>
      </c>
      <c r="D4721" s="8" t="s">
        <v>9421</v>
      </c>
      <c r="E4721" s="8"/>
      <c r="F4721" s="8" t="s">
        <v>15656</v>
      </c>
    </row>
    <row r="4722" spans="1:6" ht="15.75" customHeight="1" x14ac:dyDescent="0.25">
      <c r="A4722" s="8"/>
      <c r="B4722" s="8" t="s">
        <v>15162</v>
      </c>
      <c r="C4722" s="8" t="s">
        <v>15163</v>
      </c>
      <c r="D4722" s="8" t="s">
        <v>9428</v>
      </c>
      <c r="E4722" s="8"/>
      <c r="F4722" s="8" t="s">
        <v>15579</v>
      </c>
    </row>
    <row r="4723" spans="1:6" ht="15.75" customHeight="1" x14ac:dyDescent="0.25">
      <c r="A4723" s="8"/>
      <c r="B4723" s="8" t="s">
        <v>15162</v>
      </c>
      <c r="C4723" s="8" t="s">
        <v>15163</v>
      </c>
      <c r="D4723" s="8" t="s">
        <v>9426</v>
      </c>
      <c r="E4723" s="8"/>
      <c r="F4723" s="8" t="s">
        <v>15576</v>
      </c>
    </row>
    <row r="4724" spans="1:6" ht="15.75" customHeight="1" x14ac:dyDescent="0.25">
      <c r="A4724" s="8"/>
      <c r="B4724" s="8" t="s">
        <v>15162</v>
      </c>
      <c r="C4724" s="8" t="s">
        <v>15163</v>
      </c>
      <c r="D4724" s="8" t="s">
        <v>9430</v>
      </c>
      <c r="E4724" s="8"/>
      <c r="F4724" s="8" t="s">
        <v>15582</v>
      </c>
    </row>
    <row r="4725" spans="1:6" ht="15.75" customHeight="1" x14ac:dyDescent="0.25">
      <c r="A4725" s="8"/>
      <c r="B4725" s="8" t="s">
        <v>15162</v>
      </c>
      <c r="C4725" s="8" t="s">
        <v>15163</v>
      </c>
      <c r="D4725" s="8" t="s">
        <v>9425</v>
      </c>
      <c r="E4725" s="8"/>
      <c r="F4725" s="8" t="s">
        <v>15580</v>
      </c>
    </row>
    <row r="4726" spans="1:6" ht="15.75" customHeight="1" x14ac:dyDescent="0.25">
      <c r="A4726" s="8"/>
      <c r="B4726" s="8" t="s">
        <v>15162</v>
      </c>
      <c r="C4726" s="8" t="s">
        <v>15163</v>
      </c>
      <c r="D4726" s="8" t="s">
        <v>9429</v>
      </c>
      <c r="E4726" s="8"/>
      <c r="F4726" s="8" t="s">
        <v>15581</v>
      </c>
    </row>
    <row r="4727" spans="1:6" ht="15.75" customHeight="1" x14ac:dyDescent="0.25">
      <c r="A4727" s="8"/>
      <c r="B4727" s="8" t="s">
        <v>15162</v>
      </c>
      <c r="C4727" s="8" t="s">
        <v>15163</v>
      </c>
      <c r="D4727" s="8" t="s">
        <v>9439</v>
      </c>
      <c r="E4727" s="8"/>
      <c r="F4727" s="8" t="s">
        <v>15658</v>
      </c>
    </row>
    <row r="4728" spans="1:6" ht="15.75" customHeight="1" x14ac:dyDescent="0.25">
      <c r="A4728" s="8"/>
      <c r="B4728" s="8" t="s">
        <v>15162</v>
      </c>
      <c r="C4728" s="8" t="s">
        <v>15163</v>
      </c>
      <c r="D4728" s="8" t="s">
        <v>9436</v>
      </c>
      <c r="E4728" s="8"/>
      <c r="F4728" s="8" t="s">
        <v>15661</v>
      </c>
    </row>
    <row r="4729" spans="1:6" ht="15.75" customHeight="1" x14ac:dyDescent="0.25">
      <c r="A4729" s="8"/>
      <c r="B4729" s="8" t="s">
        <v>15162</v>
      </c>
      <c r="C4729" s="8" t="s">
        <v>15163</v>
      </c>
      <c r="D4729" s="8" t="s">
        <v>9434</v>
      </c>
      <c r="E4729" s="8"/>
      <c r="F4729" s="8" t="s">
        <v>15650</v>
      </c>
    </row>
    <row r="4730" spans="1:6" ht="15.75" customHeight="1" x14ac:dyDescent="0.25">
      <c r="A4730" s="8"/>
      <c r="B4730" s="8" t="s">
        <v>15162</v>
      </c>
      <c r="C4730" s="8" t="s">
        <v>15163</v>
      </c>
      <c r="D4730" s="8" t="s">
        <v>9435</v>
      </c>
      <c r="E4730" s="8"/>
      <c r="F4730" s="8" t="s">
        <v>15670</v>
      </c>
    </row>
    <row r="4731" spans="1:6" ht="15.75" customHeight="1" x14ac:dyDescent="0.25">
      <c r="A4731" s="8"/>
      <c r="B4731" s="8" t="s">
        <v>15162</v>
      </c>
      <c r="C4731" s="8" t="s">
        <v>15163</v>
      </c>
      <c r="D4731" s="8" t="s">
        <v>9404</v>
      </c>
      <c r="E4731" s="8"/>
      <c r="F4731" s="8" t="s">
        <v>15668</v>
      </c>
    </row>
    <row r="4732" spans="1:6" ht="15.75" customHeight="1" x14ac:dyDescent="0.25">
      <c r="A4732" s="8"/>
      <c r="B4732" s="8" t="s">
        <v>15162</v>
      </c>
      <c r="C4732" s="8" t="s">
        <v>15163</v>
      </c>
      <c r="D4732" s="8" t="s">
        <v>9419</v>
      </c>
      <c r="E4732" s="8"/>
      <c r="F4732" s="8" t="s">
        <v>15669</v>
      </c>
    </row>
    <row r="4733" spans="1:6" ht="15.75" customHeight="1" x14ac:dyDescent="0.25">
      <c r="A4733" s="8"/>
      <c r="B4733" s="8" t="s">
        <v>15162</v>
      </c>
      <c r="C4733" s="8" t="s">
        <v>15163</v>
      </c>
      <c r="D4733" s="8" t="s">
        <v>9432</v>
      </c>
      <c r="E4733" s="8"/>
      <c r="F4733" s="8" t="s">
        <v>15651</v>
      </c>
    </row>
    <row r="4734" spans="1:6" ht="15.75" customHeight="1" x14ac:dyDescent="0.25">
      <c r="A4734" s="8"/>
      <c r="B4734" s="8" t="s">
        <v>15162</v>
      </c>
      <c r="C4734" s="8" t="s">
        <v>15163</v>
      </c>
      <c r="D4734" s="8" t="s">
        <v>9441</v>
      </c>
      <c r="E4734" s="8"/>
      <c r="F4734" s="8" t="s">
        <v>15648</v>
      </c>
    </row>
    <row r="4735" spans="1:6" ht="15.75" customHeight="1" x14ac:dyDescent="0.25">
      <c r="A4735" s="8"/>
      <c r="B4735" s="8" t="s">
        <v>15162</v>
      </c>
      <c r="C4735" s="8" t="s">
        <v>15163</v>
      </c>
      <c r="D4735" s="8" t="s">
        <v>9438</v>
      </c>
      <c r="E4735" s="8"/>
      <c r="F4735" s="8" t="s">
        <v>15653</v>
      </c>
    </row>
    <row r="4736" spans="1:6" ht="15.75" customHeight="1" x14ac:dyDescent="0.25">
      <c r="A4736" s="8"/>
      <c r="B4736" s="8" t="s">
        <v>15162</v>
      </c>
      <c r="C4736" s="8" t="s">
        <v>15163</v>
      </c>
      <c r="D4736" s="8" t="s">
        <v>9440</v>
      </c>
      <c r="E4736" s="8"/>
      <c r="F4736" s="8" t="s">
        <v>15647</v>
      </c>
    </row>
    <row r="4737" spans="1:6" ht="15.75" customHeight="1" x14ac:dyDescent="0.25">
      <c r="A4737" s="8"/>
      <c r="B4737" s="8" t="s">
        <v>15162</v>
      </c>
      <c r="C4737" s="8" t="s">
        <v>15163</v>
      </c>
      <c r="D4737" s="8" t="s">
        <v>9433</v>
      </c>
      <c r="E4737" s="8"/>
      <c r="F4737" s="8" t="s">
        <v>15652</v>
      </c>
    </row>
    <row r="4738" spans="1:6" ht="15.75" customHeight="1" x14ac:dyDescent="0.25">
      <c r="A4738" s="8"/>
      <c r="B4738" s="8" t="s">
        <v>15162</v>
      </c>
      <c r="C4738" s="8" t="s">
        <v>15163</v>
      </c>
      <c r="D4738" s="8" t="s">
        <v>9437</v>
      </c>
      <c r="E4738" s="8"/>
      <c r="F4738" s="8" t="s">
        <v>15649</v>
      </c>
    </row>
    <row r="4739" spans="1:6" ht="15.75" customHeight="1" x14ac:dyDescent="0.25">
      <c r="A4739" s="8"/>
      <c r="B4739" s="8" t="s">
        <v>15162</v>
      </c>
      <c r="C4739" s="8" t="s">
        <v>15163</v>
      </c>
      <c r="D4739" s="8" t="s">
        <v>9174</v>
      </c>
      <c r="E4739" s="8"/>
      <c r="F4739" s="8" t="s">
        <v>15560</v>
      </c>
    </row>
    <row r="4740" spans="1:6" ht="15.75" customHeight="1" x14ac:dyDescent="0.25">
      <c r="A4740" s="8"/>
      <c r="B4740" s="8" t="s">
        <v>15162</v>
      </c>
      <c r="C4740" s="8" t="s">
        <v>15163</v>
      </c>
      <c r="D4740" s="8" t="s">
        <v>9172</v>
      </c>
      <c r="E4740" s="8"/>
      <c r="F4740" s="8" t="s">
        <v>15561</v>
      </c>
    </row>
    <row r="4741" spans="1:6" ht="15.75" customHeight="1" x14ac:dyDescent="0.25">
      <c r="A4741" s="8"/>
      <c r="B4741" s="8" t="s">
        <v>15162</v>
      </c>
      <c r="C4741" s="8" t="s">
        <v>15163</v>
      </c>
      <c r="D4741" s="8" t="s">
        <v>9173</v>
      </c>
      <c r="E4741" s="8"/>
      <c r="F4741" s="8" t="s">
        <v>15563</v>
      </c>
    </row>
    <row r="4742" spans="1:6" ht="15.75" customHeight="1" x14ac:dyDescent="0.25">
      <c r="A4742" s="8"/>
      <c r="B4742" s="8" t="s">
        <v>15162</v>
      </c>
      <c r="C4742" s="8" t="s">
        <v>15163</v>
      </c>
      <c r="D4742" s="8" t="s">
        <v>9189</v>
      </c>
      <c r="E4742" s="8"/>
      <c r="F4742" s="8" t="s">
        <v>15565</v>
      </c>
    </row>
    <row r="4743" spans="1:6" ht="15.75" customHeight="1" x14ac:dyDescent="0.25">
      <c r="A4743" s="8"/>
      <c r="B4743" s="8" t="s">
        <v>15162</v>
      </c>
      <c r="C4743" s="8" t="s">
        <v>15163</v>
      </c>
      <c r="D4743" s="8" t="s">
        <v>9181</v>
      </c>
      <c r="E4743" s="8"/>
      <c r="F4743" s="8" t="s">
        <v>15566</v>
      </c>
    </row>
    <row r="4744" spans="1:6" ht="15.75" customHeight="1" x14ac:dyDescent="0.25">
      <c r="A4744" s="8"/>
      <c r="B4744" s="8" t="s">
        <v>15162</v>
      </c>
      <c r="C4744" s="8" t="s">
        <v>15163</v>
      </c>
      <c r="D4744" s="8" t="s">
        <v>9170</v>
      </c>
      <c r="E4744" s="8"/>
      <c r="F4744" s="8" t="s">
        <v>15562</v>
      </c>
    </row>
    <row r="4745" spans="1:6" ht="15.75" customHeight="1" x14ac:dyDescent="0.25">
      <c r="A4745" s="8"/>
      <c r="B4745" s="8" t="s">
        <v>15162</v>
      </c>
      <c r="C4745" s="8" t="s">
        <v>15163</v>
      </c>
      <c r="D4745" s="8" t="s">
        <v>9180</v>
      </c>
      <c r="E4745" s="8"/>
      <c r="F4745" s="8" t="s">
        <v>15574</v>
      </c>
    </row>
    <row r="4746" spans="1:6" ht="15.75" customHeight="1" x14ac:dyDescent="0.25">
      <c r="A4746" s="8"/>
      <c r="B4746" s="8" t="s">
        <v>15162</v>
      </c>
      <c r="C4746" s="8" t="s">
        <v>15163</v>
      </c>
      <c r="D4746" s="8" t="s">
        <v>9178</v>
      </c>
      <c r="E4746" s="8"/>
      <c r="F4746" s="8" t="s">
        <v>15571</v>
      </c>
    </row>
    <row r="4747" spans="1:6" ht="15.75" customHeight="1" x14ac:dyDescent="0.25">
      <c r="A4747" s="8"/>
      <c r="B4747" s="8" t="s">
        <v>15162</v>
      </c>
      <c r="C4747" s="8" t="s">
        <v>15163</v>
      </c>
      <c r="D4747" s="8" t="s">
        <v>9179</v>
      </c>
      <c r="E4747" s="8"/>
      <c r="F4747" s="8" t="s">
        <v>15573</v>
      </c>
    </row>
    <row r="4748" spans="1:6" ht="15.75" customHeight="1" x14ac:dyDescent="0.25">
      <c r="A4748" s="8"/>
      <c r="B4748" s="8" t="s">
        <v>15162</v>
      </c>
      <c r="C4748" s="8" t="s">
        <v>15163</v>
      </c>
      <c r="D4748" s="8" t="s">
        <v>9171</v>
      </c>
      <c r="E4748" s="8"/>
      <c r="F4748" s="8" t="s">
        <v>15567</v>
      </c>
    </row>
    <row r="4749" spans="1:6" ht="15.75" customHeight="1" x14ac:dyDescent="0.25">
      <c r="A4749" s="8"/>
      <c r="B4749" s="8" t="s">
        <v>15162</v>
      </c>
      <c r="C4749" s="8" t="s">
        <v>15163</v>
      </c>
      <c r="D4749" s="8" t="s">
        <v>9175</v>
      </c>
      <c r="E4749" s="8"/>
      <c r="F4749" s="8" t="s">
        <v>15572</v>
      </c>
    </row>
    <row r="4750" spans="1:6" ht="15.75" customHeight="1" x14ac:dyDescent="0.25">
      <c r="A4750" s="8"/>
      <c r="B4750" s="8" t="s">
        <v>15162</v>
      </c>
      <c r="C4750" s="8" t="s">
        <v>15163</v>
      </c>
      <c r="D4750" s="8" t="s">
        <v>9188</v>
      </c>
      <c r="E4750" s="8"/>
      <c r="F4750" s="8" t="s">
        <v>15564</v>
      </c>
    </row>
    <row r="4751" spans="1:6" ht="15.75" customHeight="1" x14ac:dyDescent="0.25">
      <c r="A4751" s="8"/>
      <c r="B4751" s="8" t="s">
        <v>15162</v>
      </c>
      <c r="C4751" s="8" t="s">
        <v>15163</v>
      </c>
      <c r="D4751" s="8" t="s">
        <v>9186</v>
      </c>
      <c r="E4751" s="8"/>
      <c r="F4751" s="8" t="s">
        <v>15588</v>
      </c>
    </row>
    <row r="4752" spans="1:6" ht="15.75" customHeight="1" x14ac:dyDescent="0.25">
      <c r="A4752" s="8"/>
      <c r="B4752" s="8" t="s">
        <v>15162</v>
      </c>
      <c r="C4752" s="8" t="s">
        <v>15163</v>
      </c>
      <c r="D4752" s="8" t="s">
        <v>9184</v>
      </c>
      <c r="E4752" s="8"/>
      <c r="F4752" s="8" t="s">
        <v>15589</v>
      </c>
    </row>
    <row r="4753" spans="1:6" ht="15.75" customHeight="1" x14ac:dyDescent="0.25">
      <c r="A4753" s="8"/>
      <c r="B4753" s="8" t="s">
        <v>15162</v>
      </c>
      <c r="C4753" s="8" t="s">
        <v>15163</v>
      </c>
      <c r="D4753" s="8" t="s">
        <v>9185</v>
      </c>
      <c r="E4753" s="8"/>
      <c r="F4753" s="8" t="s">
        <v>15583</v>
      </c>
    </row>
    <row r="4754" spans="1:6" ht="15.75" customHeight="1" x14ac:dyDescent="0.25">
      <c r="A4754" s="8"/>
      <c r="B4754" s="8" t="s">
        <v>15162</v>
      </c>
      <c r="C4754" s="8" t="s">
        <v>15163</v>
      </c>
      <c r="D4754" s="8" t="s">
        <v>9427</v>
      </c>
      <c r="E4754" s="8"/>
      <c r="F4754" s="8" t="s">
        <v>15577</v>
      </c>
    </row>
    <row r="4755" spans="1:6" ht="15.75" customHeight="1" x14ac:dyDescent="0.25">
      <c r="A4755" s="8"/>
      <c r="B4755" s="8" t="s">
        <v>15162</v>
      </c>
      <c r="C4755" s="8" t="s">
        <v>15163</v>
      </c>
      <c r="D4755" s="8" t="s">
        <v>9306</v>
      </c>
      <c r="E4755" s="8"/>
      <c r="F4755" s="8" t="s">
        <v>15578</v>
      </c>
    </row>
    <row r="4756" spans="1:6" ht="15.75" customHeight="1" x14ac:dyDescent="0.25">
      <c r="A4756" s="8"/>
      <c r="B4756" s="8" t="s">
        <v>15162</v>
      </c>
      <c r="C4756" s="8" t="s">
        <v>15163</v>
      </c>
      <c r="D4756" s="8" t="s">
        <v>9182</v>
      </c>
      <c r="E4756" s="8"/>
      <c r="F4756" s="8" t="s">
        <v>15590</v>
      </c>
    </row>
    <row r="4757" spans="1:6" ht="15.75" customHeight="1" x14ac:dyDescent="0.25">
      <c r="A4757" s="8"/>
      <c r="B4757" s="8" t="s">
        <v>15162</v>
      </c>
      <c r="C4757" s="8" t="s">
        <v>15163</v>
      </c>
      <c r="D4757" s="8" t="s">
        <v>9192</v>
      </c>
      <c r="E4757" s="8"/>
      <c r="F4757" s="8" t="s">
        <v>15586</v>
      </c>
    </row>
    <row r="4758" spans="1:6" ht="15.75" customHeight="1" x14ac:dyDescent="0.25">
      <c r="A4758" s="8"/>
      <c r="B4758" s="8" t="s">
        <v>15162</v>
      </c>
      <c r="C4758" s="8" t="s">
        <v>15163</v>
      </c>
      <c r="D4758" s="8" t="s">
        <v>9190</v>
      </c>
      <c r="E4758" s="8"/>
      <c r="F4758" s="8" t="s">
        <v>15575</v>
      </c>
    </row>
    <row r="4759" spans="1:6" ht="15.75" customHeight="1" x14ac:dyDescent="0.25">
      <c r="A4759" s="8"/>
      <c r="B4759" s="8" t="s">
        <v>15162</v>
      </c>
      <c r="C4759" s="8" t="s">
        <v>15163</v>
      </c>
      <c r="D4759" s="8" t="s">
        <v>9191</v>
      </c>
      <c r="E4759" s="8"/>
      <c r="F4759" s="8" t="s">
        <v>15585</v>
      </c>
    </row>
    <row r="4760" spans="1:6" ht="15.75" customHeight="1" x14ac:dyDescent="0.25">
      <c r="A4760" s="8"/>
      <c r="B4760" s="8" t="s">
        <v>15162</v>
      </c>
      <c r="C4760" s="8" t="s">
        <v>15163</v>
      </c>
      <c r="D4760" s="8" t="s">
        <v>9183</v>
      </c>
      <c r="E4760" s="8"/>
      <c r="F4760" s="8" t="s">
        <v>15587</v>
      </c>
    </row>
    <row r="4761" spans="1:6" ht="15.75" customHeight="1" x14ac:dyDescent="0.25">
      <c r="A4761" s="8"/>
      <c r="B4761" s="8" t="s">
        <v>15162</v>
      </c>
      <c r="C4761" s="8" t="s">
        <v>15163</v>
      </c>
      <c r="D4761" s="8" t="s">
        <v>9187</v>
      </c>
      <c r="E4761" s="8"/>
      <c r="F4761" s="8" t="s">
        <v>15584</v>
      </c>
    </row>
    <row r="4762" spans="1:6" ht="15.75" customHeight="1" x14ac:dyDescent="0.25">
      <c r="A4762" s="8"/>
      <c r="B4762" s="8" t="s">
        <v>15162</v>
      </c>
      <c r="C4762" s="8" t="s">
        <v>15163</v>
      </c>
      <c r="D4762" s="8" t="s">
        <v>9288</v>
      </c>
      <c r="E4762" s="8"/>
      <c r="F4762" s="8" t="s">
        <v>16050</v>
      </c>
    </row>
    <row r="4763" spans="1:6" ht="15.75" customHeight="1" x14ac:dyDescent="0.25">
      <c r="A4763" s="8"/>
      <c r="B4763" s="8" t="s">
        <v>15162</v>
      </c>
      <c r="C4763" s="8" t="s">
        <v>15163</v>
      </c>
      <c r="D4763" s="8" t="s">
        <v>9292</v>
      </c>
      <c r="E4763" s="8"/>
      <c r="F4763" s="8" t="s">
        <v>16053</v>
      </c>
    </row>
    <row r="4764" spans="1:6" ht="15.75" customHeight="1" x14ac:dyDescent="0.25">
      <c r="A4764" s="8"/>
      <c r="B4764" s="8" t="s">
        <v>15162</v>
      </c>
      <c r="C4764" s="8" t="s">
        <v>15163</v>
      </c>
      <c r="D4764" s="8" t="s">
        <v>9284</v>
      </c>
      <c r="E4764" s="8"/>
      <c r="F4764" s="8" t="s">
        <v>16047</v>
      </c>
    </row>
    <row r="4765" spans="1:6" ht="15.75" customHeight="1" x14ac:dyDescent="0.25">
      <c r="A4765" s="8"/>
      <c r="B4765" s="8" t="s">
        <v>15162</v>
      </c>
      <c r="C4765" s="8" t="s">
        <v>15163</v>
      </c>
      <c r="D4765" s="8" t="s">
        <v>9285</v>
      </c>
      <c r="E4765" s="8"/>
      <c r="F4765" s="8" t="s">
        <v>16049</v>
      </c>
    </row>
    <row r="4766" spans="1:6" ht="15.75" customHeight="1" x14ac:dyDescent="0.25">
      <c r="A4766" s="8"/>
      <c r="B4766" s="8" t="s">
        <v>15162</v>
      </c>
      <c r="C4766" s="8" t="s">
        <v>15163</v>
      </c>
      <c r="D4766" s="8" t="s">
        <v>9283</v>
      </c>
      <c r="E4766" s="8"/>
      <c r="F4766" s="8" t="s">
        <v>16046</v>
      </c>
    </row>
    <row r="4767" spans="1:6" ht="15.75" customHeight="1" x14ac:dyDescent="0.25">
      <c r="A4767" s="8"/>
      <c r="B4767" s="8" t="s">
        <v>15162</v>
      </c>
      <c r="C4767" s="8" t="s">
        <v>15163</v>
      </c>
      <c r="D4767" s="8" t="s">
        <v>9293</v>
      </c>
      <c r="E4767" s="8"/>
      <c r="F4767" s="8" t="s">
        <v>16054</v>
      </c>
    </row>
    <row r="4768" spans="1:6" ht="15.75" customHeight="1" x14ac:dyDescent="0.25">
      <c r="A4768" s="8"/>
      <c r="B4768" s="8" t="s">
        <v>15162</v>
      </c>
      <c r="C4768" s="8" t="s">
        <v>15163</v>
      </c>
      <c r="D4768" s="8" t="s">
        <v>9231</v>
      </c>
      <c r="E4768" s="8"/>
      <c r="F4768" s="8" t="s">
        <v>16073</v>
      </c>
    </row>
    <row r="4769" spans="1:6" ht="15.75" customHeight="1" x14ac:dyDescent="0.25">
      <c r="A4769" s="8"/>
      <c r="B4769" s="8" t="s">
        <v>15162</v>
      </c>
      <c r="C4769" s="8" t="s">
        <v>15163</v>
      </c>
      <c r="D4769" s="8" t="s">
        <v>9230</v>
      </c>
      <c r="E4769" s="8"/>
      <c r="F4769" s="8" t="s">
        <v>16071</v>
      </c>
    </row>
    <row r="4770" spans="1:6" ht="15.75" customHeight="1" x14ac:dyDescent="0.25">
      <c r="A4770" s="8"/>
      <c r="B4770" s="8" t="s">
        <v>15162</v>
      </c>
      <c r="C4770" s="8" t="s">
        <v>15163</v>
      </c>
      <c r="D4770" s="8" t="s">
        <v>9290</v>
      </c>
      <c r="E4770" s="8"/>
      <c r="F4770" s="8" t="s">
        <v>16063</v>
      </c>
    </row>
    <row r="4771" spans="1:6" ht="15.75" customHeight="1" x14ac:dyDescent="0.25">
      <c r="A4771" s="8"/>
      <c r="B4771" s="8" t="s">
        <v>15162</v>
      </c>
      <c r="C4771" s="8" t="s">
        <v>15163</v>
      </c>
      <c r="D4771" s="8" t="s">
        <v>9291</v>
      </c>
      <c r="E4771" s="8"/>
      <c r="F4771" s="8" t="s">
        <v>16051</v>
      </c>
    </row>
    <row r="4772" spans="1:6" ht="15.75" customHeight="1" x14ac:dyDescent="0.25">
      <c r="A4772" s="8"/>
      <c r="B4772" s="8" t="s">
        <v>15162</v>
      </c>
      <c r="C4772" s="8" t="s">
        <v>15163</v>
      </c>
      <c r="D4772" s="8" t="s">
        <v>9289</v>
      </c>
      <c r="E4772" s="8"/>
      <c r="F4772" s="8" t="s">
        <v>16052</v>
      </c>
    </row>
    <row r="4773" spans="1:6" ht="15.75" customHeight="1" x14ac:dyDescent="0.25">
      <c r="A4773" s="8"/>
      <c r="B4773" s="8" t="s">
        <v>15162</v>
      </c>
      <c r="C4773" s="8" t="s">
        <v>15163</v>
      </c>
      <c r="D4773" s="8" t="s">
        <v>9287</v>
      </c>
      <c r="E4773" s="8"/>
      <c r="F4773" s="8" t="s">
        <v>16048</v>
      </c>
    </row>
    <row r="4774" spans="1:6" ht="15.75" customHeight="1" x14ac:dyDescent="0.25">
      <c r="A4774" s="8"/>
      <c r="B4774" s="8" t="s">
        <v>15162</v>
      </c>
      <c r="C4774" s="8" t="s">
        <v>15163</v>
      </c>
      <c r="D4774" s="8" t="s">
        <v>9296</v>
      </c>
      <c r="E4774" s="8"/>
      <c r="F4774" s="8" t="s">
        <v>16057</v>
      </c>
    </row>
    <row r="4775" spans="1:6" ht="15.75" customHeight="1" x14ac:dyDescent="0.25">
      <c r="A4775" s="8"/>
      <c r="B4775" s="8" t="s">
        <v>15162</v>
      </c>
      <c r="C4775" s="8" t="s">
        <v>15163</v>
      </c>
      <c r="D4775" s="8" t="s">
        <v>9300</v>
      </c>
      <c r="E4775" s="8"/>
      <c r="F4775" s="8" t="s">
        <v>16058</v>
      </c>
    </row>
    <row r="4776" spans="1:6" ht="15.75" customHeight="1" x14ac:dyDescent="0.25">
      <c r="A4776" s="8"/>
      <c r="B4776" s="8" t="s">
        <v>15162</v>
      </c>
      <c r="C4776" s="8" t="s">
        <v>15163</v>
      </c>
      <c r="D4776" s="8" t="s">
        <v>9295</v>
      </c>
      <c r="E4776" s="8"/>
      <c r="F4776" s="8" t="s">
        <v>16103</v>
      </c>
    </row>
    <row r="4777" spans="1:6" ht="15.75" customHeight="1" x14ac:dyDescent="0.25">
      <c r="A4777" s="8"/>
      <c r="B4777" s="8" t="s">
        <v>15162</v>
      </c>
      <c r="C4777" s="8" t="s">
        <v>15163</v>
      </c>
      <c r="D4777" s="8" t="s">
        <v>9299</v>
      </c>
      <c r="E4777" s="8"/>
      <c r="F4777" s="8" t="s">
        <v>16105</v>
      </c>
    </row>
    <row r="4778" spans="1:6" ht="15.75" customHeight="1" x14ac:dyDescent="0.25">
      <c r="A4778" s="8"/>
      <c r="B4778" s="8" t="s">
        <v>15162</v>
      </c>
      <c r="C4778" s="8" t="s">
        <v>15163</v>
      </c>
      <c r="D4778" s="8" t="s">
        <v>9297</v>
      </c>
      <c r="E4778" s="8"/>
      <c r="F4778" s="8" t="s">
        <v>16102</v>
      </c>
    </row>
    <row r="4779" spans="1:6" ht="15.75" customHeight="1" x14ac:dyDescent="0.25">
      <c r="A4779" s="8"/>
      <c r="B4779" s="8" t="s">
        <v>15162</v>
      </c>
      <c r="C4779" s="8" t="s">
        <v>15163</v>
      </c>
      <c r="D4779" s="8" t="s">
        <v>9304</v>
      </c>
      <c r="E4779" s="8"/>
      <c r="F4779" s="8" t="s">
        <v>16055</v>
      </c>
    </row>
    <row r="4780" spans="1:6" ht="15.75" customHeight="1" x14ac:dyDescent="0.25">
      <c r="A4780" s="8"/>
      <c r="B4780" s="8" t="s">
        <v>15162</v>
      </c>
      <c r="C4780" s="8" t="s">
        <v>15163</v>
      </c>
      <c r="D4780" s="8" t="s">
        <v>9302</v>
      </c>
      <c r="E4780" s="8"/>
      <c r="F4780" s="8" t="s">
        <v>16062</v>
      </c>
    </row>
    <row r="4781" spans="1:6" ht="15.75" customHeight="1" x14ac:dyDescent="0.25">
      <c r="A4781" s="8"/>
      <c r="B4781" s="8" t="s">
        <v>15162</v>
      </c>
      <c r="C4781" s="8" t="s">
        <v>15163</v>
      </c>
      <c r="D4781" s="8" t="s">
        <v>9294</v>
      </c>
      <c r="E4781" s="8"/>
      <c r="F4781" s="8" t="s">
        <v>16060</v>
      </c>
    </row>
    <row r="4782" spans="1:6" ht="15.75" customHeight="1" x14ac:dyDescent="0.25">
      <c r="A4782" s="8"/>
      <c r="B4782" s="8" t="s">
        <v>15162</v>
      </c>
      <c r="C4782" s="8" t="s">
        <v>15163</v>
      </c>
      <c r="D4782" s="8" t="s">
        <v>9301</v>
      </c>
      <c r="E4782" s="8"/>
      <c r="F4782" s="8" t="s">
        <v>16061</v>
      </c>
    </row>
    <row r="4783" spans="1:6" ht="15.75" customHeight="1" x14ac:dyDescent="0.25">
      <c r="A4783" s="8"/>
      <c r="B4783" s="8" t="s">
        <v>15162</v>
      </c>
      <c r="C4783" s="8" t="s">
        <v>15163</v>
      </c>
      <c r="D4783" s="8" t="s">
        <v>9305</v>
      </c>
      <c r="E4783" s="8"/>
      <c r="F4783" s="8" t="s">
        <v>16056</v>
      </c>
    </row>
    <row r="4784" spans="1:6" ht="15.75" customHeight="1" x14ac:dyDescent="0.25">
      <c r="A4784" s="8"/>
      <c r="B4784" s="8" t="s">
        <v>15162</v>
      </c>
      <c r="C4784" s="8" t="s">
        <v>15163</v>
      </c>
      <c r="D4784" s="8" t="s">
        <v>9303</v>
      </c>
      <c r="E4784" s="8"/>
      <c r="F4784" s="8" t="s">
        <v>16059</v>
      </c>
    </row>
    <row r="4785" spans="1:6" ht="15.75" customHeight="1" x14ac:dyDescent="0.25">
      <c r="A4785" s="8"/>
      <c r="B4785" s="8" t="s">
        <v>15162</v>
      </c>
      <c r="C4785" s="8" t="s">
        <v>15163</v>
      </c>
      <c r="D4785" s="8" t="s">
        <v>9224</v>
      </c>
      <c r="E4785" s="8"/>
      <c r="F4785" s="8" t="s">
        <v>16161</v>
      </c>
    </row>
    <row r="4786" spans="1:6" ht="15.75" customHeight="1" x14ac:dyDescent="0.25">
      <c r="A4786" s="8"/>
      <c r="B4786" s="8" t="s">
        <v>15162</v>
      </c>
      <c r="C4786" s="8" t="s">
        <v>15163</v>
      </c>
      <c r="D4786" s="8" t="s">
        <v>9223</v>
      </c>
      <c r="E4786" s="8"/>
      <c r="F4786" s="8" t="s">
        <v>16159</v>
      </c>
    </row>
    <row r="4787" spans="1:6" ht="15.75" customHeight="1" x14ac:dyDescent="0.25">
      <c r="A4787" s="8"/>
      <c r="B4787" s="8" t="s">
        <v>15162</v>
      </c>
      <c r="C4787" s="8" t="s">
        <v>15163</v>
      </c>
      <c r="D4787" s="8" t="s">
        <v>9226</v>
      </c>
      <c r="E4787" s="8"/>
      <c r="F4787" s="8" t="s">
        <v>16160</v>
      </c>
    </row>
    <row r="4788" spans="1:6" ht="15.75" customHeight="1" x14ac:dyDescent="0.25">
      <c r="A4788" s="8"/>
      <c r="B4788" s="8" t="s">
        <v>15162</v>
      </c>
      <c r="C4788" s="8" t="s">
        <v>15163</v>
      </c>
      <c r="D4788" s="8" t="s">
        <v>9222</v>
      </c>
      <c r="E4788" s="8"/>
      <c r="F4788" s="8" t="s">
        <v>16068</v>
      </c>
    </row>
    <row r="4789" spans="1:6" ht="15.75" customHeight="1" x14ac:dyDescent="0.25">
      <c r="A4789" s="8"/>
      <c r="B4789" s="8" t="s">
        <v>15162</v>
      </c>
      <c r="C4789" s="8" t="s">
        <v>15163</v>
      </c>
      <c r="D4789" s="8" t="s">
        <v>9225</v>
      </c>
      <c r="E4789" s="8"/>
      <c r="F4789" s="8" t="s">
        <v>16115</v>
      </c>
    </row>
    <row r="4790" spans="1:6" ht="15.75" customHeight="1" x14ac:dyDescent="0.25">
      <c r="A4790" s="8"/>
      <c r="B4790" s="8" t="s">
        <v>15162</v>
      </c>
      <c r="C4790" s="8" t="s">
        <v>15163</v>
      </c>
      <c r="D4790" s="8" t="s">
        <v>9237</v>
      </c>
      <c r="E4790" s="8"/>
      <c r="F4790" s="8" t="s">
        <v>16162</v>
      </c>
    </row>
    <row r="4791" spans="1:6" ht="15.75" customHeight="1" x14ac:dyDescent="0.25">
      <c r="A4791" s="8"/>
      <c r="B4791" s="8" t="s">
        <v>15162</v>
      </c>
      <c r="C4791" s="8" t="s">
        <v>15163</v>
      </c>
      <c r="D4791" s="8" t="s">
        <v>13419</v>
      </c>
      <c r="E4791" s="8"/>
      <c r="F4791" s="8" t="s">
        <v>16182</v>
      </c>
    </row>
    <row r="4792" spans="1:6" ht="15.75" customHeight="1" x14ac:dyDescent="0.25">
      <c r="A4792" s="8"/>
      <c r="B4792" s="8" t="s">
        <v>15162</v>
      </c>
      <c r="C4792" s="8" t="s">
        <v>15163</v>
      </c>
      <c r="D4792" s="8" t="s">
        <v>13427</v>
      </c>
      <c r="E4792" s="8"/>
      <c r="F4792" s="8" t="s">
        <v>16183</v>
      </c>
    </row>
    <row r="4793" spans="1:6" ht="15.75" customHeight="1" x14ac:dyDescent="0.25">
      <c r="A4793" s="8"/>
      <c r="B4793" s="8" t="s">
        <v>15162</v>
      </c>
      <c r="C4793" s="8" t="s">
        <v>15163</v>
      </c>
      <c r="D4793" s="8" t="s">
        <v>18243</v>
      </c>
      <c r="E4793" s="8"/>
      <c r="F4793" s="8" t="s">
        <v>18244</v>
      </c>
    </row>
    <row r="4794" spans="1:6" ht="15.75" customHeight="1" x14ac:dyDescent="0.25">
      <c r="A4794" s="8"/>
      <c r="B4794" s="8" t="s">
        <v>15162</v>
      </c>
      <c r="C4794" s="8" t="s">
        <v>15163</v>
      </c>
      <c r="D4794" s="8" t="s">
        <v>9252</v>
      </c>
      <c r="E4794" s="8"/>
      <c r="F4794" s="8" t="s">
        <v>16164</v>
      </c>
    </row>
    <row r="4795" spans="1:6" ht="15.75" customHeight="1" x14ac:dyDescent="0.25">
      <c r="A4795" s="8"/>
      <c r="B4795" s="8" t="s">
        <v>15162</v>
      </c>
      <c r="C4795" s="8" t="s">
        <v>15163</v>
      </c>
      <c r="D4795" s="8" t="s">
        <v>9251</v>
      </c>
      <c r="E4795" s="8"/>
      <c r="F4795" s="8" t="s">
        <v>16163</v>
      </c>
    </row>
    <row r="4796" spans="1:6" ht="15.75" customHeight="1" x14ac:dyDescent="0.25">
      <c r="A4796" s="8"/>
      <c r="B4796" s="8" t="s">
        <v>15162</v>
      </c>
      <c r="C4796" s="8" t="s">
        <v>15163</v>
      </c>
      <c r="D4796" s="8" t="s">
        <v>9218</v>
      </c>
      <c r="E4796" s="8"/>
      <c r="F4796" s="8" t="s">
        <v>16067</v>
      </c>
    </row>
    <row r="4797" spans="1:6" ht="15.75" customHeight="1" x14ac:dyDescent="0.25">
      <c r="A4797" s="8"/>
      <c r="B4797" s="8" t="s">
        <v>15162</v>
      </c>
      <c r="C4797" s="8" t="s">
        <v>15163</v>
      </c>
      <c r="D4797" s="8" t="s">
        <v>9235</v>
      </c>
      <c r="E4797" s="8"/>
      <c r="F4797" s="8" t="s">
        <v>16078</v>
      </c>
    </row>
    <row r="4798" spans="1:6" ht="15.75" customHeight="1" x14ac:dyDescent="0.25">
      <c r="A4798" s="8"/>
      <c r="B4798" s="8" t="s">
        <v>15162</v>
      </c>
      <c r="C4798" s="8" t="s">
        <v>15163</v>
      </c>
      <c r="D4798" s="8" t="s">
        <v>9236</v>
      </c>
      <c r="E4798" s="8"/>
      <c r="F4798" s="8" t="s">
        <v>16075</v>
      </c>
    </row>
    <row r="4799" spans="1:6" ht="15.75" customHeight="1" x14ac:dyDescent="0.25">
      <c r="A4799" s="8"/>
      <c r="B4799" s="8" t="s">
        <v>15162</v>
      </c>
      <c r="C4799" s="8" t="s">
        <v>15163</v>
      </c>
      <c r="D4799" s="8" t="s">
        <v>9232</v>
      </c>
      <c r="E4799" s="8"/>
      <c r="F4799" s="8" t="s">
        <v>16077</v>
      </c>
    </row>
    <row r="4800" spans="1:6" ht="15.75" customHeight="1" x14ac:dyDescent="0.25">
      <c r="A4800" s="8"/>
      <c r="B4800" s="8" t="s">
        <v>15162</v>
      </c>
      <c r="C4800" s="8" t="s">
        <v>15163</v>
      </c>
      <c r="D4800" s="8" t="s">
        <v>9228</v>
      </c>
      <c r="E4800" s="8"/>
      <c r="F4800" s="8" t="s">
        <v>16072</v>
      </c>
    </row>
    <row r="4801" spans="1:6" ht="15.75" customHeight="1" x14ac:dyDescent="0.25">
      <c r="A4801" s="8"/>
      <c r="B4801" s="8" t="s">
        <v>15162</v>
      </c>
      <c r="C4801" s="8" t="s">
        <v>15163</v>
      </c>
      <c r="D4801" s="8" t="s">
        <v>9229</v>
      </c>
      <c r="E4801" s="8"/>
      <c r="F4801" s="8" t="s">
        <v>16074</v>
      </c>
    </row>
    <row r="4802" spans="1:6" ht="15.75" customHeight="1" x14ac:dyDescent="0.25">
      <c r="A4802" s="8"/>
      <c r="B4802" s="8" t="s">
        <v>15162</v>
      </c>
      <c r="C4802" s="8" t="s">
        <v>15163</v>
      </c>
      <c r="D4802" s="8" t="s">
        <v>9234</v>
      </c>
      <c r="E4802" s="8"/>
      <c r="F4802" s="8" t="s">
        <v>16076</v>
      </c>
    </row>
    <row r="4803" spans="1:6" ht="15.75" customHeight="1" x14ac:dyDescent="0.25">
      <c r="A4803" s="8"/>
      <c r="B4803" s="8" t="s">
        <v>15162</v>
      </c>
      <c r="C4803" s="8" t="s">
        <v>15163</v>
      </c>
      <c r="D4803" s="8" t="s">
        <v>9219</v>
      </c>
      <c r="E4803" s="8"/>
      <c r="F4803" s="8" t="s">
        <v>16069</v>
      </c>
    </row>
    <row r="4804" spans="1:6" ht="15.75" customHeight="1" x14ac:dyDescent="0.25">
      <c r="A4804" s="8"/>
      <c r="B4804" s="8" t="s">
        <v>15162</v>
      </c>
      <c r="C4804" s="8" t="s">
        <v>15163</v>
      </c>
      <c r="D4804" s="8" t="s">
        <v>9217</v>
      </c>
      <c r="E4804" s="8"/>
      <c r="F4804" s="8" t="s">
        <v>16070</v>
      </c>
    </row>
    <row r="4805" spans="1:6" ht="15.75" customHeight="1" x14ac:dyDescent="0.25">
      <c r="A4805" s="8"/>
      <c r="B4805" s="8" t="s">
        <v>15162</v>
      </c>
      <c r="C4805" s="8" t="s">
        <v>15163</v>
      </c>
      <c r="D4805" s="8" t="s">
        <v>9220</v>
      </c>
      <c r="E4805" s="8"/>
      <c r="F4805" s="8" t="s">
        <v>16065</v>
      </c>
    </row>
    <row r="4806" spans="1:6" ht="15.75" customHeight="1" x14ac:dyDescent="0.25">
      <c r="A4806" s="8"/>
      <c r="B4806" s="8" t="s">
        <v>15162</v>
      </c>
      <c r="C4806" s="8" t="s">
        <v>15163</v>
      </c>
      <c r="D4806" s="8" t="s">
        <v>9233</v>
      </c>
      <c r="E4806" s="8"/>
      <c r="F4806" s="8" t="s">
        <v>16066</v>
      </c>
    </row>
    <row r="4807" spans="1:6" ht="15.75" customHeight="1" x14ac:dyDescent="0.25">
      <c r="A4807" s="8"/>
      <c r="B4807" s="8" t="s">
        <v>15162</v>
      </c>
      <c r="C4807" s="8" t="s">
        <v>15163</v>
      </c>
      <c r="D4807" s="8" t="s">
        <v>9227</v>
      </c>
      <c r="E4807" s="8"/>
      <c r="F4807" s="8" t="s">
        <v>16064</v>
      </c>
    </row>
    <row r="4808" spans="1:6" ht="15.75" customHeight="1" x14ac:dyDescent="0.25">
      <c r="A4808" s="8"/>
      <c r="B4808" s="8" t="s">
        <v>15162</v>
      </c>
      <c r="C4808" s="8" t="s">
        <v>15163</v>
      </c>
      <c r="D4808" s="8" t="s">
        <v>9151</v>
      </c>
      <c r="E4808" s="8"/>
      <c r="F4808" s="8" t="s">
        <v>16087</v>
      </c>
    </row>
    <row r="4809" spans="1:6" ht="15.75" customHeight="1" x14ac:dyDescent="0.25">
      <c r="A4809" s="8"/>
      <c r="B4809" s="8" t="s">
        <v>15162</v>
      </c>
      <c r="C4809" s="8" t="s">
        <v>15163</v>
      </c>
      <c r="D4809" s="8" t="s">
        <v>9155</v>
      </c>
      <c r="E4809" s="8"/>
      <c r="F4809" s="8" t="s">
        <v>16088</v>
      </c>
    </row>
    <row r="4810" spans="1:6" ht="15.75" customHeight="1" x14ac:dyDescent="0.25">
      <c r="A4810" s="8"/>
      <c r="B4810" s="8" t="s">
        <v>15162</v>
      </c>
      <c r="C4810" s="8" t="s">
        <v>15163</v>
      </c>
      <c r="D4810" s="8" t="s">
        <v>9150</v>
      </c>
      <c r="E4810" s="8"/>
      <c r="F4810" s="8" t="s">
        <v>16090</v>
      </c>
    </row>
    <row r="4811" spans="1:6" ht="15.75" customHeight="1" x14ac:dyDescent="0.25">
      <c r="A4811" s="8"/>
      <c r="B4811" s="8" t="s">
        <v>15162</v>
      </c>
      <c r="C4811" s="8" t="s">
        <v>15163</v>
      </c>
      <c r="D4811" s="8" t="s">
        <v>9154</v>
      </c>
      <c r="E4811" s="8"/>
      <c r="F4811" s="8" t="s">
        <v>16000</v>
      </c>
    </row>
    <row r="4812" spans="1:6" ht="15.75" customHeight="1" x14ac:dyDescent="0.25">
      <c r="A4812" s="8"/>
      <c r="B4812" s="8" t="s">
        <v>15162</v>
      </c>
      <c r="C4812" s="8" t="s">
        <v>15163</v>
      </c>
      <c r="D4812" s="8" t="s">
        <v>9152</v>
      </c>
      <c r="E4812" s="8"/>
      <c r="F4812" s="8" t="s">
        <v>16089</v>
      </c>
    </row>
    <row r="4813" spans="1:6" ht="15.75" customHeight="1" x14ac:dyDescent="0.25">
      <c r="A4813" s="8"/>
      <c r="B4813" s="8" t="s">
        <v>15162</v>
      </c>
      <c r="C4813" s="8" t="s">
        <v>15163</v>
      </c>
      <c r="D4813" s="8" t="s">
        <v>9159</v>
      </c>
      <c r="E4813" s="8"/>
      <c r="F4813" s="8" t="s">
        <v>16091</v>
      </c>
    </row>
    <row r="4814" spans="1:6" ht="15.75" customHeight="1" x14ac:dyDescent="0.25">
      <c r="A4814" s="8"/>
      <c r="B4814" s="8" t="s">
        <v>15162</v>
      </c>
      <c r="C4814" s="8" t="s">
        <v>15163</v>
      </c>
      <c r="D4814" s="8" t="s">
        <v>9157</v>
      </c>
      <c r="E4814" s="8"/>
      <c r="F4814" s="8" t="s">
        <v>16093</v>
      </c>
    </row>
    <row r="4815" spans="1:6" ht="15.75" customHeight="1" x14ac:dyDescent="0.25">
      <c r="A4815" s="8"/>
      <c r="B4815" s="8" t="s">
        <v>15162</v>
      </c>
      <c r="C4815" s="8" t="s">
        <v>15163</v>
      </c>
      <c r="D4815" s="8" t="s">
        <v>9274</v>
      </c>
      <c r="E4815" s="8"/>
      <c r="F4815" s="8" t="s">
        <v>16081</v>
      </c>
    </row>
    <row r="4816" spans="1:6" ht="15.75" customHeight="1" x14ac:dyDescent="0.25">
      <c r="A4816" s="8"/>
      <c r="B4816" s="8" t="s">
        <v>15162</v>
      </c>
      <c r="C4816" s="8" t="s">
        <v>15163</v>
      </c>
      <c r="D4816" s="8" t="s">
        <v>9156</v>
      </c>
      <c r="E4816" s="8"/>
      <c r="F4816" s="8" t="s">
        <v>16092</v>
      </c>
    </row>
    <row r="4817" spans="1:6" ht="15.75" customHeight="1" x14ac:dyDescent="0.25">
      <c r="A4817" s="8"/>
      <c r="B4817" s="8" t="s">
        <v>15162</v>
      </c>
      <c r="C4817" s="8" t="s">
        <v>15163</v>
      </c>
      <c r="D4817" s="8" t="s">
        <v>9160</v>
      </c>
      <c r="E4817" s="8"/>
      <c r="F4817" s="8" t="s">
        <v>16094</v>
      </c>
    </row>
    <row r="4818" spans="1:6" ht="15.75" customHeight="1" x14ac:dyDescent="0.25">
      <c r="A4818" s="8"/>
      <c r="B4818" s="8" t="s">
        <v>15162</v>
      </c>
      <c r="C4818" s="8" t="s">
        <v>15163</v>
      </c>
      <c r="D4818" s="8" t="s">
        <v>9158</v>
      </c>
      <c r="E4818" s="8"/>
      <c r="F4818" s="8" t="s">
        <v>16095</v>
      </c>
    </row>
    <row r="4819" spans="1:6" ht="15.75" customHeight="1" x14ac:dyDescent="0.25">
      <c r="A4819" s="8"/>
      <c r="B4819" s="8" t="s">
        <v>15162</v>
      </c>
      <c r="C4819" s="8" t="s">
        <v>15163</v>
      </c>
      <c r="D4819" s="8" t="s">
        <v>9153</v>
      </c>
      <c r="E4819" s="8"/>
      <c r="F4819" s="8" t="s">
        <v>16210</v>
      </c>
    </row>
    <row r="4820" spans="1:6" ht="15.75" customHeight="1" x14ac:dyDescent="0.25">
      <c r="A4820" s="8"/>
      <c r="B4820" s="8" t="s">
        <v>15162</v>
      </c>
      <c r="C4820" s="8" t="s">
        <v>15163</v>
      </c>
      <c r="D4820" s="8" t="s">
        <v>9165</v>
      </c>
      <c r="E4820" s="8"/>
      <c r="F4820" s="8" t="s">
        <v>16165</v>
      </c>
    </row>
    <row r="4821" spans="1:6" ht="15.75" customHeight="1" x14ac:dyDescent="0.25">
      <c r="A4821" s="8"/>
      <c r="B4821" s="8" t="s">
        <v>15162</v>
      </c>
      <c r="C4821" s="8" t="s">
        <v>15163</v>
      </c>
      <c r="D4821" s="8" t="s">
        <v>9163</v>
      </c>
      <c r="E4821" s="8"/>
      <c r="F4821" s="8" t="s">
        <v>16157</v>
      </c>
    </row>
    <row r="4822" spans="1:6" ht="15.75" customHeight="1" x14ac:dyDescent="0.25">
      <c r="A4822" s="8"/>
      <c r="B4822" s="8" t="s">
        <v>15162</v>
      </c>
      <c r="C4822" s="8" t="s">
        <v>15163</v>
      </c>
      <c r="D4822" s="8" t="s">
        <v>9164</v>
      </c>
      <c r="E4822" s="8"/>
      <c r="F4822" s="8" t="s">
        <v>16177</v>
      </c>
    </row>
    <row r="4823" spans="1:6" ht="15.75" customHeight="1" x14ac:dyDescent="0.25">
      <c r="A4823" s="8"/>
      <c r="B4823" s="8" t="s">
        <v>15162</v>
      </c>
      <c r="C4823" s="8" t="s">
        <v>15163</v>
      </c>
      <c r="D4823" s="8" t="s">
        <v>9133</v>
      </c>
      <c r="E4823" s="8"/>
      <c r="F4823" s="8" t="s">
        <v>16175</v>
      </c>
    </row>
    <row r="4824" spans="1:6" ht="15.75" customHeight="1" x14ac:dyDescent="0.25">
      <c r="A4824" s="8"/>
      <c r="B4824" s="8" t="s">
        <v>15162</v>
      </c>
      <c r="C4824" s="8" t="s">
        <v>15163</v>
      </c>
      <c r="D4824" s="8" t="s">
        <v>9149</v>
      </c>
      <c r="E4824" s="8"/>
      <c r="F4824" s="8" t="s">
        <v>16178</v>
      </c>
    </row>
    <row r="4825" spans="1:6" ht="15.75" customHeight="1" x14ac:dyDescent="0.25">
      <c r="A4825" s="8"/>
      <c r="B4825" s="8" t="s">
        <v>15162</v>
      </c>
      <c r="C4825" s="8" t="s">
        <v>15163</v>
      </c>
      <c r="D4825" s="8" t="s">
        <v>9161</v>
      </c>
      <c r="E4825" s="8"/>
      <c r="F4825" s="8" t="s">
        <v>16156</v>
      </c>
    </row>
    <row r="4826" spans="1:6" ht="15.75" customHeight="1" x14ac:dyDescent="0.25">
      <c r="A4826" s="8"/>
      <c r="B4826" s="8" t="s">
        <v>15162</v>
      </c>
      <c r="C4826" s="8" t="s">
        <v>15163</v>
      </c>
      <c r="D4826" s="8" t="s">
        <v>9166</v>
      </c>
      <c r="E4826" s="8"/>
      <c r="F4826" s="8" t="s">
        <v>16154</v>
      </c>
    </row>
    <row r="4827" spans="1:6" ht="15.75" customHeight="1" x14ac:dyDescent="0.25">
      <c r="A4827" s="8"/>
      <c r="B4827" s="8" t="s">
        <v>15162</v>
      </c>
      <c r="C4827" s="8" t="s">
        <v>15163</v>
      </c>
      <c r="D4827" s="8" t="s">
        <v>9167</v>
      </c>
      <c r="E4827" s="8"/>
      <c r="F4827" s="8" t="s">
        <v>16153</v>
      </c>
    </row>
    <row r="4828" spans="1:6" ht="15.75" customHeight="1" x14ac:dyDescent="0.25">
      <c r="A4828" s="8"/>
      <c r="B4828" s="8" t="s">
        <v>15162</v>
      </c>
      <c r="C4828" s="8" t="s">
        <v>15163</v>
      </c>
      <c r="D4828" s="8" t="s">
        <v>9168</v>
      </c>
      <c r="E4828" s="8"/>
      <c r="F4828" s="8" t="s">
        <v>16152</v>
      </c>
    </row>
    <row r="4829" spans="1:6" ht="15.75" customHeight="1" x14ac:dyDescent="0.25">
      <c r="A4829" s="8"/>
      <c r="B4829" s="8" t="s">
        <v>15162</v>
      </c>
      <c r="C4829" s="8" t="s">
        <v>15163</v>
      </c>
      <c r="D4829" s="8" t="s">
        <v>9162</v>
      </c>
      <c r="E4829" s="8"/>
      <c r="F4829" s="8" t="s">
        <v>16158</v>
      </c>
    </row>
    <row r="4830" spans="1:6" ht="15.75" customHeight="1" x14ac:dyDescent="0.25">
      <c r="A4830" s="8"/>
      <c r="B4830" s="8" t="s">
        <v>15162</v>
      </c>
      <c r="C4830" s="8" t="s">
        <v>15163</v>
      </c>
      <c r="D4830" s="8" t="s">
        <v>9169</v>
      </c>
      <c r="E4830" s="8"/>
      <c r="F4830" s="8" t="s">
        <v>16155</v>
      </c>
    </row>
    <row r="4831" spans="1:6" ht="15.75" customHeight="1" x14ac:dyDescent="0.25">
      <c r="A4831" s="8"/>
      <c r="B4831" s="8" t="s">
        <v>15162</v>
      </c>
      <c r="C4831" s="8" t="s">
        <v>15163</v>
      </c>
      <c r="D4831" s="8" t="s">
        <v>9264</v>
      </c>
      <c r="E4831" s="8"/>
      <c r="F4831" s="8" t="s">
        <v>16111</v>
      </c>
    </row>
    <row r="4832" spans="1:6" ht="15.75" customHeight="1" x14ac:dyDescent="0.25">
      <c r="A4832" s="8"/>
      <c r="B4832" s="8" t="s">
        <v>15162</v>
      </c>
      <c r="C4832" s="8" t="s">
        <v>15163</v>
      </c>
      <c r="D4832" s="8" t="s">
        <v>9268</v>
      </c>
      <c r="E4832" s="8"/>
      <c r="F4832" s="8" t="s">
        <v>16112</v>
      </c>
    </row>
    <row r="4833" spans="1:6" ht="15.75" customHeight="1" x14ac:dyDescent="0.25">
      <c r="A4833" s="8"/>
      <c r="B4833" s="8" t="s">
        <v>15162</v>
      </c>
      <c r="C4833" s="8" t="s">
        <v>15163</v>
      </c>
      <c r="D4833" s="8" t="s">
        <v>9260</v>
      </c>
      <c r="E4833" s="8"/>
      <c r="F4833" s="8" t="s">
        <v>16114</v>
      </c>
    </row>
    <row r="4834" spans="1:6" ht="15.75" customHeight="1" x14ac:dyDescent="0.25">
      <c r="A4834" s="8"/>
      <c r="B4834" s="8" t="s">
        <v>15162</v>
      </c>
      <c r="C4834" s="8" t="s">
        <v>15163</v>
      </c>
      <c r="D4834" s="8" t="s">
        <v>9261</v>
      </c>
      <c r="E4834" s="8"/>
      <c r="F4834" s="8" t="s">
        <v>16110</v>
      </c>
    </row>
    <row r="4835" spans="1:6" ht="15.75" customHeight="1" x14ac:dyDescent="0.25">
      <c r="A4835" s="8"/>
      <c r="B4835" s="8" t="s">
        <v>15162</v>
      </c>
      <c r="C4835" s="8" t="s">
        <v>15163</v>
      </c>
      <c r="D4835" s="8" t="s">
        <v>9259</v>
      </c>
      <c r="E4835" s="8"/>
      <c r="F4835" s="8" t="s">
        <v>16113</v>
      </c>
    </row>
    <row r="4836" spans="1:6" ht="15.75" customHeight="1" x14ac:dyDescent="0.25">
      <c r="A4836" s="8"/>
      <c r="B4836" s="8" t="s">
        <v>15162</v>
      </c>
      <c r="C4836" s="8" t="s">
        <v>15163</v>
      </c>
      <c r="D4836" s="8" t="s">
        <v>9269</v>
      </c>
      <c r="E4836" s="8"/>
      <c r="F4836" s="8" t="s">
        <v>16099</v>
      </c>
    </row>
    <row r="4837" spans="1:6" ht="15.75" customHeight="1" x14ac:dyDescent="0.25">
      <c r="A4837" s="8"/>
      <c r="B4837" s="8" t="s">
        <v>15162</v>
      </c>
      <c r="C4837" s="8" t="s">
        <v>15163</v>
      </c>
      <c r="D4837" s="8" t="s">
        <v>9282</v>
      </c>
      <c r="E4837" s="8"/>
      <c r="F4837" s="8" t="s">
        <v>16101</v>
      </c>
    </row>
    <row r="4838" spans="1:6" ht="15.75" customHeight="1" x14ac:dyDescent="0.25">
      <c r="A4838" s="8"/>
      <c r="B4838" s="8" t="s">
        <v>15162</v>
      </c>
      <c r="C4838" s="8" t="s">
        <v>15163</v>
      </c>
      <c r="D4838" s="8" t="s">
        <v>9298</v>
      </c>
      <c r="E4838" s="8"/>
      <c r="F4838" s="8" t="s">
        <v>16104</v>
      </c>
    </row>
    <row r="4839" spans="1:6" ht="15.75" customHeight="1" x14ac:dyDescent="0.25">
      <c r="A4839" s="8"/>
      <c r="B4839" s="8" t="s">
        <v>15162</v>
      </c>
      <c r="C4839" s="8" t="s">
        <v>15163</v>
      </c>
      <c r="D4839" s="8" t="s">
        <v>9266</v>
      </c>
      <c r="E4839" s="8"/>
      <c r="F4839" s="8" t="s">
        <v>16098</v>
      </c>
    </row>
    <row r="4840" spans="1:6" ht="15.75" customHeight="1" x14ac:dyDescent="0.25">
      <c r="A4840" s="8"/>
      <c r="B4840" s="8" t="s">
        <v>15162</v>
      </c>
      <c r="C4840" s="8" t="s">
        <v>15163</v>
      </c>
      <c r="D4840" s="8" t="s">
        <v>9267</v>
      </c>
      <c r="E4840" s="8"/>
      <c r="F4840" s="8" t="s">
        <v>16100</v>
      </c>
    </row>
    <row r="4841" spans="1:6" ht="15.75" customHeight="1" x14ac:dyDescent="0.25">
      <c r="A4841" s="8"/>
      <c r="B4841" s="8" t="s">
        <v>15162</v>
      </c>
      <c r="C4841" s="8" t="s">
        <v>15163</v>
      </c>
      <c r="D4841" s="8" t="s">
        <v>9265</v>
      </c>
      <c r="E4841" s="8"/>
      <c r="F4841" s="8" t="s">
        <v>16097</v>
      </c>
    </row>
    <row r="4842" spans="1:6" ht="15.75" customHeight="1" x14ac:dyDescent="0.25">
      <c r="A4842" s="8"/>
      <c r="B4842" s="8" t="s">
        <v>15162</v>
      </c>
      <c r="C4842" s="8" t="s">
        <v>15163</v>
      </c>
      <c r="D4842" s="8" t="s">
        <v>9263</v>
      </c>
      <c r="E4842" s="8"/>
      <c r="F4842" s="8" t="s">
        <v>16107</v>
      </c>
    </row>
    <row r="4843" spans="1:6" ht="15.75" customHeight="1" x14ac:dyDescent="0.25">
      <c r="A4843" s="8"/>
      <c r="B4843" s="8" t="s">
        <v>15162</v>
      </c>
      <c r="C4843" s="8" t="s">
        <v>15163</v>
      </c>
      <c r="D4843" s="8" t="s">
        <v>9276</v>
      </c>
      <c r="E4843" s="8"/>
      <c r="F4843" s="8" t="s">
        <v>16085</v>
      </c>
    </row>
    <row r="4844" spans="1:6" ht="15.75" customHeight="1" x14ac:dyDescent="0.25">
      <c r="A4844" s="8"/>
      <c r="B4844" s="8" t="s">
        <v>15162</v>
      </c>
      <c r="C4844" s="8" t="s">
        <v>15163</v>
      </c>
      <c r="D4844" s="8" t="s">
        <v>9280</v>
      </c>
      <c r="E4844" s="8"/>
      <c r="F4844" s="8" t="s">
        <v>16086</v>
      </c>
    </row>
    <row r="4845" spans="1:6" ht="15.75" customHeight="1" x14ac:dyDescent="0.25">
      <c r="A4845" s="8"/>
      <c r="B4845" s="8" t="s">
        <v>15162</v>
      </c>
      <c r="C4845" s="8" t="s">
        <v>15163</v>
      </c>
      <c r="D4845" s="8" t="s">
        <v>9272</v>
      </c>
      <c r="E4845" s="8"/>
      <c r="F4845" s="8" t="s">
        <v>16082</v>
      </c>
    </row>
    <row r="4846" spans="1:6" ht="15.75" customHeight="1" x14ac:dyDescent="0.25">
      <c r="A4846" s="8"/>
      <c r="B4846" s="8" t="s">
        <v>15162</v>
      </c>
      <c r="C4846" s="8" t="s">
        <v>15163</v>
      </c>
      <c r="D4846" s="8" t="s">
        <v>9273</v>
      </c>
      <c r="E4846" s="8"/>
      <c r="F4846" s="8" t="s">
        <v>16079</v>
      </c>
    </row>
    <row r="4847" spans="1:6" ht="15.75" customHeight="1" x14ac:dyDescent="0.25">
      <c r="A4847" s="8"/>
      <c r="B4847" s="8" t="s">
        <v>15162</v>
      </c>
      <c r="C4847" s="8" t="s">
        <v>15163</v>
      </c>
      <c r="D4847" s="8" t="s">
        <v>9271</v>
      </c>
      <c r="E4847" s="8"/>
      <c r="F4847" s="8" t="s">
        <v>16080</v>
      </c>
    </row>
    <row r="4848" spans="1:6" ht="15.75" customHeight="1" x14ac:dyDescent="0.25">
      <c r="A4848" s="8"/>
      <c r="B4848" s="8" t="s">
        <v>15162</v>
      </c>
      <c r="C4848" s="8" t="s">
        <v>15163</v>
      </c>
      <c r="D4848" s="8" t="s">
        <v>9281</v>
      </c>
      <c r="E4848" s="8"/>
      <c r="F4848" s="8" t="s">
        <v>16083</v>
      </c>
    </row>
    <row r="4849" spans="1:6" ht="15.75" customHeight="1" x14ac:dyDescent="0.25">
      <c r="A4849" s="8"/>
      <c r="B4849" s="8" t="s">
        <v>15162</v>
      </c>
      <c r="C4849" s="8" t="s">
        <v>15163</v>
      </c>
      <c r="D4849" s="8" t="s">
        <v>9270</v>
      </c>
      <c r="E4849" s="8"/>
      <c r="F4849" s="8" t="s">
        <v>16109</v>
      </c>
    </row>
    <row r="4850" spans="1:6" ht="15.75" customHeight="1" x14ac:dyDescent="0.25">
      <c r="A4850" s="8"/>
      <c r="B4850" s="8" t="s">
        <v>15162</v>
      </c>
      <c r="C4850" s="8" t="s">
        <v>15163</v>
      </c>
      <c r="D4850" s="8" t="s">
        <v>9262</v>
      </c>
      <c r="E4850" s="8"/>
      <c r="F4850" s="8" t="s">
        <v>16106</v>
      </c>
    </row>
    <row r="4851" spans="1:6" ht="15.75" customHeight="1" x14ac:dyDescent="0.25">
      <c r="A4851" s="8"/>
      <c r="B4851" s="8" t="s">
        <v>15162</v>
      </c>
      <c r="C4851" s="8" t="s">
        <v>15163</v>
      </c>
      <c r="D4851" s="8" t="s">
        <v>9278</v>
      </c>
      <c r="E4851" s="8"/>
      <c r="F4851" s="8" t="s">
        <v>16108</v>
      </c>
    </row>
    <row r="4852" spans="1:6" ht="15.75" customHeight="1" x14ac:dyDescent="0.25">
      <c r="A4852" s="8"/>
      <c r="B4852" s="8" t="s">
        <v>15162</v>
      </c>
      <c r="C4852" s="8" t="s">
        <v>15163</v>
      </c>
      <c r="D4852" s="8" t="s">
        <v>9279</v>
      </c>
      <c r="E4852" s="8"/>
      <c r="F4852" s="8" t="s">
        <v>16084</v>
      </c>
    </row>
    <row r="4853" spans="1:6" ht="15.75" customHeight="1" x14ac:dyDescent="0.25">
      <c r="A4853" s="8"/>
      <c r="B4853" s="8" t="s">
        <v>15162</v>
      </c>
      <c r="C4853" s="8" t="s">
        <v>15163</v>
      </c>
      <c r="D4853" s="8" t="s">
        <v>9277</v>
      </c>
      <c r="E4853" s="8"/>
      <c r="F4853" s="8" t="s">
        <v>16096</v>
      </c>
    </row>
    <row r="4854" spans="1:6" ht="15.75" customHeight="1" x14ac:dyDescent="0.25">
      <c r="A4854" s="8"/>
      <c r="B4854" s="8" t="s">
        <v>15162</v>
      </c>
      <c r="C4854" s="8" t="s">
        <v>15163</v>
      </c>
      <c r="D4854" s="8" t="s">
        <v>10023</v>
      </c>
      <c r="E4854" s="8"/>
      <c r="F4854" s="8" t="s">
        <v>15320</v>
      </c>
    </row>
    <row r="4855" spans="1:6" ht="15.75" customHeight="1" x14ac:dyDescent="0.25">
      <c r="A4855" s="8"/>
      <c r="B4855" s="8" t="s">
        <v>15162</v>
      </c>
      <c r="C4855" s="8" t="s">
        <v>15163</v>
      </c>
      <c r="D4855" s="8" t="s">
        <v>10022</v>
      </c>
      <c r="E4855" s="8"/>
      <c r="F4855" s="8" t="s">
        <v>15317</v>
      </c>
    </row>
    <row r="4856" spans="1:6" ht="15.75" customHeight="1" x14ac:dyDescent="0.25">
      <c r="A4856" s="8"/>
      <c r="B4856" s="8" t="s">
        <v>15162</v>
      </c>
      <c r="C4856" s="8" t="s">
        <v>15163</v>
      </c>
      <c r="D4856" s="8" t="s">
        <v>10043</v>
      </c>
      <c r="E4856" s="8"/>
      <c r="F4856" s="8" t="s">
        <v>15318</v>
      </c>
    </row>
    <row r="4857" spans="1:6" ht="15.75" customHeight="1" x14ac:dyDescent="0.25">
      <c r="A4857" s="8"/>
      <c r="B4857" s="8" t="s">
        <v>15162</v>
      </c>
      <c r="C4857" s="8" t="s">
        <v>15163</v>
      </c>
      <c r="D4857" s="8" t="s">
        <v>10018</v>
      </c>
      <c r="E4857" s="8"/>
      <c r="F4857" s="8" t="s">
        <v>15313</v>
      </c>
    </row>
    <row r="4858" spans="1:6" ht="15.75" customHeight="1" x14ac:dyDescent="0.25">
      <c r="A4858" s="8"/>
      <c r="B4858" s="8" t="s">
        <v>15162</v>
      </c>
      <c r="C4858" s="8" t="s">
        <v>15163</v>
      </c>
      <c r="D4858" s="8" t="s">
        <v>10021</v>
      </c>
      <c r="E4858" s="8"/>
      <c r="F4858" s="8" t="s">
        <v>15316</v>
      </c>
    </row>
    <row r="4859" spans="1:6" ht="15.75" customHeight="1" x14ac:dyDescent="0.25">
      <c r="A4859" s="8"/>
      <c r="B4859" s="8" t="s">
        <v>15162</v>
      </c>
      <c r="C4859" s="8" t="s">
        <v>15163</v>
      </c>
      <c r="D4859" s="8" t="s">
        <v>10024</v>
      </c>
      <c r="E4859" s="8"/>
      <c r="F4859" s="8" t="s">
        <v>15319</v>
      </c>
    </row>
    <row r="4860" spans="1:6" ht="15.75" customHeight="1" x14ac:dyDescent="0.25">
      <c r="A4860" s="8"/>
      <c r="B4860" s="8" t="s">
        <v>15162</v>
      </c>
      <c r="C4860" s="8" t="s">
        <v>15163</v>
      </c>
      <c r="D4860" s="8" t="s">
        <v>10047</v>
      </c>
      <c r="E4860" s="8"/>
      <c r="F4860" s="8" t="s">
        <v>15305</v>
      </c>
    </row>
    <row r="4861" spans="1:6" ht="15.75" customHeight="1" x14ac:dyDescent="0.25">
      <c r="A4861" s="8"/>
      <c r="B4861" s="8" t="s">
        <v>15162</v>
      </c>
      <c r="C4861" s="8" t="s">
        <v>15163</v>
      </c>
      <c r="D4861" s="8" t="s">
        <v>10046</v>
      </c>
      <c r="E4861" s="8"/>
      <c r="F4861" s="8" t="s">
        <v>15308</v>
      </c>
    </row>
    <row r="4862" spans="1:6" ht="15.75" customHeight="1" x14ac:dyDescent="0.25">
      <c r="A4862" s="8"/>
      <c r="B4862" s="8" t="s">
        <v>15162</v>
      </c>
      <c r="C4862" s="8" t="s">
        <v>15163</v>
      </c>
      <c r="D4862" s="8" t="s">
        <v>10045</v>
      </c>
      <c r="E4862" s="8"/>
      <c r="F4862" s="8" t="s">
        <v>15311</v>
      </c>
    </row>
    <row r="4863" spans="1:6" ht="15.75" customHeight="1" x14ac:dyDescent="0.25">
      <c r="A4863" s="8"/>
      <c r="B4863" s="8" t="s">
        <v>15162</v>
      </c>
      <c r="C4863" s="8" t="s">
        <v>15163</v>
      </c>
      <c r="D4863" s="8" t="s">
        <v>10042</v>
      </c>
      <c r="E4863" s="8"/>
      <c r="F4863" s="8" t="s">
        <v>15306</v>
      </c>
    </row>
    <row r="4864" spans="1:6" ht="15.75" customHeight="1" x14ac:dyDescent="0.25">
      <c r="A4864" s="8"/>
      <c r="B4864" s="8" t="s">
        <v>15162</v>
      </c>
      <c r="C4864" s="8" t="s">
        <v>15163</v>
      </c>
      <c r="D4864" s="8" t="s">
        <v>10041</v>
      </c>
      <c r="E4864" s="8"/>
      <c r="F4864" s="8" t="s">
        <v>15307</v>
      </c>
    </row>
    <row r="4865" spans="1:6" ht="15.75" customHeight="1" x14ac:dyDescent="0.25">
      <c r="A4865" s="8"/>
      <c r="B4865" s="8" t="s">
        <v>15162</v>
      </c>
      <c r="C4865" s="8" t="s">
        <v>15163</v>
      </c>
      <c r="D4865" s="8" t="s">
        <v>10044</v>
      </c>
      <c r="E4865" s="8"/>
      <c r="F4865" s="8" t="s">
        <v>15304</v>
      </c>
    </row>
    <row r="4866" spans="1:6" ht="15.75" customHeight="1" x14ac:dyDescent="0.25">
      <c r="A4866" s="8"/>
      <c r="B4866" s="8" t="s">
        <v>15162</v>
      </c>
      <c r="C4866" s="8" t="s">
        <v>15163</v>
      </c>
      <c r="D4866" s="8" t="s">
        <v>10027</v>
      </c>
      <c r="E4866" s="8"/>
      <c r="F4866" s="8" t="s">
        <v>15355</v>
      </c>
    </row>
    <row r="4867" spans="1:6" ht="15.75" customHeight="1" x14ac:dyDescent="0.25">
      <c r="A4867" s="8"/>
      <c r="B4867" s="8" t="s">
        <v>15162</v>
      </c>
      <c r="C4867" s="8" t="s">
        <v>15163</v>
      </c>
      <c r="D4867" s="8" t="s">
        <v>10026</v>
      </c>
      <c r="E4867" s="8"/>
      <c r="F4867" s="8" t="s">
        <v>15358</v>
      </c>
    </row>
    <row r="4868" spans="1:6" ht="15.75" customHeight="1" x14ac:dyDescent="0.25">
      <c r="A4868" s="8"/>
      <c r="B4868" s="8" t="s">
        <v>15162</v>
      </c>
      <c r="C4868" s="8" t="s">
        <v>15163</v>
      </c>
      <c r="D4868" s="8" t="s">
        <v>10029</v>
      </c>
      <c r="E4868" s="8"/>
      <c r="F4868" s="8" t="s">
        <v>15361</v>
      </c>
    </row>
    <row r="4869" spans="1:6" ht="15.75" customHeight="1" x14ac:dyDescent="0.25">
      <c r="A4869" s="8"/>
      <c r="B4869" s="8" t="s">
        <v>15162</v>
      </c>
      <c r="C4869" s="8" t="s">
        <v>15163</v>
      </c>
      <c r="D4869" s="8" t="s">
        <v>10067</v>
      </c>
      <c r="E4869" s="8"/>
      <c r="F4869" s="8" t="s">
        <v>15356</v>
      </c>
    </row>
    <row r="4870" spans="1:6" ht="15.75" customHeight="1" x14ac:dyDescent="0.25">
      <c r="A4870" s="8"/>
      <c r="B4870" s="8" t="s">
        <v>15162</v>
      </c>
      <c r="C4870" s="8" t="s">
        <v>15163</v>
      </c>
      <c r="D4870" s="8" t="s">
        <v>10066</v>
      </c>
      <c r="E4870" s="8"/>
      <c r="F4870" s="8" t="s">
        <v>15357</v>
      </c>
    </row>
    <row r="4871" spans="1:6" ht="15.75" customHeight="1" x14ac:dyDescent="0.25">
      <c r="A4871" s="8"/>
      <c r="B4871" s="8" t="s">
        <v>15162</v>
      </c>
      <c r="C4871" s="8" t="s">
        <v>15163</v>
      </c>
      <c r="D4871" s="8" t="s">
        <v>10028</v>
      </c>
      <c r="E4871" s="8"/>
      <c r="F4871" s="8" t="s">
        <v>15354</v>
      </c>
    </row>
    <row r="4872" spans="1:6" ht="15.75" customHeight="1" x14ac:dyDescent="0.25">
      <c r="A4872" s="8"/>
      <c r="B4872" s="8" t="s">
        <v>15162</v>
      </c>
      <c r="C4872" s="8" t="s">
        <v>15163</v>
      </c>
      <c r="D4872" s="8" t="s">
        <v>10025</v>
      </c>
      <c r="E4872" s="8"/>
      <c r="F4872" s="8" t="s">
        <v>15314</v>
      </c>
    </row>
    <row r="4873" spans="1:6" ht="15.75" customHeight="1" x14ac:dyDescent="0.25">
      <c r="A4873" s="8"/>
      <c r="B4873" s="8" t="s">
        <v>15162</v>
      </c>
      <c r="C4873" s="8" t="s">
        <v>15163</v>
      </c>
      <c r="D4873" s="8" t="s">
        <v>10020</v>
      </c>
      <c r="E4873" s="8"/>
      <c r="F4873" s="8" t="s">
        <v>15315</v>
      </c>
    </row>
    <row r="4874" spans="1:6" ht="15.75" customHeight="1" x14ac:dyDescent="0.25">
      <c r="A4874" s="8"/>
      <c r="B4874" s="8" t="s">
        <v>15162</v>
      </c>
      <c r="C4874" s="8" t="s">
        <v>15163</v>
      </c>
      <c r="D4874" s="8" t="s">
        <v>10019</v>
      </c>
      <c r="E4874" s="8"/>
      <c r="F4874" s="8" t="s">
        <v>15312</v>
      </c>
    </row>
    <row r="4875" spans="1:6" ht="15.75" customHeight="1" x14ac:dyDescent="0.25">
      <c r="A4875" s="8"/>
      <c r="B4875" s="8" t="s">
        <v>15162</v>
      </c>
      <c r="C4875" s="8" t="s">
        <v>15163</v>
      </c>
      <c r="D4875" s="8" t="s">
        <v>10032</v>
      </c>
      <c r="E4875" s="8"/>
      <c r="F4875" s="8" t="s">
        <v>15362</v>
      </c>
    </row>
    <row r="4876" spans="1:6" ht="15.75" customHeight="1" x14ac:dyDescent="0.25">
      <c r="A4876" s="8"/>
      <c r="B4876" s="8" t="s">
        <v>15162</v>
      </c>
      <c r="C4876" s="8" t="s">
        <v>15163</v>
      </c>
      <c r="D4876" s="8" t="s">
        <v>10031</v>
      </c>
      <c r="E4876" s="8"/>
      <c r="F4876" s="8" t="s">
        <v>15359</v>
      </c>
    </row>
    <row r="4877" spans="1:6" ht="15.75" customHeight="1" x14ac:dyDescent="0.25">
      <c r="A4877" s="8"/>
      <c r="B4877" s="8" t="s">
        <v>15162</v>
      </c>
      <c r="C4877" s="8" t="s">
        <v>15163</v>
      </c>
      <c r="D4877" s="8" t="s">
        <v>10030</v>
      </c>
      <c r="E4877" s="8"/>
      <c r="F4877" s="8" t="s">
        <v>15360</v>
      </c>
    </row>
    <row r="4878" spans="1:6" ht="15.75" customHeight="1" x14ac:dyDescent="0.25">
      <c r="A4878" s="8"/>
      <c r="B4878" s="8" t="s">
        <v>15162</v>
      </c>
      <c r="C4878" s="8" t="s">
        <v>15163</v>
      </c>
      <c r="D4878" s="8" t="s">
        <v>9874</v>
      </c>
      <c r="E4878" s="8"/>
      <c r="F4878" s="8" t="s">
        <v>15327</v>
      </c>
    </row>
    <row r="4879" spans="1:6" ht="15.75" customHeight="1" x14ac:dyDescent="0.25">
      <c r="A4879" s="8"/>
      <c r="B4879" s="8" t="s">
        <v>15162</v>
      </c>
      <c r="C4879" s="8" t="s">
        <v>15163</v>
      </c>
      <c r="D4879" s="8" t="s">
        <v>9879</v>
      </c>
      <c r="E4879" s="8"/>
      <c r="F4879" s="8" t="s">
        <v>15325</v>
      </c>
    </row>
    <row r="4880" spans="1:6" ht="15.75" customHeight="1" x14ac:dyDescent="0.25">
      <c r="A4880" s="8"/>
      <c r="B4880" s="8" t="s">
        <v>15162</v>
      </c>
      <c r="C4880" s="8" t="s">
        <v>15163</v>
      </c>
      <c r="D4880" s="8" t="s">
        <v>9878</v>
      </c>
      <c r="E4880" s="8"/>
      <c r="F4880" s="8" t="s">
        <v>15326</v>
      </c>
    </row>
    <row r="4881" spans="1:6" ht="15.75" customHeight="1" x14ac:dyDescent="0.25">
      <c r="A4881" s="8"/>
      <c r="B4881" s="8" t="s">
        <v>15162</v>
      </c>
      <c r="C4881" s="8" t="s">
        <v>15163</v>
      </c>
      <c r="D4881" s="8" t="s">
        <v>9885</v>
      </c>
      <c r="E4881" s="8"/>
      <c r="F4881" s="8" t="s">
        <v>15324</v>
      </c>
    </row>
    <row r="4882" spans="1:6" ht="15.75" customHeight="1" x14ac:dyDescent="0.25">
      <c r="A4882" s="8"/>
      <c r="B4882" s="8" t="s">
        <v>15162</v>
      </c>
      <c r="C4882" s="8" t="s">
        <v>15163</v>
      </c>
      <c r="D4882" s="8" t="s">
        <v>9880</v>
      </c>
      <c r="E4882" s="8"/>
      <c r="F4882" s="8" t="s">
        <v>15322</v>
      </c>
    </row>
    <row r="4883" spans="1:6" ht="15.75" customHeight="1" x14ac:dyDescent="0.25">
      <c r="A4883" s="8"/>
      <c r="B4883" s="8" t="s">
        <v>15162</v>
      </c>
      <c r="C4883" s="8" t="s">
        <v>15163</v>
      </c>
      <c r="D4883" s="8" t="s">
        <v>9876</v>
      </c>
      <c r="E4883" s="8"/>
      <c r="F4883" s="8" t="s">
        <v>15323</v>
      </c>
    </row>
    <row r="4884" spans="1:6" ht="15.75" customHeight="1" x14ac:dyDescent="0.25">
      <c r="A4884" s="8"/>
      <c r="B4884" s="8" t="s">
        <v>15162</v>
      </c>
      <c r="C4884" s="8" t="s">
        <v>15163</v>
      </c>
      <c r="D4884" s="8" t="s">
        <v>9896</v>
      </c>
      <c r="E4884" s="8"/>
      <c r="F4884" s="8" t="s">
        <v>15418</v>
      </c>
    </row>
    <row r="4885" spans="1:6" ht="15.75" customHeight="1" x14ac:dyDescent="0.25">
      <c r="A4885" s="8"/>
      <c r="B4885" s="8" t="s">
        <v>15162</v>
      </c>
      <c r="C4885" s="8" t="s">
        <v>15163</v>
      </c>
      <c r="D4885" s="8" t="s">
        <v>9899</v>
      </c>
      <c r="E4885" s="8"/>
      <c r="F4885" s="8" t="s">
        <v>15419</v>
      </c>
    </row>
    <row r="4886" spans="1:6" ht="15.75" customHeight="1" x14ac:dyDescent="0.25">
      <c r="A4886" s="8"/>
      <c r="B4886" s="8" t="s">
        <v>15162</v>
      </c>
      <c r="C4886" s="8" t="s">
        <v>15163</v>
      </c>
      <c r="D4886" s="8" t="s">
        <v>9902</v>
      </c>
      <c r="E4886" s="8"/>
      <c r="F4886" s="8" t="s">
        <v>15422</v>
      </c>
    </row>
    <row r="4887" spans="1:6" ht="15.75" customHeight="1" x14ac:dyDescent="0.25">
      <c r="A4887" s="8"/>
      <c r="B4887" s="8" t="s">
        <v>15162</v>
      </c>
      <c r="C4887" s="8" t="s">
        <v>15163</v>
      </c>
      <c r="D4887" s="8" t="s">
        <v>9877</v>
      </c>
      <c r="E4887" s="8"/>
      <c r="F4887" s="8" t="s">
        <v>15372</v>
      </c>
    </row>
    <row r="4888" spans="1:6" ht="15.75" customHeight="1" x14ac:dyDescent="0.25">
      <c r="A4888" s="8"/>
      <c r="B4888" s="8" t="s">
        <v>15162</v>
      </c>
      <c r="C4888" s="8" t="s">
        <v>15163</v>
      </c>
      <c r="D4888" s="8" t="s">
        <v>9898</v>
      </c>
      <c r="E4888" s="8"/>
      <c r="F4888" s="8" t="s">
        <v>15420</v>
      </c>
    </row>
    <row r="4889" spans="1:6" ht="15.75" customHeight="1" x14ac:dyDescent="0.25">
      <c r="A4889" s="8"/>
      <c r="B4889" s="8" t="s">
        <v>15162</v>
      </c>
      <c r="C4889" s="8" t="s">
        <v>15163</v>
      </c>
      <c r="D4889" s="8" t="s">
        <v>9897</v>
      </c>
      <c r="E4889" s="8"/>
      <c r="F4889" s="8" t="s">
        <v>15421</v>
      </c>
    </row>
    <row r="4890" spans="1:6" ht="15.75" customHeight="1" x14ac:dyDescent="0.25">
      <c r="A4890" s="8"/>
      <c r="B4890" s="8" t="s">
        <v>15162</v>
      </c>
      <c r="C4890" s="8" t="s">
        <v>15163</v>
      </c>
      <c r="D4890" s="8" t="s">
        <v>10036</v>
      </c>
      <c r="E4890" s="8"/>
      <c r="F4890" s="8" t="s">
        <v>15330</v>
      </c>
    </row>
    <row r="4891" spans="1:6" ht="15.75" customHeight="1" x14ac:dyDescent="0.25">
      <c r="A4891" s="8"/>
      <c r="B4891" s="8" t="s">
        <v>15162</v>
      </c>
      <c r="C4891" s="8" t="s">
        <v>15163</v>
      </c>
      <c r="D4891" s="8" t="s">
        <v>10039</v>
      </c>
      <c r="E4891" s="8"/>
      <c r="F4891" s="8" t="s">
        <v>15331</v>
      </c>
    </row>
    <row r="4892" spans="1:6" ht="15.75" customHeight="1" x14ac:dyDescent="0.25">
      <c r="A4892" s="8"/>
      <c r="B4892" s="8" t="s">
        <v>15162</v>
      </c>
      <c r="C4892" s="8" t="s">
        <v>15163</v>
      </c>
      <c r="D4892" s="8" t="s">
        <v>10038</v>
      </c>
      <c r="E4892" s="8"/>
      <c r="F4892" s="8" t="s">
        <v>15328</v>
      </c>
    </row>
    <row r="4893" spans="1:6" ht="15.75" customHeight="1" x14ac:dyDescent="0.25">
      <c r="A4893" s="8"/>
      <c r="B4893" s="8" t="s">
        <v>15162</v>
      </c>
      <c r="C4893" s="8" t="s">
        <v>15163</v>
      </c>
      <c r="D4893" s="8" t="s">
        <v>10035</v>
      </c>
      <c r="E4893" s="8"/>
      <c r="F4893" s="8" t="s">
        <v>15309</v>
      </c>
    </row>
    <row r="4894" spans="1:6" ht="15.75" customHeight="1" x14ac:dyDescent="0.25">
      <c r="A4894" s="8"/>
      <c r="B4894" s="8" t="s">
        <v>15162</v>
      </c>
      <c r="C4894" s="8" t="s">
        <v>15163</v>
      </c>
      <c r="D4894" s="8" t="s">
        <v>10034</v>
      </c>
      <c r="E4894" s="8"/>
      <c r="F4894" s="8" t="s">
        <v>15310</v>
      </c>
    </row>
    <row r="4895" spans="1:6" ht="15.75" customHeight="1" x14ac:dyDescent="0.25">
      <c r="A4895" s="8"/>
      <c r="B4895" s="8" t="s">
        <v>15162</v>
      </c>
      <c r="C4895" s="8" t="s">
        <v>15163</v>
      </c>
      <c r="D4895" s="8" t="s">
        <v>10033</v>
      </c>
      <c r="E4895" s="8"/>
      <c r="F4895" s="8" t="s">
        <v>15321</v>
      </c>
    </row>
    <row r="4896" spans="1:6" ht="15.75" customHeight="1" x14ac:dyDescent="0.25">
      <c r="A4896" s="8"/>
      <c r="B4896" s="8" t="s">
        <v>15162</v>
      </c>
      <c r="C4896" s="8" t="s">
        <v>15163</v>
      </c>
      <c r="D4896" s="8" t="s">
        <v>9881</v>
      </c>
      <c r="E4896" s="8"/>
      <c r="F4896" s="8" t="s">
        <v>15336</v>
      </c>
    </row>
    <row r="4897" spans="1:6" ht="15.75" customHeight="1" x14ac:dyDescent="0.25">
      <c r="A4897" s="8"/>
      <c r="B4897" s="8" t="s">
        <v>15162</v>
      </c>
      <c r="C4897" s="8" t="s">
        <v>15163</v>
      </c>
      <c r="D4897" s="8" t="s">
        <v>9884</v>
      </c>
      <c r="E4897" s="8"/>
      <c r="F4897" s="8" t="s">
        <v>15333</v>
      </c>
    </row>
    <row r="4898" spans="1:6" ht="15.75" customHeight="1" x14ac:dyDescent="0.25">
      <c r="A4898" s="8"/>
      <c r="B4898" s="8" t="s">
        <v>15162</v>
      </c>
      <c r="C4898" s="8" t="s">
        <v>15163</v>
      </c>
      <c r="D4898" s="8" t="s">
        <v>9887</v>
      </c>
      <c r="E4898" s="8"/>
      <c r="F4898" s="8" t="s">
        <v>15334</v>
      </c>
    </row>
    <row r="4899" spans="1:6" ht="15.75" customHeight="1" x14ac:dyDescent="0.25">
      <c r="A4899" s="8"/>
      <c r="B4899" s="8" t="s">
        <v>15162</v>
      </c>
      <c r="C4899" s="8" t="s">
        <v>15163</v>
      </c>
      <c r="D4899" s="8" t="s">
        <v>10037</v>
      </c>
      <c r="E4899" s="8"/>
      <c r="F4899" s="8" t="s">
        <v>15329</v>
      </c>
    </row>
    <row r="4900" spans="1:6" ht="15.75" customHeight="1" x14ac:dyDescent="0.25">
      <c r="A4900" s="8"/>
      <c r="B4900" s="8" t="s">
        <v>15162</v>
      </c>
      <c r="C4900" s="8" t="s">
        <v>15163</v>
      </c>
      <c r="D4900" s="8" t="s">
        <v>9883</v>
      </c>
      <c r="E4900" s="8"/>
      <c r="F4900" s="8" t="s">
        <v>15332</v>
      </c>
    </row>
    <row r="4901" spans="1:6" ht="15.75" customHeight="1" x14ac:dyDescent="0.25">
      <c r="A4901" s="8"/>
      <c r="B4901" s="8" t="s">
        <v>15162</v>
      </c>
      <c r="C4901" s="8" t="s">
        <v>15163</v>
      </c>
      <c r="D4901" s="8" t="s">
        <v>9882</v>
      </c>
      <c r="E4901" s="8"/>
      <c r="F4901" s="8" t="s">
        <v>15335</v>
      </c>
    </row>
    <row r="4902" spans="1:6" ht="15.75" customHeight="1" x14ac:dyDescent="0.25">
      <c r="A4902" s="8"/>
      <c r="B4902" s="8" t="s">
        <v>15162</v>
      </c>
      <c r="C4902" s="8" t="s">
        <v>15163</v>
      </c>
      <c r="D4902" s="8" t="s">
        <v>9986</v>
      </c>
      <c r="E4902" s="8"/>
      <c r="F4902" s="8" t="s">
        <v>15439</v>
      </c>
    </row>
    <row r="4903" spans="1:6" ht="15.75" customHeight="1" x14ac:dyDescent="0.25">
      <c r="A4903" s="8"/>
      <c r="B4903" s="8" t="s">
        <v>15162</v>
      </c>
      <c r="C4903" s="8" t="s">
        <v>15163</v>
      </c>
      <c r="D4903" s="8" t="s">
        <v>9982</v>
      </c>
      <c r="E4903" s="8"/>
      <c r="F4903" s="8" t="s">
        <v>15441</v>
      </c>
    </row>
    <row r="4904" spans="1:6" ht="15.75" customHeight="1" x14ac:dyDescent="0.25">
      <c r="A4904" s="8"/>
      <c r="B4904" s="8" t="s">
        <v>15162</v>
      </c>
      <c r="C4904" s="8" t="s">
        <v>15163</v>
      </c>
      <c r="D4904" s="8" t="s">
        <v>9978</v>
      </c>
      <c r="E4904" s="8"/>
      <c r="F4904" s="8" t="s">
        <v>15438</v>
      </c>
    </row>
    <row r="4905" spans="1:6" ht="15.75" customHeight="1" x14ac:dyDescent="0.25">
      <c r="A4905" s="8"/>
      <c r="B4905" s="8" t="s">
        <v>15162</v>
      </c>
      <c r="C4905" s="8" t="s">
        <v>15163</v>
      </c>
      <c r="D4905" s="8" t="s">
        <v>9985</v>
      </c>
      <c r="E4905" s="8"/>
      <c r="F4905" s="8" t="s">
        <v>15431</v>
      </c>
    </row>
    <row r="4906" spans="1:6" ht="15.75" customHeight="1" x14ac:dyDescent="0.25">
      <c r="A4906" s="8"/>
      <c r="B4906" s="8" t="s">
        <v>15162</v>
      </c>
      <c r="C4906" s="8" t="s">
        <v>15163</v>
      </c>
      <c r="D4906" s="8" t="s">
        <v>9988</v>
      </c>
      <c r="E4906" s="8"/>
      <c r="F4906" s="8" t="s">
        <v>15430</v>
      </c>
    </row>
    <row r="4907" spans="1:6" ht="15.75" customHeight="1" x14ac:dyDescent="0.25">
      <c r="A4907" s="8"/>
      <c r="B4907" s="8" t="s">
        <v>15162</v>
      </c>
      <c r="C4907" s="8" t="s">
        <v>15163</v>
      </c>
      <c r="D4907" s="8" t="s">
        <v>9987</v>
      </c>
      <c r="E4907" s="8"/>
      <c r="F4907" s="8" t="s">
        <v>15440</v>
      </c>
    </row>
    <row r="4908" spans="1:6" ht="15.75" customHeight="1" x14ac:dyDescent="0.25">
      <c r="A4908" s="8"/>
      <c r="B4908" s="8" t="s">
        <v>15162</v>
      </c>
      <c r="C4908" s="8" t="s">
        <v>15163</v>
      </c>
      <c r="D4908" s="8" t="s">
        <v>9980</v>
      </c>
      <c r="E4908" s="8"/>
      <c r="F4908" s="8" t="s">
        <v>15427</v>
      </c>
    </row>
    <row r="4909" spans="1:6" ht="15.75" customHeight="1" x14ac:dyDescent="0.25">
      <c r="A4909" s="8"/>
      <c r="B4909" s="8" t="s">
        <v>15162</v>
      </c>
      <c r="C4909" s="8" t="s">
        <v>15163</v>
      </c>
      <c r="D4909" s="8" t="s">
        <v>10058</v>
      </c>
      <c r="E4909" s="8"/>
      <c r="F4909" s="8" t="s">
        <v>15347</v>
      </c>
    </row>
    <row r="4910" spans="1:6" ht="15.75" customHeight="1" x14ac:dyDescent="0.25">
      <c r="A4910" s="8"/>
      <c r="B4910" s="8" t="s">
        <v>15162</v>
      </c>
      <c r="C4910" s="8" t="s">
        <v>15163</v>
      </c>
      <c r="D4910" s="8" t="s">
        <v>10057</v>
      </c>
      <c r="E4910" s="8"/>
      <c r="F4910" s="8" t="s">
        <v>15348</v>
      </c>
    </row>
    <row r="4911" spans="1:6" ht="15.75" customHeight="1" x14ac:dyDescent="0.25">
      <c r="A4911" s="8"/>
      <c r="B4911" s="8" t="s">
        <v>15162</v>
      </c>
      <c r="C4911" s="8" t="s">
        <v>15163</v>
      </c>
      <c r="D4911" s="8" t="s">
        <v>9977</v>
      </c>
      <c r="E4911" s="8"/>
      <c r="F4911" s="8" t="s">
        <v>15436</v>
      </c>
    </row>
    <row r="4912" spans="1:6" ht="15.75" customHeight="1" x14ac:dyDescent="0.25">
      <c r="A4912" s="8"/>
      <c r="B4912" s="8" t="s">
        <v>15162</v>
      </c>
      <c r="C4912" s="8" t="s">
        <v>15163</v>
      </c>
      <c r="D4912" s="8" t="s">
        <v>9979</v>
      </c>
      <c r="E4912" s="8"/>
      <c r="F4912" s="8" t="s">
        <v>15435</v>
      </c>
    </row>
    <row r="4913" spans="1:6" ht="15.75" customHeight="1" x14ac:dyDescent="0.25">
      <c r="A4913" s="8"/>
      <c r="B4913" s="8" t="s">
        <v>15162</v>
      </c>
      <c r="C4913" s="8" t="s">
        <v>15163</v>
      </c>
      <c r="D4913" s="8" t="s">
        <v>9981</v>
      </c>
      <c r="E4913" s="8"/>
      <c r="F4913" s="8" t="s">
        <v>15437</v>
      </c>
    </row>
    <row r="4914" spans="1:6" ht="15.75" customHeight="1" x14ac:dyDescent="0.25">
      <c r="A4914" s="8"/>
      <c r="B4914" s="8" t="s">
        <v>15162</v>
      </c>
      <c r="C4914" s="8" t="s">
        <v>15163</v>
      </c>
      <c r="D4914" s="8" t="s">
        <v>9964</v>
      </c>
      <c r="E4914" s="8"/>
      <c r="F4914" s="8" t="s">
        <v>15381</v>
      </c>
    </row>
    <row r="4915" spans="1:6" ht="15.75" customHeight="1" x14ac:dyDescent="0.25">
      <c r="A4915" s="8"/>
      <c r="B4915" s="8" t="s">
        <v>15162</v>
      </c>
      <c r="C4915" s="8" t="s">
        <v>15163</v>
      </c>
      <c r="D4915" s="8" t="s">
        <v>9963</v>
      </c>
      <c r="E4915" s="8"/>
      <c r="F4915" s="8" t="s">
        <v>15384</v>
      </c>
    </row>
    <row r="4916" spans="1:6" ht="15.75" customHeight="1" x14ac:dyDescent="0.25">
      <c r="A4916" s="8"/>
      <c r="B4916" s="8" t="s">
        <v>15162</v>
      </c>
      <c r="C4916" s="8" t="s">
        <v>15163</v>
      </c>
      <c r="D4916" s="8" t="s">
        <v>18217</v>
      </c>
      <c r="E4916" s="8"/>
      <c r="F4916" s="8" t="s">
        <v>18245</v>
      </c>
    </row>
    <row r="4917" spans="1:6" ht="15.75" customHeight="1" x14ac:dyDescent="0.25">
      <c r="A4917" s="8"/>
      <c r="B4917" s="8" t="s">
        <v>15162</v>
      </c>
      <c r="C4917" s="8" t="s">
        <v>15163</v>
      </c>
      <c r="D4917" s="8" t="s">
        <v>9975</v>
      </c>
      <c r="E4917" s="8"/>
      <c r="F4917" s="8" t="s">
        <v>15388</v>
      </c>
    </row>
    <row r="4918" spans="1:6" ht="15.75" customHeight="1" x14ac:dyDescent="0.25">
      <c r="A4918" s="8"/>
      <c r="B4918" s="8" t="s">
        <v>15162</v>
      </c>
      <c r="C4918" s="8" t="s">
        <v>15163</v>
      </c>
      <c r="D4918" s="8" t="s">
        <v>9974</v>
      </c>
      <c r="E4918" s="8"/>
      <c r="F4918" s="8" t="s">
        <v>15385</v>
      </c>
    </row>
    <row r="4919" spans="1:6" ht="15.75" customHeight="1" x14ac:dyDescent="0.25">
      <c r="A4919" s="8"/>
      <c r="B4919" s="8" t="s">
        <v>15162</v>
      </c>
      <c r="C4919" s="8" t="s">
        <v>15163</v>
      </c>
      <c r="D4919" s="8" t="s">
        <v>9969</v>
      </c>
      <c r="E4919" s="8"/>
      <c r="F4919" s="8" t="s">
        <v>15382</v>
      </c>
    </row>
    <row r="4920" spans="1:6" ht="15.75" customHeight="1" x14ac:dyDescent="0.25">
      <c r="A4920" s="8"/>
      <c r="B4920" s="8" t="s">
        <v>15162</v>
      </c>
      <c r="C4920" s="8" t="s">
        <v>15163</v>
      </c>
      <c r="D4920" s="8" t="s">
        <v>9966</v>
      </c>
      <c r="E4920" s="8"/>
      <c r="F4920" s="8" t="s">
        <v>15433</v>
      </c>
    </row>
    <row r="4921" spans="1:6" ht="15.75" customHeight="1" x14ac:dyDescent="0.25">
      <c r="A4921" s="8"/>
      <c r="B4921" s="8" t="s">
        <v>15162</v>
      </c>
      <c r="C4921" s="8" t="s">
        <v>15163</v>
      </c>
      <c r="D4921" s="8" t="s">
        <v>9984</v>
      </c>
      <c r="E4921" s="8"/>
      <c r="F4921" s="8" t="s">
        <v>15429</v>
      </c>
    </row>
    <row r="4922" spans="1:6" ht="15.75" customHeight="1" x14ac:dyDescent="0.25">
      <c r="A4922" s="8"/>
      <c r="B4922" s="8" t="s">
        <v>15162</v>
      </c>
      <c r="C4922" s="8" t="s">
        <v>15163</v>
      </c>
      <c r="D4922" s="8" t="s">
        <v>9983</v>
      </c>
      <c r="E4922" s="8"/>
      <c r="F4922" s="8" t="s">
        <v>15428</v>
      </c>
    </row>
    <row r="4923" spans="1:6" ht="15.75" customHeight="1" x14ac:dyDescent="0.25">
      <c r="A4923" s="8"/>
      <c r="B4923" s="8" t="s">
        <v>15162</v>
      </c>
      <c r="C4923" s="8" t="s">
        <v>15163</v>
      </c>
      <c r="D4923" s="8" t="s">
        <v>9962</v>
      </c>
      <c r="E4923" s="8"/>
      <c r="F4923" s="8" t="s">
        <v>15383</v>
      </c>
    </row>
    <row r="4924" spans="1:6" ht="15.75" customHeight="1" x14ac:dyDescent="0.25">
      <c r="A4924" s="8"/>
      <c r="B4924" s="8" t="s">
        <v>15162</v>
      </c>
      <c r="C4924" s="8" t="s">
        <v>15163</v>
      </c>
      <c r="D4924" s="8" t="s">
        <v>9965</v>
      </c>
      <c r="E4924" s="8"/>
      <c r="F4924" s="8" t="s">
        <v>15432</v>
      </c>
    </row>
    <row r="4925" spans="1:6" ht="15.75" customHeight="1" x14ac:dyDescent="0.25">
      <c r="A4925" s="8"/>
      <c r="B4925" s="8" t="s">
        <v>15162</v>
      </c>
      <c r="C4925" s="8" t="s">
        <v>15163</v>
      </c>
      <c r="D4925" s="8" t="s">
        <v>9967</v>
      </c>
      <c r="E4925" s="8"/>
      <c r="F4925" s="8" t="s">
        <v>15434</v>
      </c>
    </row>
    <row r="4926" spans="1:6" ht="15.75" customHeight="1" x14ac:dyDescent="0.25">
      <c r="A4926" s="8"/>
      <c r="B4926" s="8" t="s">
        <v>15162</v>
      </c>
      <c r="C4926" s="8" t="s">
        <v>15163</v>
      </c>
      <c r="D4926" s="8" t="s">
        <v>10076</v>
      </c>
      <c r="E4926" s="8"/>
      <c r="F4926" s="8" t="s">
        <v>15365</v>
      </c>
    </row>
    <row r="4927" spans="1:6" ht="15.75" customHeight="1" x14ac:dyDescent="0.25">
      <c r="A4927" s="8"/>
      <c r="B4927" s="8" t="s">
        <v>15162</v>
      </c>
      <c r="C4927" s="8" t="s">
        <v>15163</v>
      </c>
      <c r="D4927" s="8" t="s">
        <v>10075</v>
      </c>
      <c r="E4927" s="8"/>
      <c r="F4927" s="8" t="s">
        <v>15366</v>
      </c>
    </row>
    <row r="4928" spans="1:6" ht="15.75" customHeight="1" x14ac:dyDescent="0.25">
      <c r="A4928" s="8"/>
      <c r="B4928" s="8" t="s">
        <v>15162</v>
      </c>
      <c r="C4928" s="8" t="s">
        <v>15163</v>
      </c>
      <c r="D4928" s="8" t="s">
        <v>10074</v>
      </c>
      <c r="E4928" s="8"/>
      <c r="F4928" s="8" t="s">
        <v>15363</v>
      </c>
    </row>
    <row r="4929" spans="1:6" ht="15.75" customHeight="1" x14ac:dyDescent="0.25">
      <c r="A4929" s="8"/>
      <c r="B4929" s="8" t="s">
        <v>15162</v>
      </c>
      <c r="C4929" s="8" t="s">
        <v>15163</v>
      </c>
      <c r="D4929" s="8" t="s">
        <v>10072</v>
      </c>
      <c r="E4929" s="8"/>
      <c r="F4929" s="8" t="s">
        <v>15344</v>
      </c>
    </row>
    <row r="4930" spans="1:6" ht="15.75" customHeight="1" x14ac:dyDescent="0.25">
      <c r="A4930" s="8"/>
      <c r="B4930" s="8" t="s">
        <v>15162</v>
      </c>
      <c r="C4930" s="8" t="s">
        <v>15163</v>
      </c>
      <c r="D4930" s="8" t="s">
        <v>10071</v>
      </c>
      <c r="E4930" s="8"/>
      <c r="F4930" s="8" t="s">
        <v>15342</v>
      </c>
    </row>
    <row r="4931" spans="1:6" ht="15.75" customHeight="1" x14ac:dyDescent="0.25">
      <c r="A4931" s="8"/>
      <c r="B4931" s="8" t="s">
        <v>15162</v>
      </c>
      <c r="C4931" s="8" t="s">
        <v>15163</v>
      </c>
      <c r="D4931" s="8" t="s">
        <v>10073</v>
      </c>
      <c r="E4931" s="8"/>
      <c r="F4931" s="8" t="s">
        <v>15353</v>
      </c>
    </row>
    <row r="4932" spans="1:6" ht="15.75" customHeight="1" x14ac:dyDescent="0.25">
      <c r="A4932" s="8"/>
      <c r="B4932" s="8" t="s">
        <v>15162</v>
      </c>
      <c r="C4932" s="8" t="s">
        <v>15163</v>
      </c>
      <c r="D4932" s="8" t="s">
        <v>10062</v>
      </c>
      <c r="E4932" s="8"/>
      <c r="F4932" s="8" t="s">
        <v>15371</v>
      </c>
    </row>
    <row r="4933" spans="1:6" ht="15.75" customHeight="1" x14ac:dyDescent="0.25">
      <c r="A4933" s="8"/>
      <c r="B4933" s="8" t="s">
        <v>15162</v>
      </c>
      <c r="C4933" s="8" t="s">
        <v>15163</v>
      </c>
      <c r="D4933" s="8" t="s">
        <v>10065</v>
      </c>
      <c r="E4933" s="8"/>
      <c r="F4933" s="8" t="s">
        <v>15368</v>
      </c>
    </row>
    <row r="4934" spans="1:6" ht="15.75" customHeight="1" x14ac:dyDescent="0.25">
      <c r="A4934" s="8"/>
      <c r="B4934" s="8" t="s">
        <v>15162</v>
      </c>
      <c r="C4934" s="8" t="s">
        <v>15163</v>
      </c>
      <c r="D4934" s="8" t="s">
        <v>10068</v>
      </c>
      <c r="E4934" s="8"/>
      <c r="F4934" s="8" t="s">
        <v>15369</v>
      </c>
    </row>
    <row r="4935" spans="1:6" ht="15.75" customHeight="1" x14ac:dyDescent="0.25">
      <c r="A4935" s="8"/>
      <c r="B4935" s="8" t="s">
        <v>15162</v>
      </c>
      <c r="C4935" s="8" t="s">
        <v>15163</v>
      </c>
      <c r="D4935" s="8" t="s">
        <v>10069</v>
      </c>
      <c r="E4935" s="8"/>
      <c r="F4935" s="8" t="s">
        <v>15364</v>
      </c>
    </row>
    <row r="4936" spans="1:6" ht="15.75" customHeight="1" x14ac:dyDescent="0.25">
      <c r="A4936" s="8"/>
      <c r="B4936" s="8" t="s">
        <v>15162</v>
      </c>
      <c r="C4936" s="8" t="s">
        <v>15163</v>
      </c>
      <c r="D4936" s="8" t="s">
        <v>10064</v>
      </c>
      <c r="E4936" s="8"/>
      <c r="F4936" s="8" t="s">
        <v>15367</v>
      </c>
    </row>
    <row r="4937" spans="1:6" ht="15.75" customHeight="1" x14ac:dyDescent="0.25">
      <c r="A4937" s="8"/>
      <c r="B4937" s="8" t="s">
        <v>15162</v>
      </c>
      <c r="C4937" s="8" t="s">
        <v>15163</v>
      </c>
      <c r="D4937" s="8" t="s">
        <v>10063</v>
      </c>
      <c r="E4937" s="8"/>
      <c r="F4937" s="8" t="s">
        <v>15370</v>
      </c>
    </row>
    <row r="4938" spans="1:6" ht="15.75" customHeight="1" x14ac:dyDescent="0.25">
      <c r="A4938" s="8"/>
      <c r="B4938" s="8" t="s">
        <v>15162</v>
      </c>
      <c r="C4938" s="8" t="s">
        <v>15163</v>
      </c>
      <c r="D4938" s="8" t="s">
        <v>10060</v>
      </c>
      <c r="E4938" s="8"/>
      <c r="F4938" s="8" t="s">
        <v>15352</v>
      </c>
    </row>
    <row r="4939" spans="1:6" ht="15.75" customHeight="1" x14ac:dyDescent="0.25">
      <c r="A4939" s="8"/>
      <c r="B4939" s="8" t="s">
        <v>15162</v>
      </c>
      <c r="C4939" s="8" t="s">
        <v>15163</v>
      </c>
      <c r="D4939" s="8" t="s">
        <v>10055</v>
      </c>
      <c r="E4939" s="8"/>
      <c r="F4939" s="8" t="s">
        <v>15350</v>
      </c>
    </row>
    <row r="4940" spans="1:6" ht="15.75" customHeight="1" x14ac:dyDescent="0.25">
      <c r="A4940" s="8"/>
      <c r="B4940" s="8" t="s">
        <v>15162</v>
      </c>
      <c r="C4940" s="8" t="s">
        <v>15163</v>
      </c>
      <c r="D4940" s="8" t="s">
        <v>10050</v>
      </c>
      <c r="E4940" s="8"/>
      <c r="F4940" s="8" t="s">
        <v>15351</v>
      </c>
    </row>
    <row r="4941" spans="1:6" ht="15.75" customHeight="1" x14ac:dyDescent="0.25">
      <c r="A4941" s="8"/>
      <c r="B4941" s="8" t="s">
        <v>15162</v>
      </c>
      <c r="C4941" s="8" t="s">
        <v>15163</v>
      </c>
      <c r="D4941" s="8" t="s">
        <v>10056</v>
      </c>
      <c r="E4941" s="8"/>
      <c r="F4941" s="8" t="s">
        <v>15345</v>
      </c>
    </row>
    <row r="4942" spans="1:6" ht="15.75" customHeight="1" x14ac:dyDescent="0.25">
      <c r="A4942" s="8"/>
      <c r="B4942" s="8" t="s">
        <v>15162</v>
      </c>
      <c r="C4942" s="8" t="s">
        <v>15163</v>
      </c>
      <c r="D4942" s="8" t="s">
        <v>10059</v>
      </c>
      <c r="E4942" s="8"/>
      <c r="F4942" s="8" t="s">
        <v>15346</v>
      </c>
    </row>
    <row r="4943" spans="1:6" ht="15.75" customHeight="1" x14ac:dyDescent="0.25">
      <c r="A4943" s="8"/>
      <c r="B4943" s="8" t="s">
        <v>15162</v>
      </c>
      <c r="C4943" s="8" t="s">
        <v>15163</v>
      </c>
      <c r="D4943" s="8" t="s">
        <v>10061</v>
      </c>
      <c r="E4943" s="8"/>
      <c r="F4943" s="8" t="s">
        <v>15349</v>
      </c>
    </row>
    <row r="4944" spans="1:6" ht="15.75" customHeight="1" x14ac:dyDescent="0.25">
      <c r="A4944" s="8"/>
      <c r="B4944" s="8" t="s">
        <v>15162</v>
      </c>
      <c r="C4944" s="8" t="s">
        <v>15163</v>
      </c>
      <c r="D4944" s="8" t="s">
        <v>10054</v>
      </c>
      <c r="E4944" s="8"/>
      <c r="F4944" s="8" t="s">
        <v>15338</v>
      </c>
    </row>
    <row r="4945" spans="1:6" ht="15.75" customHeight="1" x14ac:dyDescent="0.25">
      <c r="A4945" s="8"/>
      <c r="B4945" s="8" t="s">
        <v>15162</v>
      </c>
      <c r="C4945" s="8" t="s">
        <v>15163</v>
      </c>
      <c r="D4945" s="8" t="s">
        <v>10053</v>
      </c>
      <c r="E4945" s="8"/>
      <c r="F4945" s="8" t="s">
        <v>15341</v>
      </c>
    </row>
    <row r="4946" spans="1:6" ht="15.75" customHeight="1" x14ac:dyDescent="0.25">
      <c r="A4946" s="8"/>
      <c r="B4946" s="8" t="s">
        <v>15162</v>
      </c>
      <c r="C4946" s="8" t="s">
        <v>15163</v>
      </c>
      <c r="D4946" s="8" t="s">
        <v>10052</v>
      </c>
      <c r="E4946" s="8"/>
      <c r="F4946" s="8" t="s">
        <v>15343</v>
      </c>
    </row>
    <row r="4947" spans="1:6" ht="15.75" customHeight="1" x14ac:dyDescent="0.25">
      <c r="A4947" s="8"/>
      <c r="B4947" s="8" t="s">
        <v>15162</v>
      </c>
      <c r="C4947" s="8" t="s">
        <v>15163</v>
      </c>
      <c r="D4947" s="8" t="s">
        <v>10049</v>
      </c>
      <c r="E4947" s="8"/>
      <c r="F4947" s="8" t="s">
        <v>15339</v>
      </c>
    </row>
    <row r="4948" spans="1:6" ht="15.75" customHeight="1" x14ac:dyDescent="0.25">
      <c r="A4948" s="8"/>
      <c r="B4948" s="8" t="s">
        <v>15162</v>
      </c>
      <c r="C4948" s="8" t="s">
        <v>15163</v>
      </c>
      <c r="D4948" s="8" t="s">
        <v>10048</v>
      </c>
      <c r="E4948" s="8"/>
      <c r="F4948" s="8" t="s">
        <v>15340</v>
      </c>
    </row>
    <row r="4949" spans="1:6" ht="15.75" customHeight="1" x14ac:dyDescent="0.25">
      <c r="A4949" s="8"/>
      <c r="B4949" s="8" t="s">
        <v>15162</v>
      </c>
      <c r="C4949" s="8" t="s">
        <v>15163</v>
      </c>
      <c r="D4949" s="8" t="s">
        <v>10051</v>
      </c>
      <c r="E4949" s="8"/>
      <c r="F4949" s="8" t="s">
        <v>15337</v>
      </c>
    </row>
    <row r="4950" spans="1:6" ht="15.75" customHeight="1" x14ac:dyDescent="0.25">
      <c r="A4950" s="8"/>
      <c r="B4950" s="8" t="s">
        <v>15162</v>
      </c>
      <c r="C4950" s="8" t="s">
        <v>15163</v>
      </c>
      <c r="D4950" s="8" t="s">
        <v>9947</v>
      </c>
      <c r="E4950" s="8"/>
      <c r="F4950" s="8" t="s">
        <v>16200</v>
      </c>
    </row>
    <row r="4951" spans="1:6" ht="15.75" customHeight="1" x14ac:dyDescent="0.25">
      <c r="A4951" s="8"/>
      <c r="B4951" s="8" t="s">
        <v>15162</v>
      </c>
      <c r="C4951" s="8" t="s">
        <v>15163</v>
      </c>
      <c r="D4951" s="8" t="s">
        <v>9950</v>
      </c>
      <c r="E4951" s="8"/>
      <c r="F4951" s="8" t="s">
        <v>16195</v>
      </c>
    </row>
    <row r="4952" spans="1:6" ht="15.75" customHeight="1" x14ac:dyDescent="0.25">
      <c r="A4952" s="8"/>
      <c r="B4952" s="8" t="s">
        <v>15162</v>
      </c>
      <c r="C4952" s="8" t="s">
        <v>15163</v>
      </c>
      <c r="D4952" s="8" t="s">
        <v>9953</v>
      </c>
      <c r="E4952" s="8"/>
      <c r="F4952" s="8" t="s">
        <v>16196</v>
      </c>
    </row>
    <row r="4953" spans="1:6" ht="15.75" customHeight="1" x14ac:dyDescent="0.25">
      <c r="A4953" s="8"/>
      <c r="B4953" s="8" t="s">
        <v>15162</v>
      </c>
      <c r="C4953" s="8" t="s">
        <v>15163</v>
      </c>
      <c r="D4953" s="8" t="s">
        <v>9954</v>
      </c>
      <c r="E4953" s="8"/>
      <c r="F4953" s="8" t="s">
        <v>16232</v>
      </c>
    </row>
    <row r="4954" spans="1:6" ht="15.75" customHeight="1" x14ac:dyDescent="0.25">
      <c r="A4954" s="8"/>
      <c r="B4954" s="8" t="s">
        <v>15162</v>
      </c>
      <c r="C4954" s="8" t="s">
        <v>15163</v>
      </c>
      <c r="D4954" s="8" t="s">
        <v>9949</v>
      </c>
      <c r="E4954" s="8"/>
      <c r="F4954" s="8" t="s">
        <v>16198</v>
      </c>
    </row>
    <row r="4955" spans="1:6" ht="15.75" customHeight="1" x14ac:dyDescent="0.25">
      <c r="A4955" s="8"/>
      <c r="B4955" s="8" t="s">
        <v>15162</v>
      </c>
      <c r="C4955" s="8" t="s">
        <v>15163</v>
      </c>
      <c r="D4955" s="8" t="s">
        <v>9948</v>
      </c>
      <c r="E4955" s="8"/>
      <c r="F4955" s="8" t="s">
        <v>16199</v>
      </c>
    </row>
    <row r="4956" spans="1:6" ht="15.75" customHeight="1" x14ac:dyDescent="0.25">
      <c r="A4956" s="8"/>
      <c r="B4956" s="8" t="s">
        <v>15162</v>
      </c>
      <c r="C4956" s="8" t="s">
        <v>15163</v>
      </c>
      <c r="D4956" s="8" t="s">
        <v>9911</v>
      </c>
      <c r="E4956" s="8"/>
      <c r="F4956" s="8" t="s">
        <v>16206</v>
      </c>
    </row>
    <row r="4957" spans="1:6" ht="15.75" customHeight="1" x14ac:dyDescent="0.25">
      <c r="A4957" s="8"/>
      <c r="B4957" s="8" t="s">
        <v>15162</v>
      </c>
      <c r="C4957" s="8" t="s">
        <v>15163</v>
      </c>
      <c r="D4957" s="8" t="s">
        <v>9910</v>
      </c>
      <c r="E4957" s="8"/>
      <c r="F4957" s="8" t="s">
        <v>16201</v>
      </c>
    </row>
    <row r="4958" spans="1:6" ht="15.75" customHeight="1" x14ac:dyDescent="0.25">
      <c r="A4958" s="8"/>
      <c r="B4958" s="8" t="s">
        <v>15162</v>
      </c>
      <c r="C4958" s="8" t="s">
        <v>15163</v>
      </c>
      <c r="D4958" s="8" t="s">
        <v>9913</v>
      </c>
      <c r="E4958" s="8"/>
      <c r="F4958" s="8" t="s">
        <v>16202</v>
      </c>
    </row>
    <row r="4959" spans="1:6" ht="15.75" customHeight="1" x14ac:dyDescent="0.25">
      <c r="A4959" s="8"/>
      <c r="B4959" s="8" t="s">
        <v>15162</v>
      </c>
      <c r="C4959" s="8" t="s">
        <v>15163</v>
      </c>
      <c r="D4959" s="8" t="s">
        <v>9952</v>
      </c>
      <c r="E4959" s="8"/>
      <c r="F4959" s="8" t="s">
        <v>16197</v>
      </c>
    </row>
    <row r="4960" spans="1:6" ht="15.75" customHeight="1" x14ac:dyDescent="0.25">
      <c r="A4960" s="8"/>
      <c r="B4960" s="8" t="s">
        <v>15162</v>
      </c>
      <c r="C4960" s="8" t="s">
        <v>15163</v>
      </c>
      <c r="D4960" s="8" t="s">
        <v>9951</v>
      </c>
      <c r="E4960" s="8"/>
      <c r="F4960" s="8" t="s">
        <v>16204</v>
      </c>
    </row>
    <row r="4961" spans="1:6" ht="15.75" customHeight="1" x14ac:dyDescent="0.25">
      <c r="A4961" s="8"/>
      <c r="B4961" s="8" t="s">
        <v>15162</v>
      </c>
      <c r="C4961" s="8" t="s">
        <v>15163</v>
      </c>
      <c r="D4961" s="8" t="s">
        <v>9912</v>
      </c>
      <c r="E4961" s="8"/>
      <c r="F4961" s="8" t="s">
        <v>16205</v>
      </c>
    </row>
    <row r="4962" spans="1:6" ht="15.75" customHeight="1" x14ac:dyDescent="0.25">
      <c r="A4962" s="8"/>
      <c r="B4962" s="8" t="s">
        <v>15162</v>
      </c>
      <c r="C4962" s="8" t="s">
        <v>15163</v>
      </c>
      <c r="D4962" s="8" t="s">
        <v>9937</v>
      </c>
      <c r="E4962" s="8"/>
      <c r="F4962" s="8" t="s">
        <v>16256</v>
      </c>
    </row>
    <row r="4963" spans="1:6" ht="15.75" customHeight="1" x14ac:dyDescent="0.25">
      <c r="A4963" s="8"/>
      <c r="B4963" s="8" t="s">
        <v>15162</v>
      </c>
      <c r="C4963" s="8" t="s">
        <v>15163</v>
      </c>
      <c r="D4963" s="8" t="s">
        <v>9936</v>
      </c>
      <c r="E4963" s="8"/>
      <c r="F4963" s="8" t="s">
        <v>16257</v>
      </c>
    </row>
    <row r="4964" spans="1:6" ht="15.75" customHeight="1" x14ac:dyDescent="0.25">
      <c r="A4964" s="8"/>
      <c r="B4964" s="8" t="s">
        <v>15162</v>
      </c>
      <c r="C4964" s="8" t="s">
        <v>15163</v>
      </c>
      <c r="D4964" s="8" t="s">
        <v>9957</v>
      </c>
      <c r="E4964" s="8"/>
      <c r="F4964" s="8" t="s">
        <v>16258</v>
      </c>
    </row>
    <row r="4965" spans="1:6" ht="15.75" customHeight="1" x14ac:dyDescent="0.25">
      <c r="A4965" s="8"/>
      <c r="B4965" s="8" t="s">
        <v>15162</v>
      </c>
      <c r="C4965" s="8" t="s">
        <v>15163</v>
      </c>
      <c r="D4965" s="8" t="s">
        <v>9932</v>
      </c>
      <c r="E4965" s="8"/>
      <c r="F4965" s="8" t="s">
        <v>16259</v>
      </c>
    </row>
    <row r="4966" spans="1:6" ht="15.75" customHeight="1" x14ac:dyDescent="0.25">
      <c r="A4966" s="8"/>
      <c r="B4966" s="8" t="s">
        <v>15162</v>
      </c>
      <c r="C4966" s="8" t="s">
        <v>15163</v>
      </c>
      <c r="D4966" s="8" t="s">
        <v>9935</v>
      </c>
      <c r="E4966" s="8"/>
      <c r="F4966" s="8" t="s">
        <v>16260</v>
      </c>
    </row>
    <row r="4967" spans="1:6" ht="15.75" customHeight="1" x14ac:dyDescent="0.25">
      <c r="A4967" s="8"/>
      <c r="B4967" s="8" t="s">
        <v>15162</v>
      </c>
      <c r="C4967" s="8" t="s">
        <v>15163</v>
      </c>
      <c r="D4967" s="8" t="s">
        <v>9938</v>
      </c>
      <c r="E4967" s="8"/>
      <c r="F4967" s="8" t="s">
        <v>16261</v>
      </c>
    </row>
    <row r="4968" spans="1:6" ht="15.75" customHeight="1" x14ac:dyDescent="0.25">
      <c r="A4968" s="8"/>
      <c r="B4968" s="8" t="s">
        <v>15162</v>
      </c>
      <c r="C4968" s="8" t="s">
        <v>15163</v>
      </c>
      <c r="D4968" s="8" t="s">
        <v>9961</v>
      </c>
      <c r="E4968" s="8"/>
      <c r="F4968" s="8" t="s">
        <v>16262</v>
      </c>
    </row>
    <row r="4969" spans="1:6" ht="15.75" customHeight="1" x14ac:dyDescent="0.25">
      <c r="A4969" s="8"/>
      <c r="B4969" s="8" t="s">
        <v>15162</v>
      </c>
      <c r="C4969" s="8" t="s">
        <v>15163</v>
      </c>
      <c r="D4969" s="8" t="s">
        <v>9960</v>
      </c>
      <c r="E4969" s="8"/>
      <c r="F4969" s="8" t="s">
        <v>16263</v>
      </c>
    </row>
    <row r="4970" spans="1:6" ht="15.75" customHeight="1" x14ac:dyDescent="0.25">
      <c r="A4970" s="8"/>
      <c r="B4970" s="8" t="s">
        <v>15162</v>
      </c>
      <c r="C4970" s="8" t="s">
        <v>15163</v>
      </c>
      <c r="D4970" s="8" t="s">
        <v>9959</v>
      </c>
      <c r="E4970" s="8"/>
      <c r="F4970" s="8" t="s">
        <v>16264</v>
      </c>
    </row>
    <row r="4971" spans="1:6" ht="15.75" customHeight="1" x14ac:dyDescent="0.25">
      <c r="A4971" s="8"/>
      <c r="B4971" s="8" t="s">
        <v>15162</v>
      </c>
      <c r="C4971" s="8" t="s">
        <v>15163</v>
      </c>
      <c r="D4971" s="8" t="s">
        <v>9956</v>
      </c>
      <c r="E4971" s="8"/>
      <c r="F4971" s="8" t="s">
        <v>16265</v>
      </c>
    </row>
    <row r="4972" spans="1:6" ht="15.75" customHeight="1" x14ac:dyDescent="0.25">
      <c r="A4972" s="8"/>
      <c r="B4972" s="8" t="s">
        <v>15162</v>
      </c>
      <c r="C4972" s="8" t="s">
        <v>15163</v>
      </c>
      <c r="D4972" s="8" t="s">
        <v>9955</v>
      </c>
      <c r="E4972" s="8"/>
      <c r="F4972" s="8" t="s">
        <v>16266</v>
      </c>
    </row>
    <row r="4973" spans="1:6" ht="15.75" customHeight="1" x14ac:dyDescent="0.25">
      <c r="A4973" s="8"/>
      <c r="B4973" s="8" t="s">
        <v>15162</v>
      </c>
      <c r="C4973" s="8" t="s">
        <v>15163</v>
      </c>
      <c r="D4973" s="8" t="s">
        <v>9958</v>
      </c>
      <c r="E4973" s="8"/>
      <c r="F4973" s="8" t="s">
        <v>16267</v>
      </c>
    </row>
    <row r="4974" spans="1:6" ht="15.75" customHeight="1" x14ac:dyDescent="0.25">
      <c r="A4974" s="8"/>
      <c r="B4974" s="8" t="s">
        <v>15162</v>
      </c>
      <c r="C4974" s="8" t="s">
        <v>15163</v>
      </c>
      <c r="D4974" s="8" t="s">
        <v>9930</v>
      </c>
      <c r="E4974" s="8"/>
      <c r="F4974" s="8" t="s">
        <v>16225</v>
      </c>
    </row>
    <row r="4975" spans="1:6" ht="15.75" customHeight="1" x14ac:dyDescent="0.25">
      <c r="A4975" s="8"/>
      <c r="B4975" s="8" t="s">
        <v>15162</v>
      </c>
      <c r="C4975" s="8" t="s">
        <v>15163</v>
      </c>
      <c r="D4975" s="8" t="s">
        <v>9929</v>
      </c>
      <c r="E4975" s="8"/>
      <c r="F4975" s="8" t="s">
        <v>16220</v>
      </c>
    </row>
    <row r="4976" spans="1:6" ht="15.75" customHeight="1" x14ac:dyDescent="0.25">
      <c r="A4976" s="8"/>
      <c r="B4976" s="8" t="s">
        <v>15162</v>
      </c>
      <c r="C4976" s="8" t="s">
        <v>15163</v>
      </c>
      <c r="D4976" s="8" t="s">
        <v>9924</v>
      </c>
      <c r="E4976" s="8"/>
      <c r="F4976" s="8" t="s">
        <v>16221</v>
      </c>
    </row>
    <row r="4977" spans="1:6" ht="15.75" customHeight="1" x14ac:dyDescent="0.25">
      <c r="A4977" s="8"/>
      <c r="B4977" s="8" t="s">
        <v>15162</v>
      </c>
      <c r="C4977" s="8" t="s">
        <v>15163</v>
      </c>
      <c r="D4977" s="8" t="s">
        <v>9925</v>
      </c>
      <c r="E4977" s="8"/>
      <c r="F4977" s="8" t="s">
        <v>16207</v>
      </c>
    </row>
    <row r="4978" spans="1:6" ht="15.75" customHeight="1" x14ac:dyDescent="0.25">
      <c r="A4978" s="8"/>
      <c r="B4978" s="8" t="s">
        <v>15162</v>
      </c>
      <c r="C4978" s="8" t="s">
        <v>15163</v>
      </c>
      <c r="D4978" s="8" t="s">
        <v>9928</v>
      </c>
      <c r="E4978" s="8"/>
      <c r="F4978" s="8" t="s">
        <v>16223</v>
      </c>
    </row>
    <row r="4979" spans="1:6" ht="15.75" customHeight="1" x14ac:dyDescent="0.25">
      <c r="A4979" s="8"/>
      <c r="B4979" s="8" t="s">
        <v>15162</v>
      </c>
      <c r="C4979" s="8" t="s">
        <v>15163</v>
      </c>
      <c r="D4979" s="8" t="s">
        <v>9931</v>
      </c>
      <c r="E4979" s="8"/>
      <c r="F4979" s="8" t="s">
        <v>16224</v>
      </c>
    </row>
    <row r="4980" spans="1:6" ht="15.75" customHeight="1" x14ac:dyDescent="0.25">
      <c r="A4980" s="8"/>
      <c r="B4980" s="8" t="s">
        <v>15162</v>
      </c>
      <c r="C4980" s="8" t="s">
        <v>15163</v>
      </c>
      <c r="D4980" s="8" t="s">
        <v>9920</v>
      </c>
      <c r="E4980" s="8"/>
      <c r="F4980" s="8" t="s">
        <v>16231</v>
      </c>
    </row>
    <row r="4981" spans="1:6" ht="15.75" customHeight="1" x14ac:dyDescent="0.25">
      <c r="A4981" s="8"/>
      <c r="B4981" s="8" t="s">
        <v>15162</v>
      </c>
      <c r="C4981" s="8" t="s">
        <v>15163</v>
      </c>
      <c r="D4981" s="8" t="s">
        <v>9923</v>
      </c>
      <c r="E4981" s="8"/>
      <c r="F4981" s="8" t="s">
        <v>16226</v>
      </c>
    </row>
    <row r="4982" spans="1:6" ht="15.75" customHeight="1" x14ac:dyDescent="0.25">
      <c r="A4982" s="8"/>
      <c r="B4982" s="8" t="s">
        <v>15162</v>
      </c>
      <c r="C4982" s="8" t="s">
        <v>15163</v>
      </c>
      <c r="D4982" s="8" t="s">
        <v>9922</v>
      </c>
      <c r="E4982" s="8"/>
      <c r="F4982" s="8" t="s">
        <v>16227</v>
      </c>
    </row>
    <row r="4983" spans="1:6" ht="15.75" customHeight="1" x14ac:dyDescent="0.25">
      <c r="A4983" s="8"/>
      <c r="B4983" s="8" t="s">
        <v>15162</v>
      </c>
      <c r="C4983" s="8" t="s">
        <v>15163</v>
      </c>
      <c r="D4983" s="8" t="s">
        <v>9919</v>
      </c>
      <c r="E4983" s="8"/>
      <c r="F4983" s="8" t="s">
        <v>16222</v>
      </c>
    </row>
    <row r="4984" spans="1:6" ht="15.75" customHeight="1" x14ac:dyDescent="0.25">
      <c r="A4984" s="8"/>
      <c r="B4984" s="8" t="s">
        <v>15162</v>
      </c>
      <c r="C4984" s="8" t="s">
        <v>15163</v>
      </c>
      <c r="D4984" s="8" t="s">
        <v>9918</v>
      </c>
      <c r="E4984" s="8"/>
      <c r="F4984" s="8" t="s">
        <v>16229</v>
      </c>
    </row>
    <row r="4985" spans="1:6" ht="15.75" customHeight="1" x14ac:dyDescent="0.25">
      <c r="A4985" s="8"/>
      <c r="B4985" s="8" t="s">
        <v>15162</v>
      </c>
      <c r="C4985" s="8" t="s">
        <v>15163</v>
      </c>
      <c r="D4985" s="8" t="s">
        <v>9917</v>
      </c>
      <c r="E4985" s="8"/>
      <c r="F4985" s="8" t="s">
        <v>16230</v>
      </c>
    </row>
    <row r="4986" spans="1:6" ht="15.75" customHeight="1" x14ac:dyDescent="0.25">
      <c r="A4986" s="8"/>
      <c r="B4986" s="8" t="s">
        <v>15162</v>
      </c>
      <c r="C4986" s="8" t="s">
        <v>15163</v>
      </c>
      <c r="D4986" s="8" t="s">
        <v>9909</v>
      </c>
      <c r="E4986" s="8"/>
      <c r="F4986" s="8" t="s">
        <v>16189</v>
      </c>
    </row>
    <row r="4987" spans="1:6" ht="15.75" customHeight="1" x14ac:dyDescent="0.25">
      <c r="A4987" s="8"/>
      <c r="B4987" s="8" t="s">
        <v>15162</v>
      </c>
      <c r="C4987" s="8" t="s">
        <v>15163</v>
      </c>
      <c r="D4987" s="8" t="s">
        <v>9905</v>
      </c>
      <c r="E4987" s="8"/>
      <c r="F4987" s="8" t="s">
        <v>16184</v>
      </c>
    </row>
    <row r="4988" spans="1:6" ht="15.75" customHeight="1" x14ac:dyDescent="0.25">
      <c r="A4988" s="8"/>
      <c r="B4988" s="8" t="s">
        <v>15162</v>
      </c>
      <c r="C4988" s="8" t="s">
        <v>15163</v>
      </c>
      <c r="D4988" s="8" t="s">
        <v>9904</v>
      </c>
      <c r="E4988" s="8"/>
      <c r="F4988" s="8" t="s">
        <v>16185</v>
      </c>
    </row>
    <row r="4989" spans="1:6" ht="15.75" customHeight="1" x14ac:dyDescent="0.25">
      <c r="A4989" s="8"/>
      <c r="B4989" s="8" t="s">
        <v>15162</v>
      </c>
      <c r="C4989" s="8" t="s">
        <v>15163</v>
      </c>
      <c r="D4989" s="8" t="s">
        <v>9916</v>
      </c>
      <c r="E4989" s="8"/>
      <c r="F4989" s="8" t="s">
        <v>16203</v>
      </c>
    </row>
    <row r="4990" spans="1:6" ht="15.75" customHeight="1" x14ac:dyDescent="0.25">
      <c r="A4990" s="8"/>
      <c r="B4990" s="8" t="s">
        <v>15162</v>
      </c>
      <c r="C4990" s="8" t="s">
        <v>15163</v>
      </c>
      <c r="D4990" s="8" t="s">
        <v>9915</v>
      </c>
      <c r="E4990" s="8"/>
      <c r="F4990" s="8" t="s">
        <v>16187</v>
      </c>
    </row>
    <row r="4991" spans="1:6" ht="15.75" customHeight="1" x14ac:dyDescent="0.25">
      <c r="A4991" s="8"/>
      <c r="B4991" s="8" t="s">
        <v>15162</v>
      </c>
      <c r="C4991" s="8" t="s">
        <v>15163</v>
      </c>
      <c r="D4991" s="8" t="s">
        <v>9914</v>
      </c>
      <c r="E4991" s="8"/>
      <c r="F4991" s="8" t="s">
        <v>16188</v>
      </c>
    </row>
    <row r="4992" spans="1:6" ht="15.75" customHeight="1" x14ac:dyDescent="0.25">
      <c r="A4992" s="8"/>
      <c r="B4992" s="8" t="s">
        <v>15162</v>
      </c>
      <c r="C4992" s="8" t="s">
        <v>15163</v>
      </c>
      <c r="D4992" s="8" t="s">
        <v>9907</v>
      </c>
      <c r="E4992" s="8"/>
      <c r="F4992" s="8" t="s">
        <v>16190</v>
      </c>
    </row>
    <row r="4993" spans="1:6" ht="15.75" customHeight="1" x14ac:dyDescent="0.25">
      <c r="A4993" s="8"/>
      <c r="B4993" s="8" t="s">
        <v>15162</v>
      </c>
      <c r="C4993" s="8" t="s">
        <v>15163</v>
      </c>
      <c r="D4993" s="8" t="s">
        <v>9927</v>
      </c>
      <c r="E4993" s="8"/>
      <c r="F4993" s="8" t="s">
        <v>16191</v>
      </c>
    </row>
    <row r="4994" spans="1:6" ht="15.75" customHeight="1" x14ac:dyDescent="0.25">
      <c r="A4994" s="8"/>
      <c r="B4994" s="8" t="s">
        <v>15162</v>
      </c>
      <c r="C4994" s="8" t="s">
        <v>15163</v>
      </c>
      <c r="D4994" s="8" t="s">
        <v>9926</v>
      </c>
      <c r="E4994" s="8"/>
      <c r="F4994" s="8" t="s">
        <v>16192</v>
      </c>
    </row>
    <row r="4995" spans="1:6" ht="15.75" customHeight="1" x14ac:dyDescent="0.25">
      <c r="A4995" s="8"/>
      <c r="B4995" s="8" t="s">
        <v>15162</v>
      </c>
      <c r="C4995" s="8" t="s">
        <v>15163</v>
      </c>
      <c r="D4995" s="8" t="s">
        <v>9903</v>
      </c>
      <c r="E4995" s="8"/>
      <c r="F4995" s="8" t="s">
        <v>16186</v>
      </c>
    </row>
    <row r="4996" spans="1:6" ht="15.75" customHeight="1" x14ac:dyDescent="0.25">
      <c r="A4996" s="8"/>
      <c r="B4996" s="8" t="s">
        <v>15162</v>
      </c>
      <c r="C4996" s="8" t="s">
        <v>15163</v>
      </c>
      <c r="D4996" s="8" t="s">
        <v>9906</v>
      </c>
      <c r="E4996" s="8"/>
      <c r="F4996" s="8" t="s">
        <v>16193</v>
      </c>
    </row>
    <row r="4997" spans="1:6" ht="15.75" customHeight="1" x14ac:dyDescent="0.25">
      <c r="A4997" s="8"/>
      <c r="B4997" s="8" t="s">
        <v>15162</v>
      </c>
      <c r="C4997" s="8" t="s">
        <v>15163</v>
      </c>
      <c r="D4997" s="8" t="s">
        <v>9908</v>
      </c>
      <c r="E4997" s="8"/>
      <c r="F4997" s="8" t="s">
        <v>16194</v>
      </c>
    </row>
    <row r="4998" spans="1:6" ht="15.75" customHeight="1" x14ac:dyDescent="0.25">
      <c r="A4998" s="8"/>
      <c r="B4998" s="8" t="s">
        <v>15162</v>
      </c>
      <c r="C4998" s="8" t="s">
        <v>15163</v>
      </c>
      <c r="D4998" s="8" t="s">
        <v>9859</v>
      </c>
      <c r="E4998" s="8"/>
      <c r="F4998" s="8" t="s">
        <v>16249</v>
      </c>
    </row>
    <row r="4999" spans="1:6" ht="15.75" customHeight="1" x14ac:dyDescent="0.25">
      <c r="A4999" s="8"/>
      <c r="B4999" s="8" t="s">
        <v>15162</v>
      </c>
      <c r="C4999" s="8" t="s">
        <v>15163</v>
      </c>
      <c r="D4999" s="8" t="s">
        <v>9858</v>
      </c>
      <c r="E4999" s="8"/>
      <c r="F4999" s="8" t="s">
        <v>16244</v>
      </c>
    </row>
    <row r="5000" spans="1:6" ht="15.75" customHeight="1" x14ac:dyDescent="0.25">
      <c r="A5000" s="8"/>
      <c r="B5000" s="8" t="s">
        <v>15162</v>
      </c>
      <c r="C5000" s="8" t="s">
        <v>15163</v>
      </c>
      <c r="D5000" s="8" t="s">
        <v>9853</v>
      </c>
      <c r="E5000" s="8"/>
      <c r="F5000" s="8" t="s">
        <v>16245</v>
      </c>
    </row>
    <row r="5001" spans="1:6" ht="15.75" customHeight="1" x14ac:dyDescent="0.25">
      <c r="A5001" s="8"/>
      <c r="B5001" s="8" t="s">
        <v>15162</v>
      </c>
      <c r="C5001" s="8" t="s">
        <v>15163</v>
      </c>
      <c r="D5001" s="8" t="s">
        <v>9854</v>
      </c>
      <c r="E5001" s="8"/>
      <c r="F5001" s="8" t="s">
        <v>15415</v>
      </c>
    </row>
    <row r="5002" spans="1:6" ht="15.75" customHeight="1" x14ac:dyDescent="0.25">
      <c r="A5002" s="8"/>
      <c r="B5002" s="8" t="s">
        <v>15162</v>
      </c>
      <c r="C5002" s="8" t="s">
        <v>15163</v>
      </c>
      <c r="D5002" s="8" t="s">
        <v>9857</v>
      </c>
      <c r="E5002" s="8"/>
      <c r="F5002" s="8" t="s">
        <v>16247</v>
      </c>
    </row>
    <row r="5003" spans="1:6" ht="15.75" customHeight="1" x14ac:dyDescent="0.25">
      <c r="A5003" s="8"/>
      <c r="B5003" s="8" t="s">
        <v>15162</v>
      </c>
      <c r="C5003" s="8" t="s">
        <v>15163</v>
      </c>
      <c r="D5003" s="8" t="s">
        <v>9860</v>
      </c>
      <c r="E5003" s="8"/>
      <c r="F5003" s="8" t="s">
        <v>16248</v>
      </c>
    </row>
    <row r="5004" spans="1:6" ht="15.75" customHeight="1" x14ac:dyDescent="0.25">
      <c r="A5004" s="8"/>
      <c r="B5004" s="8" t="s">
        <v>15162</v>
      </c>
      <c r="C5004" s="8" t="s">
        <v>15163</v>
      </c>
      <c r="D5004" s="8" t="s">
        <v>9849</v>
      </c>
      <c r="E5004" s="8"/>
      <c r="F5004" s="8" t="s">
        <v>16255</v>
      </c>
    </row>
    <row r="5005" spans="1:6" ht="15.75" customHeight="1" x14ac:dyDescent="0.25">
      <c r="A5005" s="8"/>
      <c r="B5005" s="8" t="s">
        <v>15162</v>
      </c>
      <c r="C5005" s="8" t="s">
        <v>15163</v>
      </c>
      <c r="D5005" s="8" t="s">
        <v>9852</v>
      </c>
      <c r="E5005" s="8"/>
      <c r="F5005" s="8" t="s">
        <v>16250</v>
      </c>
    </row>
    <row r="5006" spans="1:6" ht="15.75" customHeight="1" x14ac:dyDescent="0.25">
      <c r="A5006" s="8"/>
      <c r="B5006" s="8" t="s">
        <v>15162</v>
      </c>
      <c r="C5006" s="8" t="s">
        <v>15163</v>
      </c>
      <c r="D5006" s="8" t="s">
        <v>9851</v>
      </c>
      <c r="E5006" s="8"/>
      <c r="F5006" s="8" t="s">
        <v>16251</v>
      </c>
    </row>
    <row r="5007" spans="1:6" ht="15.75" customHeight="1" x14ac:dyDescent="0.25">
      <c r="A5007" s="8"/>
      <c r="B5007" s="8" t="s">
        <v>15162</v>
      </c>
      <c r="C5007" s="8" t="s">
        <v>15163</v>
      </c>
      <c r="D5007" s="8" t="s">
        <v>9848</v>
      </c>
      <c r="E5007" s="8"/>
      <c r="F5007" s="8" t="s">
        <v>16246</v>
      </c>
    </row>
    <row r="5008" spans="1:6" ht="15.75" customHeight="1" x14ac:dyDescent="0.25">
      <c r="A5008" s="8"/>
      <c r="B5008" s="8" t="s">
        <v>15162</v>
      </c>
      <c r="C5008" s="8" t="s">
        <v>15163</v>
      </c>
      <c r="D5008" s="8" t="s">
        <v>9847</v>
      </c>
      <c r="E5008" s="8"/>
      <c r="F5008" s="8" t="s">
        <v>16253</v>
      </c>
    </row>
    <row r="5009" spans="1:6" ht="15.75" customHeight="1" x14ac:dyDescent="0.25">
      <c r="A5009" s="8"/>
      <c r="B5009" s="8" t="s">
        <v>15162</v>
      </c>
      <c r="C5009" s="8" t="s">
        <v>15163</v>
      </c>
      <c r="D5009" s="8" t="s">
        <v>9846</v>
      </c>
      <c r="E5009" s="8"/>
      <c r="F5009" s="8" t="s">
        <v>16254</v>
      </c>
    </row>
    <row r="5010" spans="1:6" ht="15.75" customHeight="1" x14ac:dyDescent="0.25">
      <c r="A5010" s="8"/>
      <c r="B5010" s="8" t="s">
        <v>15162</v>
      </c>
      <c r="C5010" s="8" t="s">
        <v>15163</v>
      </c>
      <c r="D5010" s="8" t="s">
        <v>9890</v>
      </c>
      <c r="E5010" s="8"/>
      <c r="F5010" s="8" t="s">
        <v>15424</v>
      </c>
    </row>
    <row r="5011" spans="1:6" ht="15.75" customHeight="1" x14ac:dyDescent="0.25">
      <c r="A5011" s="8"/>
      <c r="B5011" s="8" t="s">
        <v>15162</v>
      </c>
      <c r="C5011" s="8" t="s">
        <v>15163</v>
      </c>
      <c r="D5011" s="8" t="s">
        <v>9889</v>
      </c>
      <c r="E5011" s="8"/>
      <c r="F5011" s="8" t="s">
        <v>15411</v>
      </c>
    </row>
    <row r="5012" spans="1:6" ht="15.75" customHeight="1" x14ac:dyDescent="0.25">
      <c r="A5012" s="8"/>
      <c r="B5012" s="8" t="s">
        <v>15162</v>
      </c>
      <c r="C5012" s="8" t="s">
        <v>15163</v>
      </c>
      <c r="D5012" s="8" t="s">
        <v>9888</v>
      </c>
      <c r="E5012" s="8"/>
      <c r="F5012" s="8" t="s">
        <v>15412</v>
      </c>
    </row>
    <row r="5013" spans="1:6" ht="15.75" customHeight="1" x14ac:dyDescent="0.25">
      <c r="A5013" s="8"/>
      <c r="B5013" s="8" t="s">
        <v>15162</v>
      </c>
      <c r="C5013" s="8" t="s">
        <v>15163</v>
      </c>
      <c r="D5013" s="8" t="s">
        <v>9901</v>
      </c>
      <c r="E5013" s="8"/>
      <c r="F5013" s="8" t="s">
        <v>15425</v>
      </c>
    </row>
    <row r="5014" spans="1:6" ht="15.75" customHeight="1" x14ac:dyDescent="0.25">
      <c r="A5014" s="8"/>
      <c r="B5014" s="8" t="s">
        <v>15162</v>
      </c>
      <c r="C5014" s="8" t="s">
        <v>15163</v>
      </c>
      <c r="D5014" s="8" t="s">
        <v>9900</v>
      </c>
      <c r="E5014" s="8"/>
      <c r="F5014" s="8" t="s">
        <v>15426</v>
      </c>
    </row>
    <row r="5015" spans="1:6" ht="15.75" customHeight="1" x14ac:dyDescent="0.25">
      <c r="A5015" s="8"/>
      <c r="B5015" s="8" t="s">
        <v>15162</v>
      </c>
      <c r="C5015" s="8" t="s">
        <v>15163</v>
      </c>
      <c r="D5015" s="8" t="s">
        <v>9895</v>
      </c>
      <c r="E5015" s="8"/>
      <c r="F5015" s="8" t="s">
        <v>15423</v>
      </c>
    </row>
    <row r="5016" spans="1:6" ht="15.75" customHeight="1" x14ac:dyDescent="0.25">
      <c r="A5016" s="8"/>
      <c r="B5016" s="8" t="s">
        <v>15162</v>
      </c>
      <c r="C5016" s="8" t="s">
        <v>15163</v>
      </c>
      <c r="D5016" s="8" t="s">
        <v>9892</v>
      </c>
      <c r="E5016" s="8"/>
      <c r="F5016" s="8" t="s">
        <v>15416</v>
      </c>
    </row>
    <row r="5017" spans="1:6" ht="15.75" customHeight="1" x14ac:dyDescent="0.25">
      <c r="A5017" s="8"/>
      <c r="B5017" s="8" t="s">
        <v>15162</v>
      </c>
      <c r="C5017" s="8" t="s">
        <v>15163</v>
      </c>
      <c r="D5017" s="8" t="s">
        <v>9856</v>
      </c>
      <c r="E5017" s="8"/>
      <c r="F5017" s="8" t="s">
        <v>15417</v>
      </c>
    </row>
    <row r="5018" spans="1:6" ht="15.75" customHeight="1" x14ac:dyDescent="0.25">
      <c r="A5018" s="8"/>
      <c r="B5018" s="8" t="s">
        <v>15162</v>
      </c>
      <c r="C5018" s="8" t="s">
        <v>15163</v>
      </c>
      <c r="D5018" s="8" t="s">
        <v>9855</v>
      </c>
      <c r="E5018" s="8"/>
      <c r="F5018" s="8" t="s">
        <v>15414</v>
      </c>
    </row>
    <row r="5019" spans="1:6" ht="15.75" customHeight="1" x14ac:dyDescent="0.25">
      <c r="A5019" s="8"/>
      <c r="B5019" s="8" t="s">
        <v>15162</v>
      </c>
      <c r="C5019" s="8" t="s">
        <v>15163</v>
      </c>
      <c r="D5019" s="8" t="s">
        <v>9891</v>
      </c>
      <c r="E5019" s="8"/>
      <c r="F5019" s="8" t="s">
        <v>15409</v>
      </c>
    </row>
    <row r="5020" spans="1:6" ht="15.75" customHeight="1" x14ac:dyDescent="0.25">
      <c r="A5020" s="8"/>
      <c r="B5020" s="8" t="s">
        <v>15162</v>
      </c>
      <c r="C5020" s="8" t="s">
        <v>15163</v>
      </c>
      <c r="D5020" s="8" t="s">
        <v>9894</v>
      </c>
      <c r="E5020" s="8"/>
      <c r="F5020" s="8" t="s">
        <v>15410</v>
      </c>
    </row>
    <row r="5021" spans="1:6" ht="15.75" customHeight="1" x14ac:dyDescent="0.25">
      <c r="A5021" s="8"/>
      <c r="B5021" s="8" t="s">
        <v>15162</v>
      </c>
      <c r="C5021" s="8" t="s">
        <v>15163</v>
      </c>
      <c r="D5021" s="8" t="s">
        <v>9893</v>
      </c>
      <c r="E5021" s="8"/>
      <c r="F5021" s="8" t="s">
        <v>15413</v>
      </c>
    </row>
    <row r="5022" spans="1:6" ht="15.75" customHeight="1" x14ac:dyDescent="0.25">
      <c r="A5022" s="8"/>
      <c r="B5022" s="8" t="s">
        <v>15162</v>
      </c>
      <c r="C5022" s="8" t="s">
        <v>15163</v>
      </c>
      <c r="D5022" s="8" t="s">
        <v>9941</v>
      </c>
      <c r="E5022" s="8"/>
      <c r="F5022" s="8" t="s">
        <v>16268</v>
      </c>
    </row>
    <row r="5023" spans="1:6" ht="15.75" customHeight="1" x14ac:dyDescent="0.25">
      <c r="A5023" s="8"/>
      <c r="B5023" s="8" t="s">
        <v>15162</v>
      </c>
      <c r="C5023" s="8" t="s">
        <v>15163</v>
      </c>
      <c r="D5023" s="8" t="s">
        <v>9940</v>
      </c>
      <c r="E5023" s="8"/>
      <c r="F5023" s="8" t="s">
        <v>16269</v>
      </c>
    </row>
    <row r="5024" spans="1:6" ht="15.75" customHeight="1" x14ac:dyDescent="0.25">
      <c r="A5024" s="8"/>
      <c r="B5024" s="8" t="s">
        <v>15162</v>
      </c>
      <c r="C5024" s="8" t="s">
        <v>15163</v>
      </c>
      <c r="D5024" s="8" t="s">
        <v>9943</v>
      </c>
      <c r="E5024" s="8"/>
      <c r="F5024" s="8" t="s">
        <v>16270</v>
      </c>
    </row>
    <row r="5025" spans="1:6" ht="15.75" customHeight="1" x14ac:dyDescent="0.25">
      <c r="A5025" s="8"/>
      <c r="B5025" s="8" t="s">
        <v>15162</v>
      </c>
      <c r="C5025" s="8" t="s">
        <v>15163</v>
      </c>
      <c r="D5025" s="8" t="s">
        <v>9865</v>
      </c>
      <c r="E5025" s="8"/>
      <c r="F5025" s="8" t="s">
        <v>16271</v>
      </c>
    </row>
    <row r="5026" spans="1:6" ht="15.75" customHeight="1" x14ac:dyDescent="0.25">
      <c r="A5026" s="8"/>
      <c r="B5026" s="8" t="s">
        <v>15162</v>
      </c>
      <c r="C5026" s="8" t="s">
        <v>15163</v>
      </c>
      <c r="D5026" s="8" t="s">
        <v>9864</v>
      </c>
      <c r="E5026" s="8"/>
      <c r="F5026" s="8" t="s">
        <v>16272</v>
      </c>
    </row>
    <row r="5027" spans="1:6" ht="15.75" customHeight="1" x14ac:dyDescent="0.25">
      <c r="A5027" s="8"/>
      <c r="B5027" s="8" t="s">
        <v>15162</v>
      </c>
      <c r="C5027" s="8" t="s">
        <v>15163</v>
      </c>
      <c r="D5027" s="8" t="s">
        <v>9942</v>
      </c>
      <c r="E5027" s="8"/>
      <c r="F5027" s="8" t="s">
        <v>16273</v>
      </c>
    </row>
    <row r="5028" spans="1:6" ht="15.75" customHeight="1" x14ac:dyDescent="0.25">
      <c r="A5028" s="8"/>
      <c r="B5028" s="8" t="s">
        <v>15162</v>
      </c>
      <c r="C5028" s="8" t="s">
        <v>15163</v>
      </c>
      <c r="D5028" s="8" t="s">
        <v>9939</v>
      </c>
      <c r="E5028" s="8"/>
      <c r="F5028" s="8" t="s">
        <v>16274</v>
      </c>
    </row>
    <row r="5029" spans="1:6" ht="15.75" customHeight="1" x14ac:dyDescent="0.25">
      <c r="A5029" s="8"/>
      <c r="B5029" s="8" t="s">
        <v>15162</v>
      </c>
      <c r="C5029" s="8" t="s">
        <v>15163</v>
      </c>
      <c r="D5029" s="8" t="s">
        <v>9934</v>
      </c>
      <c r="E5029" s="8"/>
      <c r="F5029" s="8" t="s">
        <v>16275</v>
      </c>
    </row>
    <row r="5030" spans="1:6" ht="15.75" customHeight="1" x14ac:dyDescent="0.25">
      <c r="A5030" s="8"/>
      <c r="B5030" s="8" t="s">
        <v>15162</v>
      </c>
      <c r="C5030" s="8" t="s">
        <v>15163</v>
      </c>
      <c r="D5030" s="8" t="s">
        <v>9933</v>
      </c>
      <c r="E5030" s="8"/>
      <c r="F5030" s="8" t="s">
        <v>16276</v>
      </c>
    </row>
    <row r="5031" spans="1:6" ht="15.75" customHeight="1" x14ac:dyDescent="0.25">
      <c r="A5031" s="8"/>
      <c r="B5031" s="8" t="s">
        <v>15162</v>
      </c>
      <c r="C5031" s="8" t="s">
        <v>15163</v>
      </c>
      <c r="D5031" s="8" t="s">
        <v>9946</v>
      </c>
      <c r="E5031" s="8"/>
      <c r="F5031" s="8" t="s">
        <v>16277</v>
      </c>
    </row>
    <row r="5032" spans="1:6" ht="15.75" customHeight="1" x14ac:dyDescent="0.25">
      <c r="A5032" s="8"/>
      <c r="B5032" s="8" t="s">
        <v>15162</v>
      </c>
      <c r="C5032" s="8" t="s">
        <v>15163</v>
      </c>
      <c r="D5032" s="8" t="s">
        <v>9945</v>
      </c>
      <c r="E5032" s="8"/>
      <c r="F5032" s="8" t="s">
        <v>16278</v>
      </c>
    </row>
    <row r="5033" spans="1:6" ht="15.75" customHeight="1" x14ac:dyDescent="0.25">
      <c r="A5033" s="8"/>
      <c r="B5033" s="8" t="s">
        <v>15162</v>
      </c>
      <c r="C5033" s="8" t="s">
        <v>15163</v>
      </c>
      <c r="D5033" s="8" t="s">
        <v>9944</v>
      </c>
      <c r="E5033" s="8"/>
      <c r="F5033" s="8" t="s">
        <v>16279</v>
      </c>
    </row>
    <row r="5034" spans="1:6" ht="15.75" customHeight="1" x14ac:dyDescent="0.25">
      <c r="A5034" s="8"/>
      <c r="B5034" s="8" t="s">
        <v>15162</v>
      </c>
      <c r="C5034" s="8" t="s">
        <v>15163</v>
      </c>
      <c r="D5034" s="8" t="s">
        <v>9867</v>
      </c>
      <c r="E5034" s="8"/>
      <c r="F5034" s="8" t="s">
        <v>16238</v>
      </c>
    </row>
    <row r="5035" spans="1:6" ht="15.75" customHeight="1" x14ac:dyDescent="0.25">
      <c r="A5035" s="8"/>
      <c r="B5035" s="8" t="s">
        <v>15162</v>
      </c>
      <c r="C5035" s="8" t="s">
        <v>15163</v>
      </c>
      <c r="D5035" s="8" t="s">
        <v>9870</v>
      </c>
      <c r="E5035" s="8"/>
      <c r="F5035" s="8" t="s">
        <v>16233</v>
      </c>
    </row>
    <row r="5036" spans="1:6" ht="15.75" customHeight="1" x14ac:dyDescent="0.25">
      <c r="A5036" s="8"/>
      <c r="B5036" s="8" t="s">
        <v>15162</v>
      </c>
      <c r="C5036" s="8" t="s">
        <v>15163</v>
      </c>
      <c r="D5036" s="8" t="s">
        <v>9873</v>
      </c>
      <c r="E5036" s="8"/>
      <c r="F5036" s="8" t="s">
        <v>16234</v>
      </c>
    </row>
    <row r="5037" spans="1:6" ht="15.75" customHeight="1" x14ac:dyDescent="0.25">
      <c r="A5037" s="8"/>
      <c r="B5037" s="8" t="s">
        <v>15162</v>
      </c>
      <c r="C5037" s="8" t="s">
        <v>15163</v>
      </c>
      <c r="D5037" s="8" t="s">
        <v>9850</v>
      </c>
      <c r="E5037" s="8"/>
      <c r="F5037" s="8" t="s">
        <v>16252</v>
      </c>
    </row>
    <row r="5038" spans="1:6" ht="15.75" customHeight="1" x14ac:dyDescent="0.25">
      <c r="A5038" s="8"/>
      <c r="B5038" s="8" t="s">
        <v>15162</v>
      </c>
      <c r="C5038" s="8" t="s">
        <v>15163</v>
      </c>
      <c r="D5038" s="8" t="s">
        <v>9869</v>
      </c>
      <c r="E5038" s="8"/>
      <c r="F5038" s="8" t="s">
        <v>16236</v>
      </c>
    </row>
    <row r="5039" spans="1:6" ht="15.75" customHeight="1" x14ac:dyDescent="0.25">
      <c r="A5039" s="8"/>
      <c r="B5039" s="8" t="s">
        <v>15162</v>
      </c>
      <c r="C5039" s="8" t="s">
        <v>15163</v>
      </c>
      <c r="D5039" s="8" t="s">
        <v>9868</v>
      </c>
      <c r="E5039" s="8"/>
      <c r="F5039" s="8" t="s">
        <v>16237</v>
      </c>
    </row>
    <row r="5040" spans="1:6" ht="15.75" customHeight="1" x14ac:dyDescent="0.25">
      <c r="A5040" s="8"/>
      <c r="B5040" s="8" t="s">
        <v>15162</v>
      </c>
      <c r="C5040" s="8" t="s">
        <v>15163</v>
      </c>
      <c r="D5040" s="8" t="s">
        <v>9863</v>
      </c>
      <c r="E5040" s="8"/>
      <c r="F5040" s="8" t="s">
        <v>16243</v>
      </c>
    </row>
    <row r="5041" spans="1:6" ht="15.75" customHeight="1" x14ac:dyDescent="0.25">
      <c r="A5041" s="8"/>
      <c r="B5041" s="8" t="s">
        <v>15162</v>
      </c>
      <c r="C5041" s="8" t="s">
        <v>15163</v>
      </c>
      <c r="D5041" s="8" t="s">
        <v>9862</v>
      </c>
      <c r="E5041" s="8"/>
      <c r="F5041" s="8" t="s">
        <v>16239</v>
      </c>
    </row>
    <row r="5042" spans="1:6" ht="15.75" customHeight="1" x14ac:dyDescent="0.25">
      <c r="A5042" s="8"/>
      <c r="B5042" s="8" t="s">
        <v>15162</v>
      </c>
      <c r="C5042" s="8" t="s">
        <v>15163</v>
      </c>
      <c r="D5042" s="8" t="s">
        <v>9861</v>
      </c>
      <c r="E5042" s="8"/>
      <c r="F5042" s="8" t="s">
        <v>16240</v>
      </c>
    </row>
    <row r="5043" spans="1:6" ht="15.75" customHeight="1" x14ac:dyDescent="0.25">
      <c r="A5043" s="8"/>
      <c r="B5043" s="8" t="s">
        <v>15162</v>
      </c>
      <c r="C5043" s="8" t="s">
        <v>15163</v>
      </c>
      <c r="D5043" s="8" t="s">
        <v>9872</v>
      </c>
      <c r="E5043" s="8"/>
      <c r="F5043" s="8" t="s">
        <v>16235</v>
      </c>
    </row>
    <row r="5044" spans="1:6" ht="15.75" customHeight="1" x14ac:dyDescent="0.25">
      <c r="A5044" s="8"/>
      <c r="B5044" s="8" t="s">
        <v>15162</v>
      </c>
      <c r="C5044" s="8" t="s">
        <v>15163</v>
      </c>
      <c r="D5044" s="8" t="s">
        <v>9871</v>
      </c>
      <c r="E5044" s="8"/>
      <c r="F5044" s="8" t="s">
        <v>16241</v>
      </c>
    </row>
    <row r="5045" spans="1:6" ht="15.75" customHeight="1" x14ac:dyDescent="0.25">
      <c r="A5045" s="8"/>
      <c r="B5045" s="8" t="s">
        <v>15162</v>
      </c>
      <c r="C5045" s="8" t="s">
        <v>15163</v>
      </c>
      <c r="D5045" s="8" t="s">
        <v>9866</v>
      </c>
      <c r="E5045" s="8"/>
      <c r="F5045" s="8" t="s">
        <v>16242</v>
      </c>
    </row>
    <row r="5046" spans="1:6" ht="15.75" customHeight="1" x14ac:dyDescent="0.25">
      <c r="A5046" s="8"/>
      <c r="B5046" s="8" t="s">
        <v>15162</v>
      </c>
      <c r="C5046" s="8" t="s">
        <v>15163</v>
      </c>
      <c r="D5046" s="8" t="s">
        <v>9459</v>
      </c>
      <c r="E5046" s="8"/>
      <c r="F5046" s="8" t="s">
        <v>15288</v>
      </c>
    </row>
    <row r="5047" spans="1:6" ht="15.75" customHeight="1" x14ac:dyDescent="0.25">
      <c r="A5047" s="8"/>
      <c r="B5047" s="8" t="s">
        <v>15162</v>
      </c>
      <c r="C5047" s="8" t="s">
        <v>15163</v>
      </c>
      <c r="D5047" s="8" t="s">
        <v>9455</v>
      </c>
      <c r="E5047" s="8"/>
      <c r="F5047" s="8" t="s">
        <v>15287</v>
      </c>
    </row>
    <row r="5048" spans="1:6" ht="15.75" customHeight="1" x14ac:dyDescent="0.25">
      <c r="A5048" s="8"/>
      <c r="B5048" s="8" t="s">
        <v>15162</v>
      </c>
      <c r="C5048" s="8" t="s">
        <v>15163</v>
      </c>
      <c r="D5048" s="8" t="s">
        <v>9454</v>
      </c>
      <c r="E5048" s="8"/>
      <c r="F5048" s="8" t="s">
        <v>15300</v>
      </c>
    </row>
    <row r="5049" spans="1:6" ht="15.75" customHeight="1" x14ac:dyDescent="0.25">
      <c r="A5049" s="8"/>
      <c r="B5049" s="8" t="s">
        <v>15162</v>
      </c>
      <c r="C5049" s="8" t="s">
        <v>15163</v>
      </c>
      <c r="D5049" s="8" t="s">
        <v>9462</v>
      </c>
      <c r="E5049" s="8"/>
      <c r="F5049" s="8" t="s">
        <v>15289</v>
      </c>
    </row>
    <row r="5050" spans="1:6" ht="15.75" customHeight="1" x14ac:dyDescent="0.25">
      <c r="A5050" s="8"/>
      <c r="B5050" s="8" t="s">
        <v>15162</v>
      </c>
      <c r="C5050" s="8" t="s">
        <v>15163</v>
      </c>
      <c r="D5050" s="8" t="s">
        <v>9464</v>
      </c>
      <c r="E5050" s="8"/>
      <c r="F5050" s="8" t="s">
        <v>15286</v>
      </c>
    </row>
    <row r="5051" spans="1:6" ht="15.75" customHeight="1" x14ac:dyDescent="0.25">
      <c r="A5051" s="8"/>
      <c r="B5051" s="8" t="s">
        <v>15162</v>
      </c>
      <c r="C5051" s="8" t="s">
        <v>15163</v>
      </c>
      <c r="D5051" s="8" t="s">
        <v>9463</v>
      </c>
      <c r="E5051" s="8"/>
      <c r="F5051" s="8" t="s">
        <v>15285</v>
      </c>
    </row>
    <row r="5052" spans="1:6" ht="15.75" customHeight="1" x14ac:dyDescent="0.25">
      <c r="A5052" s="8"/>
      <c r="B5052" s="8" t="s">
        <v>15162</v>
      </c>
      <c r="C5052" s="8" t="s">
        <v>15163</v>
      </c>
      <c r="D5052" s="8" t="s">
        <v>9337</v>
      </c>
      <c r="E5052" s="8"/>
      <c r="F5052" s="8" t="s">
        <v>15298</v>
      </c>
    </row>
    <row r="5053" spans="1:6" ht="15.75" customHeight="1" x14ac:dyDescent="0.25">
      <c r="A5053" s="8"/>
      <c r="B5053" s="8" t="s">
        <v>15162</v>
      </c>
      <c r="C5053" s="8" t="s">
        <v>15163</v>
      </c>
      <c r="D5053" s="8" t="s">
        <v>9336</v>
      </c>
      <c r="E5053" s="8"/>
      <c r="F5053" s="8" t="s">
        <v>15295</v>
      </c>
    </row>
    <row r="5054" spans="1:6" ht="15.75" customHeight="1" x14ac:dyDescent="0.25">
      <c r="A5054" s="8"/>
      <c r="B5054" s="8" t="s">
        <v>15162</v>
      </c>
      <c r="C5054" s="8" t="s">
        <v>15163</v>
      </c>
      <c r="D5054" s="8" t="s">
        <v>9338</v>
      </c>
      <c r="E5054" s="8"/>
      <c r="F5054" s="8" t="s">
        <v>15294</v>
      </c>
    </row>
    <row r="5055" spans="1:6" ht="15.75" customHeight="1" x14ac:dyDescent="0.25">
      <c r="A5055" s="8"/>
      <c r="B5055" s="8" t="s">
        <v>15162</v>
      </c>
      <c r="C5055" s="8" t="s">
        <v>15163</v>
      </c>
      <c r="D5055" s="8" t="s">
        <v>9456</v>
      </c>
      <c r="E5055" s="8"/>
      <c r="F5055" s="8" t="s">
        <v>15299</v>
      </c>
    </row>
    <row r="5056" spans="1:6" ht="15.75" customHeight="1" x14ac:dyDescent="0.25">
      <c r="A5056" s="8"/>
      <c r="B5056" s="8" t="s">
        <v>15162</v>
      </c>
      <c r="C5056" s="8" t="s">
        <v>15163</v>
      </c>
      <c r="D5056" s="8" t="s">
        <v>9458</v>
      </c>
      <c r="E5056" s="8"/>
      <c r="F5056" s="8" t="s">
        <v>15302</v>
      </c>
    </row>
    <row r="5057" spans="1:6" ht="15.75" customHeight="1" x14ac:dyDescent="0.25">
      <c r="A5057" s="8"/>
      <c r="B5057" s="8" t="s">
        <v>15162</v>
      </c>
      <c r="C5057" s="8" t="s">
        <v>15163</v>
      </c>
      <c r="D5057" s="8" t="s">
        <v>9457</v>
      </c>
      <c r="E5057" s="8"/>
      <c r="F5057" s="8" t="s">
        <v>15301</v>
      </c>
    </row>
    <row r="5058" spans="1:6" ht="15.75" customHeight="1" x14ac:dyDescent="0.25">
      <c r="A5058" s="8"/>
      <c r="B5058" s="8" t="s">
        <v>15162</v>
      </c>
      <c r="C5058" s="8" t="s">
        <v>15163</v>
      </c>
      <c r="D5058" s="8" t="s">
        <v>9447</v>
      </c>
      <c r="E5058" s="8"/>
      <c r="F5058" s="8" t="s">
        <v>15243</v>
      </c>
    </row>
    <row r="5059" spans="1:6" ht="15.75" customHeight="1" x14ac:dyDescent="0.25">
      <c r="A5059" s="8"/>
      <c r="B5059" s="8" t="s">
        <v>15162</v>
      </c>
      <c r="C5059" s="8" t="s">
        <v>15163</v>
      </c>
      <c r="D5059" s="8" t="s">
        <v>9443</v>
      </c>
      <c r="E5059" s="8"/>
      <c r="F5059" s="8" t="s">
        <v>15242</v>
      </c>
    </row>
    <row r="5060" spans="1:6" ht="15.75" customHeight="1" x14ac:dyDescent="0.25">
      <c r="A5060" s="8"/>
      <c r="B5060" s="8" t="s">
        <v>15162</v>
      </c>
      <c r="C5060" s="8" t="s">
        <v>15163</v>
      </c>
      <c r="D5060" s="8" t="s">
        <v>9442</v>
      </c>
      <c r="E5060" s="8"/>
      <c r="F5060" s="8" t="s">
        <v>15245</v>
      </c>
    </row>
    <row r="5061" spans="1:6" ht="15.75" customHeight="1" x14ac:dyDescent="0.25">
      <c r="A5061" s="8"/>
      <c r="B5061" s="8" t="s">
        <v>15162</v>
      </c>
      <c r="C5061" s="8" t="s">
        <v>15163</v>
      </c>
      <c r="D5061" s="8" t="s">
        <v>9450</v>
      </c>
      <c r="E5061" s="8"/>
      <c r="F5061" s="8" t="s">
        <v>15250</v>
      </c>
    </row>
    <row r="5062" spans="1:6" ht="15.75" customHeight="1" x14ac:dyDescent="0.25">
      <c r="A5062" s="8"/>
      <c r="B5062" s="8" t="s">
        <v>15162</v>
      </c>
      <c r="C5062" s="8" t="s">
        <v>15163</v>
      </c>
      <c r="D5062" s="8" t="s">
        <v>9452</v>
      </c>
      <c r="E5062" s="8"/>
      <c r="F5062" s="8" t="s">
        <v>15249</v>
      </c>
    </row>
    <row r="5063" spans="1:6" ht="15.75" customHeight="1" x14ac:dyDescent="0.25">
      <c r="A5063" s="8"/>
      <c r="B5063" s="8" t="s">
        <v>15162</v>
      </c>
      <c r="C5063" s="8" t="s">
        <v>15163</v>
      </c>
      <c r="D5063" s="8" t="s">
        <v>9451</v>
      </c>
      <c r="E5063" s="8"/>
      <c r="F5063" s="8" t="s">
        <v>15246</v>
      </c>
    </row>
    <row r="5064" spans="1:6" ht="15.75" customHeight="1" x14ac:dyDescent="0.25">
      <c r="A5064" s="8"/>
      <c r="B5064" s="8" t="s">
        <v>15162</v>
      </c>
      <c r="C5064" s="8" t="s">
        <v>15163</v>
      </c>
      <c r="D5064" s="8" t="s">
        <v>9453</v>
      </c>
      <c r="E5064" s="8"/>
      <c r="F5064" s="8" t="s">
        <v>15290</v>
      </c>
    </row>
    <row r="5065" spans="1:6" ht="15.75" customHeight="1" x14ac:dyDescent="0.25">
      <c r="A5065" s="8"/>
      <c r="B5065" s="8" t="s">
        <v>15162</v>
      </c>
      <c r="C5065" s="8" t="s">
        <v>15163</v>
      </c>
      <c r="D5065" s="8" t="s">
        <v>9461</v>
      </c>
      <c r="E5065" s="8"/>
      <c r="F5065" s="8" t="s">
        <v>15293</v>
      </c>
    </row>
    <row r="5066" spans="1:6" ht="15.75" customHeight="1" x14ac:dyDescent="0.25">
      <c r="A5066" s="8"/>
      <c r="B5066" s="8" t="s">
        <v>15162</v>
      </c>
      <c r="C5066" s="8" t="s">
        <v>15163</v>
      </c>
      <c r="D5066" s="8" t="s">
        <v>9460</v>
      </c>
      <c r="E5066" s="8"/>
      <c r="F5066" s="8" t="s">
        <v>15292</v>
      </c>
    </row>
    <row r="5067" spans="1:6" ht="15.75" customHeight="1" x14ac:dyDescent="0.25">
      <c r="A5067" s="8"/>
      <c r="B5067" s="8" t="s">
        <v>15162</v>
      </c>
      <c r="C5067" s="8" t="s">
        <v>15163</v>
      </c>
      <c r="D5067" s="8" t="s">
        <v>9444</v>
      </c>
      <c r="E5067" s="8"/>
      <c r="F5067" s="8" t="s">
        <v>15244</v>
      </c>
    </row>
    <row r="5068" spans="1:6" ht="15.75" customHeight="1" x14ac:dyDescent="0.25">
      <c r="A5068" s="8"/>
      <c r="B5068" s="8" t="s">
        <v>15162</v>
      </c>
      <c r="C5068" s="8" t="s">
        <v>15163</v>
      </c>
      <c r="D5068" s="8" t="s">
        <v>9446</v>
      </c>
      <c r="E5068" s="8"/>
      <c r="F5068" s="8" t="s">
        <v>15267</v>
      </c>
    </row>
    <row r="5069" spans="1:6" ht="15.75" customHeight="1" x14ac:dyDescent="0.25">
      <c r="A5069" s="8"/>
      <c r="B5069" s="8" t="s">
        <v>15162</v>
      </c>
      <c r="C5069" s="8" t="s">
        <v>15163</v>
      </c>
      <c r="D5069" s="8" t="s">
        <v>9445</v>
      </c>
      <c r="E5069" s="8"/>
      <c r="F5069" s="8" t="s">
        <v>15291</v>
      </c>
    </row>
    <row r="5070" spans="1:6" ht="15.75" customHeight="1" x14ac:dyDescent="0.25">
      <c r="A5070" s="8"/>
      <c r="B5070" s="8" t="s">
        <v>15162</v>
      </c>
      <c r="C5070" s="8" t="s">
        <v>15163</v>
      </c>
      <c r="D5070" s="8" t="s">
        <v>9342</v>
      </c>
      <c r="E5070" s="8"/>
      <c r="F5070" s="8" t="s">
        <v>15279</v>
      </c>
    </row>
    <row r="5071" spans="1:6" ht="15.75" customHeight="1" x14ac:dyDescent="0.25">
      <c r="A5071" s="8"/>
      <c r="B5071" s="8" t="s">
        <v>15162</v>
      </c>
      <c r="C5071" s="8" t="s">
        <v>15163</v>
      </c>
      <c r="D5071" s="8" t="s">
        <v>9344</v>
      </c>
      <c r="E5071" s="8"/>
      <c r="F5071" s="8" t="s">
        <v>15276</v>
      </c>
    </row>
    <row r="5072" spans="1:6" ht="15.75" customHeight="1" x14ac:dyDescent="0.25">
      <c r="A5072" s="8"/>
      <c r="B5072" s="8" t="s">
        <v>15162</v>
      </c>
      <c r="C5072" s="8" t="s">
        <v>15163</v>
      </c>
      <c r="D5072" s="8" t="s">
        <v>9345</v>
      </c>
      <c r="E5072" s="8"/>
      <c r="F5072" s="8" t="s">
        <v>15278</v>
      </c>
    </row>
    <row r="5073" spans="1:6" ht="15.75" customHeight="1" x14ac:dyDescent="0.25">
      <c r="A5073" s="8"/>
      <c r="B5073" s="8" t="s">
        <v>15162</v>
      </c>
      <c r="C5073" s="8" t="s">
        <v>15163</v>
      </c>
      <c r="D5073" s="8" t="s">
        <v>9350</v>
      </c>
      <c r="E5073" s="8"/>
      <c r="F5073" s="8" t="s">
        <v>15280</v>
      </c>
    </row>
    <row r="5074" spans="1:6" ht="15.75" customHeight="1" x14ac:dyDescent="0.25">
      <c r="A5074" s="8"/>
      <c r="B5074" s="8" t="s">
        <v>15162</v>
      </c>
      <c r="C5074" s="8" t="s">
        <v>15163</v>
      </c>
      <c r="D5074" s="8" t="s">
        <v>9346</v>
      </c>
      <c r="E5074" s="8"/>
      <c r="F5074" s="8" t="s">
        <v>15283</v>
      </c>
    </row>
    <row r="5075" spans="1:6" ht="15.75" customHeight="1" x14ac:dyDescent="0.25">
      <c r="A5075" s="8"/>
      <c r="B5075" s="8" t="s">
        <v>15162</v>
      </c>
      <c r="C5075" s="8" t="s">
        <v>15163</v>
      </c>
      <c r="D5075" s="8" t="s">
        <v>9343</v>
      </c>
      <c r="E5075" s="8"/>
      <c r="F5075" s="8" t="s">
        <v>15282</v>
      </c>
    </row>
    <row r="5076" spans="1:6" ht="15.75" customHeight="1" x14ac:dyDescent="0.25">
      <c r="A5076" s="8"/>
      <c r="B5076" s="8" t="s">
        <v>15162</v>
      </c>
      <c r="C5076" s="8" t="s">
        <v>15163</v>
      </c>
      <c r="D5076" s="8" t="s">
        <v>9315</v>
      </c>
      <c r="E5076" s="8"/>
      <c r="F5076" s="8" t="s">
        <v>15186</v>
      </c>
    </row>
    <row r="5077" spans="1:6" ht="15.75" customHeight="1" x14ac:dyDescent="0.25">
      <c r="A5077" s="8"/>
      <c r="B5077" s="8" t="s">
        <v>15162</v>
      </c>
      <c r="C5077" s="8" t="s">
        <v>15163</v>
      </c>
      <c r="D5077" s="8" t="s">
        <v>9312</v>
      </c>
      <c r="E5077" s="8"/>
      <c r="F5077" s="8" t="s">
        <v>15183</v>
      </c>
    </row>
    <row r="5078" spans="1:6" ht="15.75" customHeight="1" x14ac:dyDescent="0.25">
      <c r="A5078" s="8"/>
      <c r="B5078" s="8" t="s">
        <v>15162</v>
      </c>
      <c r="C5078" s="8" t="s">
        <v>15163</v>
      </c>
      <c r="D5078" s="8" t="s">
        <v>9308</v>
      </c>
      <c r="E5078" s="8"/>
      <c r="F5078" s="8" t="s">
        <v>15182</v>
      </c>
    </row>
    <row r="5079" spans="1:6" ht="15.75" customHeight="1" x14ac:dyDescent="0.25">
      <c r="A5079" s="8"/>
      <c r="B5079" s="8" t="s">
        <v>15162</v>
      </c>
      <c r="C5079" s="8" t="s">
        <v>15163</v>
      </c>
      <c r="D5079" s="8" t="s">
        <v>9329</v>
      </c>
      <c r="E5079" s="8"/>
      <c r="F5079" s="8" t="s">
        <v>15277</v>
      </c>
    </row>
    <row r="5080" spans="1:6" ht="15.75" customHeight="1" x14ac:dyDescent="0.25">
      <c r="A5080" s="8"/>
      <c r="B5080" s="8" t="s">
        <v>15162</v>
      </c>
      <c r="C5080" s="8" t="s">
        <v>15163</v>
      </c>
      <c r="D5080" s="8" t="s">
        <v>9313</v>
      </c>
      <c r="E5080" s="8"/>
      <c r="F5080" s="8" t="s">
        <v>15187</v>
      </c>
    </row>
    <row r="5081" spans="1:6" ht="15.75" customHeight="1" x14ac:dyDescent="0.25">
      <c r="A5081" s="8"/>
      <c r="B5081" s="8" t="s">
        <v>15162</v>
      </c>
      <c r="C5081" s="8" t="s">
        <v>15163</v>
      </c>
      <c r="D5081" s="8" t="s">
        <v>9314</v>
      </c>
      <c r="E5081" s="8"/>
      <c r="F5081" s="8" t="s">
        <v>15188</v>
      </c>
    </row>
    <row r="5082" spans="1:6" ht="15.75" customHeight="1" x14ac:dyDescent="0.25">
      <c r="A5082" s="8"/>
      <c r="B5082" s="8" t="s">
        <v>15162</v>
      </c>
      <c r="C5082" s="8" t="s">
        <v>15163</v>
      </c>
      <c r="D5082" s="8" t="s">
        <v>9331</v>
      </c>
      <c r="E5082" s="8"/>
      <c r="F5082" s="8" t="s">
        <v>15274</v>
      </c>
    </row>
    <row r="5083" spans="1:6" ht="15.75" customHeight="1" x14ac:dyDescent="0.25">
      <c r="A5083" s="8"/>
      <c r="B5083" s="8" t="s">
        <v>15162</v>
      </c>
      <c r="C5083" s="8" t="s">
        <v>15163</v>
      </c>
      <c r="D5083" s="8" t="s">
        <v>9330</v>
      </c>
      <c r="E5083" s="8"/>
      <c r="F5083" s="8" t="s">
        <v>15273</v>
      </c>
    </row>
    <row r="5084" spans="1:6" ht="15.75" customHeight="1" x14ac:dyDescent="0.25">
      <c r="A5084" s="8"/>
      <c r="B5084" s="8" t="s">
        <v>15162</v>
      </c>
      <c r="C5084" s="8" t="s">
        <v>15163</v>
      </c>
      <c r="D5084" s="8" t="s">
        <v>9334</v>
      </c>
      <c r="E5084" s="8"/>
      <c r="F5084" s="8" t="s">
        <v>15275</v>
      </c>
    </row>
    <row r="5085" spans="1:6" ht="15.75" customHeight="1" x14ac:dyDescent="0.25">
      <c r="A5085" s="8"/>
      <c r="B5085" s="8" t="s">
        <v>15162</v>
      </c>
      <c r="C5085" s="8" t="s">
        <v>15163</v>
      </c>
      <c r="D5085" s="8" t="s">
        <v>9340</v>
      </c>
      <c r="E5085" s="8"/>
      <c r="F5085" s="8" t="s">
        <v>15297</v>
      </c>
    </row>
    <row r="5086" spans="1:6" ht="15.75" customHeight="1" x14ac:dyDescent="0.25">
      <c r="A5086" s="8"/>
      <c r="B5086" s="8" t="s">
        <v>15162</v>
      </c>
      <c r="C5086" s="8" t="s">
        <v>15163</v>
      </c>
      <c r="D5086" s="8" t="s">
        <v>9339</v>
      </c>
      <c r="E5086" s="8"/>
      <c r="F5086" s="8" t="s">
        <v>15296</v>
      </c>
    </row>
    <row r="5087" spans="1:6" ht="15.75" customHeight="1" x14ac:dyDescent="0.25">
      <c r="A5087" s="8"/>
      <c r="B5087" s="8" t="s">
        <v>15162</v>
      </c>
      <c r="C5087" s="8" t="s">
        <v>15163</v>
      </c>
      <c r="D5087" s="8" t="s">
        <v>9335</v>
      </c>
      <c r="E5087" s="8"/>
      <c r="F5087" s="8" t="s">
        <v>15284</v>
      </c>
    </row>
    <row r="5088" spans="1:6" ht="15.75" customHeight="1" x14ac:dyDescent="0.25">
      <c r="A5088" s="8"/>
      <c r="B5088" s="8" t="s">
        <v>15162</v>
      </c>
      <c r="C5088" s="8" t="s">
        <v>15163</v>
      </c>
      <c r="D5088" s="8" t="s">
        <v>9347</v>
      </c>
      <c r="E5088" s="8"/>
      <c r="F5088" s="8" t="s">
        <v>15271</v>
      </c>
    </row>
    <row r="5089" spans="1:6" ht="15.75" customHeight="1" x14ac:dyDescent="0.25">
      <c r="A5089" s="8"/>
      <c r="B5089" s="8" t="s">
        <v>15162</v>
      </c>
      <c r="C5089" s="8" t="s">
        <v>15163</v>
      </c>
      <c r="D5089" s="8" t="s">
        <v>9349</v>
      </c>
      <c r="E5089" s="8"/>
      <c r="F5089" s="8" t="s">
        <v>15270</v>
      </c>
    </row>
    <row r="5090" spans="1:6" ht="15.75" customHeight="1" x14ac:dyDescent="0.25">
      <c r="A5090" s="8"/>
      <c r="B5090" s="8" t="s">
        <v>15162</v>
      </c>
      <c r="C5090" s="8" t="s">
        <v>15163</v>
      </c>
      <c r="D5090" s="8" t="s">
        <v>9351</v>
      </c>
      <c r="E5090" s="8"/>
      <c r="F5090" s="8" t="s">
        <v>15281</v>
      </c>
    </row>
    <row r="5091" spans="1:6" ht="15.75" customHeight="1" x14ac:dyDescent="0.25">
      <c r="A5091" s="8"/>
      <c r="B5091" s="8" t="s">
        <v>15162</v>
      </c>
      <c r="C5091" s="8" t="s">
        <v>15163</v>
      </c>
      <c r="D5091" s="8" t="s">
        <v>9333</v>
      </c>
      <c r="E5091" s="8"/>
      <c r="F5091" s="8" t="s">
        <v>15272</v>
      </c>
    </row>
    <row r="5092" spans="1:6" ht="15.75" customHeight="1" x14ac:dyDescent="0.25">
      <c r="A5092" s="8"/>
      <c r="B5092" s="8" t="s">
        <v>15162</v>
      </c>
      <c r="C5092" s="8" t="s">
        <v>15163</v>
      </c>
      <c r="D5092" s="8" t="s">
        <v>9341</v>
      </c>
      <c r="E5092" s="8"/>
      <c r="F5092" s="8" t="s">
        <v>15269</v>
      </c>
    </row>
    <row r="5093" spans="1:6" ht="15.75" customHeight="1" x14ac:dyDescent="0.25">
      <c r="A5093" s="8"/>
      <c r="B5093" s="8" t="s">
        <v>15162</v>
      </c>
      <c r="C5093" s="8" t="s">
        <v>15163</v>
      </c>
      <c r="D5093" s="8" t="s">
        <v>9348</v>
      </c>
      <c r="E5093" s="8"/>
      <c r="F5093" s="8" t="s">
        <v>15268</v>
      </c>
    </row>
    <row r="5094" spans="1:6" ht="15.75" customHeight="1" x14ac:dyDescent="0.25">
      <c r="A5094" s="8"/>
      <c r="B5094" s="8" t="s">
        <v>15162</v>
      </c>
      <c r="C5094" s="8" t="s">
        <v>15163</v>
      </c>
      <c r="D5094" s="8" t="s">
        <v>9415</v>
      </c>
      <c r="E5094" s="8"/>
      <c r="F5094" s="8" t="s">
        <v>15751</v>
      </c>
    </row>
    <row r="5095" spans="1:6" ht="15.75" customHeight="1" x14ac:dyDescent="0.25">
      <c r="A5095" s="8"/>
      <c r="B5095" s="8" t="s">
        <v>15162</v>
      </c>
      <c r="C5095" s="8" t="s">
        <v>15163</v>
      </c>
      <c r="D5095" s="8" t="s">
        <v>9414</v>
      </c>
      <c r="E5095" s="8"/>
      <c r="F5095" s="8" t="s">
        <v>15750</v>
      </c>
    </row>
    <row r="5096" spans="1:6" ht="15.75" customHeight="1" x14ac:dyDescent="0.25">
      <c r="A5096" s="8"/>
      <c r="B5096" s="8" t="s">
        <v>15162</v>
      </c>
      <c r="C5096" s="8" t="s">
        <v>15163</v>
      </c>
      <c r="D5096" s="8" t="s">
        <v>9416</v>
      </c>
      <c r="E5096" s="8"/>
      <c r="F5096" s="8" t="s">
        <v>15749</v>
      </c>
    </row>
    <row r="5097" spans="1:6" ht="15.75" customHeight="1" x14ac:dyDescent="0.25">
      <c r="A5097" s="8"/>
      <c r="B5097" s="8" t="s">
        <v>15162</v>
      </c>
      <c r="C5097" s="8" t="s">
        <v>15163</v>
      </c>
      <c r="D5097" s="8" t="s">
        <v>9397</v>
      </c>
      <c r="E5097" s="8"/>
      <c r="F5097" s="8" t="s">
        <v>15759</v>
      </c>
    </row>
    <row r="5098" spans="1:6" ht="15.75" customHeight="1" x14ac:dyDescent="0.25">
      <c r="A5098" s="8"/>
      <c r="B5098" s="8" t="s">
        <v>15162</v>
      </c>
      <c r="C5098" s="8" t="s">
        <v>15163</v>
      </c>
      <c r="D5098" s="8" t="s">
        <v>9401</v>
      </c>
      <c r="E5098" s="8"/>
      <c r="F5098" s="8" t="s">
        <v>15761</v>
      </c>
    </row>
    <row r="5099" spans="1:6" ht="15.75" customHeight="1" x14ac:dyDescent="0.25">
      <c r="A5099" s="8"/>
      <c r="B5099" s="8" t="s">
        <v>15162</v>
      </c>
      <c r="C5099" s="8" t="s">
        <v>15163</v>
      </c>
      <c r="D5099" s="8" t="s">
        <v>9400</v>
      </c>
      <c r="E5099" s="8"/>
      <c r="F5099" s="8" t="s">
        <v>15760</v>
      </c>
    </row>
    <row r="5100" spans="1:6" ht="15.75" customHeight="1" x14ac:dyDescent="0.25">
      <c r="A5100" s="8"/>
      <c r="B5100" s="8" t="s">
        <v>15162</v>
      </c>
      <c r="C5100" s="8" t="s">
        <v>15163</v>
      </c>
      <c r="D5100" s="8" t="s">
        <v>9409</v>
      </c>
      <c r="E5100" s="8"/>
      <c r="F5100" s="8" t="s">
        <v>15753</v>
      </c>
    </row>
    <row r="5101" spans="1:6" ht="15.75" customHeight="1" x14ac:dyDescent="0.25">
      <c r="A5101" s="8"/>
      <c r="B5101" s="8" t="s">
        <v>15162</v>
      </c>
      <c r="C5101" s="8" t="s">
        <v>15163</v>
      </c>
      <c r="D5101" s="8" t="s">
        <v>9410</v>
      </c>
      <c r="E5101" s="8"/>
      <c r="F5101" s="8" t="s">
        <v>15256</v>
      </c>
    </row>
    <row r="5102" spans="1:6" ht="15.75" customHeight="1" x14ac:dyDescent="0.25">
      <c r="A5102" s="8"/>
      <c r="B5102" s="8" t="s">
        <v>15162</v>
      </c>
      <c r="C5102" s="8" t="s">
        <v>15163</v>
      </c>
      <c r="D5102" s="8" t="s">
        <v>9412</v>
      </c>
      <c r="E5102" s="8"/>
      <c r="F5102" s="8" t="s">
        <v>15258</v>
      </c>
    </row>
    <row r="5103" spans="1:6" ht="15.75" customHeight="1" x14ac:dyDescent="0.25">
      <c r="A5103" s="8"/>
      <c r="B5103" s="8" t="s">
        <v>15162</v>
      </c>
      <c r="C5103" s="8" t="s">
        <v>15163</v>
      </c>
      <c r="D5103" s="8" t="s">
        <v>9418</v>
      </c>
      <c r="E5103" s="8"/>
      <c r="F5103" s="8" t="s">
        <v>15752</v>
      </c>
    </row>
    <row r="5104" spans="1:6" ht="15.75" customHeight="1" x14ac:dyDescent="0.25">
      <c r="A5104" s="8"/>
      <c r="B5104" s="8" t="s">
        <v>15162</v>
      </c>
      <c r="C5104" s="8" t="s">
        <v>15163</v>
      </c>
      <c r="D5104" s="8" t="s">
        <v>9417</v>
      </c>
      <c r="E5104" s="8"/>
      <c r="F5104" s="8" t="s">
        <v>15755</v>
      </c>
    </row>
    <row r="5105" spans="1:6" ht="15.75" customHeight="1" x14ac:dyDescent="0.25">
      <c r="A5105" s="8"/>
      <c r="B5105" s="8" t="s">
        <v>15162</v>
      </c>
      <c r="C5105" s="8" t="s">
        <v>15163</v>
      </c>
      <c r="D5105" s="8" t="s">
        <v>9413</v>
      </c>
      <c r="E5105" s="8"/>
      <c r="F5105" s="8" t="s">
        <v>15754</v>
      </c>
    </row>
    <row r="5106" spans="1:6" ht="15.75" customHeight="1" x14ac:dyDescent="0.25">
      <c r="A5106" s="8"/>
      <c r="B5106" s="8" t="s">
        <v>15162</v>
      </c>
      <c r="C5106" s="8" t="s">
        <v>15163</v>
      </c>
      <c r="D5106" s="8" t="s">
        <v>13896</v>
      </c>
      <c r="E5106" s="8"/>
      <c r="F5106" s="8" t="s">
        <v>15737</v>
      </c>
    </row>
    <row r="5107" spans="1:6" ht="15.75" customHeight="1" x14ac:dyDescent="0.25">
      <c r="A5107" s="8"/>
      <c r="B5107" s="8" t="s">
        <v>15162</v>
      </c>
      <c r="C5107" s="8" t="s">
        <v>15163</v>
      </c>
      <c r="D5107" s="8" t="s">
        <v>13904</v>
      </c>
      <c r="E5107" s="8"/>
      <c r="F5107" s="8" t="s">
        <v>15740</v>
      </c>
    </row>
    <row r="5108" spans="1:6" ht="15.75" customHeight="1" x14ac:dyDescent="0.25">
      <c r="A5108" s="8"/>
      <c r="B5108" s="8" t="s">
        <v>15162</v>
      </c>
      <c r="C5108" s="8" t="s">
        <v>15163</v>
      </c>
      <c r="D5108" s="8" t="s">
        <v>13906</v>
      </c>
      <c r="E5108" s="8"/>
      <c r="F5108" s="8" t="s">
        <v>15739</v>
      </c>
    </row>
    <row r="5109" spans="1:6" ht="15.75" customHeight="1" x14ac:dyDescent="0.25">
      <c r="A5109" s="8"/>
      <c r="B5109" s="8" t="s">
        <v>15162</v>
      </c>
      <c r="C5109" s="8" t="s">
        <v>15163</v>
      </c>
      <c r="D5109" s="8" t="s">
        <v>13884</v>
      </c>
      <c r="E5109" s="8"/>
      <c r="F5109" s="8" t="s">
        <v>15736</v>
      </c>
    </row>
    <row r="5110" spans="1:6" ht="15.75" customHeight="1" x14ac:dyDescent="0.25">
      <c r="A5110" s="8"/>
      <c r="B5110" s="8" t="s">
        <v>15162</v>
      </c>
      <c r="C5110" s="8" t="s">
        <v>15163</v>
      </c>
      <c r="D5110" s="8" t="s">
        <v>13886</v>
      </c>
      <c r="E5110" s="8"/>
      <c r="F5110" s="8" t="s">
        <v>15735</v>
      </c>
    </row>
    <row r="5111" spans="1:6" ht="15.75" customHeight="1" x14ac:dyDescent="0.25">
      <c r="A5111" s="8"/>
      <c r="B5111" s="8" t="s">
        <v>15162</v>
      </c>
      <c r="C5111" s="8" t="s">
        <v>15163</v>
      </c>
      <c r="D5111" s="8" t="s">
        <v>13888</v>
      </c>
      <c r="E5111" s="8"/>
      <c r="F5111" s="8" t="s">
        <v>15734</v>
      </c>
    </row>
    <row r="5112" spans="1:6" ht="15.75" customHeight="1" x14ac:dyDescent="0.25">
      <c r="A5112" s="8"/>
      <c r="B5112" s="8" t="s">
        <v>15162</v>
      </c>
      <c r="C5112" s="8" t="s">
        <v>15163</v>
      </c>
      <c r="D5112" s="8" t="s">
        <v>13902</v>
      </c>
      <c r="E5112" s="8"/>
      <c r="F5112" s="8" t="s">
        <v>15757</v>
      </c>
    </row>
    <row r="5113" spans="1:6" ht="15.75" customHeight="1" x14ac:dyDescent="0.25">
      <c r="A5113" s="8"/>
      <c r="B5113" s="8" t="s">
        <v>15162</v>
      </c>
      <c r="C5113" s="8" t="s">
        <v>15163</v>
      </c>
      <c r="D5113" s="8" t="s">
        <v>18223</v>
      </c>
      <c r="E5113" s="8"/>
      <c r="F5113" s="8" t="s">
        <v>18246</v>
      </c>
    </row>
    <row r="5114" spans="1:6" ht="15.75" customHeight="1" x14ac:dyDescent="0.25">
      <c r="A5114" s="8"/>
      <c r="B5114" s="8" t="s">
        <v>15162</v>
      </c>
      <c r="C5114" s="8" t="s">
        <v>15163</v>
      </c>
      <c r="D5114" s="8" t="s">
        <v>9398</v>
      </c>
      <c r="E5114" s="8"/>
      <c r="F5114" s="8" t="s">
        <v>15756</v>
      </c>
    </row>
    <row r="5115" spans="1:6" ht="15.75" customHeight="1" x14ac:dyDescent="0.25">
      <c r="A5115" s="8"/>
      <c r="B5115" s="8" t="s">
        <v>15162</v>
      </c>
      <c r="C5115" s="8" t="s">
        <v>15163</v>
      </c>
      <c r="D5115" s="8" t="s">
        <v>13908</v>
      </c>
      <c r="E5115" s="8"/>
      <c r="F5115" s="8" t="s">
        <v>15738</v>
      </c>
    </row>
    <row r="5116" spans="1:6" ht="15.75" customHeight="1" x14ac:dyDescent="0.25">
      <c r="A5116" s="8"/>
      <c r="B5116" s="8" t="s">
        <v>15162</v>
      </c>
      <c r="C5116" s="8" t="s">
        <v>15163</v>
      </c>
      <c r="D5116" s="8" t="s">
        <v>13898</v>
      </c>
      <c r="E5116" s="8"/>
      <c r="F5116" s="8" t="s">
        <v>15748</v>
      </c>
    </row>
    <row r="5117" spans="1:6" ht="15.75" customHeight="1" x14ac:dyDescent="0.25">
      <c r="A5117" s="8"/>
      <c r="B5117" s="8" t="s">
        <v>15162</v>
      </c>
      <c r="C5117" s="8" t="s">
        <v>15163</v>
      </c>
      <c r="D5117" s="8" t="s">
        <v>13900</v>
      </c>
      <c r="E5117" s="8"/>
      <c r="F5117" s="8" t="s">
        <v>15758</v>
      </c>
    </row>
    <row r="5118" spans="1:6" ht="15.75" customHeight="1" x14ac:dyDescent="0.25">
      <c r="A5118" s="8"/>
      <c r="B5118" s="8" t="s">
        <v>15162</v>
      </c>
      <c r="C5118" s="8" t="s">
        <v>15163</v>
      </c>
      <c r="D5118" s="8" t="s">
        <v>9485</v>
      </c>
      <c r="E5118" s="8"/>
      <c r="F5118" s="8" t="s">
        <v>15238</v>
      </c>
    </row>
    <row r="5119" spans="1:6" ht="15.75" customHeight="1" x14ac:dyDescent="0.25">
      <c r="A5119" s="8"/>
      <c r="B5119" s="8" t="s">
        <v>15162</v>
      </c>
      <c r="C5119" s="8" t="s">
        <v>15163</v>
      </c>
      <c r="D5119" s="8" t="s">
        <v>9481</v>
      </c>
      <c r="E5119" s="8"/>
      <c r="F5119" s="8" t="s">
        <v>15241</v>
      </c>
    </row>
    <row r="5120" spans="1:6" ht="15.75" customHeight="1" x14ac:dyDescent="0.25">
      <c r="A5120" s="8"/>
      <c r="B5120" s="8" t="s">
        <v>15162</v>
      </c>
      <c r="C5120" s="8" t="s">
        <v>15163</v>
      </c>
      <c r="D5120" s="8" t="s">
        <v>9477</v>
      </c>
      <c r="E5120" s="8"/>
      <c r="F5120" s="8" t="s">
        <v>15240</v>
      </c>
    </row>
    <row r="5121" spans="1:6" ht="15.75" customHeight="1" x14ac:dyDescent="0.25">
      <c r="A5121" s="8"/>
      <c r="B5121" s="8" t="s">
        <v>15162</v>
      </c>
      <c r="C5121" s="8" t="s">
        <v>15163</v>
      </c>
      <c r="D5121" s="8" t="s">
        <v>9482</v>
      </c>
      <c r="E5121" s="8"/>
      <c r="F5121" s="8" t="s">
        <v>15261</v>
      </c>
    </row>
    <row r="5122" spans="1:6" ht="15.75" customHeight="1" x14ac:dyDescent="0.25">
      <c r="A5122" s="8"/>
      <c r="B5122" s="8" t="s">
        <v>15162</v>
      </c>
      <c r="C5122" s="8" t="s">
        <v>15163</v>
      </c>
      <c r="D5122" s="8" t="s">
        <v>9484</v>
      </c>
      <c r="E5122" s="8"/>
      <c r="F5122" s="8" t="s">
        <v>15251</v>
      </c>
    </row>
    <row r="5123" spans="1:6" ht="15.75" customHeight="1" x14ac:dyDescent="0.25">
      <c r="A5123" s="8"/>
      <c r="B5123" s="8" t="s">
        <v>15162</v>
      </c>
      <c r="C5123" s="8" t="s">
        <v>15163</v>
      </c>
      <c r="D5123" s="8" t="s">
        <v>9486</v>
      </c>
      <c r="E5123" s="8"/>
      <c r="F5123" s="8" t="s">
        <v>15239</v>
      </c>
    </row>
    <row r="5124" spans="1:6" ht="15.75" customHeight="1" x14ac:dyDescent="0.25">
      <c r="A5124" s="8"/>
      <c r="B5124" s="8" t="s">
        <v>15162</v>
      </c>
      <c r="C5124" s="8" t="s">
        <v>15163</v>
      </c>
      <c r="D5124" s="8" t="s">
        <v>9465</v>
      </c>
      <c r="E5124" s="8"/>
      <c r="F5124" s="8" t="s">
        <v>15235</v>
      </c>
    </row>
    <row r="5125" spans="1:6" ht="15.75" customHeight="1" x14ac:dyDescent="0.25">
      <c r="A5125" s="8"/>
      <c r="B5125" s="8" t="s">
        <v>15162</v>
      </c>
      <c r="C5125" s="8" t="s">
        <v>15163</v>
      </c>
      <c r="D5125" s="8" t="s">
        <v>9449</v>
      </c>
      <c r="E5125" s="8"/>
      <c r="F5125" s="8" t="s">
        <v>15248</v>
      </c>
    </row>
    <row r="5126" spans="1:6" ht="15.75" customHeight="1" x14ac:dyDescent="0.25">
      <c r="A5126" s="8"/>
      <c r="B5126" s="8" t="s">
        <v>15162</v>
      </c>
      <c r="C5126" s="8" t="s">
        <v>15163</v>
      </c>
      <c r="D5126" s="8" t="s">
        <v>9448</v>
      </c>
      <c r="E5126" s="8"/>
      <c r="F5126" s="8" t="s">
        <v>15247</v>
      </c>
    </row>
    <row r="5127" spans="1:6" ht="15.75" customHeight="1" x14ac:dyDescent="0.25">
      <c r="A5127" s="8"/>
      <c r="B5127" s="8" t="s">
        <v>15162</v>
      </c>
      <c r="C5127" s="8" t="s">
        <v>15163</v>
      </c>
      <c r="D5127" s="8" t="s">
        <v>9476</v>
      </c>
      <c r="E5127" s="8"/>
      <c r="F5127" s="8" t="s">
        <v>15237</v>
      </c>
    </row>
    <row r="5128" spans="1:6" ht="15.75" customHeight="1" x14ac:dyDescent="0.25">
      <c r="A5128" s="8"/>
      <c r="B5128" s="8" t="s">
        <v>15162</v>
      </c>
      <c r="C5128" s="8" t="s">
        <v>15163</v>
      </c>
      <c r="D5128" s="8" t="s">
        <v>9480</v>
      </c>
      <c r="E5128" s="8"/>
      <c r="F5128" s="8" t="s">
        <v>15234</v>
      </c>
    </row>
    <row r="5129" spans="1:6" ht="15.75" customHeight="1" x14ac:dyDescent="0.25">
      <c r="A5129" s="8"/>
      <c r="B5129" s="8" t="s">
        <v>15162</v>
      </c>
      <c r="C5129" s="8" t="s">
        <v>15163</v>
      </c>
      <c r="D5129" s="8" t="s">
        <v>9479</v>
      </c>
      <c r="E5129" s="8"/>
      <c r="F5129" s="8" t="s">
        <v>15236</v>
      </c>
    </row>
    <row r="5130" spans="1:6" ht="15.75" customHeight="1" x14ac:dyDescent="0.25">
      <c r="A5130" s="8"/>
      <c r="B5130" s="8" t="s">
        <v>15162</v>
      </c>
      <c r="C5130" s="8" t="s">
        <v>15163</v>
      </c>
      <c r="D5130" s="8" t="s">
        <v>9474</v>
      </c>
      <c r="E5130" s="8"/>
      <c r="F5130" s="8" t="s">
        <v>15255</v>
      </c>
    </row>
    <row r="5131" spans="1:6" ht="15.75" customHeight="1" x14ac:dyDescent="0.25">
      <c r="A5131" s="8"/>
      <c r="B5131" s="8" t="s">
        <v>15162</v>
      </c>
      <c r="C5131" s="8" t="s">
        <v>15163</v>
      </c>
      <c r="D5131" s="8" t="s">
        <v>9473</v>
      </c>
      <c r="E5131" s="8"/>
      <c r="F5131" s="8" t="s">
        <v>15254</v>
      </c>
    </row>
    <row r="5132" spans="1:6" ht="15.75" customHeight="1" x14ac:dyDescent="0.25">
      <c r="A5132" s="8"/>
      <c r="B5132" s="8" t="s">
        <v>15162</v>
      </c>
      <c r="C5132" s="8" t="s">
        <v>15163</v>
      </c>
      <c r="D5132" s="8" t="s">
        <v>9470</v>
      </c>
      <c r="E5132" s="8"/>
      <c r="F5132" s="8" t="s">
        <v>15264</v>
      </c>
    </row>
    <row r="5133" spans="1:6" ht="15.75" customHeight="1" x14ac:dyDescent="0.25">
      <c r="A5133" s="8"/>
      <c r="B5133" s="8" t="s">
        <v>15162</v>
      </c>
      <c r="C5133" s="8" t="s">
        <v>15163</v>
      </c>
      <c r="D5133" s="8" t="s">
        <v>9411</v>
      </c>
      <c r="E5133" s="8"/>
      <c r="F5133" s="8" t="s">
        <v>15257</v>
      </c>
    </row>
    <row r="5134" spans="1:6" ht="15.75" customHeight="1" x14ac:dyDescent="0.25">
      <c r="A5134" s="8"/>
      <c r="B5134" s="8" t="s">
        <v>15162</v>
      </c>
      <c r="C5134" s="8" t="s">
        <v>15163</v>
      </c>
      <c r="D5134" s="8" t="s">
        <v>9471</v>
      </c>
      <c r="E5134" s="8"/>
      <c r="F5134" s="8" t="s">
        <v>15253</v>
      </c>
    </row>
    <row r="5135" spans="1:6" ht="15.75" customHeight="1" x14ac:dyDescent="0.25">
      <c r="A5135" s="8"/>
      <c r="B5135" s="8" t="s">
        <v>15162</v>
      </c>
      <c r="C5135" s="8" t="s">
        <v>15163</v>
      </c>
      <c r="D5135" s="8" t="s">
        <v>9472</v>
      </c>
      <c r="E5135" s="8"/>
      <c r="F5135" s="8" t="s">
        <v>15252</v>
      </c>
    </row>
    <row r="5136" spans="1:6" ht="15.75" customHeight="1" x14ac:dyDescent="0.25">
      <c r="A5136" s="8"/>
      <c r="B5136" s="8" t="s">
        <v>15162</v>
      </c>
      <c r="C5136" s="8" t="s">
        <v>15163</v>
      </c>
      <c r="D5136" s="8" t="s">
        <v>9469</v>
      </c>
      <c r="E5136" s="8"/>
      <c r="F5136" s="8" t="s">
        <v>15260</v>
      </c>
    </row>
    <row r="5137" spans="1:6" ht="15.75" customHeight="1" x14ac:dyDescent="0.25">
      <c r="A5137" s="8"/>
      <c r="B5137" s="8" t="s">
        <v>15162</v>
      </c>
      <c r="C5137" s="8" t="s">
        <v>15163</v>
      </c>
      <c r="D5137" s="8" t="s">
        <v>9475</v>
      </c>
      <c r="E5137" s="8"/>
      <c r="F5137" s="8" t="s">
        <v>15259</v>
      </c>
    </row>
    <row r="5138" spans="1:6" ht="15.75" customHeight="1" x14ac:dyDescent="0.25">
      <c r="A5138" s="8"/>
      <c r="B5138" s="8" t="s">
        <v>15162</v>
      </c>
      <c r="C5138" s="8" t="s">
        <v>15163</v>
      </c>
      <c r="D5138" s="8" t="s">
        <v>9483</v>
      </c>
      <c r="E5138" s="8"/>
      <c r="F5138" s="8" t="s">
        <v>15262</v>
      </c>
    </row>
    <row r="5139" spans="1:6" ht="15.75" customHeight="1" x14ac:dyDescent="0.25">
      <c r="A5139" s="8"/>
      <c r="B5139" s="8" t="s">
        <v>15162</v>
      </c>
      <c r="C5139" s="8" t="s">
        <v>15163</v>
      </c>
      <c r="D5139" s="8" t="s">
        <v>9467</v>
      </c>
      <c r="E5139" s="8"/>
      <c r="F5139" s="8" t="s">
        <v>15263</v>
      </c>
    </row>
    <row r="5140" spans="1:6" ht="15.75" customHeight="1" x14ac:dyDescent="0.25">
      <c r="A5140" s="8"/>
      <c r="B5140" s="8" t="s">
        <v>15162</v>
      </c>
      <c r="C5140" s="8" t="s">
        <v>15163</v>
      </c>
      <c r="D5140" s="8" t="s">
        <v>9466</v>
      </c>
      <c r="E5140" s="8"/>
      <c r="F5140" s="8" t="s">
        <v>15266</v>
      </c>
    </row>
    <row r="5141" spans="1:6" ht="15.75" customHeight="1" x14ac:dyDescent="0.25">
      <c r="A5141" s="8"/>
      <c r="B5141" s="8" t="s">
        <v>15162</v>
      </c>
      <c r="C5141" s="8" t="s">
        <v>15163</v>
      </c>
      <c r="D5141" s="8" t="s">
        <v>9468</v>
      </c>
      <c r="E5141" s="8"/>
      <c r="F5141" s="8" t="s">
        <v>15265</v>
      </c>
    </row>
    <row r="5142" spans="1:6" ht="15.75" customHeight="1" x14ac:dyDescent="0.25">
      <c r="A5142" s="8"/>
      <c r="B5142" s="8" t="s">
        <v>15162</v>
      </c>
      <c r="C5142" s="8" t="s">
        <v>15163</v>
      </c>
      <c r="D5142" s="8" t="s">
        <v>9998</v>
      </c>
      <c r="E5142" s="8"/>
      <c r="F5142" s="8" t="s">
        <v>15211</v>
      </c>
    </row>
    <row r="5143" spans="1:6" ht="15.75" customHeight="1" x14ac:dyDescent="0.25">
      <c r="A5143" s="8"/>
      <c r="B5143" s="8" t="s">
        <v>15162</v>
      </c>
      <c r="C5143" s="8" t="s">
        <v>15163</v>
      </c>
      <c r="D5143" s="8" t="s">
        <v>9997</v>
      </c>
      <c r="E5143" s="8"/>
      <c r="F5143" s="8" t="s">
        <v>15210</v>
      </c>
    </row>
    <row r="5144" spans="1:6" ht="15.75" customHeight="1" x14ac:dyDescent="0.25">
      <c r="A5144" s="8"/>
      <c r="B5144" s="8" t="s">
        <v>15162</v>
      </c>
      <c r="C5144" s="8" t="s">
        <v>15163</v>
      </c>
      <c r="D5144" s="8" t="s">
        <v>10000</v>
      </c>
      <c r="E5144" s="8"/>
      <c r="F5144" s="8" t="s">
        <v>15303</v>
      </c>
    </row>
    <row r="5145" spans="1:6" ht="15.75" customHeight="1" x14ac:dyDescent="0.25">
      <c r="A5145" s="8"/>
      <c r="B5145" s="8" t="s">
        <v>15162</v>
      </c>
      <c r="C5145" s="8" t="s">
        <v>15163</v>
      </c>
      <c r="D5145" s="8" t="s">
        <v>9365</v>
      </c>
      <c r="E5145" s="8"/>
      <c r="F5145" s="8" t="s">
        <v>15212</v>
      </c>
    </row>
    <row r="5146" spans="1:6" ht="15.75" customHeight="1" x14ac:dyDescent="0.25">
      <c r="A5146" s="8"/>
      <c r="B5146" s="8" t="s">
        <v>15162</v>
      </c>
      <c r="C5146" s="8" t="s">
        <v>15163</v>
      </c>
      <c r="D5146" s="8" t="s">
        <v>9845</v>
      </c>
      <c r="E5146" s="8"/>
      <c r="F5146" s="8" t="s">
        <v>15209</v>
      </c>
    </row>
    <row r="5147" spans="1:6" ht="15.75" customHeight="1" x14ac:dyDescent="0.25">
      <c r="A5147" s="8"/>
      <c r="B5147" s="8" t="s">
        <v>15162</v>
      </c>
      <c r="C5147" s="8" t="s">
        <v>15163</v>
      </c>
      <c r="D5147" s="8" t="s">
        <v>9999</v>
      </c>
      <c r="E5147" s="8"/>
      <c r="F5147" s="8" t="s">
        <v>15208</v>
      </c>
    </row>
    <row r="5148" spans="1:6" ht="15.75" customHeight="1" x14ac:dyDescent="0.25">
      <c r="A5148" s="8"/>
      <c r="B5148" s="8" t="s">
        <v>15162</v>
      </c>
      <c r="C5148" s="8" t="s">
        <v>15163</v>
      </c>
      <c r="D5148" s="8" t="s">
        <v>9996</v>
      </c>
      <c r="E5148" s="8"/>
      <c r="F5148" s="8" t="s">
        <v>15398</v>
      </c>
    </row>
    <row r="5149" spans="1:6" ht="15.75" customHeight="1" x14ac:dyDescent="0.25">
      <c r="A5149" s="8"/>
      <c r="B5149" s="8" t="s">
        <v>15162</v>
      </c>
      <c r="C5149" s="8" t="s">
        <v>15163</v>
      </c>
      <c r="D5149" s="8" t="s">
        <v>9991</v>
      </c>
      <c r="E5149" s="8"/>
      <c r="F5149" s="8" t="s">
        <v>15395</v>
      </c>
    </row>
    <row r="5150" spans="1:6" ht="15.75" customHeight="1" x14ac:dyDescent="0.25">
      <c r="A5150" s="8"/>
      <c r="B5150" s="8" t="s">
        <v>15162</v>
      </c>
      <c r="C5150" s="8" t="s">
        <v>15163</v>
      </c>
      <c r="D5150" s="8" t="s">
        <v>9990</v>
      </c>
      <c r="E5150" s="8"/>
      <c r="F5150" s="8" t="s">
        <v>15392</v>
      </c>
    </row>
    <row r="5151" spans="1:6" ht="15.75" customHeight="1" x14ac:dyDescent="0.25">
      <c r="A5151" s="8"/>
      <c r="B5151" s="8" t="s">
        <v>15162</v>
      </c>
      <c r="C5151" s="8" t="s">
        <v>15163</v>
      </c>
      <c r="D5151" s="8" t="s">
        <v>10003</v>
      </c>
      <c r="E5151" s="8"/>
      <c r="F5151" s="8" t="s">
        <v>15397</v>
      </c>
    </row>
    <row r="5152" spans="1:6" ht="15.75" customHeight="1" x14ac:dyDescent="0.25">
      <c r="A5152" s="8"/>
      <c r="B5152" s="8" t="s">
        <v>15162</v>
      </c>
      <c r="C5152" s="8" t="s">
        <v>15163</v>
      </c>
      <c r="D5152" s="8" t="s">
        <v>10002</v>
      </c>
      <c r="E5152" s="8"/>
      <c r="F5152" s="8" t="s">
        <v>15396</v>
      </c>
    </row>
    <row r="5153" spans="1:6" ht="15.75" customHeight="1" x14ac:dyDescent="0.25">
      <c r="A5153" s="8"/>
      <c r="B5153" s="8" t="s">
        <v>15162</v>
      </c>
      <c r="C5153" s="8" t="s">
        <v>15163</v>
      </c>
      <c r="D5153" s="8" t="s">
        <v>10001</v>
      </c>
      <c r="E5153" s="8"/>
      <c r="F5153" s="8" t="s">
        <v>15399</v>
      </c>
    </row>
    <row r="5154" spans="1:6" ht="15.75" customHeight="1" x14ac:dyDescent="0.25">
      <c r="A5154" s="8"/>
      <c r="B5154" s="8" t="s">
        <v>15162</v>
      </c>
      <c r="C5154" s="8" t="s">
        <v>15163</v>
      </c>
      <c r="D5154" s="8" t="s">
        <v>9368</v>
      </c>
      <c r="E5154" s="8"/>
      <c r="F5154" s="8" t="s">
        <v>15203</v>
      </c>
    </row>
    <row r="5155" spans="1:6" ht="15.75" customHeight="1" x14ac:dyDescent="0.25">
      <c r="A5155" s="8"/>
      <c r="B5155" s="8" t="s">
        <v>15162</v>
      </c>
      <c r="C5155" s="8" t="s">
        <v>15163</v>
      </c>
      <c r="D5155" s="8" t="s">
        <v>9370</v>
      </c>
      <c r="E5155" s="8"/>
      <c r="F5155" s="8" t="s">
        <v>15200</v>
      </c>
    </row>
    <row r="5156" spans="1:6" ht="15.75" customHeight="1" x14ac:dyDescent="0.25">
      <c r="A5156" s="8"/>
      <c r="B5156" s="8" t="s">
        <v>15162</v>
      </c>
      <c r="C5156" s="8" t="s">
        <v>15163</v>
      </c>
      <c r="D5156" s="8" t="s">
        <v>9372</v>
      </c>
      <c r="E5156" s="8"/>
      <c r="F5156" s="8" t="s">
        <v>15199</v>
      </c>
    </row>
    <row r="5157" spans="1:6" ht="15.75" customHeight="1" x14ac:dyDescent="0.25">
      <c r="A5157" s="8"/>
      <c r="B5157" s="8" t="s">
        <v>15162</v>
      </c>
      <c r="C5157" s="8" t="s">
        <v>15163</v>
      </c>
      <c r="D5157" s="8" t="s">
        <v>9355</v>
      </c>
      <c r="E5157" s="8"/>
      <c r="F5157" s="8" t="s">
        <v>15204</v>
      </c>
    </row>
    <row r="5158" spans="1:6" ht="15.75" customHeight="1" x14ac:dyDescent="0.25">
      <c r="A5158" s="8"/>
      <c r="B5158" s="8" t="s">
        <v>15162</v>
      </c>
      <c r="C5158" s="8" t="s">
        <v>15163</v>
      </c>
      <c r="D5158" s="8" t="s">
        <v>9361</v>
      </c>
      <c r="E5158" s="8"/>
      <c r="F5158" s="8" t="s">
        <v>15207</v>
      </c>
    </row>
    <row r="5159" spans="1:6" ht="15.75" customHeight="1" x14ac:dyDescent="0.25">
      <c r="A5159" s="8"/>
      <c r="B5159" s="8" t="s">
        <v>15162</v>
      </c>
      <c r="C5159" s="8" t="s">
        <v>15163</v>
      </c>
      <c r="D5159" s="8" t="s">
        <v>9369</v>
      </c>
      <c r="E5159" s="8"/>
      <c r="F5159" s="8" t="s">
        <v>15206</v>
      </c>
    </row>
    <row r="5160" spans="1:6" ht="15.75" customHeight="1" x14ac:dyDescent="0.25">
      <c r="A5160" s="8"/>
      <c r="B5160" s="8" t="s">
        <v>15162</v>
      </c>
      <c r="C5160" s="8" t="s">
        <v>15163</v>
      </c>
      <c r="D5160" s="8" t="s">
        <v>9362</v>
      </c>
      <c r="E5160" s="8"/>
      <c r="F5160" s="8" t="s">
        <v>15213</v>
      </c>
    </row>
    <row r="5161" spans="1:6" ht="15.75" customHeight="1" x14ac:dyDescent="0.25">
      <c r="A5161" s="8"/>
      <c r="B5161" s="8" t="s">
        <v>15162</v>
      </c>
      <c r="C5161" s="8" t="s">
        <v>15163</v>
      </c>
      <c r="D5161" s="8" t="s">
        <v>9364</v>
      </c>
      <c r="E5161" s="8"/>
      <c r="F5161" s="8" t="s">
        <v>15216</v>
      </c>
    </row>
    <row r="5162" spans="1:6" ht="15.75" customHeight="1" x14ac:dyDescent="0.25">
      <c r="A5162" s="8"/>
      <c r="B5162" s="8" t="s">
        <v>15162</v>
      </c>
      <c r="C5162" s="8" t="s">
        <v>15163</v>
      </c>
      <c r="D5162" s="8" t="s">
        <v>9366</v>
      </c>
      <c r="E5162" s="8"/>
      <c r="F5162" s="8" t="s">
        <v>15215</v>
      </c>
    </row>
    <row r="5163" spans="1:6" ht="15.75" customHeight="1" x14ac:dyDescent="0.25">
      <c r="A5163" s="8"/>
      <c r="B5163" s="8" t="s">
        <v>15162</v>
      </c>
      <c r="C5163" s="8" t="s">
        <v>15163</v>
      </c>
      <c r="D5163" s="8" t="s">
        <v>9371</v>
      </c>
      <c r="E5163" s="8"/>
      <c r="F5163" s="8" t="s">
        <v>15202</v>
      </c>
    </row>
    <row r="5164" spans="1:6" ht="15.75" customHeight="1" x14ac:dyDescent="0.25">
      <c r="A5164" s="8"/>
      <c r="B5164" s="8" t="s">
        <v>15162</v>
      </c>
      <c r="C5164" s="8" t="s">
        <v>15163</v>
      </c>
      <c r="D5164" s="8" t="s">
        <v>9367</v>
      </c>
      <c r="E5164" s="8"/>
      <c r="F5164" s="8" t="s">
        <v>15201</v>
      </c>
    </row>
    <row r="5165" spans="1:6" ht="15.75" customHeight="1" x14ac:dyDescent="0.25">
      <c r="A5165" s="8"/>
      <c r="B5165" s="8" t="s">
        <v>15162</v>
      </c>
      <c r="C5165" s="8" t="s">
        <v>15163</v>
      </c>
      <c r="D5165" s="8" t="s">
        <v>9363</v>
      </c>
      <c r="E5165" s="8"/>
      <c r="F5165" s="8" t="s">
        <v>15214</v>
      </c>
    </row>
    <row r="5166" spans="1:6" ht="15.75" customHeight="1" x14ac:dyDescent="0.25">
      <c r="A5166" s="8"/>
      <c r="B5166" s="8" t="s">
        <v>15162</v>
      </c>
      <c r="C5166" s="8" t="s">
        <v>15163</v>
      </c>
      <c r="D5166" s="8" t="s">
        <v>10006</v>
      </c>
      <c r="E5166" s="8"/>
      <c r="F5166" s="8" t="s">
        <v>15379</v>
      </c>
    </row>
    <row r="5167" spans="1:6" ht="15.75" customHeight="1" x14ac:dyDescent="0.25">
      <c r="A5167" s="8"/>
      <c r="B5167" s="8" t="s">
        <v>15162</v>
      </c>
      <c r="C5167" s="8" t="s">
        <v>15163</v>
      </c>
      <c r="D5167" s="8" t="s">
        <v>10009</v>
      </c>
      <c r="E5167" s="8"/>
      <c r="F5167" s="8" t="s">
        <v>15377</v>
      </c>
    </row>
    <row r="5168" spans="1:6" ht="15.75" customHeight="1" x14ac:dyDescent="0.25">
      <c r="A5168" s="8"/>
      <c r="B5168" s="8" t="s">
        <v>15162</v>
      </c>
      <c r="C5168" s="8" t="s">
        <v>15163</v>
      </c>
      <c r="D5168" s="8" t="s">
        <v>10008</v>
      </c>
      <c r="E5168" s="8"/>
      <c r="F5168" s="8" t="s">
        <v>15374</v>
      </c>
    </row>
    <row r="5169" spans="1:6" ht="15.75" customHeight="1" x14ac:dyDescent="0.25">
      <c r="A5169" s="8"/>
      <c r="B5169" s="8" t="s">
        <v>15162</v>
      </c>
      <c r="C5169" s="8" t="s">
        <v>15163</v>
      </c>
      <c r="D5169" s="8" t="s">
        <v>10010</v>
      </c>
      <c r="E5169" s="8"/>
      <c r="F5169" s="8" t="s">
        <v>15390</v>
      </c>
    </row>
    <row r="5170" spans="1:6" ht="15.75" customHeight="1" x14ac:dyDescent="0.25">
      <c r="A5170" s="8"/>
      <c r="B5170" s="8" t="s">
        <v>15162</v>
      </c>
      <c r="C5170" s="8" t="s">
        <v>15163</v>
      </c>
      <c r="D5170" s="8" t="s">
        <v>10005</v>
      </c>
      <c r="E5170" s="8"/>
      <c r="F5170" s="8" t="s">
        <v>15378</v>
      </c>
    </row>
    <row r="5171" spans="1:6" ht="15.75" customHeight="1" x14ac:dyDescent="0.25">
      <c r="A5171" s="8"/>
      <c r="B5171" s="8" t="s">
        <v>15162</v>
      </c>
      <c r="C5171" s="8" t="s">
        <v>15163</v>
      </c>
      <c r="D5171" s="8" t="s">
        <v>10004</v>
      </c>
      <c r="E5171" s="8"/>
      <c r="F5171" s="8" t="s">
        <v>15380</v>
      </c>
    </row>
    <row r="5172" spans="1:6" ht="15.75" customHeight="1" x14ac:dyDescent="0.25">
      <c r="A5172" s="8"/>
      <c r="B5172" s="8" t="s">
        <v>15162</v>
      </c>
      <c r="C5172" s="8" t="s">
        <v>15163</v>
      </c>
      <c r="D5172" s="8" t="s">
        <v>9970</v>
      </c>
      <c r="E5172" s="8"/>
      <c r="F5172" s="8" t="s">
        <v>15387</v>
      </c>
    </row>
    <row r="5173" spans="1:6" ht="15.75" customHeight="1" x14ac:dyDescent="0.25">
      <c r="A5173" s="8"/>
      <c r="B5173" s="8" t="s">
        <v>15162</v>
      </c>
      <c r="C5173" s="8" t="s">
        <v>15163</v>
      </c>
      <c r="D5173" s="8" t="s">
        <v>9973</v>
      </c>
      <c r="E5173" s="8"/>
      <c r="F5173" s="8" t="s">
        <v>15386</v>
      </c>
    </row>
    <row r="5174" spans="1:6" ht="15.75" customHeight="1" x14ac:dyDescent="0.25">
      <c r="A5174" s="8"/>
      <c r="B5174" s="8" t="s">
        <v>15162</v>
      </c>
      <c r="C5174" s="8" t="s">
        <v>15163</v>
      </c>
      <c r="D5174" s="8" t="s">
        <v>9976</v>
      </c>
      <c r="E5174" s="8"/>
      <c r="F5174" s="8" t="s">
        <v>15389</v>
      </c>
    </row>
    <row r="5175" spans="1:6" ht="15.75" customHeight="1" x14ac:dyDescent="0.25">
      <c r="A5175" s="8"/>
      <c r="B5175" s="8" t="s">
        <v>15162</v>
      </c>
      <c r="C5175" s="8" t="s">
        <v>15163</v>
      </c>
      <c r="D5175" s="8" t="s">
        <v>10007</v>
      </c>
      <c r="E5175" s="8"/>
      <c r="F5175" s="8" t="s">
        <v>15373</v>
      </c>
    </row>
    <row r="5176" spans="1:6" ht="15.75" customHeight="1" x14ac:dyDescent="0.25">
      <c r="A5176" s="8"/>
      <c r="B5176" s="8" t="s">
        <v>15162</v>
      </c>
      <c r="C5176" s="8" t="s">
        <v>15163</v>
      </c>
      <c r="D5176" s="8" t="s">
        <v>9972</v>
      </c>
      <c r="E5176" s="8"/>
      <c r="F5176" s="8" t="s">
        <v>15376</v>
      </c>
    </row>
    <row r="5177" spans="1:6" ht="15.75" customHeight="1" x14ac:dyDescent="0.25">
      <c r="A5177" s="8"/>
      <c r="B5177" s="8" t="s">
        <v>15162</v>
      </c>
      <c r="C5177" s="8" t="s">
        <v>15163</v>
      </c>
      <c r="D5177" s="8" t="s">
        <v>9971</v>
      </c>
      <c r="E5177" s="8"/>
      <c r="F5177" s="8" t="s">
        <v>15375</v>
      </c>
    </row>
    <row r="5178" spans="1:6" ht="15.75" customHeight="1" x14ac:dyDescent="0.25">
      <c r="A5178" s="8"/>
      <c r="B5178" s="8" t="s">
        <v>15162</v>
      </c>
      <c r="C5178" s="8" t="s">
        <v>15163</v>
      </c>
      <c r="D5178" s="8" t="s">
        <v>9994</v>
      </c>
      <c r="E5178" s="8"/>
      <c r="F5178" s="8" t="s">
        <v>15406</v>
      </c>
    </row>
    <row r="5179" spans="1:6" ht="15.75" customHeight="1" x14ac:dyDescent="0.25">
      <c r="A5179" s="8"/>
      <c r="B5179" s="8" t="s">
        <v>15162</v>
      </c>
      <c r="C5179" s="8" t="s">
        <v>15163</v>
      </c>
      <c r="D5179" s="8" t="s">
        <v>9993</v>
      </c>
      <c r="E5179" s="8"/>
      <c r="F5179" s="8" t="s">
        <v>15405</v>
      </c>
    </row>
    <row r="5180" spans="1:6" ht="15.75" customHeight="1" x14ac:dyDescent="0.25">
      <c r="A5180" s="8"/>
      <c r="B5180" s="8" t="s">
        <v>15162</v>
      </c>
      <c r="C5180" s="8" t="s">
        <v>15163</v>
      </c>
      <c r="D5180" s="8" t="s">
        <v>10013</v>
      </c>
      <c r="E5180" s="8"/>
      <c r="F5180" s="8" t="s">
        <v>15408</v>
      </c>
    </row>
    <row r="5181" spans="1:6" ht="15.75" customHeight="1" x14ac:dyDescent="0.25">
      <c r="A5181" s="8"/>
      <c r="B5181" s="8" t="s">
        <v>15162</v>
      </c>
      <c r="C5181" s="8" t="s">
        <v>15163</v>
      </c>
      <c r="D5181" s="8" t="s">
        <v>9989</v>
      </c>
      <c r="E5181" s="8"/>
      <c r="F5181" s="8" t="s">
        <v>15391</v>
      </c>
    </row>
    <row r="5182" spans="1:6" ht="15.75" customHeight="1" x14ac:dyDescent="0.25">
      <c r="A5182" s="8"/>
      <c r="B5182" s="8" t="s">
        <v>15162</v>
      </c>
      <c r="C5182" s="8" t="s">
        <v>15163</v>
      </c>
      <c r="D5182" s="8" t="s">
        <v>9992</v>
      </c>
      <c r="E5182" s="8"/>
      <c r="F5182" s="8" t="s">
        <v>15394</v>
      </c>
    </row>
    <row r="5183" spans="1:6" ht="15.75" customHeight="1" x14ac:dyDescent="0.25">
      <c r="A5183" s="8"/>
      <c r="B5183" s="8" t="s">
        <v>15162</v>
      </c>
      <c r="C5183" s="8" t="s">
        <v>15163</v>
      </c>
      <c r="D5183" s="8" t="s">
        <v>9995</v>
      </c>
      <c r="E5183" s="8"/>
      <c r="F5183" s="8" t="s">
        <v>15393</v>
      </c>
    </row>
    <row r="5184" spans="1:6" ht="15.75" customHeight="1" x14ac:dyDescent="0.25">
      <c r="A5184" s="8"/>
      <c r="B5184" s="8" t="s">
        <v>15162</v>
      </c>
      <c r="C5184" s="8" t="s">
        <v>15163</v>
      </c>
      <c r="D5184" s="8" t="s">
        <v>10017</v>
      </c>
      <c r="E5184" s="8"/>
      <c r="F5184" s="8" t="s">
        <v>15400</v>
      </c>
    </row>
    <row r="5185" spans="1:6" ht="15.75" customHeight="1" x14ac:dyDescent="0.25">
      <c r="A5185" s="8"/>
      <c r="B5185" s="8" t="s">
        <v>15162</v>
      </c>
      <c r="C5185" s="8" t="s">
        <v>15163</v>
      </c>
      <c r="D5185" s="8" t="s">
        <v>10016</v>
      </c>
      <c r="E5185" s="8"/>
      <c r="F5185" s="8" t="s">
        <v>15403</v>
      </c>
    </row>
    <row r="5186" spans="1:6" ht="15.75" customHeight="1" x14ac:dyDescent="0.25">
      <c r="A5186" s="8"/>
      <c r="B5186" s="8" t="s">
        <v>15162</v>
      </c>
      <c r="C5186" s="8" t="s">
        <v>15163</v>
      </c>
      <c r="D5186" s="8" t="s">
        <v>10015</v>
      </c>
      <c r="E5186" s="8"/>
      <c r="F5186" s="8" t="s">
        <v>15402</v>
      </c>
    </row>
    <row r="5187" spans="1:6" ht="15.75" customHeight="1" x14ac:dyDescent="0.25">
      <c r="A5187" s="8"/>
      <c r="B5187" s="8" t="s">
        <v>15162</v>
      </c>
      <c r="C5187" s="8" t="s">
        <v>15163</v>
      </c>
      <c r="D5187" s="8" t="s">
        <v>10012</v>
      </c>
      <c r="E5187" s="8"/>
      <c r="F5187" s="8" t="s">
        <v>15407</v>
      </c>
    </row>
    <row r="5188" spans="1:6" ht="15.75" customHeight="1" x14ac:dyDescent="0.25">
      <c r="A5188" s="8"/>
      <c r="B5188" s="8" t="s">
        <v>15162</v>
      </c>
      <c r="C5188" s="8" t="s">
        <v>15163</v>
      </c>
      <c r="D5188" s="8" t="s">
        <v>10011</v>
      </c>
      <c r="E5188" s="8"/>
      <c r="F5188" s="8" t="s">
        <v>15404</v>
      </c>
    </row>
    <row r="5189" spans="1:6" ht="15.75" customHeight="1" x14ac:dyDescent="0.25">
      <c r="A5189" s="8"/>
      <c r="B5189" s="8" t="s">
        <v>15162</v>
      </c>
      <c r="C5189" s="8" t="s">
        <v>15163</v>
      </c>
      <c r="D5189" s="8" t="s">
        <v>10014</v>
      </c>
      <c r="E5189" s="8"/>
      <c r="F5189" s="8" t="s">
        <v>15401</v>
      </c>
    </row>
    <row r="5190" spans="1:6" ht="15.75" customHeight="1" x14ac:dyDescent="0.25">
      <c r="A5190" s="8"/>
      <c r="B5190" s="8" t="s">
        <v>15162</v>
      </c>
      <c r="C5190" s="8" t="s">
        <v>15163</v>
      </c>
      <c r="D5190" s="8" t="s">
        <v>9321</v>
      </c>
      <c r="E5190" s="8"/>
      <c r="F5190" s="8" t="s">
        <v>15164</v>
      </c>
    </row>
    <row r="5191" spans="1:6" ht="15.75" customHeight="1" x14ac:dyDescent="0.25">
      <c r="A5191" s="8"/>
      <c r="B5191" s="8" t="s">
        <v>15162</v>
      </c>
      <c r="C5191" s="8" t="s">
        <v>15163</v>
      </c>
      <c r="D5191" s="8" t="s">
        <v>9381</v>
      </c>
      <c r="E5191" s="8"/>
      <c r="F5191" s="8" t="s">
        <v>15165</v>
      </c>
    </row>
    <row r="5192" spans="1:6" ht="15.75" customHeight="1" x14ac:dyDescent="0.25">
      <c r="A5192" s="8"/>
      <c r="B5192" s="8" t="s">
        <v>15162</v>
      </c>
      <c r="C5192" s="8" t="s">
        <v>15163</v>
      </c>
      <c r="D5192" s="8" t="s">
        <v>9380</v>
      </c>
      <c r="E5192" s="8"/>
      <c r="F5192" s="8" t="s">
        <v>15167</v>
      </c>
    </row>
    <row r="5193" spans="1:6" ht="15.75" customHeight="1" x14ac:dyDescent="0.25">
      <c r="A5193" s="8"/>
      <c r="B5193" s="8" t="s">
        <v>15162</v>
      </c>
      <c r="C5193" s="8" t="s">
        <v>15163</v>
      </c>
      <c r="D5193" s="8" t="s">
        <v>9318</v>
      </c>
      <c r="E5193" s="8"/>
      <c r="F5193" s="8" t="s">
        <v>15172</v>
      </c>
    </row>
    <row r="5194" spans="1:6" ht="15.75" customHeight="1" x14ac:dyDescent="0.25">
      <c r="A5194" s="8"/>
      <c r="B5194" s="8" t="s">
        <v>15162</v>
      </c>
      <c r="C5194" s="8" t="s">
        <v>15163</v>
      </c>
      <c r="D5194" s="8" t="s">
        <v>9320</v>
      </c>
      <c r="E5194" s="8"/>
      <c r="F5194" s="8" t="s">
        <v>15171</v>
      </c>
    </row>
    <row r="5195" spans="1:6" ht="15.75" customHeight="1" x14ac:dyDescent="0.25">
      <c r="A5195" s="8"/>
      <c r="B5195" s="8" t="s">
        <v>15162</v>
      </c>
      <c r="C5195" s="8" t="s">
        <v>15163</v>
      </c>
      <c r="D5195" s="8" t="s">
        <v>9322</v>
      </c>
      <c r="E5195" s="8"/>
      <c r="F5195" s="8" t="s">
        <v>15168</v>
      </c>
    </row>
    <row r="5196" spans="1:6" ht="15.75" customHeight="1" x14ac:dyDescent="0.25">
      <c r="A5196" s="8"/>
      <c r="B5196" s="8" t="s">
        <v>15162</v>
      </c>
      <c r="C5196" s="8" t="s">
        <v>15163</v>
      </c>
      <c r="D5196" s="8" t="s">
        <v>9379</v>
      </c>
      <c r="E5196" s="8"/>
      <c r="F5196" s="8" t="s">
        <v>15181</v>
      </c>
    </row>
    <row r="5197" spans="1:6" ht="15.75" customHeight="1" x14ac:dyDescent="0.25">
      <c r="A5197" s="8"/>
      <c r="B5197" s="8" t="s">
        <v>15162</v>
      </c>
      <c r="C5197" s="8" t="s">
        <v>15163</v>
      </c>
      <c r="D5197" s="8" t="s">
        <v>9375</v>
      </c>
      <c r="E5197" s="8"/>
      <c r="F5197" s="8" t="s">
        <v>15180</v>
      </c>
    </row>
    <row r="5198" spans="1:6" ht="15.75" customHeight="1" x14ac:dyDescent="0.25">
      <c r="A5198" s="8"/>
      <c r="B5198" s="8" t="s">
        <v>15162</v>
      </c>
      <c r="C5198" s="8" t="s">
        <v>15163</v>
      </c>
      <c r="D5198" s="8" t="s">
        <v>9374</v>
      </c>
      <c r="E5198" s="8"/>
      <c r="F5198" s="8" t="s">
        <v>15177</v>
      </c>
    </row>
    <row r="5199" spans="1:6" ht="15.75" customHeight="1" x14ac:dyDescent="0.25">
      <c r="A5199" s="8"/>
      <c r="B5199" s="8" t="s">
        <v>15162</v>
      </c>
      <c r="C5199" s="8" t="s">
        <v>15163</v>
      </c>
      <c r="D5199" s="8" t="s">
        <v>9382</v>
      </c>
      <c r="E5199" s="8"/>
      <c r="F5199" s="8" t="s">
        <v>15166</v>
      </c>
    </row>
    <row r="5200" spans="1:6" ht="15.75" customHeight="1" x14ac:dyDescent="0.25">
      <c r="A5200" s="8"/>
      <c r="B5200" s="8" t="s">
        <v>15162</v>
      </c>
      <c r="C5200" s="8" t="s">
        <v>15163</v>
      </c>
      <c r="D5200" s="8" t="s">
        <v>9384</v>
      </c>
      <c r="E5200" s="8"/>
      <c r="F5200" s="8" t="s">
        <v>15179</v>
      </c>
    </row>
    <row r="5201" spans="1:6" ht="15.75" customHeight="1" x14ac:dyDescent="0.25">
      <c r="A5201" s="8"/>
      <c r="B5201" s="8" t="s">
        <v>15162</v>
      </c>
      <c r="C5201" s="8" t="s">
        <v>15163</v>
      </c>
      <c r="D5201" s="8" t="s">
        <v>9383</v>
      </c>
      <c r="E5201" s="8"/>
      <c r="F5201" s="8" t="s">
        <v>15178</v>
      </c>
    </row>
    <row r="5202" spans="1:6" ht="15.75" customHeight="1" x14ac:dyDescent="0.25">
      <c r="A5202" s="8"/>
      <c r="B5202" s="8" t="s">
        <v>15162</v>
      </c>
      <c r="C5202" s="8" t="s">
        <v>15163</v>
      </c>
      <c r="D5202" s="8" t="s">
        <v>9310</v>
      </c>
      <c r="E5202" s="8"/>
      <c r="F5202" s="8" t="s">
        <v>15194</v>
      </c>
    </row>
    <row r="5203" spans="1:6" ht="15.75" customHeight="1" x14ac:dyDescent="0.25">
      <c r="A5203" s="8"/>
      <c r="B5203" s="8" t="s">
        <v>15162</v>
      </c>
      <c r="C5203" s="8" t="s">
        <v>15163</v>
      </c>
      <c r="D5203" s="8" t="s">
        <v>9317</v>
      </c>
      <c r="E5203" s="8"/>
      <c r="F5203" s="8" t="s">
        <v>15197</v>
      </c>
    </row>
    <row r="5204" spans="1:6" ht="15.75" customHeight="1" x14ac:dyDescent="0.25">
      <c r="A5204" s="8"/>
      <c r="B5204" s="8" t="s">
        <v>15162</v>
      </c>
      <c r="C5204" s="8" t="s">
        <v>15163</v>
      </c>
      <c r="D5204" s="8" t="s">
        <v>9325</v>
      </c>
      <c r="E5204" s="8"/>
      <c r="F5204" s="8" t="s">
        <v>15196</v>
      </c>
    </row>
    <row r="5205" spans="1:6" ht="15.75" customHeight="1" x14ac:dyDescent="0.25">
      <c r="A5205" s="8"/>
      <c r="B5205" s="8" t="s">
        <v>15162</v>
      </c>
      <c r="C5205" s="8" t="s">
        <v>15163</v>
      </c>
      <c r="D5205" s="8" t="s">
        <v>9307</v>
      </c>
      <c r="E5205" s="8"/>
      <c r="F5205" s="8" t="s">
        <v>15185</v>
      </c>
    </row>
    <row r="5206" spans="1:6" ht="15.75" customHeight="1" x14ac:dyDescent="0.25">
      <c r="A5206" s="8"/>
      <c r="B5206" s="8" t="s">
        <v>15162</v>
      </c>
      <c r="C5206" s="8" t="s">
        <v>15163</v>
      </c>
      <c r="D5206" s="8" t="s">
        <v>9309</v>
      </c>
      <c r="E5206" s="8"/>
      <c r="F5206" s="8" t="s">
        <v>15184</v>
      </c>
    </row>
    <row r="5207" spans="1:6" ht="15.75" customHeight="1" x14ac:dyDescent="0.25">
      <c r="A5207" s="8"/>
      <c r="B5207" s="8" t="s">
        <v>15162</v>
      </c>
      <c r="C5207" s="8" t="s">
        <v>15163</v>
      </c>
      <c r="D5207" s="8" t="s">
        <v>9311</v>
      </c>
      <c r="E5207" s="8"/>
      <c r="F5207" s="8" t="s">
        <v>15195</v>
      </c>
    </row>
    <row r="5208" spans="1:6" ht="15.75" customHeight="1" x14ac:dyDescent="0.25">
      <c r="A5208" s="8"/>
      <c r="B5208" s="8" t="s">
        <v>15162</v>
      </c>
      <c r="C5208" s="8" t="s">
        <v>15163</v>
      </c>
      <c r="D5208" s="8" t="s">
        <v>9327</v>
      </c>
      <c r="E5208" s="8"/>
      <c r="F5208" s="8" t="s">
        <v>15192</v>
      </c>
    </row>
    <row r="5209" spans="1:6" ht="15.75" customHeight="1" x14ac:dyDescent="0.25">
      <c r="A5209" s="8"/>
      <c r="B5209" s="8" t="s">
        <v>15162</v>
      </c>
      <c r="C5209" s="8" t="s">
        <v>15163</v>
      </c>
      <c r="D5209" s="8" t="s">
        <v>9323</v>
      </c>
      <c r="E5209" s="8"/>
      <c r="F5209" s="8" t="s">
        <v>15191</v>
      </c>
    </row>
    <row r="5210" spans="1:6" ht="15.75" customHeight="1" x14ac:dyDescent="0.25">
      <c r="A5210" s="8"/>
      <c r="B5210" s="8" t="s">
        <v>15162</v>
      </c>
      <c r="C5210" s="8" t="s">
        <v>15163</v>
      </c>
      <c r="D5210" s="8" t="s">
        <v>9319</v>
      </c>
      <c r="E5210" s="8"/>
      <c r="F5210" s="8" t="s">
        <v>15169</v>
      </c>
    </row>
    <row r="5211" spans="1:6" ht="15.75" customHeight="1" x14ac:dyDescent="0.25">
      <c r="A5211" s="8"/>
      <c r="B5211" s="8" t="s">
        <v>15162</v>
      </c>
      <c r="C5211" s="8" t="s">
        <v>15163</v>
      </c>
      <c r="D5211" s="8" t="s">
        <v>9324</v>
      </c>
      <c r="E5211" s="8"/>
      <c r="F5211" s="8" t="s">
        <v>15193</v>
      </c>
    </row>
    <row r="5212" spans="1:6" ht="15.75" customHeight="1" x14ac:dyDescent="0.25">
      <c r="A5212" s="8"/>
      <c r="B5212" s="8" t="s">
        <v>15162</v>
      </c>
      <c r="C5212" s="8" t="s">
        <v>15163</v>
      </c>
      <c r="D5212" s="8" t="s">
        <v>9326</v>
      </c>
      <c r="E5212" s="8"/>
      <c r="F5212" s="8" t="s">
        <v>15190</v>
      </c>
    </row>
    <row r="5213" spans="1:6" ht="15.75" customHeight="1" x14ac:dyDescent="0.25">
      <c r="A5213" s="8"/>
      <c r="B5213" s="8" t="s">
        <v>15162</v>
      </c>
      <c r="C5213" s="8" t="s">
        <v>15163</v>
      </c>
      <c r="D5213" s="8" t="s">
        <v>9328</v>
      </c>
      <c r="E5213" s="8"/>
      <c r="F5213" s="8" t="s">
        <v>15189</v>
      </c>
    </row>
    <row r="5214" spans="1:6" ht="15.75" customHeight="1" x14ac:dyDescent="0.25">
      <c r="A5214" s="8"/>
      <c r="B5214" s="8" t="s">
        <v>15162</v>
      </c>
      <c r="C5214" s="8" t="s">
        <v>15163</v>
      </c>
      <c r="D5214" s="8" t="s">
        <v>9373</v>
      </c>
      <c r="E5214" s="8"/>
      <c r="F5214" s="8" t="s">
        <v>15233</v>
      </c>
    </row>
    <row r="5215" spans="1:6" ht="15.75" customHeight="1" x14ac:dyDescent="0.25">
      <c r="A5215" s="8"/>
      <c r="B5215" s="8" t="s">
        <v>15162</v>
      </c>
      <c r="C5215" s="8" t="s">
        <v>15163</v>
      </c>
      <c r="D5215" s="8" t="s">
        <v>9358</v>
      </c>
      <c r="E5215" s="8"/>
      <c r="F5215" s="8" t="s">
        <v>15232</v>
      </c>
    </row>
    <row r="5216" spans="1:6" ht="15.75" customHeight="1" x14ac:dyDescent="0.25">
      <c r="A5216" s="8"/>
      <c r="B5216" s="8" t="s">
        <v>15162</v>
      </c>
      <c r="C5216" s="8" t="s">
        <v>15163</v>
      </c>
      <c r="D5216" s="8" t="s">
        <v>9360</v>
      </c>
      <c r="E5216" s="8"/>
      <c r="F5216" s="8" t="s">
        <v>15231</v>
      </c>
    </row>
    <row r="5217" spans="1:6" ht="15.75" customHeight="1" x14ac:dyDescent="0.25">
      <c r="A5217" s="8"/>
      <c r="B5217" s="8" t="s">
        <v>15162</v>
      </c>
      <c r="C5217" s="8" t="s">
        <v>15163</v>
      </c>
      <c r="D5217" s="8" t="s">
        <v>9388</v>
      </c>
      <c r="E5217" s="8"/>
      <c r="F5217" s="8" t="s">
        <v>15218</v>
      </c>
    </row>
    <row r="5218" spans="1:6" ht="15.75" customHeight="1" x14ac:dyDescent="0.25">
      <c r="A5218" s="8"/>
      <c r="B5218" s="8" t="s">
        <v>15162</v>
      </c>
      <c r="C5218" s="8" t="s">
        <v>15163</v>
      </c>
      <c r="D5218" s="8" t="s">
        <v>9390</v>
      </c>
      <c r="E5218" s="8"/>
      <c r="F5218" s="8" t="s">
        <v>15221</v>
      </c>
    </row>
    <row r="5219" spans="1:6" ht="15.75" customHeight="1" x14ac:dyDescent="0.25">
      <c r="A5219" s="8"/>
      <c r="B5219" s="8" t="s">
        <v>15162</v>
      </c>
      <c r="C5219" s="8" t="s">
        <v>15163</v>
      </c>
      <c r="D5219" s="8" t="s">
        <v>9389</v>
      </c>
      <c r="E5219" s="8"/>
      <c r="F5219" s="8" t="s">
        <v>15220</v>
      </c>
    </row>
    <row r="5220" spans="1:6" ht="15.75" customHeight="1" x14ac:dyDescent="0.25">
      <c r="A5220" s="8"/>
      <c r="B5220" s="8" t="s">
        <v>15162</v>
      </c>
      <c r="C5220" s="8" t="s">
        <v>15163</v>
      </c>
      <c r="D5220" s="8" t="s">
        <v>9352</v>
      </c>
      <c r="E5220" s="8"/>
      <c r="F5220" s="8" t="s">
        <v>15229</v>
      </c>
    </row>
    <row r="5221" spans="1:6" ht="15.75" customHeight="1" x14ac:dyDescent="0.25">
      <c r="A5221" s="8"/>
      <c r="B5221" s="8" t="s">
        <v>15162</v>
      </c>
      <c r="C5221" s="8" t="s">
        <v>15163</v>
      </c>
      <c r="D5221" s="8" t="s">
        <v>9354</v>
      </c>
      <c r="E5221" s="8"/>
      <c r="F5221" s="8" t="s">
        <v>15217</v>
      </c>
    </row>
    <row r="5222" spans="1:6" ht="15.75" customHeight="1" x14ac:dyDescent="0.25">
      <c r="A5222" s="8"/>
      <c r="B5222" s="8" t="s">
        <v>15162</v>
      </c>
      <c r="C5222" s="8" t="s">
        <v>15163</v>
      </c>
      <c r="D5222" s="8" t="s">
        <v>9356</v>
      </c>
      <c r="E5222" s="8"/>
      <c r="F5222" s="8" t="s">
        <v>15205</v>
      </c>
    </row>
    <row r="5223" spans="1:6" ht="15.75" customHeight="1" x14ac:dyDescent="0.25">
      <c r="A5223" s="8"/>
      <c r="B5223" s="8" t="s">
        <v>15162</v>
      </c>
      <c r="C5223" s="8" t="s">
        <v>15163</v>
      </c>
      <c r="D5223" s="8" t="s">
        <v>9359</v>
      </c>
      <c r="E5223" s="8"/>
      <c r="F5223" s="8" t="s">
        <v>15228</v>
      </c>
    </row>
    <row r="5224" spans="1:6" ht="15.75" customHeight="1" x14ac:dyDescent="0.25">
      <c r="A5224" s="8"/>
      <c r="B5224" s="8" t="s">
        <v>15162</v>
      </c>
      <c r="C5224" s="8" t="s">
        <v>15163</v>
      </c>
      <c r="D5224" s="8" t="s">
        <v>9357</v>
      </c>
      <c r="E5224" s="8"/>
      <c r="F5224" s="8" t="s">
        <v>15227</v>
      </c>
    </row>
    <row r="5225" spans="1:6" ht="15.75" customHeight="1" x14ac:dyDescent="0.25">
      <c r="A5225" s="8"/>
      <c r="B5225" s="8" t="s">
        <v>15162</v>
      </c>
      <c r="C5225" s="8" t="s">
        <v>15163</v>
      </c>
      <c r="D5225" s="8" t="s">
        <v>9353</v>
      </c>
      <c r="E5225" s="8"/>
      <c r="F5225" s="8" t="s">
        <v>15230</v>
      </c>
    </row>
    <row r="5226" spans="1:6" ht="15.75" customHeight="1" x14ac:dyDescent="0.25">
      <c r="A5226" s="8"/>
      <c r="B5226" s="8" t="s">
        <v>15162</v>
      </c>
      <c r="C5226" s="8" t="s">
        <v>15163</v>
      </c>
      <c r="D5226" s="8" t="s">
        <v>9385</v>
      </c>
      <c r="E5226" s="8"/>
      <c r="F5226" s="8" t="s">
        <v>15176</v>
      </c>
    </row>
    <row r="5227" spans="1:6" ht="15.75" customHeight="1" x14ac:dyDescent="0.25">
      <c r="A5227" s="8"/>
      <c r="B5227" s="8" t="s">
        <v>15162</v>
      </c>
      <c r="C5227" s="8" t="s">
        <v>15163</v>
      </c>
      <c r="D5227" s="8" t="s">
        <v>9393</v>
      </c>
      <c r="E5227" s="8"/>
      <c r="F5227" s="8" t="s">
        <v>15175</v>
      </c>
    </row>
    <row r="5228" spans="1:6" ht="15.75" customHeight="1" x14ac:dyDescent="0.25">
      <c r="A5228" s="8"/>
      <c r="B5228" s="8" t="s">
        <v>15162</v>
      </c>
      <c r="C5228" s="8" t="s">
        <v>15163</v>
      </c>
      <c r="D5228" s="8" t="s">
        <v>9392</v>
      </c>
      <c r="E5228" s="8"/>
      <c r="F5228" s="8" t="s">
        <v>15198</v>
      </c>
    </row>
    <row r="5229" spans="1:6" ht="15.75" customHeight="1" x14ac:dyDescent="0.25">
      <c r="A5229" s="8"/>
      <c r="B5229" s="8" t="s">
        <v>15162</v>
      </c>
      <c r="C5229" s="8" t="s">
        <v>15163</v>
      </c>
      <c r="D5229" s="8" t="s">
        <v>9376</v>
      </c>
      <c r="E5229" s="8"/>
      <c r="F5229" s="8" t="s">
        <v>15174</v>
      </c>
    </row>
    <row r="5230" spans="1:6" ht="15.75" customHeight="1" x14ac:dyDescent="0.25">
      <c r="A5230" s="8"/>
      <c r="B5230" s="8" t="s">
        <v>15162</v>
      </c>
      <c r="C5230" s="8" t="s">
        <v>15163</v>
      </c>
      <c r="D5230" s="8" t="s">
        <v>9378</v>
      </c>
      <c r="E5230" s="8"/>
      <c r="F5230" s="8" t="s">
        <v>15170</v>
      </c>
    </row>
    <row r="5231" spans="1:6" ht="15.75" customHeight="1" x14ac:dyDescent="0.25">
      <c r="A5231" s="8"/>
      <c r="B5231" s="8" t="s">
        <v>15162</v>
      </c>
      <c r="C5231" s="8" t="s">
        <v>15163</v>
      </c>
      <c r="D5231" s="8" t="s">
        <v>9377</v>
      </c>
      <c r="E5231" s="8"/>
      <c r="F5231" s="8" t="s">
        <v>15173</v>
      </c>
    </row>
    <row r="5232" spans="1:6" ht="15.75" customHeight="1" x14ac:dyDescent="0.25">
      <c r="A5232" s="8"/>
      <c r="B5232" s="8" t="s">
        <v>15162</v>
      </c>
      <c r="C5232" s="8" t="s">
        <v>15163</v>
      </c>
      <c r="D5232" s="8" t="s">
        <v>9391</v>
      </c>
      <c r="E5232" s="8"/>
      <c r="F5232" s="8" t="s">
        <v>15225</v>
      </c>
    </row>
    <row r="5233" spans="1:6" ht="15.75" customHeight="1" x14ac:dyDescent="0.25">
      <c r="A5233" s="8"/>
      <c r="B5233" s="8" t="s">
        <v>15162</v>
      </c>
      <c r="C5233" s="8" t="s">
        <v>15163</v>
      </c>
      <c r="D5233" s="8" t="s">
        <v>9387</v>
      </c>
      <c r="E5233" s="8"/>
      <c r="F5233" s="8" t="s">
        <v>15222</v>
      </c>
    </row>
    <row r="5234" spans="1:6" ht="15.75" customHeight="1" x14ac:dyDescent="0.25">
      <c r="A5234" s="8"/>
      <c r="B5234" s="8" t="s">
        <v>15162</v>
      </c>
      <c r="C5234" s="8" t="s">
        <v>15163</v>
      </c>
      <c r="D5234" s="8" t="s">
        <v>9386</v>
      </c>
      <c r="E5234" s="8"/>
      <c r="F5234" s="8" t="s">
        <v>15219</v>
      </c>
    </row>
    <row r="5235" spans="1:6" ht="15.75" customHeight="1" x14ac:dyDescent="0.25">
      <c r="A5235" s="8"/>
      <c r="B5235" s="8" t="s">
        <v>15162</v>
      </c>
      <c r="C5235" s="8" t="s">
        <v>15163</v>
      </c>
      <c r="D5235" s="8" t="s">
        <v>9394</v>
      </c>
      <c r="E5235" s="8"/>
      <c r="F5235" s="8" t="s">
        <v>15224</v>
      </c>
    </row>
    <row r="5236" spans="1:6" ht="15.75" customHeight="1" x14ac:dyDescent="0.25">
      <c r="A5236" s="8"/>
      <c r="B5236" s="8" t="s">
        <v>15162</v>
      </c>
      <c r="C5236" s="8" t="s">
        <v>15163</v>
      </c>
      <c r="D5236" s="8" t="s">
        <v>9396</v>
      </c>
      <c r="E5236" s="8"/>
      <c r="F5236" s="8" t="s">
        <v>15223</v>
      </c>
    </row>
    <row r="5237" spans="1:6" ht="15.75" customHeight="1" x14ac:dyDescent="0.25">
      <c r="A5237" s="8"/>
      <c r="B5237" s="8" t="s">
        <v>15162</v>
      </c>
      <c r="C5237" s="8" t="s">
        <v>15163</v>
      </c>
      <c r="D5237" s="8" t="s">
        <v>9395</v>
      </c>
      <c r="E5237" s="8"/>
      <c r="F5237" s="8" t="s">
        <v>15226</v>
      </c>
    </row>
    <row r="5238" spans="1:6" ht="15.75" customHeight="1" x14ac:dyDescent="0.25">
      <c r="A5238" s="8"/>
      <c r="B5238" s="8" t="s">
        <v>16280</v>
      </c>
      <c r="C5238" s="8" t="s">
        <v>16281</v>
      </c>
      <c r="D5238" s="8" t="s">
        <v>13870</v>
      </c>
      <c r="E5238" s="8"/>
      <c r="F5238" s="8" t="s">
        <v>16304</v>
      </c>
    </row>
    <row r="5239" spans="1:6" ht="15.75" customHeight="1" x14ac:dyDescent="0.25">
      <c r="A5239" s="8"/>
      <c r="B5239" s="8" t="s">
        <v>16280</v>
      </c>
      <c r="C5239" s="8" t="s">
        <v>16281</v>
      </c>
      <c r="D5239" s="8" t="s">
        <v>13880</v>
      </c>
      <c r="E5239" s="8"/>
      <c r="F5239" s="8" t="s">
        <v>16297</v>
      </c>
    </row>
    <row r="5240" spans="1:6" ht="15.75" customHeight="1" x14ac:dyDescent="0.25">
      <c r="A5240" s="8"/>
      <c r="B5240" s="8" t="s">
        <v>16280</v>
      </c>
      <c r="C5240" s="8" t="s">
        <v>16281</v>
      </c>
      <c r="D5240" s="8" t="s">
        <v>13872</v>
      </c>
      <c r="E5240" s="8"/>
      <c r="F5240" s="8" t="s">
        <v>16305</v>
      </c>
    </row>
    <row r="5241" spans="1:6" ht="15.75" customHeight="1" x14ac:dyDescent="0.25">
      <c r="A5241" s="8"/>
      <c r="B5241" s="8" t="s">
        <v>16280</v>
      </c>
      <c r="C5241" s="8" t="s">
        <v>16281</v>
      </c>
      <c r="D5241" s="8" t="s">
        <v>13836</v>
      </c>
      <c r="E5241" s="8"/>
      <c r="F5241" s="8" t="s">
        <v>16301</v>
      </c>
    </row>
    <row r="5242" spans="1:6" ht="15.75" customHeight="1" x14ac:dyDescent="0.25">
      <c r="A5242" s="8"/>
      <c r="B5242" s="8" t="s">
        <v>16280</v>
      </c>
      <c r="C5242" s="8" t="s">
        <v>16281</v>
      </c>
      <c r="D5242" s="8" t="s">
        <v>13874</v>
      </c>
      <c r="E5242" s="8"/>
      <c r="F5242" s="8" t="s">
        <v>16306</v>
      </c>
    </row>
    <row r="5243" spans="1:6" ht="15.75" customHeight="1" x14ac:dyDescent="0.25">
      <c r="A5243" s="8"/>
      <c r="B5243" s="8" t="s">
        <v>16280</v>
      </c>
      <c r="C5243" s="8" t="s">
        <v>16281</v>
      </c>
      <c r="D5243" s="8" t="s">
        <v>13878</v>
      </c>
      <c r="E5243" s="8"/>
      <c r="F5243" s="8" t="s">
        <v>16296</v>
      </c>
    </row>
    <row r="5244" spans="1:6" ht="15.75" customHeight="1" x14ac:dyDescent="0.25">
      <c r="A5244" s="8"/>
      <c r="B5244" s="8" t="s">
        <v>16280</v>
      </c>
      <c r="C5244" s="8" t="s">
        <v>16281</v>
      </c>
      <c r="D5244" s="8" t="s">
        <v>13858</v>
      </c>
      <c r="E5244" s="8"/>
      <c r="F5244" s="8" t="s">
        <v>16298</v>
      </c>
    </row>
    <row r="5245" spans="1:6" ht="15.75" customHeight="1" x14ac:dyDescent="0.25">
      <c r="A5245" s="8"/>
      <c r="B5245" s="8" t="s">
        <v>16280</v>
      </c>
      <c r="C5245" s="8" t="s">
        <v>16281</v>
      </c>
      <c r="D5245" s="8" t="s">
        <v>13856</v>
      </c>
      <c r="E5245" s="8"/>
      <c r="F5245" s="8" t="s">
        <v>16425</v>
      </c>
    </row>
    <row r="5246" spans="1:6" ht="15.75" customHeight="1" x14ac:dyDescent="0.25">
      <c r="A5246" s="8"/>
      <c r="B5246" s="8" t="s">
        <v>16280</v>
      </c>
      <c r="C5246" s="8" t="s">
        <v>16281</v>
      </c>
      <c r="D5246" s="8" t="s">
        <v>13860</v>
      </c>
      <c r="E5246" s="8"/>
      <c r="F5246" s="8" t="s">
        <v>16299</v>
      </c>
    </row>
    <row r="5247" spans="1:6" ht="15.75" customHeight="1" x14ac:dyDescent="0.25">
      <c r="A5247" s="8"/>
      <c r="B5247" s="8" t="s">
        <v>16280</v>
      </c>
      <c r="C5247" s="8" t="s">
        <v>16281</v>
      </c>
      <c r="D5247" s="8" t="s">
        <v>13876</v>
      </c>
      <c r="E5247" s="8"/>
      <c r="F5247" s="8" t="s">
        <v>16295</v>
      </c>
    </row>
    <row r="5248" spans="1:6" ht="15.75" customHeight="1" x14ac:dyDescent="0.25">
      <c r="A5248" s="8"/>
      <c r="B5248" s="8" t="s">
        <v>16280</v>
      </c>
      <c r="C5248" s="8" t="s">
        <v>16281</v>
      </c>
      <c r="D5248" s="8" t="s">
        <v>13868</v>
      </c>
      <c r="E5248" s="8"/>
      <c r="F5248" s="8" t="s">
        <v>16300</v>
      </c>
    </row>
    <row r="5249" spans="1:6" ht="15.75" customHeight="1" x14ac:dyDescent="0.25">
      <c r="A5249" s="8"/>
      <c r="B5249" s="8" t="s">
        <v>16280</v>
      </c>
      <c r="C5249" s="8" t="s">
        <v>16281</v>
      </c>
      <c r="D5249" s="8" t="s">
        <v>13852</v>
      </c>
      <c r="E5249" s="8"/>
      <c r="F5249" s="8" t="s">
        <v>16283</v>
      </c>
    </row>
    <row r="5250" spans="1:6" ht="15.75" customHeight="1" x14ac:dyDescent="0.25">
      <c r="A5250" s="8"/>
      <c r="B5250" s="8" t="s">
        <v>16280</v>
      </c>
      <c r="C5250" s="8" t="s">
        <v>16281</v>
      </c>
      <c r="D5250" s="8" t="s">
        <v>13850</v>
      </c>
      <c r="E5250" s="8"/>
      <c r="F5250" s="8" t="s">
        <v>16282</v>
      </c>
    </row>
    <row r="5251" spans="1:6" ht="15.75" customHeight="1" x14ac:dyDescent="0.25">
      <c r="A5251" s="8"/>
      <c r="B5251" s="8" t="s">
        <v>16280</v>
      </c>
      <c r="C5251" s="8" t="s">
        <v>16281</v>
      </c>
      <c r="D5251" s="8" t="s">
        <v>13854</v>
      </c>
      <c r="E5251" s="8"/>
      <c r="F5251" s="8" t="s">
        <v>16284</v>
      </c>
    </row>
    <row r="5252" spans="1:6" ht="15.75" customHeight="1" x14ac:dyDescent="0.25">
      <c r="A5252" s="8"/>
      <c r="B5252" s="8" t="s">
        <v>16280</v>
      </c>
      <c r="C5252" s="8" t="s">
        <v>16281</v>
      </c>
      <c r="D5252" s="8" t="s">
        <v>13846</v>
      </c>
      <c r="E5252" s="8"/>
      <c r="F5252" s="8" t="s">
        <v>16292</v>
      </c>
    </row>
    <row r="5253" spans="1:6" ht="15.75" customHeight="1" x14ac:dyDescent="0.25">
      <c r="A5253" s="8"/>
      <c r="B5253" s="8" t="s">
        <v>16280</v>
      </c>
      <c r="C5253" s="8" t="s">
        <v>16281</v>
      </c>
      <c r="D5253" s="8" t="s">
        <v>13844</v>
      </c>
      <c r="E5253" s="8"/>
      <c r="F5253" s="8" t="s">
        <v>16291</v>
      </c>
    </row>
    <row r="5254" spans="1:6" ht="15.75" customHeight="1" x14ac:dyDescent="0.25">
      <c r="A5254" s="8"/>
      <c r="B5254" s="8" t="s">
        <v>16280</v>
      </c>
      <c r="C5254" s="8" t="s">
        <v>16281</v>
      </c>
      <c r="D5254" s="8" t="s">
        <v>13842</v>
      </c>
      <c r="E5254" s="8"/>
      <c r="F5254" s="8" t="s">
        <v>16287</v>
      </c>
    </row>
    <row r="5255" spans="1:6" ht="15.75" customHeight="1" x14ac:dyDescent="0.25">
      <c r="A5255" s="8"/>
      <c r="B5255" s="8" t="s">
        <v>16280</v>
      </c>
      <c r="C5255" s="8" t="s">
        <v>16281</v>
      </c>
      <c r="D5255" s="8" t="s">
        <v>13840</v>
      </c>
      <c r="E5255" s="8"/>
      <c r="F5255" s="8" t="s">
        <v>16303</v>
      </c>
    </row>
    <row r="5256" spans="1:6" ht="15.75" customHeight="1" x14ac:dyDescent="0.25">
      <c r="A5256" s="8"/>
      <c r="B5256" s="8" t="s">
        <v>16280</v>
      </c>
      <c r="C5256" s="8" t="s">
        <v>16281</v>
      </c>
      <c r="D5256" s="8" t="s">
        <v>13838</v>
      </c>
      <c r="E5256" s="8"/>
      <c r="F5256" s="8" t="s">
        <v>16302</v>
      </c>
    </row>
    <row r="5257" spans="1:6" ht="15.75" customHeight="1" x14ac:dyDescent="0.25">
      <c r="A5257" s="8"/>
      <c r="B5257" s="8" t="s">
        <v>16280</v>
      </c>
      <c r="C5257" s="8" t="s">
        <v>16281</v>
      </c>
      <c r="D5257" s="8" t="s">
        <v>13830</v>
      </c>
      <c r="E5257" s="8"/>
      <c r="F5257" s="8" t="s">
        <v>16294</v>
      </c>
    </row>
    <row r="5258" spans="1:6" ht="15.75" customHeight="1" x14ac:dyDescent="0.25">
      <c r="A5258" s="8"/>
      <c r="B5258" s="8" t="s">
        <v>16280</v>
      </c>
      <c r="C5258" s="8" t="s">
        <v>16281</v>
      </c>
      <c r="D5258" s="8" t="s">
        <v>13834</v>
      </c>
      <c r="E5258" s="8"/>
      <c r="F5258" s="8" t="s">
        <v>16286</v>
      </c>
    </row>
    <row r="5259" spans="1:6" ht="15.75" customHeight="1" x14ac:dyDescent="0.25">
      <c r="A5259" s="8"/>
      <c r="B5259" s="8" t="s">
        <v>16280</v>
      </c>
      <c r="C5259" s="8" t="s">
        <v>16281</v>
      </c>
      <c r="D5259" s="8" t="s">
        <v>13832</v>
      </c>
      <c r="E5259" s="8"/>
      <c r="F5259" s="8" t="s">
        <v>16285</v>
      </c>
    </row>
    <row r="5260" spans="1:6" ht="15.75" customHeight="1" x14ac:dyDescent="0.25">
      <c r="A5260" s="8"/>
      <c r="B5260" s="8" t="s">
        <v>16280</v>
      </c>
      <c r="C5260" s="8" t="s">
        <v>16281</v>
      </c>
      <c r="D5260" s="8" t="s">
        <v>13866</v>
      </c>
      <c r="E5260" s="8"/>
      <c r="F5260" s="8" t="s">
        <v>16424</v>
      </c>
    </row>
    <row r="5261" spans="1:6" ht="15.75" customHeight="1" x14ac:dyDescent="0.25">
      <c r="A5261" s="8"/>
      <c r="B5261" s="8" t="s">
        <v>16280</v>
      </c>
      <c r="C5261" s="8" t="s">
        <v>16281</v>
      </c>
      <c r="D5261" s="8" t="s">
        <v>14031</v>
      </c>
      <c r="E5261" s="8"/>
      <c r="F5261" s="8" t="s">
        <v>16418</v>
      </c>
    </row>
    <row r="5262" spans="1:6" ht="15.75" customHeight="1" x14ac:dyDescent="0.25">
      <c r="A5262" s="8"/>
      <c r="B5262" s="8" t="s">
        <v>16280</v>
      </c>
      <c r="C5262" s="8" t="s">
        <v>16281</v>
      </c>
      <c r="D5262" s="8" t="s">
        <v>14029</v>
      </c>
      <c r="E5262" s="8"/>
      <c r="F5262" s="8" t="s">
        <v>16406</v>
      </c>
    </row>
    <row r="5263" spans="1:6" ht="15.75" customHeight="1" x14ac:dyDescent="0.25">
      <c r="A5263" s="8"/>
      <c r="B5263" s="8" t="s">
        <v>16280</v>
      </c>
      <c r="C5263" s="8" t="s">
        <v>16281</v>
      </c>
      <c r="D5263" s="8" t="s">
        <v>13993</v>
      </c>
      <c r="E5263" s="8"/>
      <c r="F5263" s="8" t="s">
        <v>16430</v>
      </c>
    </row>
    <row r="5264" spans="1:6" ht="15.75" customHeight="1" x14ac:dyDescent="0.25">
      <c r="A5264" s="8"/>
      <c r="B5264" s="8" t="s">
        <v>16280</v>
      </c>
      <c r="C5264" s="8" t="s">
        <v>16281</v>
      </c>
      <c r="D5264" s="8" t="s">
        <v>13997</v>
      </c>
      <c r="E5264" s="8"/>
      <c r="F5264" s="8" t="s">
        <v>16428</v>
      </c>
    </row>
    <row r="5265" spans="1:6" ht="15.75" customHeight="1" x14ac:dyDescent="0.25">
      <c r="A5265" s="8"/>
      <c r="B5265" s="8" t="s">
        <v>16280</v>
      </c>
      <c r="C5265" s="8" t="s">
        <v>16281</v>
      </c>
      <c r="D5265" s="8" t="s">
        <v>13995</v>
      </c>
      <c r="E5265" s="8"/>
      <c r="F5265" s="8" t="s">
        <v>16431</v>
      </c>
    </row>
    <row r="5266" spans="1:6" ht="15.75" customHeight="1" x14ac:dyDescent="0.25">
      <c r="A5266" s="8"/>
      <c r="B5266" s="8" t="s">
        <v>16280</v>
      </c>
      <c r="C5266" s="8" t="s">
        <v>16281</v>
      </c>
      <c r="D5266" s="8" t="s">
        <v>14027</v>
      </c>
      <c r="E5266" s="8"/>
      <c r="F5266" s="8" t="s">
        <v>16405</v>
      </c>
    </row>
    <row r="5267" spans="1:6" ht="15.75" customHeight="1" x14ac:dyDescent="0.25">
      <c r="A5267" s="8"/>
      <c r="B5267" s="8" t="s">
        <v>16280</v>
      </c>
      <c r="C5267" s="8" t="s">
        <v>16281</v>
      </c>
      <c r="D5267" s="8" t="s">
        <v>14025</v>
      </c>
      <c r="E5267" s="8"/>
      <c r="F5267" s="8" t="s">
        <v>16401</v>
      </c>
    </row>
    <row r="5268" spans="1:6" ht="15.75" customHeight="1" x14ac:dyDescent="0.25">
      <c r="A5268" s="8"/>
      <c r="B5268" s="8" t="s">
        <v>16280</v>
      </c>
      <c r="C5268" s="8" t="s">
        <v>16281</v>
      </c>
      <c r="D5268" s="8" t="s">
        <v>14017</v>
      </c>
      <c r="E5268" s="8"/>
      <c r="F5268" s="8" t="s">
        <v>16400</v>
      </c>
    </row>
    <row r="5269" spans="1:6" ht="15.75" customHeight="1" x14ac:dyDescent="0.25">
      <c r="A5269" s="8"/>
      <c r="B5269" s="8" t="s">
        <v>16280</v>
      </c>
      <c r="C5269" s="8" t="s">
        <v>16281</v>
      </c>
      <c r="D5269" s="8" t="s">
        <v>14033</v>
      </c>
      <c r="E5269" s="8"/>
      <c r="F5269" s="8" t="s">
        <v>16404</v>
      </c>
    </row>
    <row r="5270" spans="1:6" ht="15.75" customHeight="1" x14ac:dyDescent="0.25">
      <c r="A5270" s="8"/>
      <c r="B5270" s="8" t="s">
        <v>16280</v>
      </c>
      <c r="C5270" s="8" t="s">
        <v>16281</v>
      </c>
      <c r="D5270" s="8" t="s">
        <v>14037</v>
      </c>
      <c r="E5270" s="8"/>
      <c r="F5270" s="8" t="s">
        <v>16408</v>
      </c>
    </row>
    <row r="5271" spans="1:6" ht="15.75" customHeight="1" x14ac:dyDescent="0.25">
      <c r="A5271" s="8"/>
      <c r="B5271" s="8" t="s">
        <v>16280</v>
      </c>
      <c r="C5271" s="8" t="s">
        <v>16281</v>
      </c>
      <c r="D5271" s="8" t="s">
        <v>14035</v>
      </c>
      <c r="E5271" s="8"/>
      <c r="F5271" s="8" t="s">
        <v>16407</v>
      </c>
    </row>
    <row r="5272" spans="1:6" ht="15.75" customHeight="1" x14ac:dyDescent="0.25">
      <c r="A5272" s="8"/>
      <c r="B5272" s="8" t="s">
        <v>16280</v>
      </c>
      <c r="C5272" s="8" t="s">
        <v>16281</v>
      </c>
      <c r="D5272" s="8" t="s">
        <v>14005</v>
      </c>
      <c r="E5272" s="8"/>
      <c r="F5272" s="8" t="s">
        <v>16420</v>
      </c>
    </row>
    <row r="5273" spans="1:6" ht="15.75" customHeight="1" x14ac:dyDescent="0.25">
      <c r="A5273" s="8"/>
      <c r="B5273" s="8" t="s">
        <v>16280</v>
      </c>
      <c r="C5273" s="8" t="s">
        <v>16281</v>
      </c>
      <c r="D5273" s="8" t="s">
        <v>14003</v>
      </c>
      <c r="E5273" s="8"/>
      <c r="F5273" s="8" t="s">
        <v>16419</v>
      </c>
    </row>
    <row r="5274" spans="1:6" ht="15.75" customHeight="1" x14ac:dyDescent="0.25">
      <c r="A5274" s="8"/>
      <c r="B5274" s="8" t="s">
        <v>16280</v>
      </c>
      <c r="C5274" s="8" t="s">
        <v>16281</v>
      </c>
      <c r="D5274" s="8" t="s">
        <v>13934</v>
      </c>
      <c r="E5274" s="8"/>
      <c r="F5274" s="8" t="s">
        <v>16423</v>
      </c>
    </row>
    <row r="5275" spans="1:6" ht="15.75" customHeight="1" x14ac:dyDescent="0.25">
      <c r="A5275" s="8"/>
      <c r="B5275" s="8" t="s">
        <v>16280</v>
      </c>
      <c r="C5275" s="8" t="s">
        <v>16281</v>
      </c>
      <c r="D5275" s="8" t="s">
        <v>13864</v>
      </c>
      <c r="E5275" s="8"/>
      <c r="F5275" s="8" t="s">
        <v>16427</v>
      </c>
    </row>
    <row r="5276" spans="1:6" ht="15.75" customHeight="1" x14ac:dyDescent="0.25">
      <c r="A5276" s="8"/>
      <c r="B5276" s="8" t="s">
        <v>16280</v>
      </c>
      <c r="C5276" s="8" t="s">
        <v>16281</v>
      </c>
      <c r="D5276" s="8" t="s">
        <v>13862</v>
      </c>
      <c r="E5276" s="8"/>
      <c r="F5276" s="8" t="s">
        <v>16426</v>
      </c>
    </row>
    <row r="5277" spans="1:6" ht="15.75" customHeight="1" x14ac:dyDescent="0.25">
      <c r="A5277" s="8"/>
      <c r="B5277" s="8" t="s">
        <v>16280</v>
      </c>
      <c r="C5277" s="8" t="s">
        <v>16281</v>
      </c>
      <c r="D5277" s="8" t="s">
        <v>14001</v>
      </c>
      <c r="E5277" s="8"/>
      <c r="F5277" s="8" t="s">
        <v>16422</v>
      </c>
    </row>
    <row r="5278" spans="1:6" ht="15.75" customHeight="1" x14ac:dyDescent="0.25">
      <c r="A5278" s="8"/>
      <c r="B5278" s="8" t="s">
        <v>16280</v>
      </c>
      <c r="C5278" s="8" t="s">
        <v>16281</v>
      </c>
      <c r="D5278" s="8" t="s">
        <v>13999</v>
      </c>
      <c r="E5278" s="8"/>
      <c r="F5278" s="8" t="s">
        <v>16434</v>
      </c>
    </row>
    <row r="5279" spans="1:6" ht="15.75" customHeight="1" x14ac:dyDescent="0.25">
      <c r="A5279" s="8"/>
      <c r="B5279" s="8" t="s">
        <v>16280</v>
      </c>
      <c r="C5279" s="8" t="s">
        <v>16281</v>
      </c>
      <c r="D5279" s="8" t="s">
        <v>13990</v>
      </c>
      <c r="E5279" s="8"/>
      <c r="F5279" s="8" t="s">
        <v>16429</v>
      </c>
    </row>
    <row r="5280" spans="1:6" ht="15.75" customHeight="1" x14ac:dyDescent="0.25">
      <c r="A5280" s="8"/>
      <c r="B5280" s="8" t="s">
        <v>16280</v>
      </c>
      <c r="C5280" s="8" t="s">
        <v>16281</v>
      </c>
      <c r="D5280" s="8" t="s">
        <v>14007</v>
      </c>
      <c r="E5280" s="8"/>
      <c r="F5280" s="8" t="s">
        <v>16432</v>
      </c>
    </row>
    <row r="5281" spans="1:6" ht="15.75" customHeight="1" x14ac:dyDescent="0.25">
      <c r="A5281" s="8"/>
      <c r="B5281" s="8" t="s">
        <v>16280</v>
      </c>
      <c r="C5281" s="8" t="s">
        <v>16281</v>
      </c>
      <c r="D5281" s="8" t="s">
        <v>14011</v>
      </c>
      <c r="E5281" s="8"/>
      <c r="F5281" s="8" t="s">
        <v>16421</v>
      </c>
    </row>
    <row r="5282" spans="1:6" ht="15.75" customHeight="1" x14ac:dyDescent="0.25">
      <c r="A5282" s="8"/>
      <c r="B5282" s="8" t="s">
        <v>16280</v>
      </c>
      <c r="C5282" s="8" t="s">
        <v>16281</v>
      </c>
      <c r="D5282" s="8" t="s">
        <v>14009</v>
      </c>
      <c r="E5282" s="8"/>
      <c r="F5282" s="8" t="s">
        <v>16433</v>
      </c>
    </row>
    <row r="5283" spans="1:6" ht="15.75" customHeight="1" x14ac:dyDescent="0.25">
      <c r="A5283" s="8"/>
      <c r="B5283" s="8" t="s">
        <v>16280</v>
      </c>
      <c r="C5283" s="8" t="s">
        <v>16281</v>
      </c>
      <c r="D5283" s="8" t="s">
        <v>13821</v>
      </c>
      <c r="E5283" s="8"/>
      <c r="F5283" s="8" t="s">
        <v>16444</v>
      </c>
    </row>
    <row r="5284" spans="1:6" ht="15.75" customHeight="1" x14ac:dyDescent="0.25">
      <c r="A5284" s="8"/>
      <c r="B5284" s="8" t="s">
        <v>16280</v>
      </c>
      <c r="C5284" s="8" t="s">
        <v>16281</v>
      </c>
      <c r="D5284" s="8" t="s">
        <v>13823</v>
      </c>
      <c r="E5284" s="8"/>
      <c r="F5284" s="8" t="s">
        <v>16447</v>
      </c>
    </row>
    <row r="5285" spans="1:6" ht="15.75" customHeight="1" x14ac:dyDescent="0.25">
      <c r="A5285" s="8"/>
      <c r="B5285" s="8" t="s">
        <v>16280</v>
      </c>
      <c r="C5285" s="8" t="s">
        <v>16281</v>
      </c>
      <c r="D5285" s="8" t="s">
        <v>13819</v>
      </c>
      <c r="E5285" s="8"/>
      <c r="F5285" s="8" t="s">
        <v>16445</v>
      </c>
    </row>
    <row r="5286" spans="1:6" ht="15.75" customHeight="1" x14ac:dyDescent="0.25">
      <c r="A5286" s="8"/>
      <c r="B5286" s="8" t="s">
        <v>16280</v>
      </c>
      <c r="C5286" s="8" t="s">
        <v>16281</v>
      </c>
      <c r="D5286" s="8" t="s">
        <v>13827</v>
      </c>
      <c r="E5286" s="8"/>
      <c r="F5286" s="8" t="s">
        <v>16450</v>
      </c>
    </row>
    <row r="5287" spans="1:6" ht="15.75" customHeight="1" x14ac:dyDescent="0.25">
      <c r="A5287" s="8"/>
      <c r="B5287" s="8" t="s">
        <v>16280</v>
      </c>
      <c r="C5287" s="8" t="s">
        <v>16281</v>
      </c>
      <c r="D5287" s="8" t="s">
        <v>14094</v>
      </c>
      <c r="E5287" s="8"/>
      <c r="F5287" s="8" t="s">
        <v>16448</v>
      </c>
    </row>
    <row r="5288" spans="1:6" ht="15.75" customHeight="1" x14ac:dyDescent="0.25">
      <c r="A5288" s="8"/>
      <c r="B5288" s="8" t="s">
        <v>16280</v>
      </c>
      <c r="C5288" s="8" t="s">
        <v>16281</v>
      </c>
      <c r="D5288" s="8" t="s">
        <v>13792</v>
      </c>
      <c r="E5288" s="8"/>
      <c r="F5288" s="8" t="s">
        <v>16446</v>
      </c>
    </row>
    <row r="5289" spans="1:6" ht="15.75" customHeight="1" x14ac:dyDescent="0.25">
      <c r="A5289" s="8"/>
      <c r="B5289" s="8" t="s">
        <v>16280</v>
      </c>
      <c r="C5289" s="8" t="s">
        <v>16281</v>
      </c>
      <c r="D5289" s="8" t="s">
        <v>13898</v>
      </c>
      <c r="E5289" s="8"/>
      <c r="F5289" s="8" t="s">
        <v>16318</v>
      </c>
    </row>
    <row r="5290" spans="1:6" ht="15.75" customHeight="1" x14ac:dyDescent="0.25">
      <c r="A5290" s="8"/>
      <c r="B5290" s="8" t="s">
        <v>16280</v>
      </c>
      <c r="C5290" s="8" t="s">
        <v>16281</v>
      </c>
      <c r="D5290" s="8" t="s">
        <v>13908</v>
      </c>
      <c r="E5290" s="8"/>
      <c r="F5290" s="8" t="s">
        <v>16317</v>
      </c>
    </row>
    <row r="5291" spans="1:6" ht="15.75" customHeight="1" x14ac:dyDescent="0.25">
      <c r="A5291" s="8"/>
      <c r="B5291" s="8" t="s">
        <v>16280</v>
      </c>
      <c r="C5291" s="8" t="s">
        <v>16281</v>
      </c>
      <c r="D5291" s="8" t="s">
        <v>13900</v>
      </c>
      <c r="E5291" s="8"/>
      <c r="F5291" s="8" t="s">
        <v>16313</v>
      </c>
    </row>
    <row r="5292" spans="1:6" ht="15.75" customHeight="1" x14ac:dyDescent="0.25">
      <c r="A5292" s="8"/>
      <c r="B5292" s="8" t="s">
        <v>16280</v>
      </c>
      <c r="C5292" s="8" t="s">
        <v>16281</v>
      </c>
      <c r="D5292" s="8" t="s">
        <v>13794</v>
      </c>
      <c r="E5292" s="8"/>
      <c r="F5292" s="8" t="s">
        <v>16355</v>
      </c>
    </row>
    <row r="5293" spans="1:6" ht="15.75" customHeight="1" x14ac:dyDescent="0.25">
      <c r="A5293" s="8"/>
      <c r="B5293" s="8" t="s">
        <v>16280</v>
      </c>
      <c r="C5293" s="8" t="s">
        <v>16281</v>
      </c>
      <c r="D5293" s="8" t="s">
        <v>13902</v>
      </c>
      <c r="E5293" s="8"/>
      <c r="F5293" s="8" t="s">
        <v>16314</v>
      </c>
    </row>
    <row r="5294" spans="1:6" ht="15.75" customHeight="1" x14ac:dyDescent="0.25">
      <c r="A5294" s="8"/>
      <c r="B5294" s="8" t="s">
        <v>16280</v>
      </c>
      <c r="C5294" s="8" t="s">
        <v>16281</v>
      </c>
      <c r="D5294" s="8" t="s">
        <v>13765</v>
      </c>
      <c r="E5294" s="8"/>
      <c r="F5294" s="8" t="s">
        <v>16443</v>
      </c>
    </row>
    <row r="5295" spans="1:6" ht="15.75" customHeight="1" x14ac:dyDescent="0.25">
      <c r="A5295" s="8"/>
      <c r="B5295" s="8" t="s">
        <v>16280</v>
      </c>
      <c r="C5295" s="8" t="s">
        <v>16281</v>
      </c>
      <c r="D5295" s="8" t="s">
        <v>13784</v>
      </c>
      <c r="E5295" s="8"/>
      <c r="F5295" s="8" t="s">
        <v>16442</v>
      </c>
    </row>
    <row r="5296" spans="1:6" ht="15.75" customHeight="1" x14ac:dyDescent="0.25">
      <c r="A5296" s="8"/>
      <c r="B5296" s="8" t="s">
        <v>16280</v>
      </c>
      <c r="C5296" s="8" t="s">
        <v>16281</v>
      </c>
      <c r="D5296" s="8" t="s">
        <v>13763</v>
      </c>
      <c r="E5296" s="8"/>
      <c r="F5296" s="8" t="s">
        <v>16440</v>
      </c>
    </row>
    <row r="5297" spans="1:6" ht="15.75" customHeight="1" x14ac:dyDescent="0.25">
      <c r="A5297" s="8"/>
      <c r="B5297" s="8" t="s">
        <v>16280</v>
      </c>
      <c r="C5297" s="8" t="s">
        <v>16281</v>
      </c>
      <c r="D5297" s="8" t="s">
        <v>13769</v>
      </c>
      <c r="E5297" s="8"/>
      <c r="F5297" s="8" t="s">
        <v>16452</v>
      </c>
    </row>
    <row r="5298" spans="1:6" ht="15.75" customHeight="1" x14ac:dyDescent="0.25">
      <c r="A5298" s="8"/>
      <c r="B5298" s="8" t="s">
        <v>16280</v>
      </c>
      <c r="C5298" s="8" t="s">
        <v>16281</v>
      </c>
      <c r="D5298" s="8" t="s">
        <v>13761</v>
      </c>
      <c r="E5298" s="8"/>
      <c r="F5298" s="8" t="s">
        <v>16441</v>
      </c>
    </row>
    <row r="5299" spans="1:6" ht="15.75" customHeight="1" x14ac:dyDescent="0.25">
      <c r="A5299" s="8"/>
      <c r="B5299" s="8" t="s">
        <v>16280</v>
      </c>
      <c r="C5299" s="8" t="s">
        <v>16281</v>
      </c>
      <c r="D5299" s="8" t="s">
        <v>13813</v>
      </c>
      <c r="E5299" s="8"/>
      <c r="F5299" s="8" t="s">
        <v>16439</v>
      </c>
    </row>
    <row r="5300" spans="1:6" ht="15.75" customHeight="1" x14ac:dyDescent="0.25">
      <c r="A5300" s="8"/>
      <c r="B5300" s="8" t="s">
        <v>16280</v>
      </c>
      <c r="C5300" s="8" t="s">
        <v>16281</v>
      </c>
      <c r="D5300" s="8" t="s">
        <v>13817</v>
      </c>
      <c r="E5300" s="8"/>
      <c r="F5300" s="8" t="s">
        <v>16449</v>
      </c>
    </row>
    <row r="5301" spans="1:6" ht="15.75" customHeight="1" x14ac:dyDescent="0.25">
      <c r="A5301" s="8"/>
      <c r="B5301" s="8" t="s">
        <v>16280</v>
      </c>
      <c r="C5301" s="8" t="s">
        <v>16281</v>
      </c>
      <c r="D5301" s="8" t="s">
        <v>13825</v>
      </c>
      <c r="E5301" s="8"/>
      <c r="F5301" s="8" t="s">
        <v>16451</v>
      </c>
    </row>
    <row r="5302" spans="1:6" ht="15.75" customHeight="1" x14ac:dyDescent="0.25">
      <c r="A5302" s="8"/>
      <c r="B5302" s="8" t="s">
        <v>16280</v>
      </c>
      <c r="C5302" s="8" t="s">
        <v>16281</v>
      </c>
      <c r="D5302" s="8" t="s">
        <v>13811</v>
      </c>
      <c r="E5302" s="8"/>
      <c r="F5302" s="8" t="s">
        <v>16437</v>
      </c>
    </row>
    <row r="5303" spans="1:6" ht="15.75" customHeight="1" x14ac:dyDescent="0.25">
      <c r="A5303" s="8"/>
      <c r="B5303" s="8" t="s">
        <v>16280</v>
      </c>
      <c r="C5303" s="8" t="s">
        <v>16281</v>
      </c>
      <c r="D5303" s="8" t="s">
        <v>13815</v>
      </c>
      <c r="E5303" s="8"/>
      <c r="F5303" s="8" t="s">
        <v>16436</v>
      </c>
    </row>
    <row r="5304" spans="1:6" ht="15.75" customHeight="1" x14ac:dyDescent="0.25">
      <c r="A5304" s="8"/>
      <c r="B5304" s="8" t="s">
        <v>16280</v>
      </c>
      <c r="C5304" s="8" t="s">
        <v>16281</v>
      </c>
      <c r="D5304" s="8" t="s">
        <v>13809</v>
      </c>
      <c r="E5304" s="8"/>
      <c r="F5304" s="8" t="s">
        <v>16438</v>
      </c>
    </row>
    <row r="5305" spans="1:6" ht="15.75" customHeight="1" x14ac:dyDescent="0.25">
      <c r="A5305" s="8"/>
      <c r="B5305" s="8" t="s">
        <v>16280</v>
      </c>
      <c r="C5305" s="8" t="s">
        <v>16281</v>
      </c>
      <c r="D5305" s="8" t="s">
        <v>13906</v>
      </c>
      <c r="E5305" s="8"/>
      <c r="F5305" s="8" t="s">
        <v>16316</v>
      </c>
    </row>
    <row r="5306" spans="1:6" ht="15.75" customHeight="1" x14ac:dyDescent="0.25">
      <c r="A5306" s="8"/>
      <c r="B5306" s="8" t="s">
        <v>16280</v>
      </c>
      <c r="C5306" s="8" t="s">
        <v>16281</v>
      </c>
      <c r="D5306" s="8" t="s">
        <v>13914</v>
      </c>
      <c r="E5306" s="8"/>
      <c r="F5306" s="8" t="s">
        <v>16320</v>
      </c>
    </row>
    <row r="5307" spans="1:6" ht="15.75" customHeight="1" x14ac:dyDescent="0.25">
      <c r="A5307" s="8"/>
      <c r="B5307" s="8" t="s">
        <v>16280</v>
      </c>
      <c r="C5307" s="8" t="s">
        <v>16281</v>
      </c>
      <c r="D5307" s="8" t="s">
        <v>13912</v>
      </c>
      <c r="E5307" s="8"/>
      <c r="F5307" s="8" t="s">
        <v>16325</v>
      </c>
    </row>
    <row r="5308" spans="1:6" ht="15.75" customHeight="1" x14ac:dyDescent="0.25">
      <c r="A5308" s="8"/>
      <c r="B5308" s="8" t="s">
        <v>16280</v>
      </c>
      <c r="C5308" s="8" t="s">
        <v>16281</v>
      </c>
      <c r="D5308" s="8" t="s">
        <v>13922</v>
      </c>
      <c r="E5308" s="8"/>
      <c r="F5308" s="8" t="s">
        <v>16321</v>
      </c>
    </row>
    <row r="5309" spans="1:6" ht="15.75" customHeight="1" x14ac:dyDescent="0.25">
      <c r="A5309" s="8"/>
      <c r="B5309" s="8" t="s">
        <v>16280</v>
      </c>
      <c r="C5309" s="8" t="s">
        <v>16281</v>
      </c>
      <c r="D5309" s="8" t="s">
        <v>13930</v>
      </c>
      <c r="E5309" s="8"/>
      <c r="F5309" s="8" t="s">
        <v>16329</v>
      </c>
    </row>
    <row r="5310" spans="1:6" ht="15.75" customHeight="1" x14ac:dyDescent="0.25">
      <c r="A5310" s="8"/>
      <c r="B5310" s="8" t="s">
        <v>16280</v>
      </c>
      <c r="C5310" s="8" t="s">
        <v>16281</v>
      </c>
      <c r="D5310" s="8" t="s">
        <v>13928</v>
      </c>
      <c r="E5310" s="8"/>
      <c r="F5310" s="8" t="s">
        <v>16322</v>
      </c>
    </row>
    <row r="5311" spans="1:6" ht="15.75" customHeight="1" x14ac:dyDescent="0.25">
      <c r="A5311" s="8"/>
      <c r="B5311" s="8" t="s">
        <v>16280</v>
      </c>
      <c r="C5311" s="8" t="s">
        <v>16281</v>
      </c>
      <c r="D5311" s="8" t="s">
        <v>13910</v>
      </c>
      <c r="E5311" s="8"/>
      <c r="F5311" s="8" t="s">
        <v>16324</v>
      </c>
    </row>
    <row r="5312" spans="1:6" ht="15.75" customHeight="1" x14ac:dyDescent="0.25">
      <c r="A5312" s="8"/>
      <c r="B5312" s="8" t="s">
        <v>16280</v>
      </c>
      <c r="C5312" s="8" t="s">
        <v>16281</v>
      </c>
      <c r="D5312" s="8" t="s">
        <v>13882</v>
      </c>
      <c r="E5312" s="8"/>
      <c r="F5312" s="8" t="s">
        <v>16288</v>
      </c>
    </row>
    <row r="5313" spans="1:6" ht="15.75" customHeight="1" x14ac:dyDescent="0.25">
      <c r="A5313" s="8"/>
      <c r="B5313" s="8" t="s">
        <v>16280</v>
      </c>
      <c r="C5313" s="8" t="s">
        <v>16281</v>
      </c>
      <c r="D5313" s="8" t="s">
        <v>13848</v>
      </c>
      <c r="E5313" s="8"/>
      <c r="F5313" s="8" t="s">
        <v>16293</v>
      </c>
    </row>
    <row r="5314" spans="1:6" ht="15.75" customHeight="1" x14ac:dyDescent="0.25">
      <c r="A5314" s="8"/>
      <c r="B5314" s="8" t="s">
        <v>16280</v>
      </c>
      <c r="C5314" s="8" t="s">
        <v>16281</v>
      </c>
      <c r="D5314" s="8" t="s">
        <v>13916</v>
      </c>
      <c r="E5314" s="8"/>
      <c r="F5314" s="8" t="s">
        <v>16289</v>
      </c>
    </row>
    <row r="5315" spans="1:6" ht="15.75" customHeight="1" x14ac:dyDescent="0.25">
      <c r="A5315" s="8"/>
      <c r="B5315" s="8" t="s">
        <v>16280</v>
      </c>
      <c r="C5315" s="8" t="s">
        <v>16281</v>
      </c>
      <c r="D5315" s="8" t="s">
        <v>13920</v>
      </c>
      <c r="E5315" s="8"/>
      <c r="F5315" s="8" t="s">
        <v>16323</v>
      </c>
    </row>
    <row r="5316" spans="1:6" ht="15.75" customHeight="1" x14ac:dyDescent="0.25">
      <c r="A5316" s="8"/>
      <c r="B5316" s="8" t="s">
        <v>16280</v>
      </c>
      <c r="C5316" s="8" t="s">
        <v>16281</v>
      </c>
      <c r="D5316" s="8" t="s">
        <v>13918</v>
      </c>
      <c r="E5316" s="8"/>
      <c r="F5316" s="8" t="s">
        <v>16290</v>
      </c>
    </row>
    <row r="5317" spans="1:6" ht="15.75" customHeight="1" x14ac:dyDescent="0.25">
      <c r="A5317" s="8"/>
      <c r="B5317" s="8" t="s">
        <v>16280</v>
      </c>
      <c r="C5317" s="8" t="s">
        <v>16281</v>
      </c>
      <c r="D5317" s="8" t="s">
        <v>13886</v>
      </c>
      <c r="E5317" s="8"/>
      <c r="F5317" s="8" t="s">
        <v>16312</v>
      </c>
    </row>
    <row r="5318" spans="1:6" ht="15.75" customHeight="1" x14ac:dyDescent="0.25">
      <c r="A5318" s="8"/>
      <c r="B5318" s="8" t="s">
        <v>16280</v>
      </c>
      <c r="C5318" s="8" t="s">
        <v>16281</v>
      </c>
      <c r="D5318" s="8" t="s">
        <v>13884</v>
      </c>
      <c r="E5318" s="8"/>
      <c r="F5318" s="8" t="s">
        <v>16311</v>
      </c>
    </row>
    <row r="5319" spans="1:6" ht="15.75" customHeight="1" x14ac:dyDescent="0.25">
      <c r="A5319" s="8"/>
      <c r="B5319" s="8" t="s">
        <v>16280</v>
      </c>
      <c r="C5319" s="8" t="s">
        <v>16281</v>
      </c>
      <c r="D5319" s="8" t="s">
        <v>13888</v>
      </c>
      <c r="E5319" s="8"/>
      <c r="F5319" s="8" t="s">
        <v>16307</v>
      </c>
    </row>
    <row r="5320" spans="1:6" ht="15.75" customHeight="1" x14ac:dyDescent="0.25">
      <c r="A5320" s="8"/>
      <c r="B5320" s="8" t="s">
        <v>16280</v>
      </c>
      <c r="C5320" s="8" t="s">
        <v>16281</v>
      </c>
      <c r="D5320" s="8" t="s">
        <v>13904</v>
      </c>
      <c r="E5320" s="8"/>
      <c r="F5320" s="8" t="s">
        <v>16309</v>
      </c>
    </row>
    <row r="5321" spans="1:6" ht="15.75" customHeight="1" x14ac:dyDescent="0.25">
      <c r="A5321" s="8"/>
      <c r="B5321" s="8" t="s">
        <v>16280</v>
      </c>
      <c r="C5321" s="8" t="s">
        <v>16281</v>
      </c>
      <c r="D5321" s="8" t="s">
        <v>13896</v>
      </c>
      <c r="E5321" s="8"/>
      <c r="F5321" s="8" t="s">
        <v>16308</v>
      </c>
    </row>
    <row r="5322" spans="1:6" ht="15.75" customHeight="1" x14ac:dyDescent="0.25">
      <c r="A5322" s="8"/>
      <c r="B5322" s="8" t="s">
        <v>16280</v>
      </c>
      <c r="C5322" s="8" t="s">
        <v>16281</v>
      </c>
      <c r="D5322" s="8" t="s">
        <v>13894</v>
      </c>
      <c r="E5322" s="8"/>
      <c r="F5322" s="8" t="s">
        <v>16310</v>
      </c>
    </row>
    <row r="5323" spans="1:6" ht="15.75" customHeight="1" x14ac:dyDescent="0.25">
      <c r="A5323" s="8"/>
      <c r="B5323" s="8" t="s">
        <v>16280</v>
      </c>
      <c r="C5323" s="8" t="s">
        <v>16281</v>
      </c>
      <c r="D5323" s="8" t="s">
        <v>13924</v>
      </c>
      <c r="E5323" s="8"/>
      <c r="F5323" s="8" t="s">
        <v>16326</v>
      </c>
    </row>
    <row r="5324" spans="1:6" ht="15.75" customHeight="1" x14ac:dyDescent="0.25">
      <c r="A5324" s="8"/>
      <c r="B5324" s="8" t="s">
        <v>16280</v>
      </c>
      <c r="C5324" s="8" t="s">
        <v>16281</v>
      </c>
      <c r="D5324" s="8" t="s">
        <v>13932</v>
      </c>
      <c r="E5324" s="8"/>
      <c r="F5324" s="8" t="s">
        <v>16330</v>
      </c>
    </row>
    <row r="5325" spans="1:6" ht="15.75" customHeight="1" x14ac:dyDescent="0.25">
      <c r="A5325" s="8"/>
      <c r="B5325" s="8" t="s">
        <v>16280</v>
      </c>
      <c r="C5325" s="8" t="s">
        <v>16281</v>
      </c>
      <c r="D5325" s="8" t="s">
        <v>13926</v>
      </c>
      <c r="E5325" s="8"/>
      <c r="F5325" s="8" t="s">
        <v>16327</v>
      </c>
    </row>
    <row r="5326" spans="1:6" ht="15.75" customHeight="1" x14ac:dyDescent="0.25">
      <c r="A5326" s="8"/>
      <c r="B5326" s="8" t="s">
        <v>16280</v>
      </c>
      <c r="C5326" s="8" t="s">
        <v>16281</v>
      </c>
      <c r="D5326" s="8" t="s">
        <v>13892</v>
      </c>
      <c r="E5326" s="8"/>
      <c r="F5326" s="8" t="s">
        <v>16319</v>
      </c>
    </row>
    <row r="5327" spans="1:6" ht="15.75" customHeight="1" x14ac:dyDescent="0.25">
      <c r="A5327" s="8"/>
      <c r="B5327" s="8" t="s">
        <v>16280</v>
      </c>
      <c r="C5327" s="8" t="s">
        <v>16281</v>
      </c>
      <c r="D5327" s="8" t="s">
        <v>13890</v>
      </c>
      <c r="E5327" s="8"/>
      <c r="F5327" s="8" t="s">
        <v>16328</v>
      </c>
    </row>
    <row r="5328" spans="1:6" ht="15.75" customHeight="1" x14ac:dyDescent="0.25">
      <c r="A5328" s="8"/>
      <c r="B5328" s="8" t="s">
        <v>16280</v>
      </c>
      <c r="C5328" s="8" t="s">
        <v>16281</v>
      </c>
      <c r="D5328" s="8" t="s">
        <v>13673</v>
      </c>
      <c r="E5328" s="8"/>
      <c r="F5328" s="8" t="s">
        <v>16343</v>
      </c>
    </row>
    <row r="5329" spans="1:6" ht="15.75" customHeight="1" x14ac:dyDescent="0.25">
      <c r="A5329" s="8"/>
      <c r="B5329" s="8" t="s">
        <v>16280</v>
      </c>
      <c r="C5329" s="8" t="s">
        <v>16281</v>
      </c>
      <c r="D5329" s="8" t="s">
        <v>13671</v>
      </c>
      <c r="E5329" s="8"/>
      <c r="F5329" s="8" t="s">
        <v>16340</v>
      </c>
    </row>
    <row r="5330" spans="1:6" ht="15.75" customHeight="1" x14ac:dyDescent="0.25">
      <c r="A5330" s="8"/>
      <c r="B5330" s="8" t="s">
        <v>16280</v>
      </c>
      <c r="C5330" s="8" t="s">
        <v>16281</v>
      </c>
      <c r="D5330" s="8" t="s">
        <v>13675</v>
      </c>
      <c r="E5330" s="8"/>
      <c r="F5330" s="8" t="s">
        <v>16342</v>
      </c>
    </row>
    <row r="5331" spans="1:6" ht="15.75" customHeight="1" x14ac:dyDescent="0.25">
      <c r="A5331" s="8"/>
      <c r="B5331" s="8" t="s">
        <v>16280</v>
      </c>
      <c r="C5331" s="8" t="s">
        <v>16281</v>
      </c>
      <c r="D5331" s="8" t="s">
        <v>13667</v>
      </c>
      <c r="E5331" s="8"/>
      <c r="F5331" s="8" t="s">
        <v>16389</v>
      </c>
    </row>
    <row r="5332" spans="1:6" ht="15.75" customHeight="1" x14ac:dyDescent="0.25">
      <c r="A5332" s="8"/>
      <c r="B5332" s="8" t="s">
        <v>16280</v>
      </c>
      <c r="C5332" s="8" t="s">
        <v>16281</v>
      </c>
      <c r="D5332" s="8" t="s">
        <v>13665</v>
      </c>
      <c r="E5332" s="8"/>
      <c r="F5332" s="8" t="s">
        <v>16366</v>
      </c>
    </row>
    <row r="5333" spans="1:6" ht="15.75" customHeight="1" x14ac:dyDescent="0.25">
      <c r="A5333" s="8"/>
      <c r="B5333" s="8" t="s">
        <v>16280</v>
      </c>
      <c r="C5333" s="8" t="s">
        <v>16281</v>
      </c>
      <c r="D5333" s="8" t="s">
        <v>13663</v>
      </c>
      <c r="E5333" s="8"/>
      <c r="F5333" s="8" t="s">
        <v>16341</v>
      </c>
    </row>
    <row r="5334" spans="1:6" ht="15.75" customHeight="1" x14ac:dyDescent="0.25">
      <c r="A5334" s="8"/>
      <c r="B5334" s="8" t="s">
        <v>16280</v>
      </c>
      <c r="C5334" s="8" t="s">
        <v>16281</v>
      </c>
      <c r="D5334" s="8" t="s">
        <v>13661</v>
      </c>
      <c r="E5334" s="8"/>
      <c r="F5334" s="8" t="s">
        <v>16345</v>
      </c>
    </row>
    <row r="5335" spans="1:6" ht="15.75" customHeight="1" x14ac:dyDescent="0.25">
      <c r="A5335" s="8"/>
      <c r="B5335" s="8" t="s">
        <v>16280</v>
      </c>
      <c r="C5335" s="8" t="s">
        <v>16281</v>
      </c>
      <c r="D5335" s="8" t="s">
        <v>13659</v>
      </c>
      <c r="E5335" s="8"/>
      <c r="F5335" s="8" t="s">
        <v>16346</v>
      </c>
    </row>
    <row r="5336" spans="1:6" ht="15.75" customHeight="1" x14ac:dyDescent="0.25">
      <c r="A5336" s="8"/>
      <c r="B5336" s="8" t="s">
        <v>16280</v>
      </c>
      <c r="C5336" s="8" t="s">
        <v>16281</v>
      </c>
      <c r="D5336" s="8" t="s">
        <v>13651</v>
      </c>
      <c r="E5336" s="8"/>
      <c r="F5336" s="8" t="s">
        <v>16348</v>
      </c>
    </row>
    <row r="5337" spans="1:6" ht="15.75" customHeight="1" x14ac:dyDescent="0.25">
      <c r="A5337" s="8"/>
      <c r="B5337" s="8" t="s">
        <v>16280</v>
      </c>
      <c r="C5337" s="8" t="s">
        <v>16281</v>
      </c>
      <c r="D5337" s="8" t="s">
        <v>13655</v>
      </c>
      <c r="E5337" s="8"/>
      <c r="F5337" s="8" t="s">
        <v>16344</v>
      </c>
    </row>
    <row r="5338" spans="1:6" ht="15.75" customHeight="1" x14ac:dyDescent="0.25">
      <c r="A5338" s="8"/>
      <c r="B5338" s="8" t="s">
        <v>16280</v>
      </c>
      <c r="C5338" s="8" t="s">
        <v>16281</v>
      </c>
      <c r="D5338" s="8" t="s">
        <v>13653</v>
      </c>
      <c r="E5338" s="8"/>
      <c r="F5338" s="8" t="s">
        <v>16347</v>
      </c>
    </row>
    <row r="5339" spans="1:6" ht="15.75" customHeight="1" x14ac:dyDescent="0.25">
      <c r="A5339" s="8"/>
      <c r="B5339" s="8" t="s">
        <v>16280</v>
      </c>
      <c r="C5339" s="8" t="s">
        <v>16281</v>
      </c>
      <c r="D5339" s="8" t="s">
        <v>13729</v>
      </c>
      <c r="E5339" s="8"/>
      <c r="F5339" s="8" t="s">
        <v>16385</v>
      </c>
    </row>
    <row r="5340" spans="1:6" ht="15.75" customHeight="1" x14ac:dyDescent="0.25">
      <c r="A5340" s="8"/>
      <c r="B5340" s="8" t="s">
        <v>16280</v>
      </c>
      <c r="C5340" s="8" t="s">
        <v>16281</v>
      </c>
      <c r="D5340" s="8" t="s">
        <v>13727</v>
      </c>
      <c r="E5340" s="8"/>
      <c r="F5340" s="8" t="s">
        <v>16386</v>
      </c>
    </row>
    <row r="5341" spans="1:6" ht="15.75" customHeight="1" x14ac:dyDescent="0.25">
      <c r="A5341" s="8"/>
      <c r="B5341" s="8" t="s">
        <v>16280</v>
      </c>
      <c r="C5341" s="8" t="s">
        <v>16281</v>
      </c>
      <c r="D5341" s="8" t="s">
        <v>13743</v>
      </c>
      <c r="E5341" s="8"/>
      <c r="F5341" s="8" t="s">
        <v>16397</v>
      </c>
    </row>
    <row r="5342" spans="1:6" ht="15.75" customHeight="1" x14ac:dyDescent="0.25">
      <c r="A5342" s="8"/>
      <c r="B5342" s="8" t="s">
        <v>16280</v>
      </c>
      <c r="C5342" s="8" t="s">
        <v>16281</v>
      </c>
      <c r="D5342" s="8" t="s">
        <v>13747</v>
      </c>
      <c r="E5342" s="8"/>
      <c r="F5342" s="8" t="s">
        <v>16398</v>
      </c>
    </row>
    <row r="5343" spans="1:6" ht="15.75" customHeight="1" x14ac:dyDescent="0.25">
      <c r="A5343" s="8"/>
      <c r="B5343" s="8" t="s">
        <v>16280</v>
      </c>
      <c r="C5343" s="8" t="s">
        <v>16281</v>
      </c>
      <c r="D5343" s="8" t="s">
        <v>13745</v>
      </c>
      <c r="E5343" s="8"/>
      <c r="F5343" s="8" t="s">
        <v>16399</v>
      </c>
    </row>
    <row r="5344" spans="1:6" ht="15.75" customHeight="1" x14ac:dyDescent="0.25">
      <c r="A5344" s="8"/>
      <c r="B5344" s="8" t="s">
        <v>16280</v>
      </c>
      <c r="C5344" s="8" t="s">
        <v>16281</v>
      </c>
      <c r="D5344" s="8" t="s">
        <v>13725</v>
      </c>
      <c r="E5344" s="8"/>
      <c r="F5344" s="8" t="s">
        <v>16383</v>
      </c>
    </row>
    <row r="5345" spans="1:6" ht="15.75" customHeight="1" x14ac:dyDescent="0.25">
      <c r="A5345" s="8"/>
      <c r="B5345" s="8" t="s">
        <v>16280</v>
      </c>
      <c r="C5345" s="8" t="s">
        <v>16281</v>
      </c>
      <c r="D5345" s="8" t="s">
        <v>13703</v>
      </c>
      <c r="E5345" s="8"/>
      <c r="F5345" s="8" t="s">
        <v>16391</v>
      </c>
    </row>
    <row r="5346" spans="1:6" ht="15.75" customHeight="1" x14ac:dyDescent="0.25">
      <c r="A5346" s="8"/>
      <c r="B5346" s="8" t="s">
        <v>16280</v>
      </c>
      <c r="C5346" s="8" t="s">
        <v>16281</v>
      </c>
      <c r="D5346" s="8" t="s">
        <v>13669</v>
      </c>
      <c r="E5346" s="8"/>
      <c r="F5346" s="8" t="s">
        <v>16388</v>
      </c>
    </row>
    <row r="5347" spans="1:6" ht="15.75" customHeight="1" x14ac:dyDescent="0.25">
      <c r="A5347" s="8"/>
      <c r="B5347" s="8" t="s">
        <v>16280</v>
      </c>
      <c r="C5347" s="8" t="s">
        <v>16281</v>
      </c>
      <c r="D5347" s="8" t="s">
        <v>13731</v>
      </c>
      <c r="E5347" s="8"/>
      <c r="F5347" s="8" t="s">
        <v>16390</v>
      </c>
    </row>
    <row r="5348" spans="1:6" ht="15.75" customHeight="1" x14ac:dyDescent="0.25">
      <c r="A5348" s="8"/>
      <c r="B5348" s="8" t="s">
        <v>16280</v>
      </c>
      <c r="C5348" s="8" t="s">
        <v>16281</v>
      </c>
      <c r="D5348" s="8" t="s">
        <v>13735</v>
      </c>
      <c r="E5348" s="8"/>
      <c r="F5348" s="8" t="s">
        <v>16384</v>
      </c>
    </row>
    <row r="5349" spans="1:6" ht="15.75" customHeight="1" x14ac:dyDescent="0.25">
      <c r="A5349" s="8"/>
      <c r="B5349" s="8" t="s">
        <v>16280</v>
      </c>
      <c r="C5349" s="8" t="s">
        <v>16281</v>
      </c>
      <c r="D5349" s="8" t="s">
        <v>13733</v>
      </c>
      <c r="E5349" s="8"/>
      <c r="F5349" s="8" t="s">
        <v>16387</v>
      </c>
    </row>
    <row r="5350" spans="1:6" ht="15.75" customHeight="1" x14ac:dyDescent="0.25">
      <c r="A5350" s="8"/>
      <c r="B5350" s="8" t="s">
        <v>16280</v>
      </c>
      <c r="C5350" s="8" t="s">
        <v>16281</v>
      </c>
      <c r="D5350" s="8" t="s">
        <v>13657</v>
      </c>
      <c r="E5350" s="8"/>
      <c r="F5350" s="8" t="s">
        <v>16333</v>
      </c>
    </row>
    <row r="5351" spans="1:6" ht="15.75" customHeight="1" x14ac:dyDescent="0.25">
      <c r="A5351" s="8"/>
      <c r="B5351" s="8" t="s">
        <v>16280</v>
      </c>
      <c r="C5351" s="8" t="s">
        <v>16281</v>
      </c>
      <c r="D5351" s="8" t="s">
        <v>13800</v>
      </c>
      <c r="E5351" s="8"/>
      <c r="F5351" s="8" t="s">
        <v>16363</v>
      </c>
    </row>
    <row r="5352" spans="1:6" ht="15.75" customHeight="1" x14ac:dyDescent="0.25">
      <c r="A5352" s="8"/>
      <c r="B5352" s="8" t="s">
        <v>16280</v>
      </c>
      <c r="C5352" s="8" t="s">
        <v>16281</v>
      </c>
      <c r="D5352" s="8" t="s">
        <v>13798</v>
      </c>
      <c r="E5352" s="8"/>
      <c r="F5352" s="8" t="s">
        <v>16364</v>
      </c>
    </row>
    <row r="5353" spans="1:6" ht="15.75" customHeight="1" x14ac:dyDescent="0.25">
      <c r="A5353" s="8"/>
      <c r="B5353" s="8" t="s">
        <v>16280</v>
      </c>
      <c r="C5353" s="8" t="s">
        <v>16281</v>
      </c>
      <c r="D5353" s="8" t="s">
        <v>13749</v>
      </c>
      <c r="E5353" s="8"/>
      <c r="F5353" s="8" t="s">
        <v>16365</v>
      </c>
    </row>
    <row r="5354" spans="1:6" ht="15.75" customHeight="1" x14ac:dyDescent="0.25">
      <c r="A5354" s="8"/>
      <c r="B5354" s="8" t="s">
        <v>16280</v>
      </c>
      <c r="C5354" s="8" t="s">
        <v>16281</v>
      </c>
      <c r="D5354" s="8" t="s">
        <v>13685</v>
      </c>
      <c r="E5354" s="8"/>
      <c r="F5354" s="8" t="s">
        <v>16359</v>
      </c>
    </row>
    <row r="5355" spans="1:6" ht="15.75" customHeight="1" x14ac:dyDescent="0.25">
      <c r="A5355" s="8"/>
      <c r="B5355" s="8" t="s">
        <v>16280</v>
      </c>
      <c r="C5355" s="8" t="s">
        <v>16281</v>
      </c>
      <c r="D5355" s="8" t="s">
        <v>13683</v>
      </c>
      <c r="E5355" s="8"/>
      <c r="F5355" s="8" t="s">
        <v>16362</v>
      </c>
    </row>
    <row r="5356" spans="1:6" ht="15.75" customHeight="1" x14ac:dyDescent="0.25">
      <c r="A5356" s="8"/>
      <c r="B5356" s="8" t="s">
        <v>16280</v>
      </c>
      <c r="C5356" s="8" t="s">
        <v>16281</v>
      </c>
      <c r="D5356" s="8" t="s">
        <v>13807</v>
      </c>
      <c r="E5356" s="8"/>
      <c r="F5356" s="8" t="s">
        <v>16352</v>
      </c>
    </row>
    <row r="5357" spans="1:6" ht="15.75" customHeight="1" x14ac:dyDescent="0.25">
      <c r="A5357" s="8"/>
      <c r="B5357" s="8" t="s">
        <v>16280</v>
      </c>
      <c r="C5357" s="8" t="s">
        <v>16281</v>
      </c>
      <c r="D5357" s="8" t="s">
        <v>13790</v>
      </c>
      <c r="E5357" s="8"/>
      <c r="F5357" s="8" t="s">
        <v>16354</v>
      </c>
    </row>
    <row r="5358" spans="1:6" ht="15.75" customHeight="1" x14ac:dyDescent="0.25">
      <c r="A5358" s="8"/>
      <c r="B5358" s="8" t="s">
        <v>16280</v>
      </c>
      <c r="C5358" s="8" t="s">
        <v>16281</v>
      </c>
      <c r="D5358" s="8" t="s">
        <v>13788</v>
      </c>
      <c r="E5358" s="8"/>
      <c r="F5358" s="8" t="s">
        <v>16356</v>
      </c>
    </row>
    <row r="5359" spans="1:6" ht="15.75" customHeight="1" x14ac:dyDescent="0.25">
      <c r="A5359" s="8"/>
      <c r="B5359" s="8" t="s">
        <v>16280</v>
      </c>
      <c r="C5359" s="8" t="s">
        <v>16281</v>
      </c>
      <c r="D5359" s="8" t="s">
        <v>13796</v>
      </c>
      <c r="E5359" s="8"/>
      <c r="F5359" s="8" t="s">
        <v>16351</v>
      </c>
    </row>
    <row r="5360" spans="1:6" ht="15.75" customHeight="1" x14ac:dyDescent="0.25">
      <c r="A5360" s="8"/>
      <c r="B5360" s="8" t="s">
        <v>16280</v>
      </c>
      <c r="C5360" s="8" t="s">
        <v>16281</v>
      </c>
      <c r="D5360" s="8" t="s">
        <v>13805</v>
      </c>
      <c r="E5360" s="8"/>
      <c r="F5360" s="8" t="s">
        <v>16353</v>
      </c>
    </row>
    <row r="5361" spans="1:6" ht="15.75" customHeight="1" x14ac:dyDescent="0.25">
      <c r="A5361" s="8"/>
      <c r="B5361" s="8" t="s">
        <v>16280</v>
      </c>
      <c r="C5361" s="8" t="s">
        <v>16281</v>
      </c>
      <c r="D5361" s="8" t="s">
        <v>13803</v>
      </c>
      <c r="E5361" s="8"/>
      <c r="F5361" s="8" t="s">
        <v>16350</v>
      </c>
    </row>
    <row r="5362" spans="1:6" ht="15.75" customHeight="1" x14ac:dyDescent="0.25">
      <c r="A5362" s="8"/>
      <c r="B5362" s="8" t="s">
        <v>16280</v>
      </c>
      <c r="C5362" s="8" t="s">
        <v>16281</v>
      </c>
      <c r="D5362" s="8" t="s">
        <v>13701</v>
      </c>
      <c r="E5362" s="8"/>
      <c r="F5362" s="8" t="s">
        <v>16338</v>
      </c>
    </row>
    <row r="5363" spans="1:6" ht="15.75" customHeight="1" x14ac:dyDescent="0.25">
      <c r="A5363" s="8"/>
      <c r="B5363" s="8" t="s">
        <v>16280</v>
      </c>
      <c r="C5363" s="8" t="s">
        <v>16281</v>
      </c>
      <c r="D5363" s="8" t="s">
        <v>13699</v>
      </c>
      <c r="E5363" s="8"/>
      <c r="F5363" s="8" t="s">
        <v>16339</v>
      </c>
    </row>
    <row r="5364" spans="1:6" ht="15.75" customHeight="1" x14ac:dyDescent="0.25">
      <c r="A5364" s="8"/>
      <c r="B5364" s="8" t="s">
        <v>16280</v>
      </c>
      <c r="C5364" s="8" t="s">
        <v>16281</v>
      </c>
      <c r="D5364" s="8" t="s">
        <v>13691</v>
      </c>
      <c r="E5364" s="8"/>
      <c r="F5364" s="8" t="s">
        <v>16335</v>
      </c>
    </row>
    <row r="5365" spans="1:6" ht="15.75" customHeight="1" x14ac:dyDescent="0.25">
      <c r="A5365" s="8"/>
      <c r="B5365" s="8" t="s">
        <v>16280</v>
      </c>
      <c r="C5365" s="8" t="s">
        <v>16281</v>
      </c>
      <c r="D5365" s="8" t="s">
        <v>13695</v>
      </c>
      <c r="E5365" s="8"/>
      <c r="F5365" s="8" t="s">
        <v>16334</v>
      </c>
    </row>
    <row r="5366" spans="1:6" ht="15.75" customHeight="1" x14ac:dyDescent="0.25">
      <c r="A5366" s="8"/>
      <c r="B5366" s="8" t="s">
        <v>16280</v>
      </c>
      <c r="C5366" s="8" t="s">
        <v>16281</v>
      </c>
      <c r="D5366" s="8" t="s">
        <v>13693</v>
      </c>
      <c r="E5366" s="8"/>
      <c r="F5366" s="8" t="s">
        <v>16331</v>
      </c>
    </row>
    <row r="5367" spans="1:6" ht="15.75" customHeight="1" x14ac:dyDescent="0.25">
      <c r="A5367" s="8"/>
      <c r="B5367" s="8" t="s">
        <v>16280</v>
      </c>
      <c r="C5367" s="8" t="s">
        <v>16281</v>
      </c>
      <c r="D5367" s="8" t="s">
        <v>13697</v>
      </c>
      <c r="E5367" s="8"/>
      <c r="F5367" s="8" t="s">
        <v>16336</v>
      </c>
    </row>
    <row r="5368" spans="1:6" ht="15.75" customHeight="1" x14ac:dyDescent="0.25">
      <c r="A5368" s="8"/>
      <c r="B5368" s="8" t="s">
        <v>16280</v>
      </c>
      <c r="C5368" s="8" t="s">
        <v>16281</v>
      </c>
      <c r="D5368" s="8" t="s">
        <v>13677</v>
      </c>
      <c r="E5368" s="8"/>
      <c r="F5368" s="8" t="s">
        <v>16361</v>
      </c>
    </row>
    <row r="5369" spans="1:6" ht="15.75" customHeight="1" x14ac:dyDescent="0.25">
      <c r="A5369" s="8"/>
      <c r="B5369" s="8" t="s">
        <v>16280</v>
      </c>
      <c r="C5369" s="8" t="s">
        <v>16281</v>
      </c>
      <c r="D5369" s="8" t="s">
        <v>13687</v>
      </c>
      <c r="E5369" s="8"/>
      <c r="F5369" s="8" t="s">
        <v>16358</v>
      </c>
    </row>
    <row r="5370" spans="1:6" ht="15.75" customHeight="1" x14ac:dyDescent="0.25">
      <c r="A5370" s="8"/>
      <c r="B5370" s="8" t="s">
        <v>16280</v>
      </c>
      <c r="C5370" s="8" t="s">
        <v>16281</v>
      </c>
      <c r="D5370" s="8" t="s">
        <v>13679</v>
      </c>
      <c r="E5370" s="8"/>
      <c r="F5370" s="8" t="s">
        <v>16360</v>
      </c>
    </row>
    <row r="5371" spans="1:6" ht="15.75" customHeight="1" x14ac:dyDescent="0.25">
      <c r="A5371" s="8"/>
      <c r="B5371" s="8" t="s">
        <v>16280</v>
      </c>
      <c r="C5371" s="8" t="s">
        <v>16281</v>
      </c>
      <c r="D5371" s="8" t="s">
        <v>13689</v>
      </c>
      <c r="E5371" s="8"/>
      <c r="F5371" s="8" t="s">
        <v>16337</v>
      </c>
    </row>
    <row r="5372" spans="1:6" ht="15.75" customHeight="1" x14ac:dyDescent="0.25">
      <c r="A5372" s="8"/>
      <c r="B5372" s="8" t="s">
        <v>16280</v>
      </c>
      <c r="C5372" s="8" t="s">
        <v>16281</v>
      </c>
      <c r="D5372" s="8" t="s">
        <v>13681</v>
      </c>
      <c r="E5372" s="8"/>
      <c r="F5372" s="8" t="s">
        <v>16349</v>
      </c>
    </row>
    <row r="5373" spans="1:6" ht="15.75" customHeight="1" x14ac:dyDescent="0.25">
      <c r="A5373" s="8"/>
      <c r="B5373" s="8" t="s">
        <v>16280</v>
      </c>
      <c r="C5373" s="8" t="s">
        <v>16281</v>
      </c>
      <c r="D5373" s="8" t="s">
        <v>13938</v>
      </c>
      <c r="E5373" s="8"/>
      <c r="F5373" s="8" t="s">
        <v>16461</v>
      </c>
    </row>
    <row r="5374" spans="1:6" ht="15.75" customHeight="1" x14ac:dyDescent="0.25">
      <c r="A5374" s="8"/>
      <c r="B5374" s="8" t="s">
        <v>16280</v>
      </c>
      <c r="C5374" s="8" t="s">
        <v>16281</v>
      </c>
      <c r="D5374" s="8" t="s">
        <v>13936</v>
      </c>
      <c r="E5374" s="8"/>
      <c r="F5374" s="8" t="s">
        <v>16460</v>
      </c>
    </row>
    <row r="5375" spans="1:6" ht="15.75" customHeight="1" x14ac:dyDescent="0.25">
      <c r="A5375" s="8"/>
      <c r="B5375" s="8" t="s">
        <v>16280</v>
      </c>
      <c r="C5375" s="8" t="s">
        <v>16281</v>
      </c>
      <c r="D5375" s="8" t="s">
        <v>13940</v>
      </c>
      <c r="E5375" s="8"/>
      <c r="F5375" s="8" t="s">
        <v>16458</v>
      </c>
    </row>
    <row r="5376" spans="1:6" ht="15.75" customHeight="1" x14ac:dyDescent="0.25">
      <c r="A5376" s="8"/>
      <c r="B5376" s="8" t="s">
        <v>16280</v>
      </c>
      <c r="C5376" s="8" t="s">
        <v>16281</v>
      </c>
      <c r="D5376" s="8" t="s">
        <v>13956</v>
      </c>
      <c r="E5376" s="8"/>
      <c r="F5376" s="8" t="s">
        <v>16435</v>
      </c>
    </row>
    <row r="5377" spans="1:6" ht="15.75" customHeight="1" x14ac:dyDescent="0.25">
      <c r="A5377" s="8"/>
      <c r="B5377" s="8" t="s">
        <v>16280</v>
      </c>
      <c r="C5377" s="8" t="s">
        <v>16281</v>
      </c>
      <c r="D5377" s="8" t="s">
        <v>13948</v>
      </c>
      <c r="E5377" s="8"/>
      <c r="F5377" s="8" t="s">
        <v>16459</v>
      </c>
    </row>
    <row r="5378" spans="1:6" ht="15.75" customHeight="1" x14ac:dyDescent="0.25">
      <c r="A5378" s="8"/>
      <c r="B5378" s="8" t="s">
        <v>16280</v>
      </c>
      <c r="C5378" s="8" t="s">
        <v>16281</v>
      </c>
      <c r="D5378" s="8" t="s">
        <v>13946</v>
      </c>
      <c r="E5378" s="8"/>
      <c r="F5378" s="8" t="s">
        <v>16457</v>
      </c>
    </row>
    <row r="5379" spans="1:6" ht="15.75" customHeight="1" x14ac:dyDescent="0.25">
      <c r="A5379" s="8"/>
      <c r="B5379" s="8" t="s">
        <v>16280</v>
      </c>
      <c r="C5379" s="8" t="s">
        <v>16281</v>
      </c>
      <c r="D5379" s="8" t="s">
        <v>13978</v>
      </c>
      <c r="E5379" s="8"/>
      <c r="F5379" s="8" t="s">
        <v>16455</v>
      </c>
    </row>
    <row r="5380" spans="1:6" ht="15.75" customHeight="1" x14ac:dyDescent="0.25">
      <c r="A5380" s="8"/>
      <c r="B5380" s="8" t="s">
        <v>16280</v>
      </c>
      <c r="C5380" s="8" t="s">
        <v>16281</v>
      </c>
      <c r="D5380" s="8" t="s">
        <v>13976</v>
      </c>
      <c r="E5380" s="8"/>
      <c r="F5380" s="8" t="s">
        <v>16466</v>
      </c>
    </row>
    <row r="5381" spans="1:6" ht="15.75" customHeight="1" x14ac:dyDescent="0.25">
      <c r="A5381" s="8"/>
      <c r="B5381" s="8" t="s">
        <v>16280</v>
      </c>
      <c r="C5381" s="8" t="s">
        <v>16281</v>
      </c>
      <c r="D5381" s="8" t="s">
        <v>13980</v>
      </c>
      <c r="E5381" s="8"/>
      <c r="F5381" s="8" t="s">
        <v>16456</v>
      </c>
    </row>
    <row r="5382" spans="1:6" ht="15.75" customHeight="1" x14ac:dyDescent="0.25">
      <c r="A5382" s="8"/>
      <c r="B5382" s="8" t="s">
        <v>16280</v>
      </c>
      <c r="C5382" s="8" t="s">
        <v>16281</v>
      </c>
      <c r="D5382" s="8" t="s">
        <v>13944</v>
      </c>
      <c r="E5382" s="8"/>
      <c r="F5382" s="8" t="s">
        <v>16454</v>
      </c>
    </row>
    <row r="5383" spans="1:6" ht="15.75" customHeight="1" x14ac:dyDescent="0.25">
      <c r="A5383" s="8"/>
      <c r="B5383" s="8" t="s">
        <v>16280</v>
      </c>
      <c r="C5383" s="8" t="s">
        <v>16281</v>
      </c>
      <c r="D5383" s="8" t="s">
        <v>13942</v>
      </c>
      <c r="E5383" s="8"/>
      <c r="F5383" s="8" t="s">
        <v>16453</v>
      </c>
    </row>
    <row r="5384" spans="1:6" ht="15.75" customHeight="1" x14ac:dyDescent="0.25">
      <c r="A5384" s="8"/>
      <c r="B5384" s="8" t="s">
        <v>16280</v>
      </c>
      <c r="C5384" s="8" t="s">
        <v>16281</v>
      </c>
      <c r="D5384" s="8" t="s">
        <v>14021</v>
      </c>
      <c r="E5384" s="8"/>
      <c r="F5384" s="8" t="s">
        <v>16414</v>
      </c>
    </row>
    <row r="5385" spans="1:6" ht="15.75" customHeight="1" x14ac:dyDescent="0.25">
      <c r="A5385" s="8"/>
      <c r="B5385" s="8" t="s">
        <v>16280</v>
      </c>
      <c r="C5385" s="8" t="s">
        <v>16281</v>
      </c>
      <c r="D5385" s="8" t="s">
        <v>14019</v>
      </c>
      <c r="E5385" s="8"/>
      <c r="F5385" s="8" t="s">
        <v>16417</v>
      </c>
    </row>
    <row r="5386" spans="1:6" ht="15.75" customHeight="1" x14ac:dyDescent="0.25">
      <c r="A5386" s="8"/>
      <c r="B5386" s="8" t="s">
        <v>16280</v>
      </c>
      <c r="C5386" s="8" t="s">
        <v>16281</v>
      </c>
      <c r="D5386" s="8" t="s">
        <v>14023</v>
      </c>
      <c r="E5386" s="8"/>
      <c r="F5386" s="8" t="s">
        <v>16415</v>
      </c>
    </row>
    <row r="5387" spans="1:6" ht="15.75" customHeight="1" x14ac:dyDescent="0.25">
      <c r="A5387" s="8"/>
      <c r="B5387" s="8" t="s">
        <v>16280</v>
      </c>
      <c r="C5387" s="8" t="s">
        <v>16281</v>
      </c>
      <c r="D5387" s="8" t="s">
        <v>14015</v>
      </c>
      <c r="E5387" s="8"/>
      <c r="F5387" s="8" t="s">
        <v>16403</v>
      </c>
    </row>
    <row r="5388" spans="1:6" ht="15.75" customHeight="1" x14ac:dyDescent="0.25">
      <c r="A5388" s="8"/>
      <c r="B5388" s="8" t="s">
        <v>16280</v>
      </c>
      <c r="C5388" s="8" t="s">
        <v>16281</v>
      </c>
      <c r="D5388" s="8" t="s">
        <v>14013</v>
      </c>
      <c r="E5388" s="8"/>
      <c r="F5388" s="8" t="s">
        <v>16402</v>
      </c>
    </row>
    <row r="5389" spans="1:6" ht="15.75" customHeight="1" x14ac:dyDescent="0.25">
      <c r="A5389" s="8"/>
      <c r="B5389" s="8" t="s">
        <v>16280</v>
      </c>
      <c r="C5389" s="8" t="s">
        <v>16281</v>
      </c>
      <c r="D5389" s="8" t="s">
        <v>13988</v>
      </c>
      <c r="E5389" s="8"/>
      <c r="F5389" s="8" t="s">
        <v>16416</v>
      </c>
    </row>
    <row r="5390" spans="1:6" ht="15.75" customHeight="1" x14ac:dyDescent="0.25">
      <c r="A5390" s="8"/>
      <c r="B5390" s="8" t="s">
        <v>16280</v>
      </c>
      <c r="C5390" s="8" t="s">
        <v>16281</v>
      </c>
      <c r="D5390" s="8" t="s">
        <v>13960</v>
      </c>
      <c r="E5390" s="8"/>
      <c r="F5390" s="8" t="s">
        <v>16412</v>
      </c>
    </row>
    <row r="5391" spans="1:6" ht="15.75" customHeight="1" x14ac:dyDescent="0.25">
      <c r="A5391" s="8"/>
      <c r="B5391" s="8" t="s">
        <v>16280</v>
      </c>
      <c r="C5391" s="8" t="s">
        <v>16281</v>
      </c>
      <c r="D5391" s="8" t="s">
        <v>13958</v>
      </c>
      <c r="E5391" s="8"/>
      <c r="F5391" s="8" t="s">
        <v>16411</v>
      </c>
    </row>
    <row r="5392" spans="1:6" ht="15.75" customHeight="1" x14ac:dyDescent="0.25">
      <c r="A5392" s="8"/>
      <c r="B5392" s="8" t="s">
        <v>16280</v>
      </c>
      <c r="C5392" s="8" t="s">
        <v>16281</v>
      </c>
      <c r="D5392" s="8" t="s">
        <v>13950</v>
      </c>
      <c r="E5392" s="8"/>
      <c r="F5392" s="8" t="s">
        <v>16409</v>
      </c>
    </row>
    <row r="5393" spans="1:6" ht="15.75" customHeight="1" x14ac:dyDescent="0.25">
      <c r="A5393" s="8"/>
      <c r="B5393" s="8" t="s">
        <v>16280</v>
      </c>
      <c r="C5393" s="8" t="s">
        <v>16281</v>
      </c>
      <c r="D5393" s="8" t="s">
        <v>13954</v>
      </c>
      <c r="E5393" s="8"/>
      <c r="F5393" s="8" t="s">
        <v>16413</v>
      </c>
    </row>
    <row r="5394" spans="1:6" ht="15.75" customHeight="1" x14ac:dyDescent="0.25">
      <c r="A5394" s="8"/>
      <c r="B5394" s="8" t="s">
        <v>16280</v>
      </c>
      <c r="C5394" s="8" t="s">
        <v>16281</v>
      </c>
      <c r="D5394" s="8" t="s">
        <v>13952</v>
      </c>
      <c r="E5394" s="8"/>
      <c r="F5394" s="8" t="s">
        <v>16410</v>
      </c>
    </row>
    <row r="5395" spans="1:6" ht="15.75" customHeight="1" x14ac:dyDescent="0.25">
      <c r="A5395" s="8"/>
      <c r="B5395" s="8" t="s">
        <v>16280</v>
      </c>
      <c r="C5395" s="8" t="s">
        <v>16281</v>
      </c>
      <c r="D5395" s="8" t="s">
        <v>13986</v>
      </c>
      <c r="E5395" s="8"/>
      <c r="F5395" s="8" t="s">
        <v>16465</v>
      </c>
    </row>
    <row r="5396" spans="1:6" ht="15.75" customHeight="1" x14ac:dyDescent="0.25">
      <c r="A5396" s="8"/>
      <c r="B5396" s="8" t="s">
        <v>16280</v>
      </c>
      <c r="C5396" s="8" t="s">
        <v>16281</v>
      </c>
      <c r="D5396" s="8" t="s">
        <v>13707</v>
      </c>
      <c r="E5396" s="8"/>
      <c r="F5396" s="8" t="s">
        <v>16371</v>
      </c>
    </row>
    <row r="5397" spans="1:6" ht="15.75" customHeight="1" x14ac:dyDescent="0.25">
      <c r="A5397" s="8"/>
      <c r="B5397" s="8" t="s">
        <v>16280</v>
      </c>
      <c r="C5397" s="8" t="s">
        <v>16281</v>
      </c>
      <c r="D5397" s="8" t="s">
        <v>13705</v>
      </c>
      <c r="E5397" s="8"/>
      <c r="F5397" s="8" t="s">
        <v>16372</v>
      </c>
    </row>
    <row r="5398" spans="1:6" ht="15.75" customHeight="1" x14ac:dyDescent="0.25">
      <c r="A5398" s="8"/>
      <c r="B5398" s="8" t="s">
        <v>16280</v>
      </c>
      <c r="C5398" s="8" t="s">
        <v>16281</v>
      </c>
      <c r="D5398" s="8" t="s">
        <v>13709</v>
      </c>
      <c r="E5398" s="8"/>
      <c r="F5398" s="8" t="s">
        <v>16373</v>
      </c>
    </row>
    <row r="5399" spans="1:6" ht="15.75" customHeight="1" x14ac:dyDescent="0.25">
      <c r="A5399" s="8"/>
      <c r="B5399" s="8" t="s">
        <v>16280</v>
      </c>
      <c r="C5399" s="8" t="s">
        <v>16281</v>
      </c>
      <c r="D5399" s="8" t="s">
        <v>13721</v>
      </c>
      <c r="E5399" s="8"/>
      <c r="F5399" s="8" t="s">
        <v>16368</v>
      </c>
    </row>
    <row r="5400" spans="1:6" ht="15.75" customHeight="1" x14ac:dyDescent="0.25">
      <c r="A5400" s="8"/>
      <c r="B5400" s="8" t="s">
        <v>16280</v>
      </c>
      <c r="C5400" s="8" t="s">
        <v>16281</v>
      </c>
      <c r="D5400" s="8" t="s">
        <v>13719</v>
      </c>
      <c r="E5400" s="8"/>
      <c r="F5400" s="8" t="s">
        <v>16370</v>
      </c>
    </row>
    <row r="5401" spans="1:6" ht="15.75" customHeight="1" x14ac:dyDescent="0.25">
      <c r="A5401" s="8"/>
      <c r="B5401" s="8" t="s">
        <v>16280</v>
      </c>
      <c r="C5401" s="8" t="s">
        <v>16281</v>
      </c>
      <c r="D5401" s="8" t="s">
        <v>13715</v>
      </c>
      <c r="E5401" s="8"/>
      <c r="F5401" s="8" t="s">
        <v>16382</v>
      </c>
    </row>
    <row r="5402" spans="1:6" ht="15.75" customHeight="1" x14ac:dyDescent="0.25">
      <c r="A5402" s="8"/>
      <c r="B5402" s="8" t="s">
        <v>16280</v>
      </c>
      <c r="C5402" s="8" t="s">
        <v>16281</v>
      </c>
      <c r="D5402" s="8" t="s">
        <v>13739</v>
      </c>
      <c r="E5402" s="8"/>
      <c r="F5402" s="8" t="s">
        <v>16393</v>
      </c>
    </row>
    <row r="5403" spans="1:6" ht="15.75" customHeight="1" x14ac:dyDescent="0.25">
      <c r="A5403" s="8"/>
      <c r="B5403" s="8" t="s">
        <v>16280</v>
      </c>
      <c r="C5403" s="8" t="s">
        <v>16281</v>
      </c>
      <c r="D5403" s="8" t="s">
        <v>13737</v>
      </c>
      <c r="E5403" s="8"/>
      <c r="F5403" s="8" t="s">
        <v>16396</v>
      </c>
    </row>
    <row r="5404" spans="1:6" ht="15.75" customHeight="1" x14ac:dyDescent="0.25">
      <c r="A5404" s="8"/>
      <c r="B5404" s="8" t="s">
        <v>16280</v>
      </c>
      <c r="C5404" s="8" t="s">
        <v>16281</v>
      </c>
      <c r="D5404" s="8" t="s">
        <v>13741</v>
      </c>
      <c r="E5404" s="8"/>
      <c r="F5404" s="8" t="s">
        <v>16392</v>
      </c>
    </row>
    <row r="5405" spans="1:6" ht="15.75" customHeight="1" x14ac:dyDescent="0.25">
      <c r="A5405" s="8"/>
      <c r="B5405" s="8" t="s">
        <v>16280</v>
      </c>
      <c r="C5405" s="8" t="s">
        <v>16281</v>
      </c>
      <c r="D5405" s="8" t="s">
        <v>13713</v>
      </c>
      <c r="E5405" s="8"/>
      <c r="F5405" s="8" t="s">
        <v>16394</v>
      </c>
    </row>
    <row r="5406" spans="1:6" ht="15.75" customHeight="1" x14ac:dyDescent="0.25">
      <c r="A5406" s="8"/>
      <c r="B5406" s="8" t="s">
        <v>16280</v>
      </c>
      <c r="C5406" s="8" t="s">
        <v>16281</v>
      </c>
      <c r="D5406" s="8" t="s">
        <v>13711</v>
      </c>
      <c r="E5406" s="8"/>
      <c r="F5406" s="8" t="s">
        <v>16395</v>
      </c>
    </row>
    <row r="5407" spans="1:6" ht="15.75" customHeight="1" x14ac:dyDescent="0.25">
      <c r="A5407" s="8"/>
      <c r="B5407" s="8" t="s">
        <v>16280</v>
      </c>
      <c r="C5407" s="8" t="s">
        <v>16281</v>
      </c>
      <c r="D5407" s="8" t="s">
        <v>13966</v>
      </c>
      <c r="E5407" s="8"/>
      <c r="F5407" s="8" t="s">
        <v>16374</v>
      </c>
    </row>
    <row r="5408" spans="1:6" ht="15.75" customHeight="1" x14ac:dyDescent="0.25">
      <c r="A5408" s="8"/>
      <c r="B5408" s="8" t="s">
        <v>16280</v>
      </c>
      <c r="C5408" s="8" t="s">
        <v>16281</v>
      </c>
      <c r="D5408" s="8" t="s">
        <v>13964</v>
      </c>
      <c r="E5408" s="8"/>
      <c r="F5408" s="8" t="s">
        <v>16375</v>
      </c>
    </row>
    <row r="5409" spans="1:6" ht="15.75" customHeight="1" x14ac:dyDescent="0.25">
      <c r="A5409" s="8"/>
      <c r="B5409" s="8" t="s">
        <v>16280</v>
      </c>
      <c r="C5409" s="8" t="s">
        <v>16281</v>
      </c>
      <c r="D5409" s="8" t="s">
        <v>13974</v>
      </c>
      <c r="E5409" s="8"/>
      <c r="F5409" s="8" t="s">
        <v>16377</v>
      </c>
    </row>
    <row r="5410" spans="1:6" ht="15.75" customHeight="1" x14ac:dyDescent="0.25">
      <c r="A5410" s="8"/>
      <c r="B5410" s="8" t="s">
        <v>16280</v>
      </c>
      <c r="C5410" s="8" t="s">
        <v>16281</v>
      </c>
      <c r="D5410" s="8" t="s">
        <v>13984</v>
      </c>
      <c r="E5410" s="8"/>
      <c r="F5410" s="8" t="s">
        <v>16332</v>
      </c>
    </row>
    <row r="5411" spans="1:6" ht="15.75" customHeight="1" x14ac:dyDescent="0.25">
      <c r="A5411" s="8"/>
      <c r="B5411" s="8" t="s">
        <v>16280</v>
      </c>
      <c r="C5411" s="8" t="s">
        <v>16281</v>
      </c>
      <c r="D5411" s="8" t="s">
        <v>13982</v>
      </c>
      <c r="E5411" s="8"/>
      <c r="F5411" s="8" t="s">
        <v>16315</v>
      </c>
    </row>
    <row r="5412" spans="1:6" ht="15.75" customHeight="1" x14ac:dyDescent="0.25">
      <c r="A5412" s="8"/>
      <c r="B5412" s="8" t="s">
        <v>16280</v>
      </c>
      <c r="C5412" s="8" t="s">
        <v>16281</v>
      </c>
      <c r="D5412" s="8" t="s">
        <v>13962</v>
      </c>
      <c r="E5412" s="8"/>
      <c r="F5412" s="8" t="s">
        <v>16378</v>
      </c>
    </row>
    <row r="5413" spans="1:6" ht="15.75" customHeight="1" x14ac:dyDescent="0.25">
      <c r="A5413" s="8"/>
      <c r="B5413" s="8" t="s">
        <v>16280</v>
      </c>
      <c r="C5413" s="8" t="s">
        <v>16281</v>
      </c>
      <c r="D5413" s="8" t="s">
        <v>13717</v>
      </c>
      <c r="E5413" s="8"/>
      <c r="F5413" s="8" t="s">
        <v>16369</v>
      </c>
    </row>
    <row r="5414" spans="1:6" ht="15.75" customHeight="1" x14ac:dyDescent="0.25">
      <c r="A5414" s="8"/>
      <c r="B5414" s="8" t="s">
        <v>16280</v>
      </c>
      <c r="C5414" s="8" t="s">
        <v>16281</v>
      </c>
      <c r="D5414" s="8" t="s">
        <v>13723</v>
      </c>
      <c r="E5414" s="8"/>
      <c r="F5414" s="8" t="s">
        <v>16367</v>
      </c>
    </row>
    <row r="5415" spans="1:6" ht="15.75" customHeight="1" x14ac:dyDescent="0.25">
      <c r="A5415" s="8"/>
      <c r="B5415" s="8" t="s">
        <v>16280</v>
      </c>
      <c r="C5415" s="8" t="s">
        <v>16281</v>
      </c>
      <c r="D5415" s="8" t="s">
        <v>13968</v>
      </c>
      <c r="E5415" s="8"/>
      <c r="F5415" s="8" t="s">
        <v>16379</v>
      </c>
    </row>
    <row r="5416" spans="1:6" ht="15.75" customHeight="1" x14ac:dyDescent="0.25">
      <c r="A5416" s="8"/>
      <c r="B5416" s="8" t="s">
        <v>16280</v>
      </c>
      <c r="C5416" s="8" t="s">
        <v>16281</v>
      </c>
      <c r="D5416" s="8" t="s">
        <v>13972</v>
      </c>
      <c r="E5416" s="8"/>
      <c r="F5416" s="8" t="s">
        <v>16380</v>
      </c>
    </row>
    <row r="5417" spans="1:6" ht="15.75" customHeight="1" x14ac:dyDescent="0.25">
      <c r="A5417" s="8"/>
      <c r="B5417" s="8" t="s">
        <v>16280</v>
      </c>
      <c r="C5417" s="8" t="s">
        <v>16281</v>
      </c>
      <c r="D5417" s="8" t="s">
        <v>13970</v>
      </c>
      <c r="E5417" s="8"/>
      <c r="F5417" s="8" t="s">
        <v>16381</v>
      </c>
    </row>
    <row r="5418" spans="1:6" ht="15.75" customHeight="1" x14ac:dyDescent="0.25">
      <c r="A5418" s="8"/>
      <c r="B5418" s="8" t="s">
        <v>16280</v>
      </c>
      <c r="C5418" s="8" t="s">
        <v>16281</v>
      </c>
      <c r="D5418" s="8" t="s">
        <v>13751</v>
      </c>
      <c r="E5418" s="8"/>
      <c r="F5418" s="8" t="s">
        <v>16467</v>
      </c>
    </row>
    <row r="5419" spans="1:6" ht="15.75" customHeight="1" x14ac:dyDescent="0.25">
      <c r="A5419" s="8"/>
      <c r="B5419" s="8" t="s">
        <v>16280</v>
      </c>
      <c r="C5419" s="8" t="s">
        <v>16281</v>
      </c>
      <c r="D5419" s="8" t="s">
        <v>18235</v>
      </c>
      <c r="E5419" s="8"/>
      <c r="F5419" s="8" t="s">
        <v>18250</v>
      </c>
    </row>
    <row r="5420" spans="1:6" ht="15.75" customHeight="1" x14ac:dyDescent="0.25">
      <c r="A5420" s="8"/>
      <c r="B5420" s="8" t="s">
        <v>16280</v>
      </c>
      <c r="C5420" s="8" t="s">
        <v>16281</v>
      </c>
      <c r="D5420" s="8" t="s">
        <v>13786</v>
      </c>
      <c r="E5420" s="8"/>
      <c r="F5420" s="8" t="s">
        <v>16357</v>
      </c>
    </row>
    <row r="5421" spans="1:6" ht="15.75" customHeight="1" x14ac:dyDescent="0.25">
      <c r="A5421" s="8"/>
      <c r="B5421" s="8" t="s">
        <v>16280</v>
      </c>
      <c r="C5421" s="8" t="s">
        <v>16281</v>
      </c>
      <c r="D5421" s="8" t="s">
        <v>13753</v>
      </c>
      <c r="E5421" s="8"/>
      <c r="F5421" s="8" t="s">
        <v>16463</v>
      </c>
    </row>
    <row r="5422" spans="1:6" ht="15.75" customHeight="1" x14ac:dyDescent="0.25">
      <c r="A5422" s="8"/>
      <c r="B5422" s="8" t="s">
        <v>16280</v>
      </c>
      <c r="C5422" s="8" t="s">
        <v>16281</v>
      </c>
      <c r="D5422" s="8" t="s">
        <v>13767</v>
      </c>
      <c r="E5422" s="8"/>
      <c r="F5422" s="8" t="s">
        <v>16464</v>
      </c>
    </row>
    <row r="5423" spans="1:6" ht="15.75" customHeight="1" x14ac:dyDescent="0.25">
      <c r="A5423" s="8"/>
      <c r="B5423" s="8" t="s">
        <v>16280</v>
      </c>
      <c r="C5423" s="8" t="s">
        <v>16281</v>
      </c>
      <c r="D5423" s="8" t="s">
        <v>13757</v>
      </c>
      <c r="E5423" s="8"/>
      <c r="F5423" s="8" t="s">
        <v>16376</v>
      </c>
    </row>
    <row r="5424" spans="1:6" ht="15.75" customHeight="1" x14ac:dyDescent="0.25">
      <c r="A5424" s="8"/>
      <c r="B5424" s="8" t="s">
        <v>16280</v>
      </c>
      <c r="C5424" s="8" t="s">
        <v>16281</v>
      </c>
      <c r="D5424" s="8" t="s">
        <v>13759</v>
      </c>
      <c r="E5424" s="8"/>
      <c r="F5424" s="8" t="s">
        <v>16462</v>
      </c>
    </row>
    <row r="5425" spans="1:6" ht="15.75" customHeight="1" x14ac:dyDescent="0.25">
      <c r="A5425" s="8"/>
      <c r="B5425" s="8" t="s">
        <v>16468</v>
      </c>
      <c r="C5425" s="8" t="s">
        <v>16469</v>
      </c>
      <c r="D5425" s="8" t="s">
        <v>9823</v>
      </c>
      <c r="E5425" s="8"/>
      <c r="F5425" s="8" t="s">
        <v>16483</v>
      </c>
    </row>
    <row r="5426" spans="1:6" ht="15.75" customHeight="1" x14ac:dyDescent="0.25">
      <c r="A5426" s="8"/>
      <c r="B5426" s="8" t="s">
        <v>16468</v>
      </c>
      <c r="C5426" s="8" t="s">
        <v>16469</v>
      </c>
      <c r="D5426" s="8" t="s">
        <v>9827</v>
      </c>
      <c r="E5426" s="8"/>
      <c r="F5426" s="8" t="s">
        <v>16484</v>
      </c>
    </row>
    <row r="5427" spans="1:6" ht="15.75" customHeight="1" x14ac:dyDescent="0.25">
      <c r="A5427" s="8"/>
      <c r="B5427" s="8" t="s">
        <v>16468</v>
      </c>
      <c r="C5427" s="8" t="s">
        <v>16469</v>
      </c>
      <c r="D5427" s="8" t="s">
        <v>9832</v>
      </c>
      <c r="E5427" s="8"/>
      <c r="F5427" s="8" t="s">
        <v>16491</v>
      </c>
    </row>
    <row r="5428" spans="1:6" ht="15.75" customHeight="1" x14ac:dyDescent="0.25">
      <c r="A5428" s="8"/>
      <c r="B5428" s="8" t="s">
        <v>16468</v>
      </c>
      <c r="C5428" s="8" t="s">
        <v>16469</v>
      </c>
      <c r="D5428" s="8" t="s">
        <v>9831</v>
      </c>
      <c r="E5428" s="8"/>
      <c r="F5428" s="8" t="s">
        <v>16490</v>
      </c>
    </row>
    <row r="5429" spans="1:6" ht="15.75" customHeight="1" x14ac:dyDescent="0.25">
      <c r="A5429" s="8"/>
      <c r="B5429" s="8" t="s">
        <v>16468</v>
      </c>
      <c r="C5429" s="8" t="s">
        <v>16469</v>
      </c>
      <c r="D5429" s="8" t="s">
        <v>9826</v>
      </c>
      <c r="E5429" s="8"/>
      <c r="F5429" s="8" t="s">
        <v>16486</v>
      </c>
    </row>
    <row r="5430" spans="1:6" ht="15.75" customHeight="1" x14ac:dyDescent="0.25">
      <c r="A5430" s="8"/>
      <c r="B5430" s="8" t="s">
        <v>16468</v>
      </c>
      <c r="C5430" s="8" t="s">
        <v>16469</v>
      </c>
      <c r="D5430" s="8" t="s">
        <v>9825</v>
      </c>
      <c r="E5430" s="8"/>
      <c r="F5430" s="8" t="s">
        <v>16485</v>
      </c>
    </row>
    <row r="5431" spans="1:6" ht="15.75" customHeight="1" x14ac:dyDescent="0.25">
      <c r="A5431" s="8"/>
      <c r="B5431" s="8" t="s">
        <v>16468</v>
      </c>
      <c r="C5431" s="8" t="s">
        <v>16469</v>
      </c>
      <c r="D5431" s="8" t="s">
        <v>9822</v>
      </c>
      <c r="E5431" s="8"/>
      <c r="F5431" s="8" t="s">
        <v>16482</v>
      </c>
    </row>
    <row r="5432" spans="1:6" ht="15.75" customHeight="1" x14ac:dyDescent="0.25">
      <c r="A5432" s="8"/>
      <c r="B5432" s="8" t="s">
        <v>16468</v>
      </c>
      <c r="C5432" s="8" t="s">
        <v>16469</v>
      </c>
      <c r="D5432" s="8" t="s">
        <v>9824</v>
      </c>
      <c r="E5432" s="8"/>
      <c r="F5432" s="8" t="s">
        <v>16487</v>
      </c>
    </row>
    <row r="5433" spans="1:6" ht="15.75" customHeight="1" x14ac:dyDescent="0.25">
      <c r="A5433" s="8"/>
      <c r="B5433" s="8" t="s">
        <v>16468</v>
      </c>
      <c r="C5433" s="8" t="s">
        <v>16469</v>
      </c>
      <c r="D5433" s="8" t="s">
        <v>9769</v>
      </c>
      <c r="E5433" s="8"/>
      <c r="F5433" s="8" t="s">
        <v>16475</v>
      </c>
    </row>
    <row r="5434" spans="1:6" ht="15.75" customHeight="1" x14ac:dyDescent="0.25">
      <c r="A5434" s="8"/>
      <c r="B5434" s="8" t="s">
        <v>16468</v>
      </c>
      <c r="C5434" s="8" t="s">
        <v>16469</v>
      </c>
      <c r="D5434" s="8" t="s">
        <v>9768</v>
      </c>
      <c r="E5434" s="8"/>
      <c r="F5434" s="8" t="s">
        <v>16474</v>
      </c>
    </row>
    <row r="5435" spans="1:6" ht="15.75" customHeight="1" x14ac:dyDescent="0.25">
      <c r="A5435" s="8"/>
      <c r="B5435" s="8" t="s">
        <v>16468</v>
      </c>
      <c r="C5435" s="8" t="s">
        <v>16469</v>
      </c>
      <c r="D5435" s="8" t="s">
        <v>9776</v>
      </c>
      <c r="E5435" s="8"/>
      <c r="F5435" s="8" t="s">
        <v>16471</v>
      </c>
    </row>
    <row r="5436" spans="1:6" ht="15.75" customHeight="1" x14ac:dyDescent="0.25">
      <c r="A5436" s="8"/>
      <c r="B5436" s="8" t="s">
        <v>16468</v>
      </c>
      <c r="C5436" s="8" t="s">
        <v>16469</v>
      </c>
      <c r="D5436" s="8" t="s">
        <v>9772</v>
      </c>
      <c r="E5436" s="8"/>
      <c r="F5436" s="8" t="s">
        <v>16470</v>
      </c>
    </row>
    <row r="5437" spans="1:6" ht="15.75" customHeight="1" x14ac:dyDescent="0.25">
      <c r="A5437" s="8"/>
      <c r="B5437" s="8" t="s">
        <v>16468</v>
      </c>
      <c r="C5437" s="8" t="s">
        <v>16469</v>
      </c>
      <c r="D5437" s="8" t="s">
        <v>9770</v>
      </c>
      <c r="E5437" s="8"/>
      <c r="F5437" s="8" t="s">
        <v>16473</v>
      </c>
    </row>
    <row r="5438" spans="1:6" ht="15.75" customHeight="1" x14ac:dyDescent="0.25">
      <c r="A5438" s="8"/>
      <c r="B5438" s="8" t="s">
        <v>16468</v>
      </c>
      <c r="C5438" s="8" t="s">
        <v>16469</v>
      </c>
      <c r="D5438" s="8" t="s">
        <v>9828</v>
      </c>
      <c r="E5438" s="8"/>
      <c r="F5438" s="8" t="s">
        <v>16488</v>
      </c>
    </row>
    <row r="5439" spans="1:6" ht="15.75" customHeight="1" x14ac:dyDescent="0.25">
      <c r="A5439" s="8"/>
      <c r="B5439" s="8" t="s">
        <v>16468</v>
      </c>
      <c r="C5439" s="8" t="s">
        <v>16469</v>
      </c>
      <c r="D5439" s="8" t="s">
        <v>9830</v>
      </c>
      <c r="E5439" s="8"/>
      <c r="F5439" s="8" t="s">
        <v>16492</v>
      </c>
    </row>
    <row r="5440" spans="1:6" ht="15.75" customHeight="1" x14ac:dyDescent="0.25">
      <c r="A5440" s="8"/>
      <c r="B5440" s="8" t="s">
        <v>16468</v>
      </c>
      <c r="C5440" s="8" t="s">
        <v>16469</v>
      </c>
      <c r="D5440" s="8" t="s">
        <v>9771</v>
      </c>
      <c r="E5440" s="8"/>
      <c r="F5440" s="8" t="s">
        <v>16481</v>
      </c>
    </row>
    <row r="5441" spans="1:6" ht="15.75" customHeight="1" x14ac:dyDescent="0.25">
      <c r="A5441" s="8"/>
      <c r="B5441" s="8" t="s">
        <v>16468</v>
      </c>
      <c r="C5441" s="8" t="s">
        <v>16469</v>
      </c>
      <c r="D5441" s="8" t="s">
        <v>9829</v>
      </c>
      <c r="E5441" s="8"/>
      <c r="F5441" s="8" t="s">
        <v>16489</v>
      </c>
    </row>
    <row r="5442" spans="1:6" ht="15.75" customHeight="1" x14ac:dyDescent="0.25">
      <c r="A5442" s="8"/>
      <c r="B5442" s="8" t="s">
        <v>16468</v>
      </c>
      <c r="C5442" s="8" t="s">
        <v>16469</v>
      </c>
      <c r="D5442" s="8" t="s">
        <v>9837</v>
      </c>
      <c r="E5442" s="8"/>
      <c r="F5442" s="8" t="s">
        <v>16620</v>
      </c>
    </row>
    <row r="5443" spans="1:6" ht="15.75" customHeight="1" x14ac:dyDescent="0.25">
      <c r="A5443" s="8"/>
      <c r="B5443" s="8" t="s">
        <v>16468</v>
      </c>
      <c r="C5443" s="8" t="s">
        <v>16469</v>
      </c>
      <c r="D5443" s="8" t="s">
        <v>9821</v>
      </c>
      <c r="E5443" s="8"/>
      <c r="F5443" s="8" t="s">
        <v>16619</v>
      </c>
    </row>
    <row r="5444" spans="1:6" ht="15.75" customHeight="1" x14ac:dyDescent="0.25">
      <c r="A5444" s="8"/>
      <c r="B5444" s="8" t="s">
        <v>16468</v>
      </c>
      <c r="C5444" s="8" t="s">
        <v>16469</v>
      </c>
      <c r="D5444" s="8" t="s">
        <v>9836</v>
      </c>
      <c r="E5444" s="8"/>
      <c r="F5444" s="8" t="s">
        <v>16618</v>
      </c>
    </row>
    <row r="5445" spans="1:6" ht="15.75" customHeight="1" x14ac:dyDescent="0.25">
      <c r="A5445" s="8"/>
      <c r="B5445" s="8" t="s">
        <v>16468</v>
      </c>
      <c r="C5445" s="8" t="s">
        <v>16469</v>
      </c>
      <c r="D5445" s="8" t="s">
        <v>9838</v>
      </c>
      <c r="E5445" s="8"/>
      <c r="F5445" s="8" t="s">
        <v>16617</v>
      </c>
    </row>
    <row r="5446" spans="1:6" ht="15.75" customHeight="1" x14ac:dyDescent="0.25">
      <c r="A5446" s="8"/>
      <c r="B5446" s="8" t="s">
        <v>16468</v>
      </c>
      <c r="C5446" s="8" t="s">
        <v>16469</v>
      </c>
      <c r="D5446" s="8" t="s">
        <v>9805</v>
      </c>
      <c r="E5446" s="8"/>
      <c r="F5446" s="8" t="s">
        <v>16616</v>
      </c>
    </row>
    <row r="5447" spans="1:6" ht="15.75" customHeight="1" x14ac:dyDescent="0.25">
      <c r="A5447" s="8"/>
      <c r="B5447" s="8" t="s">
        <v>16468</v>
      </c>
      <c r="C5447" s="8" t="s">
        <v>16469</v>
      </c>
      <c r="D5447" s="8" t="s">
        <v>9808</v>
      </c>
      <c r="E5447" s="8"/>
      <c r="F5447" s="8" t="s">
        <v>16615</v>
      </c>
    </row>
    <row r="5448" spans="1:6" ht="15.75" customHeight="1" x14ac:dyDescent="0.25">
      <c r="A5448" s="8"/>
      <c r="B5448" s="8" t="s">
        <v>16468</v>
      </c>
      <c r="C5448" s="8" t="s">
        <v>16469</v>
      </c>
      <c r="D5448" s="8" t="s">
        <v>9807</v>
      </c>
      <c r="E5448" s="8"/>
      <c r="F5448" s="8" t="s">
        <v>16614</v>
      </c>
    </row>
    <row r="5449" spans="1:6" ht="15.75" customHeight="1" x14ac:dyDescent="0.25">
      <c r="A5449" s="8"/>
      <c r="B5449" s="8" t="s">
        <v>16468</v>
      </c>
      <c r="C5449" s="8" t="s">
        <v>16469</v>
      </c>
      <c r="D5449" s="8" t="s">
        <v>9804</v>
      </c>
      <c r="E5449" s="8"/>
      <c r="F5449" s="8" t="s">
        <v>16613</v>
      </c>
    </row>
    <row r="5450" spans="1:6" ht="15.75" customHeight="1" x14ac:dyDescent="0.25">
      <c r="A5450" s="8"/>
      <c r="B5450" s="8" t="s">
        <v>16468</v>
      </c>
      <c r="C5450" s="8" t="s">
        <v>16469</v>
      </c>
      <c r="D5450" s="8" t="s">
        <v>9806</v>
      </c>
      <c r="E5450" s="8"/>
      <c r="F5450" s="8" t="s">
        <v>16612</v>
      </c>
    </row>
    <row r="5451" spans="1:6" ht="15.75" customHeight="1" x14ac:dyDescent="0.25">
      <c r="A5451" s="8"/>
      <c r="B5451" s="8" t="s">
        <v>16468</v>
      </c>
      <c r="C5451" s="8" t="s">
        <v>16469</v>
      </c>
      <c r="D5451" s="8" t="s">
        <v>9840</v>
      </c>
      <c r="E5451" s="8"/>
      <c r="F5451" s="8" t="s">
        <v>16611</v>
      </c>
    </row>
    <row r="5452" spans="1:6" ht="15.75" customHeight="1" x14ac:dyDescent="0.25">
      <c r="A5452" s="8"/>
      <c r="B5452" s="8" t="s">
        <v>16468</v>
      </c>
      <c r="C5452" s="8" t="s">
        <v>16469</v>
      </c>
      <c r="D5452" s="8" t="s">
        <v>9842</v>
      </c>
      <c r="E5452" s="8"/>
      <c r="F5452" s="8" t="s">
        <v>16610</v>
      </c>
    </row>
    <row r="5453" spans="1:6" ht="15.75" customHeight="1" x14ac:dyDescent="0.25">
      <c r="A5453" s="8"/>
      <c r="B5453" s="8" t="s">
        <v>16468</v>
      </c>
      <c r="C5453" s="8" t="s">
        <v>16469</v>
      </c>
      <c r="D5453" s="8" t="s">
        <v>9833</v>
      </c>
      <c r="E5453" s="8"/>
      <c r="F5453" s="8" t="s">
        <v>16609</v>
      </c>
    </row>
    <row r="5454" spans="1:6" ht="15.75" customHeight="1" x14ac:dyDescent="0.25">
      <c r="A5454" s="8"/>
      <c r="B5454" s="8" t="s">
        <v>16468</v>
      </c>
      <c r="C5454" s="8" t="s">
        <v>16469</v>
      </c>
      <c r="D5454" s="8" t="s">
        <v>9841</v>
      </c>
      <c r="E5454" s="8"/>
      <c r="F5454" s="8" t="s">
        <v>16608</v>
      </c>
    </row>
    <row r="5455" spans="1:6" ht="15.75" customHeight="1" x14ac:dyDescent="0.25">
      <c r="A5455" s="8"/>
      <c r="B5455" s="8" t="s">
        <v>16468</v>
      </c>
      <c r="C5455" s="8" t="s">
        <v>16469</v>
      </c>
      <c r="D5455" s="8" t="s">
        <v>9844</v>
      </c>
      <c r="E5455" s="8"/>
      <c r="F5455" s="8" t="s">
        <v>16607</v>
      </c>
    </row>
    <row r="5456" spans="1:6" ht="15.75" customHeight="1" x14ac:dyDescent="0.25">
      <c r="A5456" s="8"/>
      <c r="B5456" s="8" t="s">
        <v>16468</v>
      </c>
      <c r="C5456" s="8" t="s">
        <v>16469</v>
      </c>
      <c r="D5456" s="8" t="s">
        <v>9835</v>
      </c>
      <c r="E5456" s="8"/>
      <c r="F5456" s="8" t="s">
        <v>16606</v>
      </c>
    </row>
    <row r="5457" spans="1:6" ht="15.75" customHeight="1" x14ac:dyDescent="0.25">
      <c r="A5457" s="8"/>
      <c r="B5457" s="8" t="s">
        <v>16468</v>
      </c>
      <c r="C5457" s="8" t="s">
        <v>16469</v>
      </c>
      <c r="D5457" s="8" t="s">
        <v>9834</v>
      </c>
      <c r="E5457" s="8"/>
      <c r="F5457" s="8" t="s">
        <v>16605</v>
      </c>
    </row>
    <row r="5458" spans="1:6" ht="15.75" customHeight="1" x14ac:dyDescent="0.25">
      <c r="A5458" s="8"/>
      <c r="B5458" s="8" t="s">
        <v>16468</v>
      </c>
      <c r="C5458" s="8" t="s">
        <v>16469</v>
      </c>
      <c r="D5458" s="8" t="s">
        <v>9843</v>
      </c>
      <c r="E5458" s="8"/>
      <c r="F5458" s="8" t="s">
        <v>16604</v>
      </c>
    </row>
    <row r="5459" spans="1:6" ht="15.75" customHeight="1" x14ac:dyDescent="0.25">
      <c r="A5459" s="8"/>
      <c r="B5459" s="8" t="s">
        <v>16468</v>
      </c>
      <c r="C5459" s="8" t="s">
        <v>16469</v>
      </c>
      <c r="D5459" s="8" t="s">
        <v>9839</v>
      </c>
      <c r="E5459" s="8"/>
      <c r="F5459" s="8" t="s">
        <v>16603</v>
      </c>
    </row>
    <row r="5460" spans="1:6" ht="15.75" customHeight="1" x14ac:dyDescent="0.25">
      <c r="A5460" s="8"/>
      <c r="B5460" s="8" t="s">
        <v>16468</v>
      </c>
      <c r="C5460" s="8" t="s">
        <v>16469</v>
      </c>
      <c r="D5460" s="8" t="s">
        <v>9241</v>
      </c>
      <c r="E5460" s="8"/>
      <c r="F5460" s="8" t="s">
        <v>16551</v>
      </c>
    </row>
    <row r="5461" spans="1:6" ht="15.75" customHeight="1" x14ac:dyDescent="0.25">
      <c r="A5461" s="8"/>
      <c r="B5461" s="8" t="s">
        <v>16468</v>
      </c>
      <c r="C5461" s="8" t="s">
        <v>16469</v>
      </c>
      <c r="D5461" s="8" t="s">
        <v>9248</v>
      </c>
      <c r="E5461" s="8"/>
      <c r="F5461" s="8" t="s">
        <v>16563</v>
      </c>
    </row>
    <row r="5462" spans="1:6" ht="15.75" customHeight="1" x14ac:dyDescent="0.25">
      <c r="A5462" s="8"/>
      <c r="B5462" s="8" t="s">
        <v>16468</v>
      </c>
      <c r="C5462" s="8" t="s">
        <v>16469</v>
      </c>
      <c r="D5462" s="8" t="s">
        <v>9240</v>
      </c>
      <c r="E5462" s="8"/>
      <c r="F5462" s="8" t="s">
        <v>16549</v>
      </c>
    </row>
    <row r="5463" spans="1:6" ht="15.75" customHeight="1" x14ac:dyDescent="0.25">
      <c r="A5463" s="8"/>
      <c r="B5463" s="8" t="s">
        <v>16468</v>
      </c>
      <c r="C5463" s="8" t="s">
        <v>16469</v>
      </c>
      <c r="D5463" s="8" t="s">
        <v>9242</v>
      </c>
      <c r="E5463" s="8"/>
      <c r="F5463" s="8" t="s">
        <v>16552</v>
      </c>
    </row>
    <row r="5464" spans="1:6" ht="15.75" customHeight="1" x14ac:dyDescent="0.25">
      <c r="A5464" s="8"/>
      <c r="B5464" s="8" t="s">
        <v>16468</v>
      </c>
      <c r="C5464" s="8" t="s">
        <v>16469</v>
      </c>
      <c r="D5464" s="8" t="s">
        <v>9255</v>
      </c>
      <c r="E5464" s="8"/>
      <c r="F5464" s="8" t="s">
        <v>16562</v>
      </c>
    </row>
    <row r="5465" spans="1:6" ht="15.75" customHeight="1" x14ac:dyDescent="0.25">
      <c r="A5465" s="8"/>
      <c r="B5465" s="8" t="s">
        <v>16468</v>
      </c>
      <c r="C5465" s="8" t="s">
        <v>16469</v>
      </c>
      <c r="D5465" s="8" t="s">
        <v>9258</v>
      </c>
      <c r="E5465" s="8"/>
      <c r="F5465" s="8" t="s">
        <v>16561</v>
      </c>
    </row>
    <row r="5466" spans="1:6" ht="15.75" customHeight="1" x14ac:dyDescent="0.25">
      <c r="A5466" s="8"/>
      <c r="B5466" s="8" t="s">
        <v>16468</v>
      </c>
      <c r="C5466" s="8" t="s">
        <v>16469</v>
      </c>
      <c r="D5466" s="8" t="s">
        <v>9257</v>
      </c>
      <c r="E5466" s="8"/>
      <c r="F5466" s="8" t="s">
        <v>16558</v>
      </c>
    </row>
    <row r="5467" spans="1:6" ht="15.75" customHeight="1" x14ac:dyDescent="0.25">
      <c r="A5467" s="8"/>
      <c r="B5467" s="8" t="s">
        <v>16468</v>
      </c>
      <c r="C5467" s="8" t="s">
        <v>16469</v>
      </c>
      <c r="D5467" s="8" t="s">
        <v>9254</v>
      </c>
      <c r="E5467" s="8"/>
      <c r="F5467" s="8" t="s">
        <v>16565</v>
      </c>
    </row>
    <row r="5468" spans="1:6" ht="15.75" customHeight="1" x14ac:dyDescent="0.25">
      <c r="A5468" s="8"/>
      <c r="B5468" s="8" t="s">
        <v>16468</v>
      </c>
      <c r="C5468" s="8" t="s">
        <v>16469</v>
      </c>
      <c r="D5468" s="8" t="s">
        <v>9256</v>
      </c>
      <c r="E5468" s="8"/>
      <c r="F5468" s="8" t="s">
        <v>16564</v>
      </c>
    </row>
    <row r="5469" spans="1:6" ht="15.75" customHeight="1" x14ac:dyDescent="0.25">
      <c r="A5469" s="8"/>
      <c r="B5469" s="8" t="s">
        <v>16468</v>
      </c>
      <c r="C5469" s="8" t="s">
        <v>16469</v>
      </c>
      <c r="D5469" s="8" t="s">
        <v>9245</v>
      </c>
      <c r="E5469" s="8"/>
      <c r="F5469" s="8" t="s">
        <v>16578</v>
      </c>
    </row>
    <row r="5470" spans="1:6" ht="15.75" customHeight="1" x14ac:dyDescent="0.25">
      <c r="A5470" s="8"/>
      <c r="B5470" s="8" t="s">
        <v>16468</v>
      </c>
      <c r="C5470" s="8" t="s">
        <v>16469</v>
      </c>
      <c r="D5470" s="8" t="s">
        <v>9244</v>
      </c>
      <c r="E5470" s="8"/>
      <c r="F5470" s="8" t="s">
        <v>16566</v>
      </c>
    </row>
    <row r="5471" spans="1:6" ht="15.75" customHeight="1" x14ac:dyDescent="0.25">
      <c r="A5471" s="8"/>
      <c r="B5471" s="8" t="s">
        <v>16468</v>
      </c>
      <c r="C5471" s="8" t="s">
        <v>16469</v>
      </c>
      <c r="D5471" s="8" t="s">
        <v>9729</v>
      </c>
      <c r="E5471" s="8"/>
      <c r="F5471" s="8" t="s">
        <v>16576</v>
      </c>
    </row>
    <row r="5472" spans="1:6" ht="15.75" customHeight="1" x14ac:dyDescent="0.25">
      <c r="A5472" s="8"/>
      <c r="B5472" s="8" t="s">
        <v>16468</v>
      </c>
      <c r="C5472" s="8" t="s">
        <v>16469</v>
      </c>
      <c r="D5472" s="8" t="s">
        <v>9728</v>
      </c>
      <c r="E5472" s="8"/>
      <c r="F5472" s="8" t="s">
        <v>16579</v>
      </c>
    </row>
    <row r="5473" spans="1:6" ht="15.75" customHeight="1" x14ac:dyDescent="0.25">
      <c r="A5473" s="8"/>
      <c r="B5473" s="8" t="s">
        <v>16468</v>
      </c>
      <c r="C5473" s="8" t="s">
        <v>16469</v>
      </c>
      <c r="D5473" s="8" t="s">
        <v>9246</v>
      </c>
      <c r="E5473" s="8"/>
      <c r="F5473" s="8" t="s">
        <v>16555</v>
      </c>
    </row>
    <row r="5474" spans="1:6" ht="15.75" customHeight="1" x14ac:dyDescent="0.25">
      <c r="A5474" s="8"/>
      <c r="B5474" s="8" t="s">
        <v>16468</v>
      </c>
      <c r="C5474" s="8" t="s">
        <v>16469</v>
      </c>
      <c r="D5474" s="8" t="s">
        <v>9239</v>
      </c>
      <c r="E5474" s="8"/>
      <c r="F5474" s="8" t="s">
        <v>16553</v>
      </c>
    </row>
    <row r="5475" spans="1:6" ht="15.75" customHeight="1" x14ac:dyDescent="0.25">
      <c r="A5475" s="8"/>
      <c r="B5475" s="8" t="s">
        <v>16468</v>
      </c>
      <c r="C5475" s="8" t="s">
        <v>16469</v>
      </c>
      <c r="D5475" s="8" t="s">
        <v>9238</v>
      </c>
      <c r="E5475" s="8"/>
      <c r="F5475" s="8" t="s">
        <v>16550</v>
      </c>
    </row>
    <row r="5476" spans="1:6" ht="15.75" customHeight="1" x14ac:dyDescent="0.25">
      <c r="A5476" s="8"/>
      <c r="B5476" s="8" t="s">
        <v>16468</v>
      </c>
      <c r="C5476" s="8" t="s">
        <v>16469</v>
      </c>
      <c r="D5476" s="8" t="s">
        <v>9247</v>
      </c>
      <c r="E5476" s="8"/>
      <c r="F5476" s="8" t="s">
        <v>16554</v>
      </c>
    </row>
    <row r="5477" spans="1:6" ht="15.75" customHeight="1" x14ac:dyDescent="0.25">
      <c r="A5477" s="8"/>
      <c r="B5477" s="8" t="s">
        <v>16468</v>
      </c>
      <c r="C5477" s="8" t="s">
        <v>16469</v>
      </c>
      <c r="D5477" s="8" t="s">
        <v>9243</v>
      </c>
      <c r="E5477" s="8"/>
      <c r="F5477" s="8" t="s">
        <v>16556</v>
      </c>
    </row>
    <row r="5478" spans="1:6" ht="15.75" customHeight="1" x14ac:dyDescent="0.25">
      <c r="A5478" s="8"/>
      <c r="B5478" s="8" t="s">
        <v>16468</v>
      </c>
      <c r="C5478" s="8" t="s">
        <v>16469</v>
      </c>
      <c r="D5478" s="8" t="s">
        <v>9760</v>
      </c>
      <c r="E5478" s="8"/>
      <c r="F5478" s="8" t="s">
        <v>16507</v>
      </c>
    </row>
    <row r="5479" spans="1:6" ht="15.75" customHeight="1" x14ac:dyDescent="0.25">
      <c r="A5479" s="8"/>
      <c r="B5479" s="8" t="s">
        <v>16468</v>
      </c>
      <c r="C5479" s="8" t="s">
        <v>16469</v>
      </c>
      <c r="D5479" s="8" t="s">
        <v>9762</v>
      </c>
      <c r="E5479" s="8"/>
      <c r="F5479" s="8" t="s">
        <v>16477</v>
      </c>
    </row>
    <row r="5480" spans="1:6" ht="15.75" customHeight="1" x14ac:dyDescent="0.25">
      <c r="A5480" s="8"/>
      <c r="B5480" s="8" t="s">
        <v>16468</v>
      </c>
      <c r="C5480" s="8" t="s">
        <v>16469</v>
      </c>
      <c r="D5480" s="8" t="s">
        <v>9759</v>
      </c>
      <c r="E5480" s="8"/>
      <c r="F5480" s="8" t="s">
        <v>16509</v>
      </c>
    </row>
    <row r="5481" spans="1:6" ht="15.75" customHeight="1" x14ac:dyDescent="0.25">
      <c r="A5481" s="8"/>
      <c r="B5481" s="8" t="s">
        <v>16468</v>
      </c>
      <c r="C5481" s="8" t="s">
        <v>16469</v>
      </c>
      <c r="D5481" s="8" t="s">
        <v>9758</v>
      </c>
      <c r="E5481" s="8"/>
      <c r="F5481" s="8" t="s">
        <v>16508</v>
      </c>
    </row>
    <row r="5482" spans="1:6" ht="15.75" customHeight="1" x14ac:dyDescent="0.25">
      <c r="A5482" s="8"/>
      <c r="B5482" s="8" t="s">
        <v>16468</v>
      </c>
      <c r="C5482" s="8" t="s">
        <v>16469</v>
      </c>
      <c r="D5482" s="8" t="s">
        <v>9761</v>
      </c>
      <c r="E5482" s="8"/>
      <c r="F5482" s="8" t="s">
        <v>16476</v>
      </c>
    </row>
    <row r="5483" spans="1:6" ht="15.75" customHeight="1" x14ac:dyDescent="0.25">
      <c r="A5483" s="8"/>
      <c r="B5483" s="8" t="s">
        <v>16468</v>
      </c>
      <c r="C5483" s="8" t="s">
        <v>16469</v>
      </c>
      <c r="D5483" s="8" t="s">
        <v>9775</v>
      </c>
      <c r="E5483" s="8"/>
      <c r="F5483" s="8" t="s">
        <v>16478</v>
      </c>
    </row>
    <row r="5484" spans="1:6" ht="15.75" customHeight="1" x14ac:dyDescent="0.25">
      <c r="A5484" s="8"/>
      <c r="B5484" s="8" t="s">
        <v>16468</v>
      </c>
      <c r="C5484" s="8" t="s">
        <v>16469</v>
      </c>
      <c r="D5484" s="8" t="s">
        <v>9777</v>
      </c>
      <c r="E5484" s="8"/>
      <c r="F5484" s="8" t="s">
        <v>16472</v>
      </c>
    </row>
    <row r="5485" spans="1:6" ht="15.75" customHeight="1" x14ac:dyDescent="0.25">
      <c r="A5485" s="8"/>
      <c r="B5485" s="8" t="s">
        <v>16468</v>
      </c>
      <c r="C5485" s="8" t="s">
        <v>16469</v>
      </c>
      <c r="D5485" s="8" t="s">
        <v>9774</v>
      </c>
      <c r="E5485" s="8"/>
      <c r="F5485" s="8" t="s">
        <v>16480</v>
      </c>
    </row>
    <row r="5486" spans="1:6" ht="15.75" customHeight="1" x14ac:dyDescent="0.25">
      <c r="A5486" s="8"/>
      <c r="B5486" s="8" t="s">
        <v>16468</v>
      </c>
      <c r="C5486" s="8" t="s">
        <v>16469</v>
      </c>
      <c r="D5486" s="8" t="s">
        <v>9773</v>
      </c>
      <c r="E5486" s="8"/>
      <c r="F5486" s="8" t="s">
        <v>16479</v>
      </c>
    </row>
    <row r="5487" spans="1:6" ht="15.75" customHeight="1" x14ac:dyDescent="0.25">
      <c r="A5487" s="8"/>
      <c r="B5487" s="8" t="s">
        <v>16468</v>
      </c>
      <c r="C5487" s="8" t="s">
        <v>16469</v>
      </c>
      <c r="D5487" s="8" t="s">
        <v>9793</v>
      </c>
      <c r="E5487" s="8"/>
      <c r="F5487" s="8" t="s">
        <v>16511</v>
      </c>
    </row>
    <row r="5488" spans="1:6" ht="15.75" customHeight="1" x14ac:dyDescent="0.25">
      <c r="A5488" s="8"/>
      <c r="B5488" s="8" t="s">
        <v>16468</v>
      </c>
      <c r="C5488" s="8" t="s">
        <v>16469</v>
      </c>
      <c r="D5488" s="8" t="s">
        <v>9778</v>
      </c>
      <c r="E5488" s="8"/>
      <c r="F5488" s="8" t="s">
        <v>16510</v>
      </c>
    </row>
    <row r="5489" spans="1:6" ht="15.75" customHeight="1" x14ac:dyDescent="0.25">
      <c r="A5489" s="8"/>
      <c r="B5489" s="8" t="s">
        <v>16468</v>
      </c>
      <c r="C5489" s="8" t="s">
        <v>16469</v>
      </c>
      <c r="D5489" s="8" t="s">
        <v>9790</v>
      </c>
      <c r="E5489" s="8"/>
      <c r="F5489" s="8" t="s">
        <v>16495</v>
      </c>
    </row>
    <row r="5490" spans="1:6" ht="15.75" customHeight="1" x14ac:dyDescent="0.25">
      <c r="A5490" s="8"/>
      <c r="B5490" s="8" t="s">
        <v>16468</v>
      </c>
      <c r="C5490" s="8" t="s">
        <v>16469</v>
      </c>
      <c r="D5490" s="8" t="s">
        <v>9792</v>
      </c>
      <c r="E5490" s="8"/>
      <c r="F5490" s="8" t="s">
        <v>16503</v>
      </c>
    </row>
    <row r="5491" spans="1:6" ht="15.75" customHeight="1" x14ac:dyDescent="0.25">
      <c r="A5491" s="8"/>
      <c r="B5491" s="8" t="s">
        <v>16468</v>
      </c>
      <c r="C5491" s="8" t="s">
        <v>16469</v>
      </c>
      <c r="D5491" s="8" t="s">
        <v>9765</v>
      </c>
      <c r="E5491" s="8"/>
      <c r="F5491" s="8" t="s">
        <v>16513</v>
      </c>
    </row>
    <row r="5492" spans="1:6" ht="15.75" customHeight="1" x14ac:dyDescent="0.25">
      <c r="A5492" s="8"/>
      <c r="B5492" s="8" t="s">
        <v>16468</v>
      </c>
      <c r="C5492" s="8" t="s">
        <v>16469</v>
      </c>
      <c r="D5492" s="8" t="s">
        <v>9766</v>
      </c>
      <c r="E5492" s="8"/>
      <c r="F5492" s="8" t="s">
        <v>16505</v>
      </c>
    </row>
    <row r="5493" spans="1:6" ht="15.75" customHeight="1" x14ac:dyDescent="0.25">
      <c r="A5493" s="8"/>
      <c r="B5493" s="8" t="s">
        <v>16468</v>
      </c>
      <c r="C5493" s="8" t="s">
        <v>16469</v>
      </c>
      <c r="D5493" s="8" t="s">
        <v>9763</v>
      </c>
      <c r="E5493" s="8"/>
      <c r="F5493" s="8" t="s">
        <v>16504</v>
      </c>
    </row>
    <row r="5494" spans="1:6" ht="15.75" customHeight="1" x14ac:dyDescent="0.25">
      <c r="A5494" s="8"/>
      <c r="B5494" s="8" t="s">
        <v>16468</v>
      </c>
      <c r="C5494" s="8" t="s">
        <v>16469</v>
      </c>
      <c r="D5494" s="8" t="s">
        <v>9764</v>
      </c>
      <c r="E5494" s="8"/>
      <c r="F5494" s="8" t="s">
        <v>16512</v>
      </c>
    </row>
    <row r="5495" spans="1:6" ht="15.75" customHeight="1" x14ac:dyDescent="0.25">
      <c r="A5495" s="8"/>
      <c r="B5495" s="8" t="s">
        <v>16468</v>
      </c>
      <c r="C5495" s="8" t="s">
        <v>16469</v>
      </c>
      <c r="D5495" s="8" t="s">
        <v>9767</v>
      </c>
      <c r="E5495" s="8"/>
      <c r="F5495" s="8" t="s">
        <v>16506</v>
      </c>
    </row>
    <row r="5496" spans="1:6" ht="15.75" customHeight="1" x14ac:dyDescent="0.25">
      <c r="A5496" s="8"/>
      <c r="B5496" s="8" t="s">
        <v>16468</v>
      </c>
      <c r="C5496" s="8" t="s">
        <v>16469</v>
      </c>
      <c r="D5496" s="8" t="s">
        <v>9803</v>
      </c>
      <c r="E5496" s="8"/>
      <c r="F5496" s="8" t="s">
        <v>16602</v>
      </c>
    </row>
    <row r="5497" spans="1:6" ht="15.75" customHeight="1" x14ac:dyDescent="0.25">
      <c r="A5497" s="8"/>
      <c r="B5497" s="8" t="s">
        <v>16468</v>
      </c>
      <c r="C5497" s="8" t="s">
        <v>16469</v>
      </c>
      <c r="D5497" s="8" t="s">
        <v>9680</v>
      </c>
      <c r="E5497" s="8"/>
      <c r="F5497" s="8" t="s">
        <v>16630</v>
      </c>
    </row>
    <row r="5498" spans="1:6" ht="15.75" customHeight="1" x14ac:dyDescent="0.25">
      <c r="A5498" s="8"/>
      <c r="B5498" s="8" t="s">
        <v>16468</v>
      </c>
      <c r="C5498" s="8" t="s">
        <v>16469</v>
      </c>
      <c r="D5498" s="8" t="s">
        <v>9688</v>
      </c>
      <c r="E5498" s="8"/>
      <c r="F5498" s="8" t="s">
        <v>16633</v>
      </c>
    </row>
    <row r="5499" spans="1:6" ht="15.75" customHeight="1" x14ac:dyDescent="0.25">
      <c r="A5499" s="8"/>
      <c r="B5499" s="8" t="s">
        <v>16468</v>
      </c>
      <c r="C5499" s="8" t="s">
        <v>16469</v>
      </c>
      <c r="D5499" s="8" t="s">
        <v>9673</v>
      </c>
      <c r="E5499" s="8"/>
      <c r="F5499" s="8" t="s">
        <v>16634</v>
      </c>
    </row>
    <row r="5500" spans="1:6" ht="15.75" customHeight="1" x14ac:dyDescent="0.25">
      <c r="A5500" s="8"/>
      <c r="B5500" s="8" t="s">
        <v>16468</v>
      </c>
      <c r="C5500" s="8" t="s">
        <v>16469</v>
      </c>
      <c r="D5500" s="8" t="s">
        <v>9672</v>
      </c>
      <c r="E5500" s="8"/>
      <c r="F5500" s="8" t="s">
        <v>16631</v>
      </c>
    </row>
    <row r="5501" spans="1:6" ht="15.75" customHeight="1" x14ac:dyDescent="0.25">
      <c r="A5501" s="8"/>
      <c r="B5501" s="8" t="s">
        <v>16468</v>
      </c>
      <c r="C5501" s="8" t="s">
        <v>16469</v>
      </c>
      <c r="D5501" s="8" t="s">
        <v>9691</v>
      </c>
      <c r="E5501" s="8"/>
      <c r="F5501" s="8" t="s">
        <v>16539</v>
      </c>
    </row>
    <row r="5502" spans="1:6" ht="15.75" customHeight="1" x14ac:dyDescent="0.25">
      <c r="A5502" s="8"/>
      <c r="B5502" s="8" t="s">
        <v>16468</v>
      </c>
      <c r="C5502" s="8" t="s">
        <v>16469</v>
      </c>
      <c r="D5502" s="8" t="s">
        <v>9690</v>
      </c>
      <c r="E5502" s="8"/>
      <c r="F5502" s="8" t="s">
        <v>16538</v>
      </c>
    </row>
    <row r="5503" spans="1:6" ht="15.75" customHeight="1" x14ac:dyDescent="0.25">
      <c r="A5503" s="8"/>
      <c r="B5503" s="8" t="s">
        <v>16468</v>
      </c>
      <c r="C5503" s="8" t="s">
        <v>16469</v>
      </c>
      <c r="D5503" s="8" t="s">
        <v>9687</v>
      </c>
      <c r="E5503" s="8"/>
      <c r="F5503" s="8" t="s">
        <v>16632</v>
      </c>
    </row>
    <row r="5504" spans="1:6" ht="15.75" customHeight="1" x14ac:dyDescent="0.25">
      <c r="A5504" s="8"/>
      <c r="B5504" s="8" t="s">
        <v>16468</v>
      </c>
      <c r="C5504" s="8" t="s">
        <v>16469</v>
      </c>
      <c r="D5504" s="8" t="s">
        <v>9689</v>
      </c>
      <c r="E5504" s="8"/>
      <c r="F5504" s="8" t="s">
        <v>16585</v>
      </c>
    </row>
    <row r="5505" spans="1:6" ht="15.75" customHeight="1" x14ac:dyDescent="0.25">
      <c r="A5505" s="8"/>
      <c r="B5505" s="8" t="s">
        <v>16468</v>
      </c>
      <c r="C5505" s="8" t="s">
        <v>16469</v>
      </c>
      <c r="D5505" s="8" t="s">
        <v>9671</v>
      </c>
      <c r="E5505" s="8"/>
      <c r="F5505" s="8" t="s">
        <v>16637</v>
      </c>
    </row>
    <row r="5506" spans="1:6" ht="15.75" customHeight="1" x14ac:dyDescent="0.25">
      <c r="A5506" s="8"/>
      <c r="B5506" s="8" t="s">
        <v>16468</v>
      </c>
      <c r="C5506" s="8" t="s">
        <v>16469</v>
      </c>
      <c r="D5506" s="8" t="s">
        <v>9677</v>
      </c>
      <c r="E5506" s="8"/>
      <c r="F5506" s="8" t="s">
        <v>16621</v>
      </c>
    </row>
    <row r="5507" spans="1:6" ht="15.75" customHeight="1" x14ac:dyDescent="0.25">
      <c r="A5507" s="8"/>
      <c r="B5507" s="8" t="s">
        <v>16468</v>
      </c>
      <c r="C5507" s="8" t="s">
        <v>16469</v>
      </c>
      <c r="D5507" s="8" t="s">
        <v>9679</v>
      </c>
      <c r="E5507" s="8"/>
      <c r="F5507" s="8" t="s">
        <v>16624</v>
      </c>
    </row>
    <row r="5508" spans="1:6" ht="15.75" customHeight="1" x14ac:dyDescent="0.25">
      <c r="A5508" s="8"/>
      <c r="B5508" s="8" t="s">
        <v>16468</v>
      </c>
      <c r="C5508" s="8" t="s">
        <v>16469</v>
      </c>
      <c r="D5508" s="8" t="s">
        <v>9676</v>
      </c>
      <c r="E5508" s="8"/>
      <c r="F5508" s="8" t="s">
        <v>16625</v>
      </c>
    </row>
    <row r="5509" spans="1:6" ht="15.75" customHeight="1" x14ac:dyDescent="0.25">
      <c r="A5509" s="8"/>
      <c r="B5509" s="8" t="s">
        <v>16468</v>
      </c>
      <c r="C5509" s="8" t="s">
        <v>16469</v>
      </c>
      <c r="D5509" s="8" t="s">
        <v>9675</v>
      </c>
      <c r="E5509" s="8"/>
      <c r="F5509" s="8" t="s">
        <v>16622</v>
      </c>
    </row>
    <row r="5510" spans="1:6" ht="15.75" customHeight="1" x14ac:dyDescent="0.25">
      <c r="A5510" s="8"/>
      <c r="B5510" s="8" t="s">
        <v>16468</v>
      </c>
      <c r="C5510" s="8" t="s">
        <v>16469</v>
      </c>
      <c r="D5510" s="8" t="s">
        <v>9670</v>
      </c>
      <c r="E5510" s="8"/>
      <c r="F5510" s="8" t="s">
        <v>16635</v>
      </c>
    </row>
    <row r="5511" spans="1:6" ht="15.75" customHeight="1" x14ac:dyDescent="0.25">
      <c r="A5511" s="8"/>
      <c r="B5511" s="8" t="s">
        <v>16468</v>
      </c>
      <c r="C5511" s="8" t="s">
        <v>16469</v>
      </c>
      <c r="D5511" s="8" t="s">
        <v>9669</v>
      </c>
      <c r="E5511" s="8"/>
      <c r="F5511" s="8" t="s">
        <v>16638</v>
      </c>
    </row>
    <row r="5512" spans="1:6" ht="15.75" customHeight="1" x14ac:dyDescent="0.25">
      <c r="A5512" s="8"/>
      <c r="B5512" s="8" t="s">
        <v>16468</v>
      </c>
      <c r="C5512" s="8" t="s">
        <v>16469</v>
      </c>
      <c r="D5512" s="8" t="s">
        <v>9678</v>
      </c>
      <c r="E5512" s="8"/>
      <c r="F5512" s="8" t="s">
        <v>16623</v>
      </c>
    </row>
    <row r="5513" spans="1:6" ht="15.75" customHeight="1" x14ac:dyDescent="0.25">
      <c r="A5513" s="8"/>
      <c r="B5513" s="8" t="s">
        <v>16468</v>
      </c>
      <c r="C5513" s="8" t="s">
        <v>16469</v>
      </c>
      <c r="D5513" s="8" t="s">
        <v>9674</v>
      </c>
      <c r="E5513" s="8"/>
      <c r="F5513" s="8" t="s">
        <v>16636</v>
      </c>
    </row>
    <row r="5514" spans="1:6" ht="15.75" customHeight="1" x14ac:dyDescent="0.25">
      <c r="A5514" s="8"/>
      <c r="B5514" s="8" t="s">
        <v>16468</v>
      </c>
      <c r="C5514" s="8" t="s">
        <v>16469</v>
      </c>
      <c r="D5514" s="8" t="s">
        <v>9686</v>
      </c>
      <c r="E5514" s="8"/>
      <c r="F5514" s="8" t="s">
        <v>16541</v>
      </c>
    </row>
    <row r="5515" spans="1:6" ht="15.75" customHeight="1" x14ac:dyDescent="0.25">
      <c r="A5515" s="8"/>
      <c r="B5515" s="8" t="s">
        <v>16468</v>
      </c>
      <c r="C5515" s="8" t="s">
        <v>16469</v>
      </c>
      <c r="D5515" s="8" t="s">
        <v>9739</v>
      </c>
      <c r="E5515" s="8"/>
      <c r="F5515" s="8" t="s">
        <v>16545</v>
      </c>
    </row>
    <row r="5516" spans="1:6" ht="15.75" customHeight="1" x14ac:dyDescent="0.25">
      <c r="A5516" s="8"/>
      <c r="B5516" s="8" t="s">
        <v>16468</v>
      </c>
      <c r="C5516" s="8" t="s">
        <v>16469</v>
      </c>
      <c r="D5516" s="8" t="s">
        <v>9741</v>
      </c>
      <c r="E5516" s="8"/>
      <c r="F5516" s="8" t="s">
        <v>16544</v>
      </c>
    </row>
    <row r="5517" spans="1:6" ht="15.75" customHeight="1" x14ac:dyDescent="0.25">
      <c r="A5517" s="8"/>
      <c r="B5517" s="8" t="s">
        <v>16468</v>
      </c>
      <c r="C5517" s="8" t="s">
        <v>16469</v>
      </c>
      <c r="D5517" s="8" t="s">
        <v>9738</v>
      </c>
      <c r="E5517" s="8"/>
      <c r="F5517" s="8" t="s">
        <v>16543</v>
      </c>
    </row>
    <row r="5518" spans="1:6" ht="15.75" customHeight="1" x14ac:dyDescent="0.25">
      <c r="A5518" s="8"/>
      <c r="B5518" s="8" t="s">
        <v>16468</v>
      </c>
      <c r="C5518" s="8" t="s">
        <v>16469</v>
      </c>
      <c r="D5518" s="8" t="s">
        <v>9737</v>
      </c>
      <c r="E5518" s="8"/>
      <c r="F5518" s="8" t="s">
        <v>16542</v>
      </c>
    </row>
    <row r="5519" spans="1:6" ht="15.75" customHeight="1" x14ac:dyDescent="0.25">
      <c r="A5519" s="8"/>
      <c r="B5519" s="8" t="s">
        <v>16468</v>
      </c>
      <c r="C5519" s="8" t="s">
        <v>16469</v>
      </c>
      <c r="D5519" s="8" t="s">
        <v>9249</v>
      </c>
      <c r="E5519" s="8"/>
      <c r="F5519" s="8" t="s">
        <v>16559</v>
      </c>
    </row>
    <row r="5520" spans="1:6" ht="15.75" customHeight="1" x14ac:dyDescent="0.25">
      <c r="A5520" s="8"/>
      <c r="B5520" s="8" t="s">
        <v>16468</v>
      </c>
      <c r="C5520" s="8" t="s">
        <v>16469</v>
      </c>
      <c r="D5520" s="8" t="s">
        <v>9694</v>
      </c>
      <c r="E5520" s="8"/>
      <c r="F5520" s="8" t="s">
        <v>16642</v>
      </c>
    </row>
    <row r="5521" spans="1:6" ht="15.75" customHeight="1" x14ac:dyDescent="0.25">
      <c r="A5521" s="8"/>
      <c r="B5521" s="8" t="s">
        <v>16468</v>
      </c>
      <c r="C5521" s="8" t="s">
        <v>16469</v>
      </c>
      <c r="D5521" s="8" t="s">
        <v>9253</v>
      </c>
      <c r="E5521" s="8"/>
      <c r="F5521" s="8" t="s">
        <v>16557</v>
      </c>
    </row>
    <row r="5522" spans="1:6" ht="15.75" customHeight="1" x14ac:dyDescent="0.25">
      <c r="A5522" s="8"/>
      <c r="B5522" s="8" t="s">
        <v>16468</v>
      </c>
      <c r="C5522" s="8" t="s">
        <v>16469</v>
      </c>
      <c r="D5522" s="8" t="s">
        <v>9250</v>
      </c>
      <c r="E5522" s="8"/>
      <c r="F5522" s="8" t="s">
        <v>16560</v>
      </c>
    </row>
    <row r="5523" spans="1:6" ht="15.75" customHeight="1" x14ac:dyDescent="0.25">
      <c r="A5523" s="8"/>
      <c r="B5523" s="8" t="s">
        <v>16468</v>
      </c>
      <c r="C5523" s="8" t="s">
        <v>16469</v>
      </c>
      <c r="D5523" s="8" t="s">
        <v>9745</v>
      </c>
      <c r="E5523" s="8"/>
      <c r="F5523" s="8" t="s">
        <v>16548</v>
      </c>
    </row>
    <row r="5524" spans="1:6" ht="15.75" customHeight="1" x14ac:dyDescent="0.25">
      <c r="A5524" s="8"/>
      <c r="B5524" s="8" t="s">
        <v>16468</v>
      </c>
      <c r="C5524" s="8" t="s">
        <v>16469</v>
      </c>
      <c r="D5524" s="8" t="s">
        <v>9683</v>
      </c>
      <c r="E5524" s="8"/>
      <c r="F5524" s="8" t="s">
        <v>16534</v>
      </c>
    </row>
    <row r="5525" spans="1:6" ht="15.75" customHeight="1" x14ac:dyDescent="0.25">
      <c r="A5525" s="8"/>
      <c r="B5525" s="8" t="s">
        <v>16468</v>
      </c>
      <c r="C5525" s="8" t="s">
        <v>16469</v>
      </c>
      <c r="D5525" s="8" t="s">
        <v>9685</v>
      </c>
      <c r="E5525" s="8"/>
      <c r="F5525" s="8" t="s">
        <v>16533</v>
      </c>
    </row>
    <row r="5526" spans="1:6" ht="15.75" customHeight="1" x14ac:dyDescent="0.25">
      <c r="A5526" s="8"/>
      <c r="B5526" s="8" t="s">
        <v>16468</v>
      </c>
      <c r="C5526" s="8" t="s">
        <v>16469</v>
      </c>
      <c r="D5526" s="8" t="s">
        <v>9682</v>
      </c>
      <c r="E5526" s="8"/>
      <c r="F5526" s="8" t="s">
        <v>16540</v>
      </c>
    </row>
    <row r="5527" spans="1:6" ht="15.75" customHeight="1" x14ac:dyDescent="0.25">
      <c r="A5527" s="8"/>
      <c r="B5527" s="8" t="s">
        <v>16468</v>
      </c>
      <c r="C5527" s="8" t="s">
        <v>16469</v>
      </c>
      <c r="D5527" s="8" t="s">
        <v>9681</v>
      </c>
      <c r="E5527" s="8"/>
      <c r="F5527" s="8" t="s">
        <v>16537</v>
      </c>
    </row>
    <row r="5528" spans="1:6" ht="15.75" customHeight="1" x14ac:dyDescent="0.25">
      <c r="A5528" s="8"/>
      <c r="B5528" s="8" t="s">
        <v>16468</v>
      </c>
      <c r="C5528" s="8" t="s">
        <v>16469</v>
      </c>
      <c r="D5528" s="8" t="s">
        <v>9742</v>
      </c>
      <c r="E5528" s="8"/>
      <c r="F5528" s="8" t="s">
        <v>16547</v>
      </c>
    </row>
    <row r="5529" spans="1:6" ht="15.75" customHeight="1" x14ac:dyDescent="0.25">
      <c r="A5529" s="8"/>
      <c r="B5529" s="8" t="s">
        <v>16468</v>
      </c>
      <c r="C5529" s="8" t="s">
        <v>16469</v>
      </c>
      <c r="D5529" s="8" t="s">
        <v>9744</v>
      </c>
      <c r="E5529" s="8"/>
      <c r="F5529" s="8" t="s">
        <v>16546</v>
      </c>
    </row>
    <row r="5530" spans="1:6" ht="15.75" customHeight="1" x14ac:dyDescent="0.25">
      <c r="A5530" s="8"/>
      <c r="B5530" s="8" t="s">
        <v>16468</v>
      </c>
      <c r="C5530" s="8" t="s">
        <v>16469</v>
      </c>
      <c r="D5530" s="8" t="s">
        <v>9684</v>
      </c>
      <c r="E5530" s="8"/>
      <c r="F5530" s="8" t="s">
        <v>16536</v>
      </c>
    </row>
    <row r="5531" spans="1:6" ht="15.75" customHeight="1" x14ac:dyDescent="0.25">
      <c r="A5531" s="8"/>
      <c r="B5531" s="8" t="s">
        <v>16468</v>
      </c>
      <c r="C5531" s="8" t="s">
        <v>16469</v>
      </c>
      <c r="D5531" s="8" t="s">
        <v>9743</v>
      </c>
      <c r="E5531" s="8"/>
      <c r="F5531" s="8" t="s">
        <v>16535</v>
      </c>
    </row>
    <row r="5532" spans="1:6" ht="15.75" customHeight="1" x14ac:dyDescent="0.25">
      <c r="A5532" s="8"/>
      <c r="B5532" s="8" t="s">
        <v>16468</v>
      </c>
      <c r="C5532" s="8" t="s">
        <v>16469</v>
      </c>
      <c r="D5532" s="8" t="s">
        <v>9692</v>
      </c>
      <c r="E5532" s="8"/>
      <c r="F5532" s="8" t="s">
        <v>16628</v>
      </c>
    </row>
    <row r="5533" spans="1:6" ht="15.75" customHeight="1" x14ac:dyDescent="0.25">
      <c r="A5533" s="8"/>
      <c r="B5533" s="8" t="s">
        <v>16468</v>
      </c>
      <c r="C5533" s="8" t="s">
        <v>16469</v>
      </c>
      <c r="D5533" s="8" t="s">
        <v>9811</v>
      </c>
      <c r="E5533" s="8"/>
      <c r="F5533" s="8" t="s">
        <v>16600</v>
      </c>
    </row>
    <row r="5534" spans="1:6" ht="15.75" customHeight="1" x14ac:dyDescent="0.25">
      <c r="A5534" s="8"/>
      <c r="B5534" s="8" t="s">
        <v>16468</v>
      </c>
      <c r="C5534" s="8" t="s">
        <v>16469</v>
      </c>
      <c r="D5534" s="8" t="s">
        <v>9810</v>
      </c>
      <c r="E5534" s="8"/>
      <c r="F5534" s="8" t="s">
        <v>16597</v>
      </c>
    </row>
    <row r="5535" spans="1:6" ht="15.75" customHeight="1" x14ac:dyDescent="0.25">
      <c r="A5535" s="8"/>
      <c r="B5535" s="8" t="s">
        <v>16468</v>
      </c>
      <c r="C5535" s="8" t="s">
        <v>16469</v>
      </c>
      <c r="D5535" s="8" t="s">
        <v>9819</v>
      </c>
      <c r="E5535" s="8"/>
      <c r="F5535" s="8" t="s">
        <v>16598</v>
      </c>
    </row>
    <row r="5536" spans="1:6" ht="15.75" customHeight="1" x14ac:dyDescent="0.25">
      <c r="A5536" s="8"/>
      <c r="B5536" s="8" t="s">
        <v>16468</v>
      </c>
      <c r="C5536" s="8" t="s">
        <v>16469</v>
      </c>
      <c r="D5536" s="8" t="s">
        <v>9815</v>
      </c>
      <c r="E5536" s="8"/>
      <c r="F5536" s="8" t="s">
        <v>16601</v>
      </c>
    </row>
    <row r="5537" spans="1:6" ht="15.75" customHeight="1" x14ac:dyDescent="0.25">
      <c r="A5537" s="8"/>
      <c r="B5537" s="8" t="s">
        <v>16468</v>
      </c>
      <c r="C5537" s="8" t="s">
        <v>16469</v>
      </c>
      <c r="D5537" s="8" t="s">
        <v>9813</v>
      </c>
      <c r="E5537" s="8"/>
      <c r="F5537" s="8" t="s">
        <v>16596</v>
      </c>
    </row>
    <row r="5538" spans="1:6" ht="15.75" customHeight="1" x14ac:dyDescent="0.25">
      <c r="A5538" s="8"/>
      <c r="B5538" s="8" t="s">
        <v>16468</v>
      </c>
      <c r="C5538" s="8" t="s">
        <v>16469</v>
      </c>
      <c r="D5538" s="8" t="s">
        <v>9698</v>
      </c>
      <c r="E5538" s="8"/>
      <c r="F5538" s="8" t="s">
        <v>16645</v>
      </c>
    </row>
    <row r="5539" spans="1:6" ht="15.75" customHeight="1" x14ac:dyDescent="0.25">
      <c r="A5539" s="8"/>
      <c r="B5539" s="8" t="s">
        <v>16468</v>
      </c>
      <c r="C5539" s="8" t="s">
        <v>16469</v>
      </c>
      <c r="D5539" s="8" t="s">
        <v>9812</v>
      </c>
      <c r="E5539" s="8"/>
      <c r="F5539" s="8" t="s">
        <v>16595</v>
      </c>
    </row>
    <row r="5540" spans="1:6" ht="15.75" customHeight="1" x14ac:dyDescent="0.25">
      <c r="A5540" s="8"/>
      <c r="B5540" s="8" t="s">
        <v>16468</v>
      </c>
      <c r="C5540" s="8" t="s">
        <v>16469</v>
      </c>
      <c r="D5540" s="8" t="s">
        <v>9814</v>
      </c>
      <c r="E5540" s="8"/>
      <c r="F5540" s="8" t="s">
        <v>16594</v>
      </c>
    </row>
    <row r="5541" spans="1:6" ht="15.75" customHeight="1" x14ac:dyDescent="0.25">
      <c r="A5541" s="8"/>
      <c r="B5541" s="8" t="s">
        <v>16468</v>
      </c>
      <c r="C5541" s="8" t="s">
        <v>16469</v>
      </c>
      <c r="D5541" s="8" t="s">
        <v>9820</v>
      </c>
      <c r="E5541" s="8"/>
      <c r="F5541" s="8" t="s">
        <v>16599</v>
      </c>
    </row>
    <row r="5542" spans="1:6" ht="15.75" customHeight="1" x14ac:dyDescent="0.25">
      <c r="A5542" s="8"/>
      <c r="B5542" s="8" t="s">
        <v>16468</v>
      </c>
      <c r="C5542" s="8" t="s">
        <v>16469</v>
      </c>
      <c r="D5542" s="8" t="s">
        <v>9801</v>
      </c>
      <c r="E5542" s="8"/>
      <c r="F5542" s="8" t="s">
        <v>16593</v>
      </c>
    </row>
    <row r="5543" spans="1:6" ht="15.75" customHeight="1" x14ac:dyDescent="0.25">
      <c r="A5543" s="8"/>
      <c r="B5543" s="8" t="s">
        <v>16468</v>
      </c>
      <c r="C5543" s="8" t="s">
        <v>16469</v>
      </c>
      <c r="D5543" s="8" t="s">
        <v>9802</v>
      </c>
      <c r="E5543" s="8"/>
      <c r="F5543" s="8" t="s">
        <v>16592</v>
      </c>
    </row>
    <row r="5544" spans="1:6" ht="15.75" customHeight="1" x14ac:dyDescent="0.25">
      <c r="A5544" s="8"/>
      <c r="B5544" s="8" t="s">
        <v>16468</v>
      </c>
      <c r="C5544" s="8" t="s">
        <v>16469</v>
      </c>
      <c r="D5544" s="8" t="s">
        <v>9800</v>
      </c>
      <c r="E5544" s="8"/>
      <c r="F5544" s="8" t="s">
        <v>16591</v>
      </c>
    </row>
    <row r="5545" spans="1:6" ht="15.75" customHeight="1" x14ac:dyDescent="0.25">
      <c r="A5545" s="8"/>
      <c r="B5545" s="8" t="s">
        <v>16468</v>
      </c>
      <c r="C5545" s="8" t="s">
        <v>16469</v>
      </c>
      <c r="D5545" s="8" t="s">
        <v>9799</v>
      </c>
      <c r="E5545" s="8"/>
      <c r="F5545" s="8" t="s">
        <v>16590</v>
      </c>
    </row>
    <row r="5546" spans="1:6" ht="15.75" customHeight="1" x14ac:dyDescent="0.25">
      <c r="A5546" s="8"/>
      <c r="B5546" s="8" t="s">
        <v>16468</v>
      </c>
      <c r="C5546" s="8" t="s">
        <v>16469</v>
      </c>
      <c r="D5546" s="8" t="s">
        <v>9816</v>
      </c>
      <c r="E5546" s="8"/>
      <c r="F5546" s="8" t="s">
        <v>16589</v>
      </c>
    </row>
    <row r="5547" spans="1:6" ht="15.75" customHeight="1" x14ac:dyDescent="0.25">
      <c r="A5547" s="8"/>
      <c r="B5547" s="8" t="s">
        <v>16468</v>
      </c>
      <c r="C5547" s="8" t="s">
        <v>16469</v>
      </c>
      <c r="D5547" s="8" t="s">
        <v>9818</v>
      </c>
      <c r="E5547" s="8"/>
      <c r="F5547" s="8" t="s">
        <v>16588</v>
      </c>
    </row>
    <row r="5548" spans="1:6" ht="15.75" customHeight="1" x14ac:dyDescent="0.25">
      <c r="A5548" s="8"/>
      <c r="B5548" s="8" t="s">
        <v>16468</v>
      </c>
      <c r="C5548" s="8" t="s">
        <v>16469</v>
      </c>
      <c r="D5548" s="8" t="s">
        <v>9809</v>
      </c>
      <c r="E5548" s="8"/>
      <c r="F5548" s="8" t="s">
        <v>16587</v>
      </c>
    </row>
    <row r="5549" spans="1:6" ht="15.75" customHeight="1" x14ac:dyDescent="0.25">
      <c r="A5549" s="8"/>
      <c r="B5549" s="8" t="s">
        <v>16468</v>
      </c>
      <c r="C5549" s="8" t="s">
        <v>16469</v>
      </c>
      <c r="D5549" s="8" t="s">
        <v>9817</v>
      </c>
      <c r="E5549" s="8"/>
      <c r="F5549" s="8" t="s">
        <v>16586</v>
      </c>
    </row>
    <row r="5550" spans="1:6" ht="15.75" customHeight="1" x14ac:dyDescent="0.25">
      <c r="A5550" s="8"/>
      <c r="B5550" s="8" t="s">
        <v>16468</v>
      </c>
      <c r="C5550" s="8" t="s">
        <v>16469</v>
      </c>
      <c r="D5550" s="8" t="s">
        <v>9699</v>
      </c>
      <c r="E5550" s="8"/>
      <c r="F5550" s="8" t="s">
        <v>16644</v>
      </c>
    </row>
    <row r="5551" spans="1:6" ht="15.75" customHeight="1" x14ac:dyDescent="0.25">
      <c r="A5551" s="8"/>
      <c r="B5551" s="8" t="s">
        <v>16468</v>
      </c>
      <c r="C5551" s="8" t="s">
        <v>16469</v>
      </c>
      <c r="D5551" s="8" t="s">
        <v>9707</v>
      </c>
      <c r="E5551" s="8"/>
      <c r="F5551" s="8" t="s">
        <v>16650</v>
      </c>
    </row>
    <row r="5552" spans="1:6" ht="15.75" customHeight="1" x14ac:dyDescent="0.25">
      <c r="A5552" s="8"/>
      <c r="B5552" s="8" t="s">
        <v>16468</v>
      </c>
      <c r="C5552" s="8" t="s">
        <v>16469</v>
      </c>
      <c r="D5552" s="8" t="s">
        <v>9703</v>
      </c>
      <c r="E5552" s="8"/>
      <c r="F5552" s="8" t="s">
        <v>16649</v>
      </c>
    </row>
    <row r="5553" spans="1:6" ht="15.75" customHeight="1" x14ac:dyDescent="0.25">
      <c r="A5553" s="8"/>
      <c r="B5553" s="8" t="s">
        <v>16468</v>
      </c>
      <c r="C5553" s="8" t="s">
        <v>16469</v>
      </c>
      <c r="D5553" s="8" t="s">
        <v>9712</v>
      </c>
      <c r="E5553" s="8"/>
      <c r="F5553" s="8" t="s">
        <v>16648</v>
      </c>
    </row>
    <row r="5554" spans="1:6" ht="15.75" customHeight="1" x14ac:dyDescent="0.25">
      <c r="A5554" s="8"/>
      <c r="B5554" s="8" t="s">
        <v>16468</v>
      </c>
      <c r="C5554" s="8" t="s">
        <v>16469</v>
      </c>
      <c r="D5554" s="8" t="s">
        <v>9711</v>
      </c>
      <c r="E5554" s="8"/>
      <c r="F5554" s="8" t="s">
        <v>16647</v>
      </c>
    </row>
    <row r="5555" spans="1:6" ht="15.75" customHeight="1" x14ac:dyDescent="0.25">
      <c r="A5555" s="8"/>
      <c r="B5555" s="8" t="s">
        <v>16468</v>
      </c>
      <c r="C5555" s="8" t="s">
        <v>16469</v>
      </c>
      <c r="D5555" s="8" t="s">
        <v>9706</v>
      </c>
      <c r="E5555" s="8"/>
      <c r="F5555" s="8" t="s">
        <v>16626</v>
      </c>
    </row>
    <row r="5556" spans="1:6" ht="15.75" customHeight="1" x14ac:dyDescent="0.25">
      <c r="A5556" s="8"/>
      <c r="B5556" s="8" t="s">
        <v>16468</v>
      </c>
      <c r="C5556" s="8" t="s">
        <v>16469</v>
      </c>
      <c r="D5556" s="8" t="s">
        <v>9705</v>
      </c>
      <c r="E5556" s="8"/>
      <c r="F5556" s="8" t="s">
        <v>16629</v>
      </c>
    </row>
    <row r="5557" spans="1:6" ht="15.75" customHeight="1" x14ac:dyDescent="0.25">
      <c r="A5557" s="8"/>
      <c r="B5557" s="8" t="s">
        <v>16468</v>
      </c>
      <c r="C5557" s="8" t="s">
        <v>16469</v>
      </c>
      <c r="D5557" s="8" t="s">
        <v>9702</v>
      </c>
      <c r="E5557" s="8"/>
      <c r="F5557" s="8" t="s">
        <v>16639</v>
      </c>
    </row>
    <row r="5558" spans="1:6" ht="15.75" customHeight="1" x14ac:dyDescent="0.25">
      <c r="A5558" s="8"/>
      <c r="B5558" s="8" t="s">
        <v>16468</v>
      </c>
      <c r="C5558" s="8" t="s">
        <v>16469</v>
      </c>
      <c r="D5558" s="8" t="s">
        <v>9704</v>
      </c>
      <c r="E5558" s="8"/>
      <c r="F5558" s="8" t="s">
        <v>16627</v>
      </c>
    </row>
    <row r="5559" spans="1:6" ht="15.75" customHeight="1" x14ac:dyDescent="0.25">
      <c r="A5559" s="8"/>
      <c r="B5559" s="8" t="s">
        <v>16468</v>
      </c>
      <c r="C5559" s="8" t="s">
        <v>16469</v>
      </c>
      <c r="D5559" s="8" t="s">
        <v>9710</v>
      </c>
      <c r="E5559" s="8"/>
      <c r="F5559" s="8" t="s">
        <v>16651</v>
      </c>
    </row>
    <row r="5560" spans="1:6" ht="15.75" customHeight="1" x14ac:dyDescent="0.25">
      <c r="A5560" s="8"/>
      <c r="B5560" s="8" t="s">
        <v>16468</v>
      </c>
      <c r="C5560" s="8" t="s">
        <v>16469</v>
      </c>
      <c r="D5560" s="8" t="s">
        <v>9693</v>
      </c>
      <c r="E5560" s="8"/>
      <c r="F5560" s="8" t="s">
        <v>16640</v>
      </c>
    </row>
    <row r="5561" spans="1:6" ht="15.75" customHeight="1" x14ac:dyDescent="0.25">
      <c r="A5561" s="8"/>
      <c r="B5561" s="8" t="s">
        <v>16468</v>
      </c>
      <c r="C5561" s="8" t="s">
        <v>16469</v>
      </c>
      <c r="D5561" s="8" t="s">
        <v>9696</v>
      </c>
      <c r="E5561" s="8"/>
      <c r="F5561" s="8" t="s">
        <v>16641</v>
      </c>
    </row>
    <row r="5562" spans="1:6" ht="15.75" customHeight="1" x14ac:dyDescent="0.25">
      <c r="A5562" s="8"/>
      <c r="B5562" s="8" t="s">
        <v>16468</v>
      </c>
      <c r="C5562" s="8" t="s">
        <v>16469</v>
      </c>
      <c r="D5562" s="8" t="s">
        <v>9700</v>
      </c>
      <c r="E5562" s="8"/>
      <c r="F5562" s="8" t="s">
        <v>16646</v>
      </c>
    </row>
    <row r="5563" spans="1:6" ht="15.75" customHeight="1" x14ac:dyDescent="0.25">
      <c r="A5563" s="8"/>
      <c r="B5563" s="8" t="s">
        <v>16468</v>
      </c>
      <c r="C5563" s="8" t="s">
        <v>16469</v>
      </c>
      <c r="D5563" s="8" t="s">
        <v>9697</v>
      </c>
      <c r="E5563" s="8"/>
      <c r="F5563" s="8" t="s">
        <v>16643</v>
      </c>
    </row>
    <row r="5564" spans="1:6" ht="15.75" customHeight="1" x14ac:dyDescent="0.25">
      <c r="A5564" s="8"/>
      <c r="B5564" s="8" t="s">
        <v>16468</v>
      </c>
      <c r="C5564" s="8" t="s">
        <v>16469</v>
      </c>
      <c r="D5564" s="8" t="s">
        <v>9709</v>
      </c>
      <c r="E5564" s="8"/>
      <c r="F5564" s="8" t="s">
        <v>16655</v>
      </c>
    </row>
    <row r="5565" spans="1:6" ht="15.75" customHeight="1" x14ac:dyDescent="0.25">
      <c r="A5565" s="8"/>
      <c r="B5565" s="8" t="s">
        <v>16468</v>
      </c>
      <c r="C5565" s="8" t="s">
        <v>16469</v>
      </c>
      <c r="D5565" s="8" t="s">
        <v>9708</v>
      </c>
      <c r="E5565" s="8"/>
      <c r="F5565" s="8" t="s">
        <v>16654</v>
      </c>
    </row>
    <row r="5566" spans="1:6" ht="15.75" customHeight="1" x14ac:dyDescent="0.25">
      <c r="A5566" s="8"/>
      <c r="B5566" s="8" t="s">
        <v>16468</v>
      </c>
      <c r="C5566" s="8" t="s">
        <v>16469</v>
      </c>
      <c r="D5566" s="8" t="s">
        <v>9695</v>
      </c>
      <c r="E5566" s="8"/>
      <c r="F5566" s="8" t="s">
        <v>16653</v>
      </c>
    </row>
    <row r="5567" spans="1:6" ht="15.75" customHeight="1" x14ac:dyDescent="0.25">
      <c r="A5567" s="8"/>
      <c r="B5567" s="8" t="s">
        <v>16468</v>
      </c>
      <c r="C5567" s="8" t="s">
        <v>16469</v>
      </c>
      <c r="D5567" s="8" t="s">
        <v>9701</v>
      </c>
      <c r="E5567" s="8"/>
      <c r="F5567" s="8" t="s">
        <v>16652</v>
      </c>
    </row>
    <row r="5568" spans="1:6" ht="15.75" customHeight="1" x14ac:dyDescent="0.25">
      <c r="A5568" s="8"/>
      <c r="B5568" s="8" t="s">
        <v>16468</v>
      </c>
      <c r="C5568" s="8" t="s">
        <v>16469</v>
      </c>
      <c r="D5568" s="8" t="s">
        <v>9727</v>
      </c>
      <c r="E5568" s="8"/>
      <c r="F5568" s="8" t="s">
        <v>16577</v>
      </c>
    </row>
    <row r="5569" spans="1:6" ht="15.75" customHeight="1" x14ac:dyDescent="0.25">
      <c r="A5569" s="8"/>
      <c r="B5569" s="8" t="s">
        <v>16468</v>
      </c>
      <c r="C5569" s="8" t="s">
        <v>16469</v>
      </c>
      <c r="D5569" s="8" t="s">
        <v>9719</v>
      </c>
      <c r="E5569" s="8"/>
      <c r="F5569" s="8" t="s">
        <v>16527</v>
      </c>
    </row>
    <row r="5570" spans="1:6" ht="15.75" customHeight="1" x14ac:dyDescent="0.25">
      <c r="A5570" s="8"/>
      <c r="B5570" s="8" t="s">
        <v>16468</v>
      </c>
      <c r="C5570" s="8" t="s">
        <v>16469</v>
      </c>
      <c r="D5570" s="8" t="s">
        <v>9721</v>
      </c>
      <c r="E5570" s="8"/>
      <c r="F5570" s="8" t="s">
        <v>16524</v>
      </c>
    </row>
    <row r="5571" spans="1:6" ht="15.75" customHeight="1" x14ac:dyDescent="0.25">
      <c r="A5571" s="8"/>
      <c r="B5571" s="8" t="s">
        <v>16468</v>
      </c>
      <c r="C5571" s="8" t="s">
        <v>16469</v>
      </c>
      <c r="D5571" s="8" t="s">
        <v>9723</v>
      </c>
      <c r="E5571" s="8"/>
      <c r="F5571" s="8" t="s">
        <v>16523</v>
      </c>
    </row>
    <row r="5572" spans="1:6" ht="15.75" customHeight="1" x14ac:dyDescent="0.25">
      <c r="A5572" s="8"/>
      <c r="B5572" s="8" t="s">
        <v>16468</v>
      </c>
      <c r="C5572" s="8" t="s">
        <v>16469</v>
      </c>
      <c r="D5572" s="8" t="s">
        <v>9736</v>
      </c>
      <c r="E5572" s="8"/>
      <c r="F5572" s="8" t="s">
        <v>16531</v>
      </c>
    </row>
    <row r="5573" spans="1:6" ht="15.75" customHeight="1" x14ac:dyDescent="0.25">
      <c r="A5573" s="8"/>
      <c r="B5573" s="8" t="s">
        <v>16468</v>
      </c>
      <c r="C5573" s="8" t="s">
        <v>16469</v>
      </c>
      <c r="D5573" s="8" t="s">
        <v>18212</v>
      </c>
      <c r="E5573" s="8"/>
      <c r="F5573" s="8" t="s">
        <v>18251</v>
      </c>
    </row>
    <row r="5574" spans="1:6" ht="15.75" customHeight="1" x14ac:dyDescent="0.25">
      <c r="A5574" s="8"/>
      <c r="B5574" s="8" t="s">
        <v>16468</v>
      </c>
      <c r="C5574" s="8" t="s">
        <v>16469</v>
      </c>
      <c r="D5574" s="8" t="s">
        <v>9720</v>
      </c>
      <c r="E5574" s="8"/>
      <c r="F5574" s="8" t="s">
        <v>16530</v>
      </c>
    </row>
    <row r="5575" spans="1:6" ht="15.75" customHeight="1" x14ac:dyDescent="0.25">
      <c r="A5575" s="8"/>
      <c r="B5575" s="8" t="s">
        <v>16468</v>
      </c>
      <c r="C5575" s="8" t="s">
        <v>16469</v>
      </c>
      <c r="D5575" s="8" t="s">
        <v>9713</v>
      </c>
      <c r="E5575" s="8"/>
      <c r="F5575" s="8" t="s">
        <v>16572</v>
      </c>
    </row>
    <row r="5576" spans="1:6" ht="15.75" customHeight="1" x14ac:dyDescent="0.25">
      <c r="A5576" s="8"/>
      <c r="B5576" s="8" t="s">
        <v>16468</v>
      </c>
      <c r="C5576" s="8" t="s">
        <v>16469</v>
      </c>
      <c r="D5576" s="8" t="s">
        <v>9715</v>
      </c>
      <c r="E5576" s="8"/>
      <c r="F5576" s="8" t="s">
        <v>16575</v>
      </c>
    </row>
    <row r="5577" spans="1:6" ht="15.75" customHeight="1" x14ac:dyDescent="0.25">
      <c r="A5577" s="8"/>
      <c r="B5577" s="8" t="s">
        <v>16468</v>
      </c>
      <c r="C5577" s="8" t="s">
        <v>16469</v>
      </c>
      <c r="D5577" s="8" t="s">
        <v>9717</v>
      </c>
      <c r="E5577" s="8"/>
      <c r="F5577" s="8" t="s">
        <v>16574</v>
      </c>
    </row>
    <row r="5578" spans="1:6" ht="15.75" customHeight="1" x14ac:dyDescent="0.25">
      <c r="A5578" s="8"/>
      <c r="B5578" s="8" t="s">
        <v>16468</v>
      </c>
      <c r="C5578" s="8" t="s">
        <v>16469</v>
      </c>
      <c r="D5578" s="8" t="s">
        <v>9722</v>
      </c>
      <c r="E5578" s="8"/>
      <c r="F5578" s="8" t="s">
        <v>16526</v>
      </c>
    </row>
    <row r="5579" spans="1:6" ht="15.75" customHeight="1" x14ac:dyDescent="0.25">
      <c r="A5579" s="8"/>
      <c r="B5579" s="8" t="s">
        <v>16468</v>
      </c>
      <c r="C5579" s="8" t="s">
        <v>16469</v>
      </c>
      <c r="D5579" s="8" t="s">
        <v>9718</v>
      </c>
      <c r="E5579" s="8"/>
      <c r="F5579" s="8" t="s">
        <v>16525</v>
      </c>
    </row>
    <row r="5580" spans="1:6" ht="15.75" customHeight="1" x14ac:dyDescent="0.25">
      <c r="A5580" s="8"/>
      <c r="B5580" s="8" t="s">
        <v>16468</v>
      </c>
      <c r="C5580" s="8" t="s">
        <v>16469</v>
      </c>
      <c r="D5580" s="8" t="s">
        <v>9714</v>
      </c>
      <c r="E5580" s="8"/>
      <c r="F5580" s="8" t="s">
        <v>16573</v>
      </c>
    </row>
    <row r="5581" spans="1:6" ht="15.75" customHeight="1" x14ac:dyDescent="0.25">
      <c r="A5581" s="8"/>
      <c r="B5581" s="8" t="s">
        <v>16468</v>
      </c>
      <c r="C5581" s="8" t="s">
        <v>16469</v>
      </c>
      <c r="D5581" s="8" t="s">
        <v>9750</v>
      </c>
      <c r="E5581" s="8"/>
      <c r="F5581" s="8" t="s">
        <v>16528</v>
      </c>
    </row>
    <row r="5582" spans="1:6" ht="15.75" customHeight="1" x14ac:dyDescent="0.25">
      <c r="A5582" s="8"/>
      <c r="B5582" s="8" t="s">
        <v>16468</v>
      </c>
      <c r="C5582" s="8" t="s">
        <v>16469</v>
      </c>
      <c r="D5582" s="8" t="s">
        <v>9753</v>
      </c>
      <c r="E5582" s="8"/>
      <c r="F5582" s="8" t="s">
        <v>16522</v>
      </c>
    </row>
    <row r="5583" spans="1:6" ht="15.75" customHeight="1" x14ac:dyDescent="0.25">
      <c r="A5583" s="8"/>
      <c r="B5583" s="8" t="s">
        <v>16468</v>
      </c>
      <c r="C5583" s="8" t="s">
        <v>16469</v>
      </c>
      <c r="D5583" s="8" t="s">
        <v>9755</v>
      </c>
      <c r="E5583" s="8"/>
      <c r="F5583" s="8" t="s">
        <v>16521</v>
      </c>
    </row>
    <row r="5584" spans="1:6" ht="15.75" customHeight="1" x14ac:dyDescent="0.25">
      <c r="A5584" s="8"/>
      <c r="B5584" s="8" t="s">
        <v>16468</v>
      </c>
      <c r="C5584" s="8" t="s">
        <v>16469</v>
      </c>
      <c r="D5584" s="8" t="s">
        <v>9757</v>
      </c>
      <c r="E5584" s="8"/>
      <c r="F5584" s="8" t="s">
        <v>16518</v>
      </c>
    </row>
    <row r="5585" spans="1:6" ht="15.75" customHeight="1" x14ac:dyDescent="0.25">
      <c r="A5585" s="8"/>
      <c r="B5585" s="8" t="s">
        <v>16468</v>
      </c>
      <c r="C5585" s="8" t="s">
        <v>16469</v>
      </c>
      <c r="D5585" s="8" t="s">
        <v>9740</v>
      </c>
      <c r="E5585" s="8"/>
      <c r="F5585" s="8" t="s">
        <v>16532</v>
      </c>
    </row>
    <row r="5586" spans="1:6" ht="15.75" customHeight="1" x14ac:dyDescent="0.25">
      <c r="A5586" s="8"/>
      <c r="B5586" s="8" t="s">
        <v>16468</v>
      </c>
      <c r="C5586" s="8" t="s">
        <v>16469</v>
      </c>
      <c r="D5586" s="8" t="s">
        <v>9746</v>
      </c>
      <c r="E5586" s="8"/>
      <c r="F5586" s="8" t="s">
        <v>16520</v>
      </c>
    </row>
    <row r="5587" spans="1:6" ht="15.75" customHeight="1" x14ac:dyDescent="0.25">
      <c r="A5587" s="8"/>
      <c r="B5587" s="8" t="s">
        <v>16468</v>
      </c>
      <c r="C5587" s="8" t="s">
        <v>16469</v>
      </c>
      <c r="D5587" s="8" t="s">
        <v>9754</v>
      </c>
      <c r="E5587" s="8"/>
      <c r="F5587" s="8" t="s">
        <v>16519</v>
      </c>
    </row>
    <row r="5588" spans="1:6" ht="15.75" customHeight="1" x14ac:dyDescent="0.25">
      <c r="A5588" s="8"/>
      <c r="B5588" s="8" t="s">
        <v>16468</v>
      </c>
      <c r="C5588" s="8" t="s">
        <v>16469</v>
      </c>
      <c r="D5588" s="8" t="s">
        <v>9747</v>
      </c>
      <c r="E5588" s="8"/>
      <c r="F5588" s="8" t="s">
        <v>16517</v>
      </c>
    </row>
    <row r="5589" spans="1:6" ht="15.75" customHeight="1" x14ac:dyDescent="0.25">
      <c r="A5589" s="8"/>
      <c r="B5589" s="8" t="s">
        <v>16468</v>
      </c>
      <c r="C5589" s="8" t="s">
        <v>16469</v>
      </c>
      <c r="D5589" s="8" t="s">
        <v>9749</v>
      </c>
      <c r="E5589" s="8"/>
      <c r="F5589" s="8" t="s">
        <v>16516</v>
      </c>
    </row>
    <row r="5590" spans="1:6" ht="15.75" customHeight="1" x14ac:dyDescent="0.25">
      <c r="A5590" s="8"/>
      <c r="B5590" s="8" t="s">
        <v>16468</v>
      </c>
      <c r="C5590" s="8" t="s">
        <v>16469</v>
      </c>
      <c r="D5590" s="8" t="s">
        <v>9751</v>
      </c>
      <c r="E5590" s="8"/>
      <c r="F5590" s="8" t="s">
        <v>16529</v>
      </c>
    </row>
    <row r="5591" spans="1:6" ht="15.75" customHeight="1" x14ac:dyDescent="0.25">
      <c r="A5591" s="8"/>
      <c r="B5591" s="8" t="s">
        <v>16468</v>
      </c>
      <c r="C5591" s="8" t="s">
        <v>16469</v>
      </c>
      <c r="D5591" s="8" t="s">
        <v>9756</v>
      </c>
      <c r="E5591" s="8"/>
      <c r="F5591" s="8" t="s">
        <v>16500</v>
      </c>
    </row>
    <row r="5592" spans="1:6" ht="15.75" customHeight="1" x14ac:dyDescent="0.25">
      <c r="A5592" s="8"/>
      <c r="B5592" s="8" t="s">
        <v>16468</v>
      </c>
      <c r="C5592" s="8" t="s">
        <v>16469</v>
      </c>
      <c r="D5592" s="8" t="s">
        <v>9752</v>
      </c>
      <c r="E5592" s="8"/>
      <c r="F5592" s="8" t="s">
        <v>16515</v>
      </c>
    </row>
    <row r="5593" spans="1:6" ht="15.75" customHeight="1" x14ac:dyDescent="0.25">
      <c r="A5593" s="8"/>
      <c r="B5593" s="8" t="s">
        <v>16468</v>
      </c>
      <c r="C5593" s="8" t="s">
        <v>16469</v>
      </c>
      <c r="D5593" s="8" t="s">
        <v>9748</v>
      </c>
      <c r="E5593" s="8"/>
      <c r="F5593" s="8" t="s">
        <v>16514</v>
      </c>
    </row>
    <row r="5594" spans="1:6" ht="15.75" customHeight="1" x14ac:dyDescent="0.25">
      <c r="A5594" s="8"/>
      <c r="B5594" s="8" t="s">
        <v>16468</v>
      </c>
      <c r="C5594" s="8" t="s">
        <v>16469</v>
      </c>
      <c r="D5594" s="8" t="s">
        <v>9734</v>
      </c>
      <c r="E5594" s="8"/>
      <c r="F5594" s="8" t="s">
        <v>16581</v>
      </c>
    </row>
    <row r="5595" spans="1:6" ht="15.75" customHeight="1" x14ac:dyDescent="0.25">
      <c r="A5595" s="8"/>
      <c r="B5595" s="8" t="s">
        <v>16468</v>
      </c>
      <c r="C5595" s="8" t="s">
        <v>16469</v>
      </c>
      <c r="D5595" s="8" t="s">
        <v>9798</v>
      </c>
      <c r="E5595" s="8"/>
      <c r="F5595" s="8" t="s">
        <v>16494</v>
      </c>
    </row>
    <row r="5596" spans="1:6" ht="15.75" customHeight="1" x14ac:dyDescent="0.25">
      <c r="A5596" s="8"/>
      <c r="B5596" s="8" t="s">
        <v>16468</v>
      </c>
      <c r="C5596" s="8" t="s">
        <v>16469</v>
      </c>
      <c r="D5596" s="8" t="s">
        <v>9797</v>
      </c>
      <c r="E5596" s="8"/>
      <c r="F5596" s="8" t="s">
        <v>16493</v>
      </c>
    </row>
    <row r="5597" spans="1:6" ht="15.75" customHeight="1" x14ac:dyDescent="0.25">
      <c r="A5597" s="8"/>
      <c r="B5597" s="8" t="s">
        <v>16468</v>
      </c>
      <c r="C5597" s="8" t="s">
        <v>16469</v>
      </c>
      <c r="D5597" s="8" t="s">
        <v>9733</v>
      </c>
      <c r="E5597" s="8"/>
      <c r="F5597" s="8" t="s">
        <v>16569</v>
      </c>
    </row>
    <row r="5598" spans="1:6" ht="15.75" customHeight="1" x14ac:dyDescent="0.25">
      <c r="A5598" s="8"/>
      <c r="B5598" s="8" t="s">
        <v>16468</v>
      </c>
      <c r="C5598" s="8" t="s">
        <v>16469</v>
      </c>
      <c r="D5598" s="8" t="s">
        <v>9735</v>
      </c>
      <c r="E5598" s="8"/>
      <c r="F5598" s="8" t="s">
        <v>16582</v>
      </c>
    </row>
    <row r="5599" spans="1:6" ht="15.75" customHeight="1" x14ac:dyDescent="0.25">
      <c r="A5599" s="8"/>
      <c r="B5599" s="8" t="s">
        <v>16468</v>
      </c>
      <c r="C5599" s="8" t="s">
        <v>16469</v>
      </c>
      <c r="D5599" s="8" t="s">
        <v>9794</v>
      </c>
      <c r="E5599" s="8"/>
      <c r="F5599" s="8" t="s">
        <v>16497</v>
      </c>
    </row>
    <row r="5600" spans="1:6" ht="15.75" customHeight="1" x14ac:dyDescent="0.25">
      <c r="A5600" s="8"/>
      <c r="B5600" s="8" t="s">
        <v>16468</v>
      </c>
      <c r="C5600" s="8" t="s">
        <v>16469</v>
      </c>
      <c r="D5600" s="8" t="s">
        <v>9726</v>
      </c>
      <c r="E5600" s="8"/>
      <c r="F5600" s="8" t="s">
        <v>16583</v>
      </c>
    </row>
    <row r="5601" spans="1:6" ht="15.75" customHeight="1" x14ac:dyDescent="0.25">
      <c r="A5601" s="8"/>
      <c r="B5601" s="8" t="s">
        <v>16468</v>
      </c>
      <c r="C5601" s="8" t="s">
        <v>16469</v>
      </c>
      <c r="D5601" s="8" t="s">
        <v>9725</v>
      </c>
      <c r="E5601" s="8"/>
      <c r="F5601" s="8" t="s">
        <v>16580</v>
      </c>
    </row>
    <row r="5602" spans="1:6" ht="15.75" customHeight="1" x14ac:dyDescent="0.25">
      <c r="A5602" s="8"/>
      <c r="B5602" s="8" t="s">
        <v>16468</v>
      </c>
      <c r="C5602" s="8" t="s">
        <v>16469</v>
      </c>
      <c r="D5602" s="8" t="s">
        <v>9730</v>
      </c>
      <c r="E5602" s="8"/>
      <c r="F5602" s="8" t="s">
        <v>16584</v>
      </c>
    </row>
    <row r="5603" spans="1:6" ht="15.75" customHeight="1" x14ac:dyDescent="0.25">
      <c r="A5603" s="8"/>
      <c r="B5603" s="8" t="s">
        <v>16468</v>
      </c>
      <c r="C5603" s="8" t="s">
        <v>16469</v>
      </c>
      <c r="D5603" s="8" t="s">
        <v>9791</v>
      </c>
      <c r="E5603" s="8"/>
      <c r="F5603" s="8" t="s">
        <v>16496</v>
      </c>
    </row>
    <row r="5604" spans="1:6" ht="15.75" customHeight="1" x14ac:dyDescent="0.25">
      <c r="A5604" s="8"/>
      <c r="B5604" s="8" t="s">
        <v>16468</v>
      </c>
      <c r="C5604" s="8" t="s">
        <v>16469</v>
      </c>
      <c r="D5604" s="8" t="s">
        <v>9724</v>
      </c>
      <c r="E5604" s="8"/>
      <c r="F5604" s="8" t="s">
        <v>16568</v>
      </c>
    </row>
    <row r="5605" spans="1:6" ht="15.75" customHeight="1" x14ac:dyDescent="0.25">
      <c r="A5605" s="8"/>
      <c r="B5605" s="8" t="s">
        <v>16468</v>
      </c>
      <c r="C5605" s="8" t="s">
        <v>16469</v>
      </c>
      <c r="D5605" s="8" t="s">
        <v>9731</v>
      </c>
      <c r="E5605" s="8"/>
      <c r="F5605" s="8" t="s">
        <v>16570</v>
      </c>
    </row>
    <row r="5606" spans="1:6" ht="15.75" customHeight="1" x14ac:dyDescent="0.25">
      <c r="A5606" s="8"/>
      <c r="B5606" s="8" t="s">
        <v>16468</v>
      </c>
      <c r="C5606" s="8" t="s">
        <v>16469</v>
      </c>
      <c r="D5606" s="8" t="s">
        <v>9732</v>
      </c>
      <c r="E5606" s="8"/>
      <c r="F5606" s="8" t="s">
        <v>16567</v>
      </c>
    </row>
    <row r="5607" spans="1:6" ht="15.75" customHeight="1" x14ac:dyDescent="0.25">
      <c r="A5607" s="8"/>
      <c r="B5607" s="8" t="s">
        <v>16468</v>
      </c>
      <c r="C5607" s="8" t="s">
        <v>16469</v>
      </c>
      <c r="D5607" s="8" t="s">
        <v>9796</v>
      </c>
      <c r="E5607" s="8"/>
      <c r="F5607" s="8" t="s">
        <v>16502</v>
      </c>
    </row>
    <row r="5608" spans="1:6" ht="15.75" customHeight="1" x14ac:dyDescent="0.25">
      <c r="A5608" s="8"/>
      <c r="B5608" s="8" t="s">
        <v>16468</v>
      </c>
      <c r="C5608" s="8" t="s">
        <v>16469</v>
      </c>
      <c r="D5608" s="8" t="s">
        <v>9783</v>
      </c>
      <c r="E5608" s="8"/>
      <c r="F5608" s="8" t="s">
        <v>16499</v>
      </c>
    </row>
    <row r="5609" spans="1:6" ht="15.75" customHeight="1" x14ac:dyDescent="0.25">
      <c r="A5609" s="8"/>
      <c r="B5609" s="8" t="s">
        <v>16468</v>
      </c>
      <c r="C5609" s="8" t="s">
        <v>16469</v>
      </c>
      <c r="D5609" s="8" t="s">
        <v>9782</v>
      </c>
      <c r="E5609" s="8"/>
      <c r="F5609" s="8" t="s">
        <v>16498</v>
      </c>
    </row>
    <row r="5610" spans="1:6" ht="15.75" customHeight="1" x14ac:dyDescent="0.25">
      <c r="A5610" s="8"/>
      <c r="B5610" s="8" t="s">
        <v>16468</v>
      </c>
      <c r="C5610" s="8" t="s">
        <v>16469</v>
      </c>
      <c r="D5610" s="8" t="s">
        <v>9716</v>
      </c>
      <c r="E5610" s="8"/>
      <c r="F5610" s="8" t="s">
        <v>16571</v>
      </c>
    </row>
    <row r="5611" spans="1:6" ht="15.75" customHeight="1" x14ac:dyDescent="0.25">
      <c r="A5611" s="8"/>
      <c r="B5611" s="8" t="s">
        <v>16468</v>
      </c>
      <c r="C5611" s="8" t="s">
        <v>16469</v>
      </c>
      <c r="D5611" s="8" t="s">
        <v>9795</v>
      </c>
      <c r="E5611" s="8"/>
      <c r="F5611" s="8" t="s">
        <v>16501</v>
      </c>
    </row>
    <row r="5612" spans="1:6" ht="15.75" customHeight="1" x14ac:dyDescent="0.25">
      <c r="A5612" s="8" t="s">
        <v>8895</v>
      </c>
      <c r="B5612" s="8" t="s">
        <v>10833</v>
      </c>
      <c r="C5612" s="8" t="s">
        <v>10834</v>
      </c>
      <c r="D5612" s="8" t="s">
        <v>8895</v>
      </c>
      <c r="E5612" s="8" t="s">
        <v>16695</v>
      </c>
      <c r="F5612" s="8" t="s">
        <v>16695</v>
      </c>
    </row>
    <row r="5613" spans="1:6" ht="15.75" customHeight="1" x14ac:dyDescent="0.25">
      <c r="A5613" s="8" t="s">
        <v>6526</v>
      </c>
      <c r="B5613" s="8" t="s">
        <v>16696</v>
      </c>
      <c r="C5613" s="8" t="s">
        <v>16697</v>
      </c>
      <c r="D5613" s="8" t="s">
        <v>6527</v>
      </c>
      <c r="E5613" s="8" t="s">
        <v>16698</v>
      </c>
      <c r="F5613" s="8" t="s">
        <v>16699</v>
      </c>
    </row>
    <row r="5614" spans="1:6" ht="15.75" customHeight="1" x14ac:dyDescent="0.25">
      <c r="A5614" s="8" t="s">
        <v>18110</v>
      </c>
      <c r="B5614" s="8" t="s">
        <v>12148</v>
      </c>
      <c r="C5614" s="8" t="s">
        <v>12149</v>
      </c>
      <c r="D5614" s="8" t="s">
        <v>11572</v>
      </c>
      <c r="E5614" s="8" t="s">
        <v>18146</v>
      </c>
      <c r="F5614" s="8" t="s">
        <v>12150</v>
      </c>
    </row>
    <row r="5615" spans="1:6" ht="15.75" customHeight="1" x14ac:dyDescent="0.25">
      <c r="A5615" s="8" t="s">
        <v>18110</v>
      </c>
      <c r="B5615" s="8" t="s">
        <v>14213</v>
      </c>
      <c r="C5615" s="8" t="s">
        <v>14214</v>
      </c>
      <c r="D5615" s="8" t="s">
        <v>11572</v>
      </c>
      <c r="E5615" s="8" t="s">
        <v>18147</v>
      </c>
      <c r="F5615" s="8" t="s">
        <v>14217</v>
      </c>
    </row>
    <row r="5616" spans="1:6" ht="15.75" customHeight="1" x14ac:dyDescent="0.25">
      <c r="A5616" s="8" t="s">
        <v>8896</v>
      </c>
      <c r="B5616" s="8" t="s">
        <v>16700</v>
      </c>
      <c r="C5616" s="8" t="s">
        <v>16701</v>
      </c>
      <c r="D5616" s="8" t="s">
        <v>8896</v>
      </c>
      <c r="E5616" s="8" t="s">
        <v>16702</v>
      </c>
      <c r="F5616" s="8" t="s">
        <v>16702</v>
      </c>
    </row>
    <row r="5617" spans="1:6" ht="15.75" customHeight="1" x14ac:dyDescent="0.25">
      <c r="A5617" s="8" t="s">
        <v>6499</v>
      </c>
      <c r="B5617" s="8" t="s">
        <v>16703</v>
      </c>
      <c r="C5617" s="8" t="s">
        <v>16704</v>
      </c>
      <c r="D5617" s="8" t="s">
        <v>6500</v>
      </c>
      <c r="E5617" s="8" t="s">
        <v>16705</v>
      </c>
      <c r="F5617" s="8" t="s">
        <v>16706</v>
      </c>
    </row>
    <row r="5618" spans="1:6" ht="15.75" customHeight="1" x14ac:dyDescent="0.25">
      <c r="A5618" s="8" t="s">
        <v>6499</v>
      </c>
      <c r="B5618" s="8" t="s">
        <v>16707</v>
      </c>
      <c r="C5618" s="8" t="s">
        <v>16708</v>
      </c>
      <c r="D5618" s="8" t="s">
        <v>6500</v>
      </c>
      <c r="E5618" s="8" t="s">
        <v>16709</v>
      </c>
      <c r="F5618" s="8" t="s">
        <v>16710</v>
      </c>
    </row>
    <row r="5619" spans="1:6" ht="15.75" customHeight="1" x14ac:dyDescent="0.25">
      <c r="A5619" s="8" t="s">
        <v>6499</v>
      </c>
      <c r="B5619" s="8" t="s">
        <v>16711</v>
      </c>
      <c r="C5619" s="8" t="s">
        <v>16712</v>
      </c>
      <c r="D5619" s="8" t="s">
        <v>6500</v>
      </c>
      <c r="E5619" s="8" t="s">
        <v>16713</v>
      </c>
      <c r="F5619" s="8" t="s">
        <v>16714</v>
      </c>
    </row>
    <row r="5620" spans="1:6" ht="15.75" customHeight="1" x14ac:dyDescent="0.25">
      <c r="A5620" s="8" t="s">
        <v>6532</v>
      </c>
      <c r="B5620" s="8" t="s">
        <v>16715</v>
      </c>
      <c r="C5620" s="8" t="s">
        <v>16716</v>
      </c>
      <c r="D5620" s="8" t="s">
        <v>6533</v>
      </c>
      <c r="E5620" s="8" t="s">
        <v>16717</v>
      </c>
      <c r="F5620" s="8" t="s">
        <v>16718</v>
      </c>
    </row>
    <row r="5621" spans="1:6" ht="15.75" customHeight="1" x14ac:dyDescent="0.25">
      <c r="A5621" s="8" t="s">
        <v>6532</v>
      </c>
      <c r="B5621" s="8" t="s">
        <v>16719</v>
      </c>
      <c r="C5621" s="8" t="s">
        <v>16720</v>
      </c>
      <c r="D5621" s="8" t="s">
        <v>6533</v>
      </c>
      <c r="E5621" s="8" t="s">
        <v>16721</v>
      </c>
      <c r="F5621" s="8" t="s">
        <v>16722</v>
      </c>
    </row>
    <row r="5622" spans="1:6" ht="15.75" customHeight="1" x14ac:dyDescent="0.25">
      <c r="A5622" s="8" t="s">
        <v>6532</v>
      </c>
      <c r="B5622" s="8" t="s">
        <v>16723</v>
      </c>
      <c r="C5622" s="8" t="s">
        <v>16724</v>
      </c>
      <c r="D5622" s="8" t="s">
        <v>6533</v>
      </c>
      <c r="E5622" s="8" t="s">
        <v>16725</v>
      </c>
      <c r="F5622" s="8" t="s">
        <v>16726</v>
      </c>
    </row>
    <row r="5623" spans="1:6" ht="15.75" customHeight="1" x14ac:dyDescent="0.25">
      <c r="A5623" s="8" t="s">
        <v>8897</v>
      </c>
      <c r="B5623" s="8" t="s">
        <v>14213</v>
      </c>
      <c r="C5623" s="8" t="s">
        <v>14214</v>
      </c>
      <c r="D5623" s="8" t="s">
        <v>8898</v>
      </c>
      <c r="E5623" s="8" t="s">
        <v>16727</v>
      </c>
      <c r="F5623" s="8" t="s">
        <v>16728</v>
      </c>
    </row>
    <row r="5624" spans="1:6" ht="15.75" customHeight="1" x14ac:dyDescent="0.25">
      <c r="A5624" s="8" t="s">
        <v>6501</v>
      </c>
      <c r="B5624" s="8" t="s">
        <v>16729</v>
      </c>
      <c r="C5624" s="8" t="s">
        <v>16730</v>
      </c>
      <c r="D5624" s="8" t="s">
        <v>6501</v>
      </c>
      <c r="E5624" s="8" t="s">
        <v>16731</v>
      </c>
      <c r="F5624" s="8" t="s">
        <v>16731</v>
      </c>
    </row>
    <row r="5625" spans="1:6" ht="15.75" customHeight="1" x14ac:dyDescent="0.25">
      <c r="A5625" s="8" t="s">
        <v>8899</v>
      </c>
      <c r="B5625" s="8" t="s">
        <v>14213</v>
      </c>
      <c r="C5625" s="8" t="s">
        <v>14214</v>
      </c>
      <c r="D5625" s="8" t="s">
        <v>8900</v>
      </c>
      <c r="E5625" s="8" t="s">
        <v>16732</v>
      </c>
      <c r="F5625" s="8" t="s">
        <v>16733</v>
      </c>
    </row>
    <row r="5626" spans="1:6" ht="15.75" customHeight="1" x14ac:dyDescent="0.25">
      <c r="A5626" s="8" t="s">
        <v>6506</v>
      </c>
      <c r="B5626" s="8" t="s">
        <v>16734</v>
      </c>
      <c r="C5626" s="8" t="s">
        <v>16735</v>
      </c>
      <c r="D5626" s="8" t="s">
        <v>6507</v>
      </c>
      <c r="E5626" s="8" t="s">
        <v>16736</v>
      </c>
      <c r="F5626" s="8" t="s">
        <v>16737</v>
      </c>
    </row>
    <row r="5627" spans="1:6" ht="15.75" customHeight="1" x14ac:dyDescent="0.25">
      <c r="A5627" s="8" t="s">
        <v>6506</v>
      </c>
      <c r="B5627" s="8" t="s">
        <v>16738</v>
      </c>
      <c r="C5627" s="8" t="s">
        <v>16739</v>
      </c>
      <c r="D5627" s="8" t="s">
        <v>6507</v>
      </c>
      <c r="E5627" s="8" t="s">
        <v>16740</v>
      </c>
      <c r="F5627" s="8" t="s">
        <v>16741</v>
      </c>
    </row>
    <row r="5628" spans="1:6" ht="15.75" customHeight="1" x14ac:dyDescent="0.25">
      <c r="A5628" s="8" t="s">
        <v>6504</v>
      </c>
      <c r="B5628" s="8" t="s">
        <v>16742</v>
      </c>
      <c r="C5628" s="8" t="s">
        <v>16743</v>
      </c>
      <c r="D5628" s="8" t="s">
        <v>6505</v>
      </c>
      <c r="E5628" s="8" t="s">
        <v>16744</v>
      </c>
      <c r="F5628" s="8" t="s">
        <v>16745</v>
      </c>
    </row>
    <row r="5629" spans="1:6" ht="15.75" customHeight="1" x14ac:dyDescent="0.25">
      <c r="A5629" s="8" t="s">
        <v>8901</v>
      </c>
      <c r="B5629" s="8" t="s">
        <v>16746</v>
      </c>
      <c r="C5629" s="8" t="s">
        <v>16747</v>
      </c>
      <c r="D5629" s="8" t="s">
        <v>8902</v>
      </c>
      <c r="E5629" s="8" t="s">
        <v>16748</v>
      </c>
      <c r="F5629" s="8" t="s">
        <v>16749</v>
      </c>
    </row>
    <row r="5630" spans="1:6" ht="15.75" customHeight="1" x14ac:dyDescent="0.25">
      <c r="A5630" s="8" t="s">
        <v>6502</v>
      </c>
      <c r="B5630" s="8" t="s">
        <v>16750</v>
      </c>
      <c r="C5630" s="8" t="s">
        <v>16751</v>
      </c>
      <c r="D5630" s="8" t="s">
        <v>6503</v>
      </c>
      <c r="E5630" s="8" t="s">
        <v>16752</v>
      </c>
      <c r="F5630" s="8" t="s">
        <v>16753</v>
      </c>
    </row>
    <row r="5631" spans="1:6" ht="15.75" customHeight="1" x14ac:dyDescent="0.25">
      <c r="A5631" s="8" t="s">
        <v>6508</v>
      </c>
      <c r="B5631" s="8" t="s">
        <v>16754</v>
      </c>
      <c r="C5631" s="8" t="s">
        <v>16755</v>
      </c>
      <c r="D5631" s="8" t="s">
        <v>6509</v>
      </c>
      <c r="E5631" s="8" t="s">
        <v>16756</v>
      </c>
      <c r="F5631" s="8" t="s">
        <v>16757</v>
      </c>
    </row>
    <row r="5632" spans="1:6" ht="15.75" customHeight="1" x14ac:dyDescent="0.25">
      <c r="A5632" s="8" t="s">
        <v>6508</v>
      </c>
      <c r="B5632" s="8" t="s">
        <v>16758</v>
      </c>
      <c r="C5632" s="8" t="s">
        <v>16759</v>
      </c>
      <c r="D5632" s="8" t="s">
        <v>6509</v>
      </c>
      <c r="E5632" s="8" t="s">
        <v>16760</v>
      </c>
      <c r="F5632" s="8" t="s">
        <v>16761</v>
      </c>
    </row>
    <row r="5633" spans="1:6" ht="15.75" customHeight="1" x14ac:dyDescent="0.25">
      <c r="A5633" s="8" t="s">
        <v>6512</v>
      </c>
      <c r="B5633" s="8" t="s">
        <v>16762</v>
      </c>
      <c r="C5633" s="8" t="s">
        <v>16763</v>
      </c>
      <c r="D5633" s="8" t="s">
        <v>6513</v>
      </c>
      <c r="E5633" s="8" t="s">
        <v>16764</v>
      </c>
      <c r="F5633" s="8" t="s">
        <v>16765</v>
      </c>
    </row>
    <row r="5634" spans="1:6" ht="15.75" customHeight="1" x14ac:dyDescent="0.25">
      <c r="A5634" s="8" t="s">
        <v>6510</v>
      </c>
      <c r="B5634" s="8" t="s">
        <v>16766</v>
      </c>
      <c r="C5634" s="8" t="s">
        <v>16767</v>
      </c>
      <c r="D5634" s="8" t="s">
        <v>6511</v>
      </c>
      <c r="E5634" s="8" t="s">
        <v>16768</v>
      </c>
      <c r="F5634" s="8" t="s">
        <v>16769</v>
      </c>
    </row>
    <row r="5635" spans="1:6" ht="15.75" customHeight="1" x14ac:dyDescent="0.25">
      <c r="A5635" s="8" t="s">
        <v>6515</v>
      </c>
      <c r="B5635" s="8" t="s">
        <v>16770</v>
      </c>
      <c r="C5635" s="8" t="s">
        <v>16771</v>
      </c>
      <c r="D5635" s="8" t="s">
        <v>6516</v>
      </c>
      <c r="E5635" s="8" t="s">
        <v>16772</v>
      </c>
      <c r="F5635" s="8" t="s">
        <v>16773</v>
      </c>
    </row>
    <row r="5636" spans="1:6" ht="15.75" customHeight="1" x14ac:dyDescent="0.25">
      <c r="A5636" s="8" t="s">
        <v>8903</v>
      </c>
      <c r="B5636" s="8" t="s">
        <v>16774</v>
      </c>
      <c r="C5636" s="8" t="s">
        <v>16775</v>
      </c>
      <c r="D5636" s="8" t="s">
        <v>8904</v>
      </c>
      <c r="E5636" s="8" t="s">
        <v>16776</v>
      </c>
      <c r="F5636" s="8" t="s">
        <v>16777</v>
      </c>
    </row>
    <row r="5637" spans="1:6" ht="15.75" customHeight="1" x14ac:dyDescent="0.25">
      <c r="A5637" s="8" t="s">
        <v>6514</v>
      </c>
      <c r="B5637" s="8" t="s">
        <v>16778</v>
      </c>
      <c r="C5637" s="8" t="s">
        <v>16779</v>
      </c>
      <c r="D5637" s="8" t="s">
        <v>6514</v>
      </c>
      <c r="E5637" s="8" t="s">
        <v>16780</v>
      </c>
      <c r="F5637" s="8" t="s">
        <v>16780</v>
      </c>
    </row>
    <row r="5638" spans="1:6" ht="15.75" customHeight="1" x14ac:dyDescent="0.25">
      <c r="A5638" s="8" t="s">
        <v>6514</v>
      </c>
      <c r="B5638" s="8" t="s">
        <v>16781</v>
      </c>
      <c r="C5638" s="8" t="s">
        <v>16782</v>
      </c>
      <c r="D5638" s="8" t="s">
        <v>6514</v>
      </c>
      <c r="E5638" s="8" t="s">
        <v>16783</v>
      </c>
      <c r="F5638" s="8" t="s">
        <v>16783</v>
      </c>
    </row>
    <row r="5639" spans="1:6" ht="15.75" customHeight="1" x14ac:dyDescent="0.25">
      <c r="A5639" s="8" t="s">
        <v>6517</v>
      </c>
      <c r="B5639" s="8" t="s">
        <v>16784</v>
      </c>
      <c r="C5639" s="8" t="s">
        <v>16785</v>
      </c>
      <c r="D5639" s="8" t="s">
        <v>6517</v>
      </c>
      <c r="E5639" s="8" t="s">
        <v>16786</v>
      </c>
      <c r="F5639" s="8" t="s">
        <v>16786</v>
      </c>
    </row>
    <row r="5640" spans="1:6" ht="15.75" customHeight="1" x14ac:dyDescent="0.25">
      <c r="A5640" s="8" t="s">
        <v>6517</v>
      </c>
      <c r="B5640" s="8" t="s">
        <v>16787</v>
      </c>
      <c r="C5640" s="8" t="s">
        <v>16788</v>
      </c>
      <c r="D5640" s="8" t="s">
        <v>6517</v>
      </c>
      <c r="E5640" s="8" t="s">
        <v>16789</v>
      </c>
      <c r="F5640" s="8" t="s">
        <v>16789</v>
      </c>
    </row>
    <row r="5641" spans="1:6" ht="15.75" customHeight="1" x14ac:dyDescent="0.25">
      <c r="A5641" s="8" t="s">
        <v>6518</v>
      </c>
      <c r="B5641" s="8" t="s">
        <v>16790</v>
      </c>
      <c r="C5641" s="8" t="s">
        <v>16791</v>
      </c>
      <c r="D5641" s="8" t="s">
        <v>6519</v>
      </c>
      <c r="E5641" s="8" t="s">
        <v>16792</v>
      </c>
      <c r="F5641" s="8" t="s">
        <v>16793</v>
      </c>
    </row>
    <row r="5642" spans="1:6" ht="15.75" customHeight="1" x14ac:dyDescent="0.25">
      <c r="A5642" s="8" t="s">
        <v>6524</v>
      </c>
      <c r="B5642" s="8" t="s">
        <v>16794</v>
      </c>
      <c r="C5642" s="8" t="s">
        <v>16795</v>
      </c>
      <c r="D5642" s="8" t="s">
        <v>6525</v>
      </c>
      <c r="E5642" s="8" t="s">
        <v>16796</v>
      </c>
      <c r="F5642" s="8" t="s">
        <v>16797</v>
      </c>
    </row>
    <row r="5643" spans="1:6" ht="15.75" customHeight="1" x14ac:dyDescent="0.25">
      <c r="A5643" s="8" t="s">
        <v>6522</v>
      </c>
      <c r="B5643" s="8" t="s">
        <v>16798</v>
      </c>
      <c r="C5643" s="8" t="s">
        <v>16799</v>
      </c>
      <c r="D5643" s="8" t="s">
        <v>6523</v>
      </c>
      <c r="E5643" s="8" t="s">
        <v>16800</v>
      </c>
      <c r="F5643" s="8" t="s">
        <v>16801</v>
      </c>
    </row>
    <row r="5644" spans="1:6" ht="15.75" customHeight="1" x14ac:dyDescent="0.25">
      <c r="A5644" s="8" t="s">
        <v>6522</v>
      </c>
      <c r="B5644" s="8" t="s">
        <v>16802</v>
      </c>
      <c r="C5644" s="8" t="s">
        <v>16803</v>
      </c>
      <c r="D5644" s="8" t="s">
        <v>6523</v>
      </c>
      <c r="E5644" s="8" t="s">
        <v>16804</v>
      </c>
      <c r="F5644" s="8" t="s">
        <v>16805</v>
      </c>
    </row>
    <row r="5645" spans="1:6" ht="15.75" customHeight="1" x14ac:dyDescent="0.25">
      <c r="A5645" s="8" t="s">
        <v>6522</v>
      </c>
      <c r="B5645" s="8" t="s">
        <v>16806</v>
      </c>
      <c r="C5645" s="8" t="s">
        <v>16807</v>
      </c>
      <c r="D5645" s="8" t="s">
        <v>6523</v>
      </c>
      <c r="E5645" s="8" t="s">
        <v>16808</v>
      </c>
      <c r="F5645" s="8" t="s">
        <v>16809</v>
      </c>
    </row>
    <row r="5646" spans="1:6" ht="15.75" customHeight="1" x14ac:dyDescent="0.25">
      <c r="A5646" s="8" t="s">
        <v>6528</v>
      </c>
      <c r="B5646" s="8" t="s">
        <v>16729</v>
      </c>
      <c r="C5646" s="8" t="s">
        <v>16730</v>
      </c>
      <c r="D5646" s="8" t="s">
        <v>6529</v>
      </c>
      <c r="E5646" s="8" t="s">
        <v>16810</v>
      </c>
      <c r="F5646" s="8" t="s">
        <v>16811</v>
      </c>
    </row>
    <row r="5647" spans="1:6" ht="15.75" customHeight="1" x14ac:dyDescent="0.25">
      <c r="A5647" s="8" t="s">
        <v>6530</v>
      </c>
      <c r="B5647" s="8" t="s">
        <v>10833</v>
      </c>
      <c r="C5647" s="8" t="s">
        <v>10834</v>
      </c>
      <c r="D5647" s="8" t="s">
        <v>6531</v>
      </c>
      <c r="E5647" s="8" t="s">
        <v>16812</v>
      </c>
      <c r="F5647" s="8" t="s">
        <v>16813</v>
      </c>
    </row>
    <row r="5648" spans="1:6" ht="15.75" customHeight="1" x14ac:dyDescent="0.25">
      <c r="A5648" s="8" t="s">
        <v>6530</v>
      </c>
      <c r="B5648" s="8" t="s">
        <v>16774</v>
      </c>
      <c r="C5648" s="8" t="s">
        <v>16775</v>
      </c>
      <c r="D5648" s="8" t="s">
        <v>6531</v>
      </c>
      <c r="E5648" s="8" t="s">
        <v>16814</v>
      </c>
      <c r="F5648" s="8" t="s">
        <v>16815</v>
      </c>
    </row>
    <row r="5649" spans="1:6" ht="15.75" customHeight="1" x14ac:dyDescent="0.25">
      <c r="A5649" s="8" t="s">
        <v>6530</v>
      </c>
      <c r="B5649" s="8" t="s">
        <v>16816</v>
      </c>
      <c r="C5649" s="8" t="s">
        <v>16817</v>
      </c>
      <c r="D5649" s="8" t="s">
        <v>6531</v>
      </c>
      <c r="E5649" s="8" t="s">
        <v>16818</v>
      </c>
      <c r="F5649" s="8" t="s">
        <v>16819</v>
      </c>
    </row>
    <row r="5650" spans="1:6" ht="15.75" customHeight="1" x14ac:dyDescent="0.25">
      <c r="A5650" s="8" t="s">
        <v>6530</v>
      </c>
      <c r="B5650" s="8" t="s">
        <v>16820</v>
      </c>
      <c r="C5650" s="8" t="s">
        <v>16821</v>
      </c>
      <c r="D5650" s="8" t="s">
        <v>6531</v>
      </c>
      <c r="E5650" s="8" t="s">
        <v>16822</v>
      </c>
      <c r="F5650" s="8" t="s">
        <v>16823</v>
      </c>
    </row>
    <row r="5651" spans="1:6" ht="15.75" customHeight="1" x14ac:dyDescent="0.25">
      <c r="A5651" s="8" t="s">
        <v>6534</v>
      </c>
      <c r="B5651" s="8" t="s">
        <v>16824</v>
      </c>
      <c r="C5651" s="8" t="s">
        <v>16825</v>
      </c>
      <c r="D5651" s="8" t="s">
        <v>6534</v>
      </c>
      <c r="E5651" s="8" t="s">
        <v>16826</v>
      </c>
      <c r="F5651" s="8" t="s">
        <v>16826</v>
      </c>
    </row>
    <row r="5652" spans="1:6" ht="15.75" customHeight="1" x14ac:dyDescent="0.25">
      <c r="A5652" s="8" t="s">
        <v>6497</v>
      </c>
      <c r="B5652" s="8" t="s">
        <v>16827</v>
      </c>
      <c r="C5652" s="8" t="s">
        <v>16828</v>
      </c>
      <c r="D5652" s="8" t="s">
        <v>6498</v>
      </c>
      <c r="E5652" s="8" t="s">
        <v>16829</v>
      </c>
      <c r="F5652" s="8" t="s">
        <v>16830</v>
      </c>
    </row>
    <row r="5653" spans="1:6" ht="15.75" customHeight="1" x14ac:dyDescent="0.25">
      <c r="A5653" s="8" t="s">
        <v>6535</v>
      </c>
      <c r="B5653" s="8" t="s">
        <v>16831</v>
      </c>
      <c r="C5653" s="8" t="s">
        <v>16832</v>
      </c>
      <c r="D5653" s="8" t="s">
        <v>6536</v>
      </c>
      <c r="E5653" s="8" t="s">
        <v>16833</v>
      </c>
      <c r="F5653" s="8" t="s">
        <v>16834</v>
      </c>
    </row>
    <row r="5654" spans="1:6" ht="15.75" customHeight="1" x14ac:dyDescent="0.25">
      <c r="A5654" s="8" t="s">
        <v>6520</v>
      </c>
      <c r="B5654" s="8" t="s">
        <v>16729</v>
      </c>
      <c r="C5654" s="8" t="s">
        <v>16730</v>
      </c>
      <c r="D5654" s="8" t="s">
        <v>6521</v>
      </c>
      <c r="E5654" s="8" t="s">
        <v>16835</v>
      </c>
      <c r="F5654" s="8" t="s">
        <v>16836</v>
      </c>
    </row>
    <row r="5655" spans="1:6" ht="15.75" customHeight="1" x14ac:dyDescent="0.25">
      <c r="A5655" s="8" t="s">
        <v>6538</v>
      </c>
      <c r="B5655" s="8" t="s">
        <v>16837</v>
      </c>
      <c r="C5655" s="8" t="s">
        <v>16838</v>
      </c>
      <c r="D5655" s="8" t="s">
        <v>6538</v>
      </c>
      <c r="E5655" s="8" t="s">
        <v>16839</v>
      </c>
      <c r="F5655" s="8" t="s">
        <v>16839</v>
      </c>
    </row>
    <row r="5656" spans="1:6" ht="15.75" customHeight="1" x14ac:dyDescent="0.25">
      <c r="A5656" s="8" t="s">
        <v>8922</v>
      </c>
      <c r="B5656" s="8" t="s">
        <v>16840</v>
      </c>
      <c r="C5656" s="8" t="s">
        <v>16841</v>
      </c>
      <c r="D5656" s="8" t="s">
        <v>8923</v>
      </c>
      <c r="E5656" s="8" t="s">
        <v>16842</v>
      </c>
      <c r="F5656" s="8" t="s">
        <v>16843</v>
      </c>
    </row>
    <row r="5657" spans="1:6" ht="15.75" customHeight="1" x14ac:dyDescent="0.25">
      <c r="A5657" s="8" t="s">
        <v>18112</v>
      </c>
      <c r="B5657" s="8" t="s">
        <v>12148</v>
      </c>
      <c r="C5657" s="8" t="s">
        <v>12149</v>
      </c>
      <c r="D5657" s="8" t="s">
        <v>9286</v>
      </c>
      <c r="E5657" s="8" t="s">
        <v>18148</v>
      </c>
      <c r="F5657" s="8" t="s">
        <v>12151</v>
      </c>
    </row>
    <row r="5658" spans="1:6" ht="15.75" customHeight="1" x14ac:dyDescent="0.25">
      <c r="A5658" s="8" t="s">
        <v>18112</v>
      </c>
      <c r="B5658" s="8" t="s">
        <v>14213</v>
      </c>
      <c r="C5658" s="8" t="s">
        <v>14214</v>
      </c>
      <c r="D5658" s="8" t="s">
        <v>9286</v>
      </c>
      <c r="E5658" s="8" t="s">
        <v>18149</v>
      </c>
      <c r="F5658" s="8" t="s">
        <v>14215</v>
      </c>
    </row>
    <row r="5659" spans="1:6" ht="15.75" customHeight="1" x14ac:dyDescent="0.25">
      <c r="A5659" s="8" t="s">
        <v>6539</v>
      </c>
      <c r="B5659" s="8" t="s">
        <v>16844</v>
      </c>
      <c r="C5659" s="8" t="s">
        <v>16845</v>
      </c>
      <c r="D5659" s="8" t="s">
        <v>6540</v>
      </c>
      <c r="E5659" s="8" t="s">
        <v>16846</v>
      </c>
      <c r="F5659" s="8" t="s">
        <v>16847</v>
      </c>
    </row>
    <row r="5660" spans="1:6" ht="15.75" customHeight="1" x14ac:dyDescent="0.25">
      <c r="A5660" s="8" t="s">
        <v>6543</v>
      </c>
      <c r="B5660" s="8" t="s">
        <v>16848</v>
      </c>
      <c r="C5660" s="8" t="s">
        <v>16849</v>
      </c>
      <c r="D5660" s="8" t="s">
        <v>6544</v>
      </c>
      <c r="E5660" s="8" t="s">
        <v>16850</v>
      </c>
      <c r="F5660" s="8" t="s">
        <v>16851</v>
      </c>
    </row>
    <row r="5661" spans="1:6" ht="15.75" customHeight="1" x14ac:dyDescent="0.25">
      <c r="A5661" s="8" t="s">
        <v>6543</v>
      </c>
      <c r="B5661" s="8" t="s">
        <v>16852</v>
      </c>
      <c r="C5661" s="8" t="s">
        <v>16853</v>
      </c>
      <c r="D5661" s="8" t="s">
        <v>6544</v>
      </c>
      <c r="E5661" s="8" t="s">
        <v>16854</v>
      </c>
      <c r="F5661" s="8" t="s">
        <v>16855</v>
      </c>
    </row>
    <row r="5662" spans="1:6" ht="15.75" customHeight="1" x14ac:dyDescent="0.25">
      <c r="A5662" s="8" t="s">
        <v>6543</v>
      </c>
      <c r="B5662" s="8" t="s">
        <v>16856</v>
      </c>
      <c r="C5662" s="8" t="s">
        <v>16857</v>
      </c>
      <c r="D5662" s="8" t="s">
        <v>6544</v>
      </c>
      <c r="E5662" s="8" t="s">
        <v>16858</v>
      </c>
      <c r="F5662" s="8" t="s">
        <v>16859</v>
      </c>
    </row>
    <row r="5663" spans="1:6" ht="15.75" customHeight="1" x14ac:dyDescent="0.25">
      <c r="A5663" s="8" t="s">
        <v>6549</v>
      </c>
      <c r="B5663" s="8" t="s">
        <v>16837</v>
      </c>
      <c r="C5663" s="8" t="s">
        <v>16838</v>
      </c>
      <c r="D5663" s="8" t="s">
        <v>6549</v>
      </c>
      <c r="E5663" s="8" t="s">
        <v>16860</v>
      </c>
      <c r="F5663" s="8" t="s">
        <v>16860</v>
      </c>
    </row>
    <row r="5664" spans="1:6" ht="15.75" customHeight="1" x14ac:dyDescent="0.25">
      <c r="A5664" s="8" t="s">
        <v>6551</v>
      </c>
      <c r="B5664" s="8" t="s">
        <v>16703</v>
      </c>
      <c r="C5664" s="8" t="s">
        <v>16704</v>
      </c>
      <c r="D5664" s="8" t="s">
        <v>6552</v>
      </c>
      <c r="E5664" s="8" t="s">
        <v>16861</v>
      </c>
      <c r="F5664" s="8" t="s">
        <v>16862</v>
      </c>
    </row>
    <row r="5665" spans="1:6" ht="15.75" customHeight="1" x14ac:dyDescent="0.25">
      <c r="A5665" s="8" t="s">
        <v>6551</v>
      </c>
      <c r="B5665" s="8" t="s">
        <v>16707</v>
      </c>
      <c r="C5665" s="8" t="s">
        <v>16708</v>
      </c>
      <c r="D5665" s="8" t="s">
        <v>6552</v>
      </c>
      <c r="E5665" s="8" t="s">
        <v>16863</v>
      </c>
      <c r="F5665" s="8" t="s">
        <v>16864</v>
      </c>
    </row>
    <row r="5666" spans="1:6" ht="15.75" customHeight="1" x14ac:dyDescent="0.25">
      <c r="A5666" s="8" t="s">
        <v>6551</v>
      </c>
      <c r="B5666" s="8" t="s">
        <v>16711</v>
      </c>
      <c r="C5666" s="8" t="s">
        <v>16712</v>
      </c>
      <c r="D5666" s="8" t="s">
        <v>6552</v>
      </c>
      <c r="E5666" s="8" t="s">
        <v>16865</v>
      </c>
      <c r="F5666" s="8" t="s">
        <v>16866</v>
      </c>
    </row>
    <row r="5667" spans="1:6" ht="15.75" customHeight="1" x14ac:dyDescent="0.25">
      <c r="A5667" s="8" t="s">
        <v>6550</v>
      </c>
      <c r="B5667" s="8" t="s">
        <v>16837</v>
      </c>
      <c r="C5667" s="8" t="s">
        <v>16838</v>
      </c>
      <c r="D5667" s="8" t="s">
        <v>6550</v>
      </c>
      <c r="E5667" s="8" t="s">
        <v>16867</v>
      </c>
      <c r="F5667" s="8" t="s">
        <v>16867</v>
      </c>
    </row>
    <row r="5668" spans="1:6" ht="15.75" customHeight="1" x14ac:dyDescent="0.25">
      <c r="A5668" s="8" t="s">
        <v>8905</v>
      </c>
      <c r="B5668" s="8" t="s">
        <v>16868</v>
      </c>
      <c r="C5668" s="8" t="s">
        <v>16869</v>
      </c>
      <c r="D5668" s="8" t="s">
        <v>8905</v>
      </c>
      <c r="E5668" s="8" t="s">
        <v>16870</v>
      </c>
      <c r="F5668" s="8" t="s">
        <v>16870</v>
      </c>
    </row>
    <row r="5669" spans="1:6" ht="15.75" customHeight="1" x14ac:dyDescent="0.25">
      <c r="A5669" s="8" t="s">
        <v>6555</v>
      </c>
      <c r="B5669" s="8" t="s">
        <v>16871</v>
      </c>
      <c r="C5669" s="8" t="s">
        <v>16872</v>
      </c>
      <c r="D5669" s="8" t="s">
        <v>6555</v>
      </c>
      <c r="E5669" s="8" t="s">
        <v>16873</v>
      </c>
      <c r="F5669" s="8" t="s">
        <v>16873</v>
      </c>
    </row>
    <row r="5670" spans="1:6" ht="15.75" customHeight="1" x14ac:dyDescent="0.25">
      <c r="A5670" s="8" t="s">
        <v>9275</v>
      </c>
      <c r="B5670" s="8" t="s">
        <v>16656</v>
      </c>
      <c r="C5670" s="8" t="s">
        <v>16657</v>
      </c>
      <c r="D5670" s="8" t="s">
        <v>9275</v>
      </c>
      <c r="E5670" s="8" t="s">
        <v>16662</v>
      </c>
      <c r="F5670" s="8" t="s">
        <v>16662</v>
      </c>
    </row>
    <row r="5671" spans="1:6" ht="15.75" customHeight="1" x14ac:dyDescent="0.25">
      <c r="A5671" s="8" t="s">
        <v>6576</v>
      </c>
      <c r="B5671" s="8" t="s">
        <v>16874</v>
      </c>
      <c r="C5671" s="8" t="s">
        <v>16875</v>
      </c>
      <c r="D5671" s="8" t="s">
        <v>6577</v>
      </c>
      <c r="E5671" s="8" t="s">
        <v>16876</v>
      </c>
      <c r="F5671" s="8" t="s">
        <v>16877</v>
      </c>
    </row>
    <row r="5672" spans="1:6" ht="15.75" customHeight="1" x14ac:dyDescent="0.25">
      <c r="A5672" s="8" t="s">
        <v>6556</v>
      </c>
      <c r="B5672" s="8" t="s">
        <v>16878</v>
      </c>
      <c r="C5672" s="8" t="s">
        <v>16879</v>
      </c>
      <c r="D5672" s="8" t="s">
        <v>6556</v>
      </c>
      <c r="E5672" s="8" t="s">
        <v>16880</v>
      </c>
      <c r="F5672" s="8" t="s">
        <v>16880</v>
      </c>
    </row>
    <row r="5673" spans="1:6" ht="15.75" customHeight="1" x14ac:dyDescent="0.25">
      <c r="A5673" s="8" t="s">
        <v>6557</v>
      </c>
      <c r="B5673" s="8" t="s">
        <v>16881</v>
      </c>
      <c r="C5673" s="8" t="s">
        <v>16882</v>
      </c>
      <c r="D5673" s="8" t="s">
        <v>6557</v>
      </c>
      <c r="E5673" s="8" t="s">
        <v>16883</v>
      </c>
      <c r="F5673" s="8" t="s">
        <v>16883</v>
      </c>
    </row>
    <row r="5674" spans="1:6" ht="15.75" customHeight="1" x14ac:dyDescent="0.25">
      <c r="A5674" s="8" t="s">
        <v>6593</v>
      </c>
      <c r="B5674" s="8" t="s">
        <v>16884</v>
      </c>
      <c r="C5674" s="8" t="s">
        <v>16885</v>
      </c>
      <c r="D5674" s="8" t="s">
        <v>6594</v>
      </c>
      <c r="E5674" s="8" t="s">
        <v>16886</v>
      </c>
      <c r="F5674" s="8" t="s">
        <v>16887</v>
      </c>
    </row>
    <row r="5675" spans="1:6" ht="15.75" customHeight="1" x14ac:dyDescent="0.25">
      <c r="A5675" s="8" t="s">
        <v>6597</v>
      </c>
      <c r="B5675" s="8" t="s">
        <v>16888</v>
      </c>
      <c r="C5675" s="8" t="s">
        <v>16889</v>
      </c>
      <c r="D5675" s="8" t="s">
        <v>6598</v>
      </c>
      <c r="E5675" s="8" t="s">
        <v>16890</v>
      </c>
      <c r="F5675" s="8" t="s">
        <v>16891</v>
      </c>
    </row>
    <row r="5676" spans="1:6" ht="15.75" customHeight="1" x14ac:dyDescent="0.25">
      <c r="A5676" s="8" t="s">
        <v>6558</v>
      </c>
      <c r="B5676" s="8" t="s">
        <v>16892</v>
      </c>
      <c r="C5676" s="8" t="s">
        <v>16893</v>
      </c>
      <c r="D5676" s="8" t="s">
        <v>6559</v>
      </c>
      <c r="E5676" s="8" t="s">
        <v>16894</v>
      </c>
      <c r="F5676" s="8" t="s">
        <v>16895</v>
      </c>
    </row>
    <row r="5677" spans="1:6" ht="15.75" customHeight="1" x14ac:dyDescent="0.25">
      <c r="A5677" s="8" t="s">
        <v>6553</v>
      </c>
      <c r="B5677" s="8" t="s">
        <v>16896</v>
      </c>
      <c r="C5677" s="8" t="s">
        <v>16897</v>
      </c>
      <c r="D5677" s="8" t="s">
        <v>6554</v>
      </c>
      <c r="E5677" s="8" t="s">
        <v>16898</v>
      </c>
      <c r="F5677" s="8" t="s">
        <v>16899</v>
      </c>
    </row>
    <row r="5678" spans="1:6" ht="15.75" customHeight="1" x14ac:dyDescent="0.25">
      <c r="A5678" s="8" t="s">
        <v>6545</v>
      </c>
      <c r="B5678" s="8" t="s">
        <v>16896</v>
      </c>
      <c r="C5678" s="8" t="s">
        <v>16897</v>
      </c>
      <c r="D5678" s="8" t="s">
        <v>6546</v>
      </c>
      <c r="E5678" s="8" t="s">
        <v>16900</v>
      </c>
      <c r="F5678" s="8" t="s">
        <v>16901</v>
      </c>
    </row>
    <row r="5679" spans="1:6" ht="15.75" customHeight="1" x14ac:dyDescent="0.25">
      <c r="A5679" s="8" t="s">
        <v>6545</v>
      </c>
      <c r="B5679" s="8" t="s">
        <v>16902</v>
      </c>
      <c r="C5679" s="8" t="s">
        <v>16903</v>
      </c>
      <c r="D5679" s="8" t="s">
        <v>6546</v>
      </c>
      <c r="E5679" s="8" t="s">
        <v>16904</v>
      </c>
      <c r="F5679" s="8" t="s">
        <v>16905</v>
      </c>
    </row>
    <row r="5680" spans="1:6" ht="15.75" customHeight="1" x14ac:dyDescent="0.25">
      <c r="A5680" s="8" t="s">
        <v>8906</v>
      </c>
      <c r="B5680" s="8" t="s">
        <v>14213</v>
      </c>
      <c r="C5680" s="8" t="s">
        <v>14214</v>
      </c>
      <c r="D5680" s="8" t="s">
        <v>8907</v>
      </c>
      <c r="E5680" s="8" t="s">
        <v>16906</v>
      </c>
      <c r="F5680" s="8" t="s">
        <v>16907</v>
      </c>
    </row>
    <row r="5681" spans="1:6" ht="15.75" customHeight="1" x14ac:dyDescent="0.25">
      <c r="A5681" s="8" t="s">
        <v>8908</v>
      </c>
      <c r="B5681" s="8" t="s">
        <v>14213</v>
      </c>
      <c r="C5681" s="8" t="s">
        <v>14214</v>
      </c>
      <c r="D5681" s="8" t="s">
        <v>8909</v>
      </c>
      <c r="E5681" s="8" t="s">
        <v>16908</v>
      </c>
      <c r="F5681" s="8" t="s">
        <v>16909</v>
      </c>
    </row>
    <row r="5682" spans="1:6" ht="15.75" customHeight="1" x14ac:dyDescent="0.25">
      <c r="A5682" s="8" t="s">
        <v>6566</v>
      </c>
      <c r="B5682" s="8" t="s">
        <v>16734</v>
      </c>
      <c r="C5682" s="8" t="s">
        <v>16735</v>
      </c>
      <c r="D5682" s="8" t="s">
        <v>6567</v>
      </c>
      <c r="E5682" s="8" t="s">
        <v>16910</v>
      </c>
      <c r="F5682" s="8" t="s">
        <v>16911</v>
      </c>
    </row>
    <row r="5683" spans="1:6" ht="15.75" customHeight="1" x14ac:dyDescent="0.25">
      <c r="A5683" s="8" t="s">
        <v>6566</v>
      </c>
      <c r="B5683" s="8" t="s">
        <v>16738</v>
      </c>
      <c r="C5683" s="8" t="s">
        <v>16739</v>
      </c>
      <c r="D5683" s="8" t="s">
        <v>6567</v>
      </c>
      <c r="E5683" s="8" t="s">
        <v>16912</v>
      </c>
      <c r="F5683" s="8" t="s">
        <v>16913</v>
      </c>
    </row>
    <row r="5684" spans="1:6" ht="15.75" customHeight="1" x14ac:dyDescent="0.25">
      <c r="A5684" s="8" t="s">
        <v>6564</v>
      </c>
      <c r="B5684" s="8" t="s">
        <v>16742</v>
      </c>
      <c r="C5684" s="8" t="s">
        <v>16743</v>
      </c>
      <c r="D5684" s="8" t="s">
        <v>6565</v>
      </c>
      <c r="E5684" s="8" t="s">
        <v>16914</v>
      </c>
      <c r="F5684" s="8" t="s">
        <v>16915</v>
      </c>
    </row>
    <row r="5685" spans="1:6" ht="15.75" customHeight="1" x14ac:dyDescent="0.25">
      <c r="A5685" s="8" t="s">
        <v>8910</v>
      </c>
      <c r="B5685" s="8" t="s">
        <v>16746</v>
      </c>
      <c r="C5685" s="8" t="s">
        <v>16747</v>
      </c>
      <c r="D5685" s="8" t="s">
        <v>8911</v>
      </c>
      <c r="E5685" s="8" t="s">
        <v>16916</v>
      </c>
      <c r="F5685" s="8" t="s">
        <v>16917</v>
      </c>
    </row>
    <row r="5686" spans="1:6" ht="15.75" customHeight="1" x14ac:dyDescent="0.25">
      <c r="A5686" s="8" t="s">
        <v>6562</v>
      </c>
      <c r="B5686" s="8" t="s">
        <v>16848</v>
      </c>
      <c r="C5686" s="8" t="s">
        <v>16849</v>
      </c>
      <c r="D5686" s="8" t="s">
        <v>6563</v>
      </c>
      <c r="E5686" s="8" t="s">
        <v>16918</v>
      </c>
      <c r="F5686" s="8" t="s">
        <v>16919</v>
      </c>
    </row>
    <row r="5687" spans="1:6" ht="15.75" customHeight="1" x14ac:dyDescent="0.25">
      <c r="A5687" s="8" t="s">
        <v>6562</v>
      </c>
      <c r="B5687" s="8" t="s">
        <v>16750</v>
      </c>
      <c r="C5687" s="8" t="s">
        <v>16751</v>
      </c>
      <c r="D5687" s="8" t="s">
        <v>6563</v>
      </c>
      <c r="E5687" s="8" t="s">
        <v>16920</v>
      </c>
      <c r="F5687" s="8" t="s">
        <v>16921</v>
      </c>
    </row>
    <row r="5688" spans="1:6" ht="15.75" customHeight="1" x14ac:dyDescent="0.25">
      <c r="A5688" s="8" t="s">
        <v>6562</v>
      </c>
      <c r="B5688" s="8" t="s">
        <v>16856</v>
      </c>
      <c r="C5688" s="8" t="s">
        <v>16857</v>
      </c>
      <c r="D5688" s="8" t="s">
        <v>6563</v>
      </c>
      <c r="E5688" s="8" t="s">
        <v>16922</v>
      </c>
      <c r="F5688" s="8" t="s">
        <v>16923</v>
      </c>
    </row>
    <row r="5689" spans="1:6" ht="15.75" customHeight="1" x14ac:dyDescent="0.25">
      <c r="A5689" s="8" t="s">
        <v>6568</v>
      </c>
      <c r="B5689" s="8" t="s">
        <v>16848</v>
      </c>
      <c r="C5689" s="8" t="s">
        <v>16849</v>
      </c>
      <c r="D5689" s="8" t="s">
        <v>6569</v>
      </c>
      <c r="E5689" s="8" t="s">
        <v>16924</v>
      </c>
      <c r="F5689" s="8" t="s">
        <v>16925</v>
      </c>
    </row>
    <row r="5690" spans="1:6" ht="15.75" customHeight="1" x14ac:dyDescent="0.25">
      <c r="A5690" s="8" t="s">
        <v>6568</v>
      </c>
      <c r="B5690" s="8" t="s">
        <v>16754</v>
      </c>
      <c r="C5690" s="8" t="s">
        <v>16755</v>
      </c>
      <c r="D5690" s="8" t="s">
        <v>6569</v>
      </c>
      <c r="E5690" s="8" t="s">
        <v>16926</v>
      </c>
      <c r="F5690" s="8" t="s">
        <v>16927</v>
      </c>
    </row>
    <row r="5691" spans="1:6" ht="15.75" customHeight="1" x14ac:dyDescent="0.25">
      <c r="A5691" s="8" t="s">
        <v>6568</v>
      </c>
      <c r="B5691" s="8" t="s">
        <v>16856</v>
      </c>
      <c r="C5691" s="8" t="s">
        <v>16857</v>
      </c>
      <c r="D5691" s="8" t="s">
        <v>6569</v>
      </c>
      <c r="E5691" s="8" t="s">
        <v>16928</v>
      </c>
      <c r="F5691" s="8" t="s">
        <v>16929</v>
      </c>
    </row>
    <row r="5692" spans="1:6" ht="15.75" customHeight="1" x14ac:dyDescent="0.25">
      <c r="A5692" s="8" t="s">
        <v>6568</v>
      </c>
      <c r="B5692" s="8" t="s">
        <v>16758</v>
      </c>
      <c r="C5692" s="8" t="s">
        <v>16759</v>
      </c>
      <c r="D5692" s="8" t="s">
        <v>6569</v>
      </c>
      <c r="E5692" s="8" t="s">
        <v>16930</v>
      </c>
      <c r="F5692" s="8" t="s">
        <v>16931</v>
      </c>
    </row>
    <row r="5693" spans="1:6" ht="15.75" customHeight="1" x14ac:dyDescent="0.25">
      <c r="A5693" s="8" t="s">
        <v>6570</v>
      </c>
      <c r="B5693" s="8" t="s">
        <v>16932</v>
      </c>
      <c r="C5693" s="8" t="s">
        <v>16933</v>
      </c>
      <c r="D5693" s="8" t="s">
        <v>6571</v>
      </c>
      <c r="E5693" s="8" t="s">
        <v>16934</v>
      </c>
      <c r="F5693" s="8" t="s">
        <v>16935</v>
      </c>
    </row>
    <row r="5694" spans="1:6" ht="15.75" customHeight="1" x14ac:dyDescent="0.25">
      <c r="A5694" s="8" t="s">
        <v>6572</v>
      </c>
      <c r="B5694" s="8" t="s">
        <v>16936</v>
      </c>
      <c r="C5694" s="8" t="s">
        <v>16937</v>
      </c>
      <c r="D5694" s="8" t="s">
        <v>6573</v>
      </c>
      <c r="E5694" s="8" t="s">
        <v>16938</v>
      </c>
      <c r="F5694" s="8" t="s">
        <v>16939</v>
      </c>
    </row>
    <row r="5695" spans="1:6" ht="15.75" customHeight="1" x14ac:dyDescent="0.25">
      <c r="A5695" s="8" t="s">
        <v>6574</v>
      </c>
      <c r="B5695" s="8" t="s">
        <v>16762</v>
      </c>
      <c r="C5695" s="8" t="s">
        <v>16763</v>
      </c>
      <c r="D5695" s="8" t="s">
        <v>6575</v>
      </c>
      <c r="E5695" s="8" t="s">
        <v>16940</v>
      </c>
      <c r="F5695" s="8" t="s">
        <v>16941</v>
      </c>
    </row>
    <row r="5696" spans="1:6" ht="15.75" customHeight="1" x14ac:dyDescent="0.25">
      <c r="A5696" s="8" t="s">
        <v>6580</v>
      </c>
      <c r="B5696" s="8" t="s">
        <v>16942</v>
      </c>
      <c r="C5696" s="8" t="s">
        <v>16943</v>
      </c>
      <c r="D5696" s="8" t="s">
        <v>6581</v>
      </c>
      <c r="E5696" s="8" t="s">
        <v>16944</v>
      </c>
      <c r="F5696" s="8" t="s">
        <v>16945</v>
      </c>
    </row>
    <row r="5697" spans="1:6" ht="15.75" customHeight="1" x14ac:dyDescent="0.25">
      <c r="A5697" s="8" t="s">
        <v>6578</v>
      </c>
      <c r="B5697" s="8" t="s">
        <v>16946</v>
      </c>
      <c r="C5697" s="8" t="s">
        <v>16947</v>
      </c>
      <c r="D5697" s="8" t="s">
        <v>6579</v>
      </c>
      <c r="E5697" s="8" t="s">
        <v>16948</v>
      </c>
      <c r="F5697" s="8" t="s">
        <v>16949</v>
      </c>
    </row>
    <row r="5698" spans="1:6" ht="15.75" customHeight="1" x14ac:dyDescent="0.25">
      <c r="A5698" s="8" t="s">
        <v>6547</v>
      </c>
      <c r="B5698" s="8" t="s">
        <v>16950</v>
      </c>
      <c r="C5698" s="8" t="s">
        <v>16951</v>
      </c>
      <c r="D5698" s="8" t="s">
        <v>6548</v>
      </c>
      <c r="E5698" s="8" t="s">
        <v>16952</v>
      </c>
      <c r="F5698" s="8" t="s">
        <v>16953</v>
      </c>
    </row>
    <row r="5699" spans="1:6" ht="15.75" customHeight="1" x14ac:dyDescent="0.25">
      <c r="A5699" s="8" t="s">
        <v>8912</v>
      </c>
      <c r="B5699" s="8" t="s">
        <v>16954</v>
      </c>
      <c r="C5699" s="8" t="s">
        <v>16955</v>
      </c>
      <c r="D5699" s="8" t="s">
        <v>8913</v>
      </c>
      <c r="E5699" s="8" t="s">
        <v>16956</v>
      </c>
      <c r="F5699" s="8" t="s">
        <v>16957</v>
      </c>
    </row>
    <row r="5700" spans="1:6" ht="15.75" customHeight="1" x14ac:dyDescent="0.25">
      <c r="A5700" s="8" t="s">
        <v>6560</v>
      </c>
      <c r="B5700" s="8" t="s">
        <v>16958</v>
      </c>
      <c r="C5700" s="8" t="s">
        <v>16959</v>
      </c>
      <c r="D5700" s="8" t="s">
        <v>6561</v>
      </c>
      <c r="E5700" s="8" t="s">
        <v>16960</v>
      </c>
      <c r="F5700" s="8" t="s">
        <v>16961</v>
      </c>
    </row>
    <row r="5701" spans="1:6" ht="15.75" customHeight="1" x14ac:dyDescent="0.25">
      <c r="A5701" s="8" t="s">
        <v>18115</v>
      </c>
      <c r="B5701" s="8" t="s">
        <v>15159</v>
      </c>
      <c r="C5701" s="8" t="s">
        <v>15160</v>
      </c>
      <c r="D5701" s="8" t="s">
        <v>9221</v>
      </c>
      <c r="E5701" s="8" t="s">
        <v>18150</v>
      </c>
      <c r="F5701" s="8" t="s">
        <v>15161</v>
      </c>
    </row>
    <row r="5702" spans="1:6" ht="15.75" customHeight="1" x14ac:dyDescent="0.25">
      <c r="A5702" s="8" t="s">
        <v>18116</v>
      </c>
      <c r="B5702" s="8" t="s">
        <v>16687</v>
      </c>
      <c r="C5702" s="8" t="s">
        <v>16688</v>
      </c>
      <c r="D5702" s="8" t="s">
        <v>9215</v>
      </c>
      <c r="E5702" s="8" t="s">
        <v>18151</v>
      </c>
      <c r="F5702" s="8" t="s">
        <v>16690</v>
      </c>
    </row>
    <row r="5703" spans="1:6" ht="15.75" customHeight="1" x14ac:dyDescent="0.25">
      <c r="A5703" s="8" t="s">
        <v>6582</v>
      </c>
      <c r="B5703" s="8" t="s">
        <v>16778</v>
      </c>
      <c r="C5703" s="8" t="s">
        <v>16779</v>
      </c>
      <c r="D5703" s="8" t="s">
        <v>6582</v>
      </c>
      <c r="E5703" s="8" t="s">
        <v>16962</v>
      </c>
      <c r="F5703" s="8" t="s">
        <v>16962</v>
      </c>
    </row>
    <row r="5704" spans="1:6" ht="15.75" customHeight="1" x14ac:dyDescent="0.25">
      <c r="A5704" s="8" t="s">
        <v>6582</v>
      </c>
      <c r="B5704" s="8" t="s">
        <v>16781</v>
      </c>
      <c r="C5704" s="8" t="s">
        <v>16782</v>
      </c>
      <c r="D5704" s="8" t="s">
        <v>6582</v>
      </c>
      <c r="E5704" s="8" t="s">
        <v>16963</v>
      </c>
      <c r="F5704" s="8" t="s">
        <v>16963</v>
      </c>
    </row>
    <row r="5705" spans="1:6" ht="15.75" customHeight="1" x14ac:dyDescent="0.25">
      <c r="A5705" s="8" t="s">
        <v>18111</v>
      </c>
      <c r="B5705" s="8" t="s">
        <v>16681</v>
      </c>
      <c r="C5705" s="8" t="s">
        <v>16682</v>
      </c>
      <c r="D5705" s="8" t="s">
        <v>9216</v>
      </c>
      <c r="E5705" s="8" t="s">
        <v>18152</v>
      </c>
      <c r="F5705" s="8" t="s">
        <v>16686</v>
      </c>
    </row>
    <row r="5706" spans="1:6" ht="15.75" customHeight="1" x14ac:dyDescent="0.25">
      <c r="A5706" s="8" t="s">
        <v>6583</v>
      </c>
      <c r="B5706" s="8" t="s">
        <v>16964</v>
      </c>
      <c r="C5706" s="8" t="s">
        <v>16965</v>
      </c>
      <c r="D5706" s="8" t="s">
        <v>6583</v>
      </c>
      <c r="E5706" s="8" t="s">
        <v>16966</v>
      </c>
      <c r="F5706" s="8" t="s">
        <v>16966</v>
      </c>
    </row>
    <row r="5707" spans="1:6" ht="15.75" customHeight="1" x14ac:dyDescent="0.25">
      <c r="A5707" s="8" t="s">
        <v>6583</v>
      </c>
      <c r="B5707" s="8" t="s">
        <v>16967</v>
      </c>
      <c r="C5707" s="8" t="s">
        <v>16968</v>
      </c>
      <c r="D5707" s="8" t="s">
        <v>6583</v>
      </c>
      <c r="E5707" s="8" t="s">
        <v>16969</v>
      </c>
      <c r="F5707" s="8" t="s">
        <v>16969</v>
      </c>
    </row>
    <row r="5708" spans="1:6" ht="15.75" customHeight="1" x14ac:dyDescent="0.25">
      <c r="A5708" s="8" t="s">
        <v>6583</v>
      </c>
      <c r="B5708" s="8" t="s">
        <v>16784</v>
      </c>
      <c r="C5708" s="8" t="s">
        <v>16785</v>
      </c>
      <c r="D5708" s="8" t="s">
        <v>6583</v>
      </c>
      <c r="E5708" s="8" t="s">
        <v>16970</v>
      </c>
      <c r="F5708" s="8" t="s">
        <v>16970</v>
      </c>
    </row>
    <row r="5709" spans="1:6" ht="15.75" customHeight="1" x14ac:dyDescent="0.25">
      <c r="A5709" s="8" t="s">
        <v>6583</v>
      </c>
      <c r="B5709" s="8" t="s">
        <v>16971</v>
      </c>
      <c r="C5709" s="8" t="s">
        <v>16972</v>
      </c>
      <c r="D5709" s="8" t="s">
        <v>6583</v>
      </c>
      <c r="E5709" s="8" t="s">
        <v>16973</v>
      </c>
      <c r="F5709" s="8" t="s">
        <v>16973</v>
      </c>
    </row>
    <row r="5710" spans="1:6" ht="15.75" customHeight="1" x14ac:dyDescent="0.25">
      <c r="A5710" s="8" t="s">
        <v>6583</v>
      </c>
      <c r="B5710" s="8" t="s">
        <v>16787</v>
      </c>
      <c r="C5710" s="8" t="s">
        <v>16788</v>
      </c>
      <c r="D5710" s="8" t="s">
        <v>6583</v>
      </c>
      <c r="E5710" s="8" t="s">
        <v>16974</v>
      </c>
      <c r="F5710" s="8" t="s">
        <v>16974</v>
      </c>
    </row>
    <row r="5711" spans="1:6" ht="15.75" customHeight="1" x14ac:dyDescent="0.25">
      <c r="A5711" s="8" t="s">
        <v>18113</v>
      </c>
      <c r="B5711" s="8" t="s">
        <v>9124</v>
      </c>
      <c r="C5711" s="8" t="s">
        <v>9125</v>
      </c>
      <c r="D5711" s="8" t="s">
        <v>18114</v>
      </c>
      <c r="E5711" s="8" t="s">
        <v>18153</v>
      </c>
      <c r="F5711" s="8" t="s">
        <v>18154</v>
      </c>
    </row>
    <row r="5712" spans="1:6" ht="15.75" customHeight="1" x14ac:dyDescent="0.25">
      <c r="A5712" s="8" t="s">
        <v>8914</v>
      </c>
      <c r="B5712" s="8" t="s">
        <v>16975</v>
      </c>
      <c r="C5712" s="8" t="s">
        <v>16976</v>
      </c>
      <c r="D5712" s="8" t="s">
        <v>8915</v>
      </c>
      <c r="E5712" s="8" t="s">
        <v>16977</v>
      </c>
      <c r="F5712" s="8" t="s">
        <v>16978</v>
      </c>
    </row>
    <row r="5713" spans="1:6" ht="15.75" customHeight="1" x14ac:dyDescent="0.25">
      <c r="A5713" s="8" t="s">
        <v>6584</v>
      </c>
      <c r="B5713" s="8" t="s">
        <v>16979</v>
      </c>
      <c r="C5713" s="8" t="s">
        <v>16980</v>
      </c>
      <c r="D5713" s="8" t="s">
        <v>6585</v>
      </c>
      <c r="E5713" s="8" t="s">
        <v>16981</v>
      </c>
      <c r="F5713" s="8" t="s">
        <v>16982</v>
      </c>
    </row>
    <row r="5714" spans="1:6" ht="15.75" customHeight="1" x14ac:dyDescent="0.25">
      <c r="A5714" s="8" t="s">
        <v>8916</v>
      </c>
      <c r="B5714" s="8" t="s">
        <v>16983</v>
      </c>
      <c r="C5714" s="8" t="s">
        <v>16984</v>
      </c>
      <c r="D5714" s="8" t="s">
        <v>8917</v>
      </c>
      <c r="E5714" s="8" t="s">
        <v>16985</v>
      </c>
      <c r="F5714" s="8" t="s">
        <v>16986</v>
      </c>
    </row>
    <row r="5715" spans="1:6" ht="15.75" customHeight="1" x14ac:dyDescent="0.25">
      <c r="A5715" s="8" t="s">
        <v>8916</v>
      </c>
      <c r="B5715" s="8" t="s">
        <v>16987</v>
      </c>
      <c r="C5715" s="8" t="s">
        <v>16988</v>
      </c>
      <c r="D5715" s="8" t="s">
        <v>8917</v>
      </c>
      <c r="E5715" s="8" t="s">
        <v>16989</v>
      </c>
      <c r="F5715" s="8" t="s">
        <v>16990</v>
      </c>
    </row>
    <row r="5716" spans="1:6" ht="15.75" customHeight="1" x14ac:dyDescent="0.25">
      <c r="A5716" s="8" t="s">
        <v>6590</v>
      </c>
      <c r="B5716" s="8" t="s">
        <v>16790</v>
      </c>
      <c r="C5716" s="8" t="s">
        <v>16791</v>
      </c>
      <c r="D5716" s="8" t="s">
        <v>6591</v>
      </c>
      <c r="E5716" s="8" t="s">
        <v>16991</v>
      </c>
      <c r="F5716" s="8" t="s">
        <v>16992</v>
      </c>
    </row>
    <row r="5717" spans="1:6" ht="15.75" customHeight="1" x14ac:dyDescent="0.25">
      <c r="A5717" s="8" t="s">
        <v>6586</v>
      </c>
      <c r="B5717" s="8" t="s">
        <v>16993</v>
      </c>
      <c r="C5717" s="8" t="s">
        <v>16994</v>
      </c>
      <c r="D5717" s="8" t="s">
        <v>6587</v>
      </c>
      <c r="E5717" s="8" t="s">
        <v>16995</v>
      </c>
      <c r="F5717" s="8" t="s">
        <v>16996</v>
      </c>
    </row>
    <row r="5718" spans="1:6" ht="15.75" customHeight="1" x14ac:dyDescent="0.25">
      <c r="A5718" s="8" t="s">
        <v>6588</v>
      </c>
      <c r="B5718" s="8" t="s">
        <v>16997</v>
      </c>
      <c r="C5718" s="8" t="s">
        <v>16998</v>
      </c>
      <c r="D5718" s="8" t="s">
        <v>6589</v>
      </c>
      <c r="E5718" s="8" t="s">
        <v>16999</v>
      </c>
      <c r="F5718" s="8" t="s">
        <v>17000</v>
      </c>
    </row>
    <row r="5719" spans="1:6" ht="15.75" customHeight="1" x14ac:dyDescent="0.25">
      <c r="A5719" s="8" t="s">
        <v>6592</v>
      </c>
      <c r="B5719" s="8" t="s">
        <v>17001</v>
      </c>
      <c r="C5719" s="8" t="s">
        <v>17002</v>
      </c>
      <c r="D5719" s="8" t="s">
        <v>6592</v>
      </c>
      <c r="E5719" s="8" t="s">
        <v>17003</v>
      </c>
      <c r="F5719" s="8" t="s">
        <v>17003</v>
      </c>
    </row>
    <row r="5720" spans="1:6" ht="15.75" customHeight="1" x14ac:dyDescent="0.25">
      <c r="A5720" s="8" t="s">
        <v>8920</v>
      </c>
      <c r="B5720" s="8" t="s">
        <v>16848</v>
      </c>
      <c r="C5720" s="8" t="s">
        <v>16849</v>
      </c>
      <c r="D5720" s="8" t="s">
        <v>8921</v>
      </c>
      <c r="E5720" s="8" t="s">
        <v>17004</v>
      </c>
      <c r="F5720" s="8" t="s">
        <v>17005</v>
      </c>
    </row>
    <row r="5721" spans="1:6" ht="15.75" customHeight="1" x14ac:dyDescent="0.25">
      <c r="A5721" s="8" t="s">
        <v>8920</v>
      </c>
      <c r="B5721" s="8" t="s">
        <v>16856</v>
      </c>
      <c r="C5721" s="8" t="s">
        <v>16857</v>
      </c>
      <c r="D5721" s="8" t="s">
        <v>8921</v>
      </c>
      <c r="E5721" s="8" t="s">
        <v>17006</v>
      </c>
      <c r="F5721" s="8" t="s">
        <v>17007</v>
      </c>
    </row>
    <row r="5722" spans="1:6" ht="15.75" customHeight="1" x14ac:dyDescent="0.25">
      <c r="A5722" s="8" t="s">
        <v>8920</v>
      </c>
      <c r="B5722" s="8" t="s">
        <v>17008</v>
      </c>
      <c r="C5722" s="8" t="s">
        <v>17009</v>
      </c>
      <c r="D5722" s="8" t="s">
        <v>8921</v>
      </c>
      <c r="E5722" s="8" t="s">
        <v>17010</v>
      </c>
      <c r="F5722" s="8" t="s">
        <v>17011</v>
      </c>
    </row>
    <row r="5723" spans="1:6" ht="15.75" customHeight="1" x14ac:dyDescent="0.25">
      <c r="A5723" s="8" t="s">
        <v>8918</v>
      </c>
      <c r="B5723" s="8" t="s">
        <v>17012</v>
      </c>
      <c r="C5723" s="8" t="s">
        <v>17013</v>
      </c>
      <c r="D5723" s="8" t="s">
        <v>8919</v>
      </c>
      <c r="E5723" s="8" t="s">
        <v>17014</v>
      </c>
      <c r="F5723" s="8" t="s">
        <v>17015</v>
      </c>
    </row>
    <row r="5724" spans="1:6" ht="15.75" customHeight="1" x14ac:dyDescent="0.25">
      <c r="A5724" s="8" t="s">
        <v>6595</v>
      </c>
      <c r="B5724" s="8" t="s">
        <v>17016</v>
      </c>
      <c r="C5724" s="8" t="s">
        <v>17017</v>
      </c>
      <c r="D5724" s="8" t="s">
        <v>6596</v>
      </c>
      <c r="E5724" s="8" t="s">
        <v>17018</v>
      </c>
      <c r="F5724" s="8" t="s">
        <v>17019</v>
      </c>
    </row>
    <row r="5725" spans="1:6" ht="15.75" customHeight="1" x14ac:dyDescent="0.25">
      <c r="A5725" s="8" t="s">
        <v>6599</v>
      </c>
      <c r="B5725" s="8" t="s">
        <v>16958</v>
      </c>
      <c r="C5725" s="8" t="s">
        <v>16959</v>
      </c>
      <c r="D5725" s="8" t="s">
        <v>6599</v>
      </c>
      <c r="E5725" s="8" t="s">
        <v>17020</v>
      </c>
      <c r="F5725" s="8" t="s">
        <v>17020</v>
      </c>
    </row>
    <row r="5726" spans="1:6" ht="15.75" customHeight="1" x14ac:dyDescent="0.25">
      <c r="A5726" s="8" t="s">
        <v>6602</v>
      </c>
      <c r="B5726" s="8" t="s">
        <v>17021</v>
      </c>
      <c r="C5726" s="8" t="s">
        <v>17022</v>
      </c>
      <c r="D5726" s="8" t="s">
        <v>6603</v>
      </c>
      <c r="E5726" s="8" t="s">
        <v>17023</v>
      </c>
      <c r="F5726" s="8" t="s">
        <v>17024</v>
      </c>
    </row>
    <row r="5727" spans="1:6" ht="15.75" customHeight="1" x14ac:dyDescent="0.25">
      <c r="A5727" s="8" t="s">
        <v>6600</v>
      </c>
      <c r="B5727" s="8" t="s">
        <v>16798</v>
      </c>
      <c r="C5727" s="8" t="s">
        <v>16799</v>
      </c>
      <c r="D5727" s="8" t="s">
        <v>6601</v>
      </c>
      <c r="E5727" s="8" t="s">
        <v>17025</v>
      </c>
      <c r="F5727" s="8" t="s">
        <v>17026</v>
      </c>
    </row>
    <row r="5728" spans="1:6" ht="15.75" customHeight="1" x14ac:dyDescent="0.25">
      <c r="A5728" s="8" t="s">
        <v>6600</v>
      </c>
      <c r="B5728" s="8" t="s">
        <v>16802</v>
      </c>
      <c r="C5728" s="8" t="s">
        <v>16803</v>
      </c>
      <c r="D5728" s="8" t="s">
        <v>6601</v>
      </c>
      <c r="E5728" s="8" t="s">
        <v>17027</v>
      </c>
      <c r="F5728" s="8" t="s">
        <v>17028</v>
      </c>
    </row>
    <row r="5729" spans="1:6" ht="15.75" customHeight="1" x14ac:dyDescent="0.25">
      <c r="A5729" s="8" t="s">
        <v>6600</v>
      </c>
      <c r="B5729" s="8" t="s">
        <v>16806</v>
      </c>
      <c r="C5729" s="8" t="s">
        <v>16807</v>
      </c>
      <c r="D5729" s="8" t="s">
        <v>6601</v>
      </c>
      <c r="E5729" s="8" t="s">
        <v>17029</v>
      </c>
      <c r="F5729" s="8" t="s">
        <v>17030</v>
      </c>
    </row>
    <row r="5730" spans="1:6" ht="15.75" customHeight="1" x14ac:dyDescent="0.25">
      <c r="A5730" s="8" t="s">
        <v>6604</v>
      </c>
      <c r="B5730" s="8" t="s">
        <v>16848</v>
      </c>
      <c r="C5730" s="8" t="s">
        <v>16849</v>
      </c>
      <c r="D5730" s="8" t="s">
        <v>6604</v>
      </c>
      <c r="E5730" s="8" t="s">
        <v>17031</v>
      </c>
      <c r="F5730" s="8" t="s">
        <v>17031</v>
      </c>
    </row>
    <row r="5731" spans="1:6" ht="15.75" customHeight="1" x14ac:dyDescent="0.25">
      <c r="A5731" s="8" t="s">
        <v>6604</v>
      </c>
      <c r="B5731" s="8" t="s">
        <v>16856</v>
      </c>
      <c r="C5731" s="8" t="s">
        <v>16857</v>
      </c>
      <c r="D5731" s="8" t="s">
        <v>6604</v>
      </c>
      <c r="E5731" s="8" t="s">
        <v>17032</v>
      </c>
      <c r="F5731" s="8" t="s">
        <v>17032</v>
      </c>
    </row>
    <row r="5732" spans="1:6" ht="15.75" customHeight="1" x14ac:dyDescent="0.25">
      <c r="A5732" s="8" t="s">
        <v>6605</v>
      </c>
      <c r="B5732" s="8" t="s">
        <v>16816</v>
      </c>
      <c r="C5732" s="8" t="s">
        <v>16817</v>
      </c>
      <c r="D5732" s="8" t="s">
        <v>6606</v>
      </c>
      <c r="E5732" s="8" t="s">
        <v>17033</v>
      </c>
      <c r="F5732" s="8" t="s">
        <v>17034</v>
      </c>
    </row>
    <row r="5733" spans="1:6" ht="15.75" customHeight="1" x14ac:dyDescent="0.25">
      <c r="A5733" s="8" t="s">
        <v>6607</v>
      </c>
      <c r="B5733" s="8" t="s">
        <v>16824</v>
      </c>
      <c r="C5733" s="8" t="s">
        <v>16825</v>
      </c>
      <c r="D5733" s="8" t="s">
        <v>6607</v>
      </c>
      <c r="E5733" s="8" t="s">
        <v>17035</v>
      </c>
      <c r="F5733" s="8" t="s">
        <v>17035</v>
      </c>
    </row>
    <row r="5734" spans="1:6" ht="15.75" customHeight="1" x14ac:dyDescent="0.25">
      <c r="A5734" s="8" t="s">
        <v>6612</v>
      </c>
      <c r="B5734" s="8" t="s">
        <v>17036</v>
      </c>
      <c r="C5734" s="8" t="s">
        <v>17037</v>
      </c>
      <c r="D5734" s="8" t="s">
        <v>6613</v>
      </c>
      <c r="E5734" s="8" t="s">
        <v>17038</v>
      </c>
      <c r="F5734" s="8" t="s">
        <v>17039</v>
      </c>
    </row>
    <row r="5735" spans="1:6" ht="15.75" customHeight="1" x14ac:dyDescent="0.25">
      <c r="A5735" s="8" t="s">
        <v>6541</v>
      </c>
      <c r="B5735" s="8" t="s">
        <v>16827</v>
      </c>
      <c r="C5735" s="8" t="s">
        <v>16828</v>
      </c>
      <c r="D5735" s="8" t="s">
        <v>6542</v>
      </c>
      <c r="E5735" s="8" t="s">
        <v>17040</v>
      </c>
      <c r="F5735" s="8" t="s">
        <v>17041</v>
      </c>
    </row>
    <row r="5736" spans="1:6" ht="15.75" customHeight="1" x14ac:dyDescent="0.25">
      <c r="A5736" s="8" t="s">
        <v>6608</v>
      </c>
      <c r="B5736" s="8" t="s">
        <v>16884</v>
      </c>
      <c r="C5736" s="8" t="s">
        <v>16885</v>
      </c>
      <c r="D5736" s="8" t="s">
        <v>6609</v>
      </c>
      <c r="E5736" s="8" t="s">
        <v>17042</v>
      </c>
      <c r="F5736" s="8" t="s">
        <v>17043</v>
      </c>
    </row>
    <row r="5737" spans="1:6" ht="15.75" customHeight="1" x14ac:dyDescent="0.25">
      <c r="A5737" s="8" t="s">
        <v>6610</v>
      </c>
      <c r="B5737" s="8" t="s">
        <v>16831</v>
      </c>
      <c r="C5737" s="8" t="s">
        <v>16832</v>
      </c>
      <c r="D5737" s="8" t="s">
        <v>6611</v>
      </c>
      <c r="E5737" s="8" t="s">
        <v>17044</v>
      </c>
      <c r="F5737" s="8" t="s">
        <v>17045</v>
      </c>
    </row>
    <row r="5738" spans="1:6" ht="15.75" customHeight="1" x14ac:dyDescent="0.25">
      <c r="A5738" s="8" t="s">
        <v>6614</v>
      </c>
      <c r="B5738" s="8" t="s">
        <v>17046</v>
      </c>
      <c r="C5738" s="8" t="s">
        <v>17047</v>
      </c>
      <c r="D5738" s="8" t="s">
        <v>6615</v>
      </c>
      <c r="E5738" s="8" t="s">
        <v>17048</v>
      </c>
      <c r="F5738" s="8" t="s">
        <v>17049</v>
      </c>
    </row>
    <row r="5739" spans="1:6" ht="15.75" customHeight="1" x14ac:dyDescent="0.25">
      <c r="A5739" s="8" t="s">
        <v>6617</v>
      </c>
      <c r="B5739" s="8" t="s">
        <v>16844</v>
      </c>
      <c r="C5739" s="8" t="s">
        <v>16845</v>
      </c>
      <c r="D5739" s="8" t="s">
        <v>6618</v>
      </c>
      <c r="E5739" s="8" t="s">
        <v>17050</v>
      </c>
      <c r="F5739" s="8" t="s">
        <v>17051</v>
      </c>
    </row>
    <row r="5740" spans="1:6" ht="15.75" customHeight="1" x14ac:dyDescent="0.25">
      <c r="A5740" s="8" t="s">
        <v>8926</v>
      </c>
      <c r="B5740" s="8" t="s">
        <v>16856</v>
      </c>
      <c r="C5740" s="8" t="s">
        <v>16857</v>
      </c>
      <c r="D5740" s="8" t="s">
        <v>8927</v>
      </c>
      <c r="E5740" s="8" t="s">
        <v>17052</v>
      </c>
      <c r="F5740" s="8" t="s">
        <v>17053</v>
      </c>
    </row>
    <row r="5741" spans="1:6" ht="15.75" customHeight="1" x14ac:dyDescent="0.25">
      <c r="A5741" s="8" t="s">
        <v>8928</v>
      </c>
      <c r="B5741" s="8" t="s">
        <v>13275</v>
      </c>
      <c r="C5741" s="8" t="s">
        <v>13276</v>
      </c>
      <c r="D5741" s="8" t="s">
        <v>8929</v>
      </c>
      <c r="E5741" s="8" t="s">
        <v>17054</v>
      </c>
      <c r="F5741" s="8" t="s">
        <v>17055</v>
      </c>
    </row>
    <row r="5742" spans="1:6" ht="15.75" customHeight="1" x14ac:dyDescent="0.25">
      <c r="A5742" s="8" t="s">
        <v>8930</v>
      </c>
      <c r="B5742" s="8" t="s">
        <v>16856</v>
      </c>
      <c r="C5742" s="8" t="s">
        <v>16857</v>
      </c>
      <c r="D5742" s="8" t="s">
        <v>8931</v>
      </c>
      <c r="E5742" s="8" t="s">
        <v>17056</v>
      </c>
      <c r="F5742" s="8" t="s">
        <v>17057</v>
      </c>
    </row>
    <row r="5743" spans="1:6" ht="15.75" customHeight="1" x14ac:dyDescent="0.25">
      <c r="A5743" s="8" t="s">
        <v>8932</v>
      </c>
      <c r="B5743" s="8" t="s">
        <v>16856</v>
      </c>
      <c r="C5743" s="8" t="s">
        <v>16857</v>
      </c>
      <c r="D5743" s="8" t="s">
        <v>8933</v>
      </c>
      <c r="E5743" s="8" t="s">
        <v>17058</v>
      </c>
      <c r="F5743" s="8" t="s">
        <v>17059</v>
      </c>
    </row>
    <row r="5744" spans="1:6" ht="15.75" customHeight="1" x14ac:dyDescent="0.25">
      <c r="A5744" s="8" t="s">
        <v>6619</v>
      </c>
      <c r="B5744" s="8" t="s">
        <v>16936</v>
      </c>
      <c r="C5744" s="8" t="s">
        <v>16937</v>
      </c>
      <c r="D5744" s="8" t="s">
        <v>6620</v>
      </c>
      <c r="E5744" s="8" t="s">
        <v>17060</v>
      </c>
      <c r="F5744" s="8" t="s">
        <v>17061</v>
      </c>
    </row>
    <row r="5745" spans="1:6" ht="15.75" customHeight="1" x14ac:dyDescent="0.25">
      <c r="A5745" s="8" t="s">
        <v>6621</v>
      </c>
      <c r="B5745" s="8" t="s">
        <v>17062</v>
      </c>
      <c r="C5745" s="8" t="s">
        <v>17063</v>
      </c>
      <c r="D5745" s="8" t="s">
        <v>6622</v>
      </c>
      <c r="E5745" s="8" t="s">
        <v>17064</v>
      </c>
      <c r="F5745" s="8" t="s">
        <v>17065</v>
      </c>
    </row>
    <row r="5746" spans="1:6" ht="15.75" customHeight="1" x14ac:dyDescent="0.25">
      <c r="A5746" s="8" t="s">
        <v>6623</v>
      </c>
      <c r="B5746" s="8" t="s">
        <v>17066</v>
      </c>
      <c r="C5746" s="8" t="s">
        <v>17067</v>
      </c>
      <c r="D5746" s="8" t="s">
        <v>6624</v>
      </c>
      <c r="E5746" s="8" t="s">
        <v>17068</v>
      </c>
      <c r="F5746" s="8" t="s">
        <v>17069</v>
      </c>
    </row>
    <row r="5747" spans="1:6" ht="15.75" customHeight="1" x14ac:dyDescent="0.25">
      <c r="A5747" s="8" t="s">
        <v>6627</v>
      </c>
      <c r="B5747" s="8" t="s">
        <v>17062</v>
      </c>
      <c r="C5747" s="8" t="s">
        <v>17063</v>
      </c>
      <c r="D5747" s="8" t="s">
        <v>6628</v>
      </c>
      <c r="E5747" s="8" t="s">
        <v>17070</v>
      </c>
      <c r="F5747" s="8" t="s">
        <v>17071</v>
      </c>
    </row>
    <row r="5748" spans="1:6" ht="15.75" customHeight="1" x14ac:dyDescent="0.25">
      <c r="A5748" s="8" t="s">
        <v>6627</v>
      </c>
      <c r="B5748" s="8" t="s">
        <v>16790</v>
      </c>
      <c r="C5748" s="8" t="s">
        <v>16791</v>
      </c>
      <c r="D5748" s="8" t="s">
        <v>6628</v>
      </c>
      <c r="E5748" s="8" t="s">
        <v>17072</v>
      </c>
      <c r="F5748" s="8" t="s">
        <v>17073</v>
      </c>
    </row>
    <row r="5749" spans="1:6" ht="15.75" customHeight="1" x14ac:dyDescent="0.25">
      <c r="A5749" s="8" t="s">
        <v>6625</v>
      </c>
      <c r="B5749" s="8" t="s">
        <v>17074</v>
      </c>
      <c r="C5749" s="8" t="s">
        <v>17075</v>
      </c>
      <c r="D5749" s="8" t="s">
        <v>6626</v>
      </c>
      <c r="E5749" s="8" t="s">
        <v>17076</v>
      </c>
      <c r="F5749" s="8" t="s">
        <v>17077</v>
      </c>
    </row>
    <row r="5750" spans="1:6" ht="15.75" customHeight="1" x14ac:dyDescent="0.25">
      <c r="A5750" s="8" t="s">
        <v>8936</v>
      </c>
      <c r="B5750" s="8" t="s">
        <v>16856</v>
      </c>
      <c r="C5750" s="8" t="s">
        <v>16857</v>
      </c>
      <c r="D5750" s="8" t="s">
        <v>8937</v>
      </c>
      <c r="E5750" s="8" t="s">
        <v>17078</v>
      </c>
      <c r="F5750" s="8" t="s">
        <v>17079</v>
      </c>
    </row>
    <row r="5751" spans="1:6" ht="15.75" customHeight="1" x14ac:dyDescent="0.25">
      <c r="A5751" s="8" t="s">
        <v>8934</v>
      </c>
      <c r="B5751" s="8" t="s">
        <v>13275</v>
      </c>
      <c r="C5751" s="8" t="s">
        <v>13276</v>
      </c>
      <c r="D5751" s="8" t="s">
        <v>8935</v>
      </c>
      <c r="E5751" s="8" t="s">
        <v>17080</v>
      </c>
      <c r="F5751" s="8" t="s">
        <v>17081</v>
      </c>
    </row>
    <row r="5752" spans="1:6" ht="15.75" customHeight="1" x14ac:dyDescent="0.25">
      <c r="A5752" s="8" t="s">
        <v>8938</v>
      </c>
      <c r="B5752" s="8" t="s">
        <v>16856</v>
      </c>
      <c r="C5752" s="8" t="s">
        <v>16857</v>
      </c>
      <c r="D5752" s="8" t="s">
        <v>8938</v>
      </c>
      <c r="E5752" s="8" t="s">
        <v>17082</v>
      </c>
      <c r="F5752" s="8" t="s">
        <v>17082</v>
      </c>
    </row>
    <row r="5753" spans="1:6" ht="15.75" customHeight="1" x14ac:dyDescent="0.25">
      <c r="A5753" s="8" t="s">
        <v>6635</v>
      </c>
      <c r="B5753" s="8" t="s">
        <v>17062</v>
      </c>
      <c r="C5753" s="8" t="s">
        <v>17063</v>
      </c>
      <c r="D5753" s="8" t="s">
        <v>6636</v>
      </c>
      <c r="E5753" s="8" t="s">
        <v>17083</v>
      </c>
      <c r="F5753" s="8" t="s">
        <v>17084</v>
      </c>
    </row>
    <row r="5754" spans="1:6" ht="15.75" customHeight="1" x14ac:dyDescent="0.25">
      <c r="A5754" s="8" t="s">
        <v>8924</v>
      </c>
      <c r="B5754" s="8" t="s">
        <v>17062</v>
      </c>
      <c r="C5754" s="8" t="s">
        <v>17063</v>
      </c>
      <c r="D5754" s="8" t="s">
        <v>8925</v>
      </c>
      <c r="E5754" s="8" t="s">
        <v>17085</v>
      </c>
      <c r="F5754" s="8" t="s">
        <v>17086</v>
      </c>
    </row>
    <row r="5755" spans="1:6" ht="15.75" customHeight="1" x14ac:dyDescent="0.25">
      <c r="A5755" s="8" t="s">
        <v>6633</v>
      </c>
      <c r="B5755" s="8" t="s">
        <v>17062</v>
      </c>
      <c r="C5755" s="8" t="s">
        <v>17063</v>
      </c>
      <c r="D5755" s="8" t="s">
        <v>6634</v>
      </c>
      <c r="E5755" s="8" t="s">
        <v>17087</v>
      </c>
      <c r="F5755" s="8" t="s">
        <v>17088</v>
      </c>
    </row>
    <row r="5756" spans="1:6" ht="15.75" customHeight="1" x14ac:dyDescent="0.25">
      <c r="A5756" s="8" t="s">
        <v>6633</v>
      </c>
      <c r="B5756" s="8" t="s">
        <v>17089</v>
      </c>
      <c r="C5756" s="8" t="s">
        <v>17090</v>
      </c>
      <c r="D5756" s="8" t="s">
        <v>6634</v>
      </c>
      <c r="E5756" s="8" t="s">
        <v>17091</v>
      </c>
      <c r="F5756" s="8" t="s">
        <v>17092</v>
      </c>
    </row>
    <row r="5757" spans="1:6" ht="15.75" customHeight="1" x14ac:dyDescent="0.25">
      <c r="A5757" s="8" t="s">
        <v>6631</v>
      </c>
      <c r="B5757" s="8" t="s">
        <v>16831</v>
      </c>
      <c r="C5757" s="8" t="s">
        <v>16832</v>
      </c>
      <c r="D5757" s="8" t="s">
        <v>6632</v>
      </c>
      <c r="E5757" s="8" t="s">
        <v>17093</v>
      </c>
      <c r="F5757" s="8" t="s">
        <v>17094</v>
      </c>
    </row>
    <row r="5758" spans="1:6" ht="15.75" customHeight="1" x14ac:dyDescent="0.25">
      <c r="A5758" s="8" t="s">
        <v>6629</v>
      </c>
      <c r="B5758" s="8" t="s">
        <v>17062</v>
      </c>
      <c r="C5758" s="8" t="s">
        <v>17063</v>
      </c>
      <c r="D5758" s="8" t="s">
        <v>6630</v>
      </c>
      <c r="E5758" s="8" t="s">
        <v>17095</v>
      </c>
      <c r="F5758" s="8" t="s">
        <v>17096</v>
      </c>
    </row>
    <row r="5759" spans="1:6" ht="15.75" customHeight="1" x14ac:dyDescent="0.25">
      <c r="A5759" s="8" t="s">
        <v>6629</v>
      </c>
      <c r="B5759" s="8" t="s">
        <v>17097</v>
      </c>
      <c r="C5759" s="8" t="s">
        <v>17098</v>
      </c>
      <c r="D5759" s="8" t="s">
        <v>6630</v>
      </c>
      <c r="E5759" s="8" t="s">
        <v>17099</v>
      </c>
      <c r="F5759" s="8" t="s">
        <v>17100</v>
      </c>
    </row>
    <row r="5760" spans="1:6" ht="15.75" customHeight="1" x14ac:dyDescent="0.25">
      <c r="A5760" s="8" t="s">
        <v>6638</v>
      </c>
      <c r="B5760" s="8" t="s">
        <v>16837</v>
      </c>
      <c r="C5760" s="8" t="s">
        <v>16838</v>
      </c>
      <c r="D5760" s="8" t="s">
        <v>6638</v>
      </c>
      <c r="E5760" s="8" t="s">
        <v>17101</v>
      </c>
      <c r="F5760" s="8" t="s">
        <v>17101</v>
      </c>
    </row>
    <row r="5761" spans="1:6" ht="15.75" customHeight="1" x14ac:dyDescent="0.25">
      <c r="A5761" s="8" t="s">
        <v>8953</v>
      </c>
      <c r="B5761" s="8" t="s">
        <v>17102</v>
      </c>
      <c r="C5761" s="8" t="s">
        <v>17103</v>
      </c>
      <c r="D5761" s="8" t="s">
        <v>8954</v>
      </c>
      <c r="E5761" s="8" t="s">
        <v>17104</v>
      </c>
      <c r="F5761" s="8" t="s">
        <v>17105</v>
      </c>
    </row>
    <row r="5762" spans="1:6" ht="15.75" customHeight="1" x14ac:dyDescent="0.25">
      <c r="A5762" s="8" t="s">
        <v>8953</v>
      </c>
      <c r="B5762" s="8" t="s">
        <v>17106</v>
      </c>
      <c r="C5762" s="8" t="s">
        <v>17107</v>
      </c>
      <c r="D5762" s="8" t="s">
        <v>8954</v>
      </c>
      <c r="E5762" s="8" t="s">
        <v>17108</v>
      </c>
      <c r="F5762" s="8" t="s">
        <v>17109</v>
      </c>
    </row>
    <row r="5763" spans="1:6" ht="15.75" customHeight="1" x14ac:dyDescent="0.25">
      <c r="A5763" s="8" t="s">
        <v>6641</v>
      </c>
      <c r="B5763" s="8" t="s">
        <v>16837</v>
      </c>
      <c r="C5763" s="8" t="s">
        <v>16838</v>
      </c>
      <c r="D5763" s="8" t="s">
        <v>6641</v>
      </c>
      <c r="E5763" s="8" t="s">
        <v>17110</v>
      </c>
      <c r="F5763" s="8" t="s">
        <v>17110</v>
      </c>
    </row>
    <row r="5764" spans="1:6" ht="15.75" customHeight="1" x14ac:dyDescent="0.25">
      <c r="A5764" s="8" t="s">
        <v>6642</v>
      </c>
      <c r="B5764" s="8" t="s">
        <v>16837</v>
      </c>
      <c r="C5764" s="8" t="s">
        <v>16838</v>
      </c>
      <c r="D5764" s="8" t="s">
        <v>6642</v>
      </c>
      <c r="E5764" s="8" t="s">
        <v>17111</v>
      </c>
      <c r="F5764" s="8" t="s">
        <v>17111</v>
      </c>
    </row>
    <row r="5765" spans="1:6" ht="15.75" customHeight="1" x14ac:dyDescent="0.25">
      <c r="A5765" s="8" t="s">
        <v>10422</v>
      </c>
      <c r="B5765" s="8" t="s">
        <v>16656</v>
      </c>
      <c r="C5765" s="8" t="s">
        <v>16657</v>
      </c>
      <c r="D5765" s="8" t="s">
        <v>10422</v>
      </c>
      <c r="E5765" s="8" t="s">
        <v>16661</v>
      </c>
      <c r="F5765" s="8" t="s">
        <v>16661</v>
      </c>
    </row>
    <row r="5766" spans="1:6" ht="15.75" customHeight="1" x14ac:dyDescent="0.25">
      <c r="A5766" s="8" t="s">
        <v>6656</v>
      </c>
      <c r="B5766" s="8" t="s">
        <v>16874</v>
      </c>
      <c r="C5766" s="8" t="s">
        <v>16875</v>
      </c>
      <c r="D5766" s="8" t="s">
        <v>6657</v>
      </c>
      <c r="E5766" s="8" t="s">
        <v>17112</v>
      </c>
      <c r="F5766" s="8" t="s">
        <v>17113</v>
      </c>
    </row>
    <row r="5767" spans="1:6" ht="15.75" customHeight="1" x14ac:dyDescent="0.25">
      <c r="A5767" s="8" t="s">
        <v>6656</v>
      </c>
      <c r="B5767" s="8" t="s">
        <v>17114</v>
      </c>
      <c r="C5767" s="8" t="s">
        <v>17115</v>
      </c>
      <c r="D5767" s="8" t="s">
        <v>6657</v>
      </c>
      <c r="E5767" s="8" t="s">
        <v>17116</v>
      </c>
      <c r="F5767" s="8" t="s">
        <v>17117</v>
      </c>
    </row>
    <row r="5768" spans="1:6" ht="15.75" customHeight="1" x14ac:dyDescent="0.25">
      <c r="A5768" s="8" t="s">
        <v>6656</v>
      </c>
      <c r="B5768" s="8" t="s">
        <v>17118</v>
      </c>
      <c r="C5768" s="8" t="s">
        <v>17119</v>
      </c>
      <c r="D5768" s="8" t="s">
        <v>6657</v>
      </c>
      <c r="E5768" s="8" t="s">
        <v>17120</v>
      </c>
      <c r="F5768" s="8" t="s">
        <v>17121</v>
      </c>
    </row>
    <row r="5769" spans="1:6" ht="15.75" customHeight="1" x14ac:dyDescent="0.25">
      <c r="A5769" s="8" t="s">
        <v>6645</v>
      </c>
      <c r="B5769" s="8" t="s">
        <v>16878</v>
      </c>
      <c r="C5769" s="8" t="s">
        <v>16879</v>
      </c>
      <c r="D5769" s="8" t="s">
        <v>6645</v>
      </c>
      <c r="E5769" s="8" t="s">
        <v>17122</v>
      </c>
      <c r="F5769" s="8" t="s">
        <v>17122</v>
      </c>
    </row>
    <row r="5770" spans="1:6" ht="15.75" customHeight="1" x14ac:dyDescent="0.25">
      <c r="A5770" s="8" t="s">
        <v>6645</v>
      </c>
      <c r="B5770" s="8" t="s">
        <v>17123</v>
      </c>
      <c r="C5770" s="8" t="s">
        <v>17124</v>
      </c>
      <c r="D5770" s="8" t="s">
        <v>6645</v>
      </c>
      <c r="E5770" s="8" t="s">
        <v>17125</v>
      </c>
      <c r="F5770" s="8" t="s">
        <v>17125</v>
      </c>
    </row>
    <row r="5771" spans="1:6" ht="15.75" customHeight="1" x14ac:dyDescent="0.25">
      <c r="A5771" s="8" t="s">
        <v>6668</v>
      </c>
      <c r="B5771" s="8" t="s">
        <v>16884</v>
      </c>
      <c r="C5771" s="8" t="s">
        <v>16885</v>
      </c>
      <c r="D5771" s="8" t="s">
        <v>6669</v>
      </c>
      <c r="E5771" s="8" t="s">
        <v>17126</v>
      </c>
      <c r="F5771" s="8" t="s">
        <v>17127</v>
      </c>
    </row>
    <row r="5772" spans="1:6" ht="15.75" customHeight="1" x14ac:dyDescent="0.25">
      <c r="A5772" s="8" t="s">
        <v>6670</v>
      </c>
      <c r="B5772" s="8" t="s">
        <v>16888</v>
      </c>
      <c r="C5772" s="8" t="s">
        <v>16889</v>
      </c>
      <c r="D5772" s="8" t="s">
        <v>6671</v>
      </c>
      <c r="E5772" s="8" t="s">
        <v>17128</v>
      </c>
      <c r="F5772" s="8" t="s">
        <v>17129</v>
      </c>
    </row>
    <row r="5773" spans="1:6" ht="15.75" customHeight="1" x14ac:dyDescent="0.25">
      <c r="A5773" s="8" t="s">
        <v>6681</v>
      </c>
      <c r="B5773" s="8" t="s">
        <v>17130</v>
      </c>
      <c r="C5773" s="8" t="s">
        <v>17131</v>
      </c>
      <c r="D5773" s="8" t="s">
        <v>6682</v>
      </c>
      <c r="E5773" s="8" t="s">
        <v>17132</v>
      </c>
      <c r="F5773" s="8" t="s">
        <v>17133</v>
      </c>
    </row>
    <row r="5774" spans="1:6" ht="15.75" customHeight="1" x14ac:dyDescent="0.25">
      <c r="A5774" s="8" t="s">
        <v>8955</v>
      </c>
      <c r="B5774" s="8" t="s">
        <v>17134</v>
      </c>
      <c r="C5774" s="8" t="s">
        <v>17135</v>
      </c>
      <c r="D5774" s="8" t="s">
        <v>8956</v>
      </c>
      <c r="E5774" s="8" t="s">
        <v>17136</v>
      </c>
      <c r="F5774" s="8" t="s">
        <v>17137</v>
      </c>
    </row>
    <row r="5775" spans="1:6" ht="15.75" customHeight="1" x14ac:dyDescent="0.25">
      <c r="A5775" s="8" t="s">
        <v>8949</v>
      </c>
      <c r="B5775" s="8" t="s">
        <v>17138</v>
      </c>
      <c r="C5775" s="8" t="s">
        <v>17139</v>
      </c>
      <c r="D5775" s="8" t="s">
        <v>8950</v>
      </c>
      <c r="E5775" s="8" t="s">
        <v>17140</v>
      </c>
      <c r="F5775" s="8" t="s">
        <v>17141</v>
      </c>
    </row>
    <row r="5776" spans="1:6" ht="15.75" customHeight="1" x14ac:dyDescent="0.25">
      <c r="A5776" s="8" t="s">
        <v>6646</v>
      </c>
      <c r="B5776" s="8" t="s">
        <v>16892</v>
      </c>
      <c r="C5776" s="8" t="s">
        <v>16893</v>
      </c>
      <c r="D5776" s="8" t="s">
        <v>6647</v>
      </c>
      <c r="E5776" s="8" t="s">
        <v>17142</v>
      </c>
      <c r="F5776" s="8" t="s">
        <v>17143</v>
      </c>
    </row>
    <row r="5777" spans="1:6" ht="15.75" customHeight="1" x14ac:dyDescent="0.25">
      <c r="A5777" s="8" t="s">
        <v>6646</v>
      </c>
      <c r="B5777" s="8" t="s">
        <v>17144</v>
      </c>
      <c r="C5777" s="8" t="s">
        <v>17145</v>
      </c>
      <c r="D5777" s="8" t="s">
        <v>6647</v>
      </c>
      <c r="E5777" s="8" t="s">
        <v>17146</v>
      </c>
      <c r="F5777" s="8" t="s">
        <v>17147</v>
      </c>
    </row>
    <row r="5778" spans="1:6" ht="15.75" customHeight="1" x14ac:dyDescent="0.25">
      <c r="A5778" s="8" t="s">
        <v>18117</v>
      </c>
      <c r="B5778" s="8" t="s">
        <v>16691</v>
      </c>
      <c r="C5778" s="8" t="s">
        <v>16692</v>
      </c>
      <c r="D5778" s="8" t="s">
        <v>10255</v>
      </c>
      <c r="E5778" s="8" t="s">
        <v>18155</v>
      </c>
      <c r="F5778" s="8" t="s">
        <v>16693</v>
      </c>
    </row>
    <row r="5779" spans="1:6" ht="15.75" customHeight="1" x14ac:dyDescent="0.25">
      <c r="A5779" s="8" t="s">
        <v>6643</v>
      </c>
      <c r="B5779" s="8" t="s">
        <v>17148</v>
      </c>
      <c r="C5779" s="8" t="s">
        <v>17149</v>
      </c>
      <c r="D5779" s="8" t="s">
        <v>6644</v>
      </c>
      <c r="E5779" s="8" t="s">
        <v>17150</v>
      </c>
      <c r="F5779" s="8" t="s">
        <v>17151</v>
      </c>
    </row>
    <row r="5780" spans="1:6" ht="15.75" customHeight="1" x14ac:dyDescent="0.25">
      <c r="A5780" s="8" t="s">
        <v>6643</v>
      </c>
      <c r="B5780" s="8" t="s">
        <v>17152</v>
      </c>
      <c r="C5780" s="8" t="s">
        <v>17153</v>
      </c>
      <c r="D5780" s="8" t="s">
        <v>6644</v>
      </c>
      <c r="E5780" s="8" t="s">
        <v>17154</v>
      </c>
      <c r="F5780" s="8" t="s">
        <v>17155</v>
      </c>
    </row>
    <row r="5781" spans="1:6" ht="15.75" customHeight="1" x14ac:dyDescent="0.25">
      <c r="A5781" s="8" t="s">
        <v>8939</v>
      </c>
      <c r="B5781" s="8" t="s">
        <v>17156</v>
      </c>
      <c r="C5781" s="8" t="s">
        <v>17157</v>
      </c>
      <c r="D5781" s="8" t="s">
        <v>8940</v>
      </c>
      <c r="E5781" s="8" t="s">
        <v>17158</v>
      </c>
      <c r="F5781" s="8" t="s">
        <v>17159</v>
      </c>
    </row>
    <row r="5782" spans="1:6" ht="15.75" customHeight="1" x14ac:dyDescent="0.25">
      <c r="A5782" s="8" t="s">
        <v>6650</v>
      </c>
      <c r="B5782" s="8" t="s">
        <v>17160</v>
      </c>
      <c r="C5782" s="8" t="s">
        <v>17161</v>
      </c>
      <c r="D5782" s="8" t="s">
        <v>6651</v>
      </c>
      <c r="E5782" s="8" t="s">
        <v>17162</v>
      </c>
      <c r="F5782" s="8" t="s">
        <v>17163</v>
      </c>
    </row>
    <row r="5783" spans="1:6" ht="15.75" customHeight="1" x14ac:dyDescent="0.25">
      <c r="A5783" s="8" t="s">
        <v>6652</v>
      </c>
      <c r="B5783" s="8" t="s">
        <v>16734</v>
      </c>
      <c r="C5783" s="8" t="s">
        <v>16735</v>
      </c>
      <c r="D5783" s="8" t="s">
        <v>6653</v>
      </c>
      <c r="E5783" s="8" t="s">
        <v>17164</v>
      </c>
      <c r="F5783" s="8" t="s">
        <v>17165</v>
      </c>
    </row>
    <row r="5784" spans="1:6" ht="15.75" customHeight="1" x14ac:dyDescent="0.25">
      <c r="A5784" s="8" t="s">
        <v>6652</v>
      </c>
      <c r="B5784" s="8" t="s">
        <v>16738</v>
      </c>
      <c r="C5784" s="8" t="s">
        <v>16739</v>
      </c>
      <c r="D5784" s="8" t="s">
        <v>6653</v>
      </c>
      <c r="E5784" s="8" t="s">
        <v>17166</v>
      </c>
      <c r="F5784" s="8" t="s">
        <v>17167</v>
      </c>
    </row>
    <row r="5785" spans="1:6" ht="15.75" customHeight="1" x14ac:dyDescent="0.25">
      <c r="A5785" s="8" t="s">
        <v>6648</v>
      </c>
      <c r="B5785" s="8" t="s">
        <v>16742</v>
      </c>
      <c r="C5785" s="8" t="s">
        <v>16743</v>
      </c>
      <c r="D5785" s="8" t="s">
        <v>6649</v>
      </c>
      <c r="E5785" s="8" t="s">
        <v>17168</v>
      </c>
      <c r="F5785" s="8" t="s">
        <v>17169</v>
      </c>
    </row>
    <row r="5786" spans="1:6" ht="15.75" customHeight="1" x14ac:dyDescent="0.25">
      <c r="A5786" s="8" t="s">
        <v>6662</v>
      </c>
      <c r="B5786" s="8" t="s">
        <v>17170</v>
      </c>
      <c r="C5786" s="8" t="s">
        <v>17171</v>
      </c>
      <c r="D5786" s="8" t="s">
        <v>6663</v>
      </c>
      <c r="E5786" s="8" t="s">
        <v>17172</v>
      </c>
      <c r="F5786" s="8" t="s">
        <v>17173</v>
      </c>
    </row>
    <row r="5787" spans="1:6" ht="15.75" customHeight="1" x14ac:dyDescent="0.25">
      <c r="A5787" s="8" t="s">
        <v>8941</v>
      </c>
      <c r="B5787" s="8" t="s">
        <v>16754</v>
      </c>
      <c r="C5787" s="8" t="s">
        <v>16755</v>
      </c>
      <c r="D5787" s="8" t="s">
        <v>8942</v>
      </c>
      <c r="E5787" s="8" t="s">
        <v>17174</v>
      </c>
      <c r="F5787" s="8" t="s">
        <v>17175</v>
      </c>
    </row>
    <row r="5788" spans="1:6" ht="15.75" customHeight="1" x14ac:dyDescent="0.25">
      <c r="A5788" s="8" t="s">
        <v>6654</v>
      </c>
      <c r="B5788" s="8" t="s">
        <v>16762</v>
      </c>
      <c r="C5788" s="8" t="s">
        <v>16763</v>
      </c>
      <c r="D5788" s="8" t="s">
        <v>6655</v>
      </c>
      <c r="E5788" s="8" t="s">
        <v>17176</v>
      </c>
      <c r="F5788" s="8" t="s">
        <v>17177</v>
      </c>
    </row>
    <row r="5789" spans="1:6" ht="15.75" customHeight="1" x14ac:dyDescent="0.25">
      <c r="A5789" s="8" t="s">
        <v>18118</v>
      </c>
      <c r="B5789" s="8" t="s">
        <v>14219</v>
      </c>
      <c r="C5789" s="8" t="s">
        <v>14220</v>
      </c>
      <c r="D5789" s="8" t="s">
        <v>10437</v>
      </c>
      <c r="E5789" s="8" t="s">
        <v>18156</v>
      </c>
      <c r="F5789" s="8" t="s">
        <v>14382</v>
      </c>
    </row>
    <row r="5790" spans="1:6" ht="15.75" customHeight="1" x14ac:dyDescent="0.25">
      <c r="A5790" s="8" t="s">
        <v>6659</v>
      </c>
      <c r="B5790" s="8" t="s">
        <v>17178</v>
      </c>
      <c r="C5790" s="8" t="s">
        <v>17179</v>
      </c>
      <c r="D5790" s="8" t="s">
        <v>6660</v>
      </c>
      <c r="E5790" s="8" t="s">
        <v>17180</v>
      </c>
      <c r="F5790" s="8" t="s">
        <v>17181</v>
      </c>
    </row>
    <row r="5791" spans="1:6" ht="15.75" customHeight="1" x14ac:dyDescent="0.25">
      <c r="A5791" s="8" t="s">
        <v>6639</v>
      </c>
      <c r="B5791" s="8" t="s">
        <v>16950</v>
      </c>
      <c r="C5791" s="8" t="s">
        <v>16951</v>
      </c>
      <c r="D5791" s="8" t="s">
        <v>6640</v>
      </c>
      <c r="E5791" s="8" t="s">
        <v>17182</v>
      </c>
      <c r="F5791" s="8" t="s">
        <v>17183</v>
      </c>
    </row>
    <row r="5792" spans="1:6" ht="15.75" customHeight="1" x14ac:dyDescent="0.25">
      <c r="A5792" s="8" t="s">
        <v>8943</v>
      </c>
      <c r="B5792" s="8" t="s">
        <v>17184</v>
      </c>
      <c r="C5792" s="8" t="s">
        <v>17185</v>
      </c>
      <c r="D5792" s="8" t="s">
        <v>8944</v>
      </c>
      <c r="E5792" s="8" t="s">
        <v>17186</v>
      </c>
      <c r="F5792" s="8" t="s">
        <v>17187</v>
      </c>
    </row>
    <row r="5793" spans="1:6" ht="15.75" customHeight="1" x14ac:dyDescent="0.25">
      <c r="A5793" s="8" t="s">
        <v>6666</v>
      </c>
      <c r="B5793" s="8" t="s">
        <v>17188</v>
      </c>
      <c r="C5793" s="8" t="s">
        <v>17189</v>
      </c>
      <c r="D5793" s="8" t="s">
        <v>6667</v>
      </c>
      <c r="E5793" s="8" t="s">
        <v>17190</v>
      </c>
      <c r="F5793" s="8" t="s">
        <v>17191</v>
      </c>
    </row>
    <row r="5794" spans="1:6" ht="15.75" customHeight="1" x14ac:dyDescent="0.25">
      <c r="A5794" s="8" t="s">
        <v>8947</v>
      </c>
      <c r="B5794" s="8" t="s">
        <v>16774</v>
      </c>
      <c r="C5794" s="8" t="s">
        <v>16775</v>
      </c>
      <c r="D5794" s="8" t="s">
        <v>8948</v>
      </c>
      <c r="E5794" s="8" t="s">
        <v>17192</v>
      </c>
      <c r="F5794" s="8" t="s">
        <v>17193</v>
      </c>
    </row>
    <row r="5795" spans="1:6" ht="15.75" customHeight="1" x14ac:dyDescent="0.25">
      <c r="A5795" s="8" t="s">
        <v>6658</v>
      </c>
      <c r="B5795" s="8" t="s">
        <v>16778</v>
      </c>
      <c r="C5795" s="8" t="s">
        <v>16779</v>
      </c>
      <c r="D5795" s="8" t="s">
        <v>6658</v>
      </c>
      <c r="E5795" s="8" t="s">
        <v>17194</v>
      </c>
      <c r="F5795" s="8" t="s">
        <v>17194</v>
      </c>
    </row>
    <row r="5796" spans="1:6" ht="15.75" customHeight="1" x14ac:dyDescent="0.25">
      <c r="A5796" s="8" t="s">
        <v>6661</v>
      </c>
      <c r="B5796" s="8" t="s">
        <v>16964</v>
      </c>
      <c r="C5796" s="8" t="s">
        <v>16965</v>
      </c>
      <c r="D5796" s="8" t="s">
        <v>6661</v>
      </c>
      <c r="E5796" s="8" t="s">
        <v>17195</v>
      </c>
      <c r="F5796" s="8" t="s">
        <v>17195</v>
      </c>
    </row>
    <row r="5797" spans="1:6" ht="15.75" customHeight="1" x14ac:dyDescent="0.25">
      <c r="A5797" s="8" t="s">
        <v>6661</v>
      </c>
      <c r="B5797" s="8" t="s">
        <v>16787</v>
      </c>
      <c r="C5797" s="8" t="s">
        <v>16788</v>
      </c>
      <c r="D5797" s="8" t="s">
        <v>6661</v>
      </c>
      <c r="E5797" s="8" t="s">
        <v>17196</v>
      </c>
      <c r="F5797" s="8" t="s">
        <v>17196</v>
      </c>
    </row>
    <row r="5798" spans="1:6" ht="15.75" customHeight="1" x14ac:dyDescent="0.25">
      <c r="A5798" s="8" t="s">
        <v>8945</v>
      </c>
      <c r="B5798" s="8" t="s">
        <v>17197</v>
      </c>
      <c r="C5798" s="8" t="s">
        <v>17198</v>
      </c>
      <c r="D5798" s="8" t="s">
        <v>8946</v>
      </c>
      <c r="E5798" s="8" t="s">
        <v>17199</v>
      </c>
      <c r="F5798" s="8" t="s">
        <v>17200</v>
      </c>
    </row>
    <row r="5799" spans="1:6" ht="15.75" customHeight="1" x14ac:dyDescent="0.25">
      <c r="A5799" s="8" t="s">
        <v>6664</v>
      </c>
      <c r="B5799" s="8" t="s">
        <v>17201</v>
      </c>
      <c r="C5799" s="8" t="s">
        <v>17202</v>
      </c>
      <c r="D5799" s="8" t="s">
        <v>6665</v>
      </c>
      <c r="E5799" s="8" t="s">
        <v>17203</v>
      </c>
      <c r="F5799" s="8" t="s">
        <v>17204</v>
      </c>
    </row>
    <row r="5800" spans="1:6" ht="15.75" customHeight="1" x14ac:dyDescent="0.25">
      <c r="A5800" s="8" t="s">
        <v>6672</v>
      </c>
      <c r="B5800" s="8" t="s">
        <v>17021</v>
      </c>
      <c r="C5800" s="8" t="s">
        <v>17022</v>
      </c>
      <c r="D5800" s="8" t="s">
        <v>6673</v>
      </c>
      <c r="E5800" s="8" t="s">
        <v>17205</v>
      </c>
      <c r="F5800" s="8" t="s">
        <v>17206</v>
      </c>
    </row>
    <row r="5801" spans="1:6" ht="15.75" customHeight="1" x14ac:dyDescent="0.25">
      <c r="A5801" s="8" t="s">
        <v>8951</v>
      </c>
      <c r="B5801" s="8" t="s">
        <v>16798</v>
      </c>
      <c r="C5801" s="8" t="s">
        <v>16799</v>
      </c>
      <c r="D5801" s="8" t="s">
        <v>8952</v>
      </c>
      <c r="E5801" s="8" t="s">
        <v>17207</v>
      </c>
      <c r="F5801" s="8" t="s">
        <v>17208</v>
      </c>
    </row>
    <row r="5802" spans="1:6" ht="15.75" customHeight="1" x14ac:dyDescent="0.25">
      <c r="A5802" s="8" t="s">
        <v>6674</v>
      </c>
      <c r="B5802" s="8" t="s">
        <v>17209</v>
      </c>
      <c r="C5802" s="8" t="s">
        <v>17210</v>
      </c>
      <c r="D5802" s="8" t="s">
        <v>6675</v>
      </c>
      <c r="E5802" s="8" t="s">
        <v>17211</v>
      </c>
      <c r="F5802" s="8" t="s">
        <v>17212</v>
      </c>
    </row>
    <row r="5803" spans="1:6" ht="15.75" customHeight="1" x14ac:dyDescent="0.25">
      <c r="A5803" s="8" t="s">
        <v>6676</v>
      </c>
      <c r="B5803" s="8" t="s">
        <v>10077</v>
      </c>
      <c r="C5803" s="8" t="s">
        <v>10078</v>
      </c>
      <c r="D5803" s="8" t="s">
        <v>6676</v>
      </c>
      <c r="E5803" s="8" t="s">
        <v>17213</v>
      </c>
      <c r="F5803" s="8" t="s">
        <v>17213</v>
      </c>
    </row>
    <row r="5804" spans="1:6" ht="15.75" customHeight="1" x14ac:dyDescent="0.25">
      <c r="A5804" s="8" t="s">
        <v>6676</v>
      </c>
      <c r="B5804" s="8" t="s">
        <v>12715</v>
      </c>
      <c r="C5804" s="8" t="s">
        <v>12716</v>
      </c>
      <c r="D5804" s="8" t="s">
        <v>6676</v>
      </c>
      <c r="E5804" s="8" t="s">
        <v>17214</v>
      </c>
      <c r="F5804" s="8" t="s">
        <v>17214</v>
      </c>
    </row>
    <row r="5805" spans="1:6" ht="15.75" customHeight="1" x14ac:dyDescent="0.25">
      <c r="A5805" s="8" t="s">
        <v>6677</v>
      </c>
      <c r="B5805" s="8" t="s">
        <v>17215</v>
      </c>
      <c r="C5805" s="8" t="s">
        <v>17216</v>
      </c>
      <c r="D5805" s="8" t="s">
        <v>6678</v>
      </c>
      <c r="E5805" s="8" t="s">
        <v>17217</v>
      </c>
      <c r="F5805" s="8" t="s">
        <v>17218</v>
      </c>
    </row>
    <row r="5806" spans="1:6" ht="15.75" customHeight="1" x14ac:dyDescent="0.25">
      <c r="A5806" s="8" t="s">
        <v>6677</v>
      </c>
      <c r="B5806" s="8" t="s">
        <v>17219</v>
      </c>
      <c r="C5806" s="8" t="s">
        <v>17220</v>
      </c>
      <c r="D5806" s="8" t="s">
        <v>6678</v>
      </c>
      <c r="E5806" s="8" t="s">
        <v>17221</v>
      </c>
      <c r="F5806" s="8" t="s">
        <v>17222</v>
      </c>
    </row>
    <row r="5807" spans="1:6" ht="15.75" customHeight="1" x14ac:dyDescent="0.25">
      <c r="A5807" s="8" t="s">
        <v>6679</v>
      </c>
      <c r="B5807" s="8" t="s">
        <v>16774</v>
      </c>
      <c r="C5807" s="8" t="s">
        <v>16775</v>
      </c>
      <c r="D5807" s="8" t="s">
        <v>6680</v>
      </c>
      <c r="E5807" s="8" t="s">
        <v>17223</v>
      </c>
      <c r="F5807" s="8" t="s">
        <v>17224</v>
      </c>
    </row>
    <row r="5808" spans="1:6" ht="15.75" customHeight="1" x14ac:dyDescent="0.25">
      <c r="A5808" s="8" t="s">
        <v>6679</v>
      </c>
      <c r="B5808" s="8" t="s">
        <v>16816</v>
      </c>
      <c r="C5808" s="8" t="s">
        <v>16817</v>
      </c>
      <c r="D5808" s="8" t="s">
        <v>6680</v>
      </c>
      <c r="E5808" s="8" t="s">
        <v>17225</v>
      </c>
      <c r="F5808" s="8" t="s">
        <v>17226</v>
      </c>
    </row>
    <row r="5809" spans="1:6" ht="15.75" customHeight="1" x14ac:dyDescent="0.25">
      <c r="A5809" s="8" t="s">
        <v>6679</v>
      </c>
      <c r="B5809" s="8" t="s">
        <v>16820</v>
      </c>
      <c r="C5809" s="8" t="s">
        <v>16821</v>
      </c>
      <c r="D5809" s="8" t="s">
        <v>6680</v>
      </c>
      <c r="E5809" s="8" t="s">
        <v>17227</v>
      </c>
      <c r="F5809" s="8" t="s">
        <v>17228</v>
      </c>
    </row>
    <row r="5810" spans="1:6" ht="15.75" customHeight="1" x14ac:dyDescent="0.25">
      <c r="A5810" s="8" t="s">
        <v>6685</v>
      </c>
      <c r="B5810" s="8" t="s">
        <v>17229</v>
      </c>
      <c r="C5810" s="8" t="s">
        <v>17230</v>
      </c>
      <c r="D5810" s="8" t="s">
        <v>6686</v>
      </c>
      <c r="E5810" s="8" t="s">
        <v>17231</v>
      </c>
      <c r="F5810" s="8" t="s">
        <v>17232</v>
      </c>
    </row>
    <row r="5811" spans="1:6" ht="15.75" customHeight="1" x14ac:dyDescent="0.25">
      <c r="A5811" s="8" t="s">
        <v>6683</v>
      </c>
      <c r="B5811" s="8" t="s">
        <v>16884</v>
      </c>
      <c r="C5811" s="8" t="s">
        <v>16885</v>
      </c>
      <c r="D5811" s="8" t="s">
        <v>6684</v>
      </c>
      <c r="E5811" s="8" t="s">
        <v>17233</v>
      </c>
      <c r="F5811" s="8" t="s">
        <v>17234</v>
      </c>
    </row>
    <row r="5812" spans="1:6" ht="15.75" customHeight="1" x14ac:dyDescent="0.25">
      <c r="A5812" s="8" t="s">
        <v>8957</v>
      </c>
      <c r="B5812" s="8" t="s">
        <v>17046</v>
      </c>
      <c r="C5812" s="8" t="s">
        <v>17047</v>
      </c>
      <c r="D5812" s="8" t="s">
        <v>8958</v>
      </c>
      <c r="E5812" s="8" t="s">
        <v>17235</v>
      </c>
      <c r="F5812" s="8" t="s">
        <v>17236</v>
      </c>
    </row>
    <row r="5813" spans="1:6" ht="15.75" customHeight="1" x14ac:dyDescent="0.25">
      <c r="A5813" s="8" t="s">
        <v>18120</v>
      </c>
      <c r="B5813" s="8" t="s">
        <v>14213</v>
      </c>
      <c r="C5813" s="8" t="s">
        <v>14214</v>
      </c>
      <c r="D5813" s="8" t="s">
        <v>13802</v>
      </c>
      <c r="E5813" s="8" t="s">
        <v>18157</v>
      </c>
      <c r="F5813" s="8" t="s">
        <v>14218</v>
      </c>
    </row>
    <row r="5814" spans="1:6" ht="15.75" customHeight="1" x14ac:dyDescent="0.25">
      <c r="A5814" s="8" t="s">
        <v>6688</v>
      </c>
      <c r="B5814" s="8" t="s">
        <v>16844</v>
      </c>
      <c r="C5814" s="8" t="s">
        <v>16845</v>
      </c>
      <c r="D5814" s="8" t="s">
        <v>6689</v>
      </c>
      <c r="E5814" s="8" t="s">
        <v>17237</v>
      </c>
      <c r="F5814" s="8" t="s">
        <v>17238</v>
      </c>
    </row>
    <row r="5815" spans="1:6" ht="15.75" customHeight="1" x14ac:dyDescent="0.25">
      <c r="A5815" s="8" t="s">
        <v>8959</v>
      </c>
      <c r="B5815" s="8" t="s">
        <v>16856</v>
      </c>
      <c r="C5815" s="8" t="s">
        <v>16857</v>
      </c>
      <c r="D5815" s="8" t="s">
        <v>8960</v>
      </c>
      <c r="E5815" s="8" t="s">
        <v>17239</v>
      </c>
      <c r="F5815" s="8" t="s">
        <v>17240</v>
      </c>
    </row>
    <row r="5816" spans="1:6" ht="15.75" customHeight="1" x14ac:dyDescent="0.25">
      <c r="A5816" s="8" t="s">
        <v>6692</v>
      </c>
      <c r="B5816" s="8" t="s">
        <v>16703</v>
      </c>
      <c r="C5816" s="8" t="s">
        <v>16704</v>
      </c>
      <c r="D5816" s="8" t="s">
        <v>6693</v>
      </c>
      <c r="E5816" s="8" t="s">
        <v>17241</v>
      </c>
      <c r="F5816" s="8" t="s">
        <v>17242</v>
      </c>
    </row>
    <row r="5817" spans="1:6" ht="15.75" customHeight="1" x14ac:dyDescent="0.25">
      <c r="A5817" s="8" t="s">
        <v>6692</v>
      </c>
      <c r="B5817" s="8" t="s">
        <v>16711</v>
      </c>
      <c r="C5817" s="8" t="s">
        <v>16712</v>
      </c>
      <c r="D5817" s="8" t="s">
        <v>6693</v>
      </c>
      <c r="E5817" s="8" t="s">
        <v>17243</v>
      </c>
      <c r="F5817" s="8" t="s">
        <v>17244</v>
      </c>
    </row>
    <row r="5818" spans="1:6" ht="15.75" customHeight="1" x14ac:dyDescent="0.25">
      <c r="A5818" s="8" t="s">
        <v>6694</v>
      </c>
      <c r="B5818" s="8" t="s">
        <v>16871</v>
      </c>
      <c r="C5818" s="8" t="s">
        <v>16872</v>
      </c>
      <c r="D5818" s="8" t="s">
        <v>6694</v>
      </c>
      <c r="E5818" s="8" t="s">
        <v>17245</v>
      </c>
      <c r="F5818" s="8" t="s">
        <v>17245</v>
      </c>
    </row>
    <row r="5819" spans="1:6" ht="15.75" customHeight="1" x14ac:dyDescent="0.25">
      <c r="A5819" s="8" t="s">
        <v>6714</v>
      </c>
      <c r="B5819" s="8" t="s">
        <v>16715</v>
      </c>
      <c r="C5819" s="8" t="s">
        <v>16716</v>
      </c>
      <c r="D5819" s="8" t="s">
        <v>6715</v>
      </c>
      <c r="E5819" s="8" t="s">
        <v>17246</v>
      </c>
      <c r="F5819" s="8" t="s">
        <v>17247</v>
      </c>
    </row>
    <row r="5820" spans="1:6" ht="15.75" customHeight="1" x14ac:dyDescent="0.25">
      <c r="A5820" s="8" t="s">
        <v>8991</v>
      </c>
      <c r="B5820" s="8" t="s">
        <v>17134</v>
      </c>
      <c r="C5820" s="8" t="s">
        <v>17135</v>
      </c>
      <c r="D5820" s="8" t="s">
        <v>8992</v>
      </c>
      <c r="E5820" s="8" t="s">
        <v>17248</v>
      </c>
      <c r="F5820" s="8" t="s">
        <v>17249</v>
      </c>
    </row>
    <row r="5821" spans="1:6" ht="15.75" customHeight="1" x14ac:dyDescent="0.25">
      <c r="A5821" s="8" t="s">
        <v>8961</v>
      </c>
      <c r="B5821" s="8" t="s">
        <v>17250</v>
      </c>
      <c r="C5821" s="8" t="s">
        <v>17251</v>
      </c>
      <c r="D5821" s="8" t="s">
        <v>8962</v>
      </c>
      <c r="E5821" s="8" t="s">
        <v>17252</v>
      </c>
      <c r="F5821" s="8" t="s">
        <v>17253</v>
      </c>
    </row>
    <row r="5822" spans="1:6" ht="15.75" customHeight="1" x14ac:dyDescent="0.25">
      <c r="A5822" s="8" t="s">
        <v>8963</v>
      </c>
      <c r="B5822" s="8" t="s">
        <v>14213</v>
      </c>
      <c r="C5822" s="8" t="s">
        <v>14214</v>
      </c>
      <c r="D5822" s="8" t="s">
        <v>8964</v>
      </c>
      <c r="E5822" s="8" t="s">
        <v>17254</v>
      </c>
      <c r="F5822" s="8" t="s">
        <v>17255</v>
      </c>
    </row>
    <row r="5823" spans="1:6" ht="15.75" customHeight="1" x14ac:dyDescent="0.25">
      <c r="A5823" s="8" t="s">
        <v>8967</v>
      </c>
      <c r="B5823" s="8" t="s">
        <v>14213</v>
      </c>
      <c r="C5823" s="8" t="s">
        <v>14214</v>
      </c>
      <c r="D5823" s="8" t="s">
        <v>8968</v>
      </c>
      <c r="E5823" s="8" t="s">
        <v>17256</v>
      </c>
      <c r="F5823" s="8" t="s">
        <v>17257</v>
      </c>
    </row>
    <row r="5824" spans="1:6" ht="15.75" customHeight="1" x14ac:dyDescent="0.25">
      <c r="A5824" s="8" t="s">
        <v>8965</v>
      </c>
      <c r="B5824" s="8" t="s">
        <v>17156</v>
      </c>
      <c r="C5824" s="8" t="s">
        <v>17157</v>
      </c>
      <c r="D5824" s="8" t="s">
        <v>8966</v>
      </c>
      <c r="E5824" s="8" t="s">
        <v>17258</v>
      </c>
      <c r="F5824" s="8" t="s">
        <v>17259</v>
      </c>
    </row>
    <row r="5825" spans="1:6" ht="15.75" customHeight="1" x14ac:dyDescent="0.25">
      <c r="A5825" s="8" t="s">
        <v>8973</v>
      </c>
      <c r="B5825" s="8" t="s">
        <v>17260</v>
      </c>
      <c r="C5825" s="8" t="s">
        <v>17261</v>
      </c>
      <c r="D5825" s="8" t="s">
        <v>8974</v>
      </c>
      <c r="E5825" s="8" t="s">
        <v>17262</v>
      </c>
      <c r="F5825" s="8" t="s">
        <v>17263</v>
      </c>
    </row>
    <row r="5826" spans="1:6" ht="15.75" customHeight="1" x14ac:dyDescent="0.25">
      <c r="A5826" s="8" t="s">
        <v>8971</v>
      </c>
      <c r="B5826" s="8" t="s">
        <v>16738</v>
      </c>
      <c r="C5826" s="8" t="s">
        <v>16739</v>
      </c>
      <c r="D5826" s="8" t="s">
        <v>8972</v>
      </c>
      <c r="E5826" s="8" t="s">
        <v>17264</v>
      </c>
      <c r="F5826" s="8" t="s">
        <v>17265</v>
      </c>
    </row>
    <row r="5827" spans="1:6" ht="15.75" customHeight="1" x14ac:dyDescent="0.25">
      <c r="A5827" s="8" t="s">
        <v>8975</v>
      </c>
      <c r="B5827" s="8" t="s">
        <v>16746</v>
      </c>
      <c r="C5827" s="8" t="s">
        <v>16747</v>
      </c>
      <c r="D5827" s="8" t="s">
        <v>8976</v>
      </c>
      <c r="E5827" s="8" t="s">
        <v>17266</v>
      </c>
      <c r="F5827" s="8" t="s">
        <v>17267</v>
      </c>
    </row>
    <row r="5828" spans="1:6" ht="15.75" customHeight="1" x14ac:dyDescent="0.25">
      <c r="A5828" s="8" t="s">
        <v>8969</v>
      </c>
      <c r="B5828" s="8" t="s">
        <v>16856</v>
      </c>
      <c r="C5828" s="8" t="s">
        <v>16857</v>
      </c>
      <c r="D5828" s="8" t="s">
        <v>8970</v>
      </c>
      <c r="E5828" s="8" t="s">
        <v>17268</v>
      </c>
      <c r="F5828" s="8" t="s">
        <v>17269</v>
      </c>
    </row>
    <row r="5829" spans="1:6" ht="15.75" customHeight="1" x14ac:dyDescent="0.25">
      <c r="A5829" s="8" t="s">
        <v>8977</v>
      </c>
      <c r="B5829" s="8" t="s">
        <v>16856</v>
      </c>
      <c r="C5829" s="8" t="s">
        <v>16857</v>
      </c>
      <c r="D5829" s="8" t="s">
        <v>8978</v>
      </c>
      <c r="E5829" s="8" t="s">
        <v>17270</v>
      </c>
      <c r="F5829" s="8" t="s">
        <v>17271</v>
      </c>
    </row>
    <row r="5830" spans="1:6" ht="15.75" customHeight="1" x14ac:dyDescent="0.25">
      <c r="A5830" s="8" t="s">
        <v>6699</v>
      </c>
      <c r="B5830" s="8" t="s">
        <v>17272</v>
      </c>
      <c r="C5830" s="8" t="s">
        <v>17273</v>
      </c>
      <c r="D5830" s="8" t="s">
        <v>6700</v>
      </c>
      <c r="E5830" s="8" t="s">
        <v>17274</v>
      </c>
      <c r="F5830" s="8" t="s">
        <v>17275</v>
      </c>
    </row>
    <row r="5831" spans="1:6" ht="15.75" customHeight="1" x14ac:dyDescent="0.25">
      <c r="A5831" s="8" t="s">
        <v>6699</v>
      </c>
      <c r="B5831" s="8" t="s">
        <v>17276</v>
      </c>
      <c r="C5831" s="8" t="s">
        <v>17277</v>
      </c>
      <c r="D5831" s="8" t="s">
        <v>6700</v>
      </c>
      <c r="E5831" s="8" t="s">
        <v>17278</v>
      </c>
      <c r="F5831" s="8" t="s">
        <v>17279</v>
      </c>
    </row>
    <row r="5832" spans="1:6" ht="15.75" customHeight="1" x14ac:dyDescent="0.25">
      <c r="A5832" s="8" t="s">
        <v>6703</v>
      </c>
      <c r="B5832" s="8" t="s">
        <v>16942</v>
      </c>
      <c r="C5832" s="8" t="s">
        <v>16943</v>
      </c>
      <c r="D5832" s="8" t="s">
        <v>6704</v>
      </c>
      <c r="E5832" s="8" t="s">
        <v>17280</v>
      </c>
      <c r="F5832" s="8" t="s">
        <v>17281</v>
      </c>
    </row>
    <row r="5833" spans="1:6" ht="15.75" customHeight="1" x14ac:dyDescent="0.25">
      <c r="A5833" s="8" t="s">
        <v>6690</v>
      </c>
      <c r="B5833" s="8" t="s">
        <v>16950</v>
      </c>
      <c r="C5833" s="8" t="s">
        <v>16951</v>
      </c>
      <c r="D5833" s="8" t="s">
        <v>6691</v>
      </c>
      <c r="E5833" s="8" t="s">
        <v>17282</v>
      </c>
      <c r="F5833" s="8" t="s">
        <v>17283</v>
      </c>
    </row>
    <row r="5834" spans="1:6" ht="15.75" customHeight="1" x14ac:dyDescent="0.25">
      <c r="A5834" s="8" t="s">
        <v>8982</v>
      </c>
      <c r="B5834" s="8" t="s">
        <v>16954</v>
      </c>
      <c r="C5834" s="8" t="s">
        <v>16955</v>
      </c>
      <c r="D5834" s="8" t="s">
        <v>8983</v>
      </c>
      <c r="E5834" s="8" t="s">
        <v>17284</v>
      </c>
      <c r="F5834" s="8" t="s">
        <v>17285</v>
      </c>
    </row>
    <row r="5835" spans="1:6" ht="15.75" customHeight="1" x14ac:dyDescent="0.25">
      <c r="A5835" s="8" t="s">
        <v>6695</v>
      </c>
      <c r="B5835" s="8" t="s">
        <v>16958</v>
      </c>
      <c r="C5835" s="8" t="s">
        <v>16959</v>
      </c>
      <c r="D5835" s="8" t="s">
        <v>6696</v>
      </c>
      <c r="E5835" s="8" t="s">
        <v>17286</v>
      </c>
      <c r="F5835" s="8" t="s">
        <v>17287</v>
      </c>
    </row>
    <row r="5836" spans="1:6" ht="15.75" customHeight="1" x14ac:dyDescent="0.25">
      <c r="A5836" s="8" t="s">
        <v>6705</v>
      </c>
      <c r="B5836" s="8" t="s">
        <v>16280</v>
      </c>
      <c r="C5836" s="8" t="s">
        <v>16281</v>
      </c>
      <c r="D5836" s="8" t="s">
        <v>6705</v>
      </c>
      <c r="E5836" s="8" t="s">
        <v>17288</v>
      </c>
      <c r="F5836" s="8" t="s">
        <v>17288</v>
      </c>
    </row>
    <row r="5837" spans="1:6" ht="15.75" customHeight="1" x14ac:dyDescent="0.25">
      <c r="A5837" s="8" t="s">
        <v>6697</v>
      </c>
      <c r="B5837" s="8" t="s">
        <v>16766</v>
      </c>
      <c r="C5837" s="8" t="s">
        <v>16767</v>
      </c>
      <c r="D5837" s="8" t="s">
        <v>6698</v>
      </c>
      <c r="E5837" s="8" t="s">
        <v>17289</v>
      </c>
      <c r="F5837" s="8" t="s">
        <v>17290</v>
      </c>
    </row>
    <row r="5838" spans="1:6" ht="15.75" customHeight="1" x14ac:dyDescent="0.25">
      <c r="A5838" s="8" t="s">
        <v>8979</v>
      </c>
      <c r="B5838" s="8" t="s">
        <v>17291</v>
      </c>
      <c r="C5838" s="8" t="s">
        <v>17292</v>
      </c>
      <c r="D5838" s="8" t="s">
        <v>8979</v>
      </c>
      <c r="E5838" s="8" t="s">
        <v>17293</v>
      </c>
      <c r="F5838" s="8" t="s">
        <v>17293</v>
      </c>
    </row>
    <row r="5839" spans="1:6" ht="15.75" customHeight="1" x14ac:dyDescent="0.25">
      <c r="A5839" s="8" t="s">
        <v>6701</v>
      </c>
      <c r="B5839" s="8" t="s">
        <v>17294</v>
      </c>
      <c r="C5839" s="8" t="s">
        <v>17295</v>
      </c>
      <c r="D5839" s="8" t="s">
        <v>6702</v>
      </c>
      <c r="E5839" s="8" t="s">
        <v>17296</v>
      </c>
      <c r="F5839" s="8" t="s">
        <v>17297</v>
      </c>
    </row>
    <row r="5840" spans="1:6" ht="15.75" customHeight="1" x14ac:dyDescent="0.25">
      <c r="A5840" s="8" t="s">
        <v>8980</v>
      </c>
      <c r="B5840" s="8" t="s">
        <v>17298</v>
      </c>
      <c r="C5840" s="8" t="s">
        <v>17299</v>
      </c>
      <c r="D5840" s="8" t="s">
        <v>8981</v>
      </c>
      <c r="E5840" s="8" t="s">
        <v>17300</v>
      </c>
      <c r="F5840" s="8" t="s">
        <v>17301</v>
      </c>
    </row>
    <row r="5841" spans="1:6" ht="15.75" customHeight="1" x14ac:dyDescent="0.25">
      <c r="A5841" s="8" t="s">
        <v>18119</v>
      </c>
      <c r="B5841" s="8" t="s">
        <v>16681</v>
      </c>
      <c r="C5841" s="8" t="s">
        <v>16682</v>
      </c>
      <c r="D5841" s="8" t="s">
        <v>13992</v>
      </c>
      <c r="E5841" s="8" t="s">
        <v>18158</v>
      </c>
      <c r="F5841" s="8" t="s">
        <v>16685</v>
      </c>
    </row>
    <row r="5842" spans="1:6" ht="15.75" customHeight="1" x14ac:dyDescent="0.25">
      <c r="A5842" s="8" t="s">
        <v>6708</v>
      </c>
      <c r="B5842" s="8" t="s">
        <v>17302</v>
      </c>
      <c r="C5842" s="8" t="s">
        <v>17303</v>
      </c>
      <c r="D5842" s="8" t="s">
        <v>6708</v>
      </c>
      <c r="E5842" s="8" t="s">
        <v>17304</v>
      </c>
      <c r="F5842" s="8" t="s">
        <v>17304</v>
      </c>
    </row>
    <row r="5843" spans="1:6" ht="15.75" customHeight="1" x14ac:dyDescent="0.25">
      <c r="A5843" s="8" t="s">
        <v>6706</v>
      </c>
      <c r="B5843" s="8" t="s">
        <v>16993</v>
      </c>
      <c r="C5843" s="8" t="s">
        <v>16994</v>
      </c>
      <c r="D5843" s="8" t="s">
        <v>6707</v>
      </c>
      <c r="E5843" s="8" t="s">
        <v>17305</v>
      </c>
      <c r="F5843" s="8" t="s">
        <v>17306</v>
      </c>
    </row>
    <row r="5844" spans="1:6" ht="15.75" customHeight="1" x14ac:dyDescent="0.25">
      <c r="A5844" s="8" t="s">
        <v>8984</v>
      </c>
      <c r="B5844" s="8" t="s">
        <v>17307</v>
      </c>
      <c r="C5844" s="8" t="s">
        <v>17308</v>
      </c>
      <c r="D5844" s="8" t="s">
        <v>8985</v>
      </c>
      <c r="E5844" s="8" t="s">
        <v>17309</v>
      </c>
      <c r="F5844" s="8" t="s">
        <v>17310</v>
      </c>
    </row>
    <row r="5845" spans="1:6" ht="15.75" customHeight="1" x14ac:dyDescent="0.25">
      <c r="A5845" s="8" t="s">
        <v>8986</v>
      </c>
      <c r="B5845" s="8" t="s">
        <v>16856</v>
      </c>
      <c r="C5845" s="8" t="s">
        <v>16857</v>
      </c>
      <c r="D5845" s="8" t="s">
        <v>8987</v>
      </c>
      <c r="E5845" s="8" t="s">
        <v>17311</v>
      </c>
      <c r="F5845" s="8" t="s">
        <v>17312</v>
      </c>
    </row>
    <row r="5846" spans="1:6" ht="15.75" customHeight="1" x14ac:dyDescent="0.25">
      <c r="A5846" s="8" t="s">
        <v>8986</v>
      </c>
      <c r="B5846" s="8" t="s">
        <v>17008</v>
      </c>
      <c r="C5846" s="8" t="s">
        <v>17009</v>
      </c>
      <c r="D5846" s="8" t="s">
        <v>8987</v>
      </c>
      <c r="E5846" s="8" t="s">
        <v>17313</v>
      </c>
      <c r="F5846" s="8" t="s">
        <v>17314</v>
      </c>
    </row>
    <row r="5847" spans="1:6" ht="15.75" customHeight="1" x14ac:dyDescent="0.25">
      <c r="A5847" s="8" t="s">
        <v>6709</v>
      </c>
      <c r="B5847" s="8" t="s">
        <v>17016</v>
      </c>
      <c r="C5847" s="8" t="s">
        <v>17017</v>
      </c>
      <c r="D5847" s="8" t="s">
        <v>6710</v>
      </c>
      <c r="E5847" s="8" t="s">
        <v>17315</v>
      </c>
      <c r="F5847" s="8" t="s">
        <v>17316</v>
      </c>
    </row>
    <row r="5848" spans="1:6" ht="15.75" customHeight="1" x14ac:dyDescent="0.25">
      <c r="A5848" s="8" t="s">
        <v>6711</v>
      </c>
      <c r="B5848" s="8" t="s">
        <v>16958</v>
      </c>
      <c r="C5848" s="8" t="s">
        <v>16959</v>
      </c>
      <c r="D5848" s="8" t="s">
        <v>6711</v>
      </c>
      <c r="E5848" s="8" t="s">
        <v>17317</v>
      </c>
      <c r="F5848" s="8" t="s">
        <v>17317</v>
      </c>
    </row>
    <row r="5849" spans="1:6" ht="15.75" customHeight="1" x14ac:dyDescent="0.25">
      <c r="A5849" s="8" t="s">
        <v>8988</v>
      </c>
      <c r="B5849" s="8" t="s">
        <v>16798</v>
      </c>
      <c r="C5849" s="8" t="s">
        <v>16799</v>
      </c>
      <c r="D5849" s="8" t="s">
        <v>8989</v>
      </c>
      <c r="E5849" s="8" t="s">
        <v>17318</v>
      </c>
      <c r="F5849" s="8" t="s">
        <v>17319</v>
      </c>
    </row>
    <row r="5850" spans="1:6" ht="15.75" customHeight="1" x14ac:dyDescent="0.25">
      <c r="A5850" s="8" t="s">
        <v>6712</v>
      </c>
      <c r="B5850" s="8" t="s">
        <v>17209</v>
      </c>
      <c r="C5850" s="8" t="s">
        <v>17210</v>
      </c>
      <c r="D5850" s="8" t="s">
        <v>6713</v>
      </c>
      <c r="E5850" s="8" t="s">
        <v>17320</v>
      </c>
      <c r="F5850" s="8" t="s">
        <v>17321</v>
      </c>
    </row>
    <row r="5851" spans="1:6" ht="15.75" customHeight="1" x14ac:dyDescent="0.25">
      <c r="A5851" s="8" t="s">
        <v>8990</v>
      </c>
      <c r="B5851" s="8" t="s">
        <v>16856</v>
      </c>
      <c r="C5851" s="8" t="s">
        <v>16857</v>
      </c>
      <c r="D5851" s="8" t="s">
        <v>8990</v>
      </c>
      <c r="E5851" s="8" t="s">
        <v>17322</v>
      </c>
      <c r="F5851" s="8" t="s">
        <v>17322</v>
      </c>
    </row>
    <row r="5852" spans="1:6" ht="15.75" customHeight="1" x14ac:dyDescent="0.25">
      <c r="A5852" s="8" t="s">
        <v>6718</v>
      </c>
      <c r="B5852" s="8" t="s">
        <v>17323</v>
      </c>
      <c r="C5852" s="8" t="s">
        <v>17324</v>
      </c>
      <c r="D5852" s="8" t="s">
        <v>6719</v>
      </c>
      <c r="E5852" s="8" t="s">
        <v>17325</v>
      </c>
      <c r="F5852" s="8" t="s">
        <v>17326</v>
      </c>
    </row>
    <row r="5853" spans="1:6" ht="15.75" customHeight="1" x14ac:dyDescent="0.25">
      <c r="A5853" s="8" t="s">
        <v>6716</v>
      </c>
      <c r="B5853" s="8" t="s">
        <v>16831</v>
      </c>
      <c r="C5853" s="8" t="s">
        <v>16832</v>
      </c>
      <c r="D5853" s="8" t="s">
        <v>6717</v>
      </c>
      <c r="E5853" s="8" t="s">
        <v>17327</v>
      </c>
      <c r="F5853" s="8" t="s">
        <v>17328</v>
      </c>
    </row>
    <row r="5854" spans="1:6" ht="15.75" customHeight="1" x14ac:dyDescent="0.25">
      <c r="A5854" s="8" t="s">
        <v>6716</v>
      </c>
      <c r="B5854" s="8" t="s">
        <v>17329</v>
      </c>
      <c r="C5854" s="8" t="s">
        <v>17330</v>
      </c>
      <c r="D5854" s="8" t="s">
        <v>6717</v>
      </c>
      <c r="E5854" s="8" t="s">
        <v>17331</v>
      </c>
      <c r="F5854" s="8" t="s">
        <v>17332</v>
      </c>
    </row>
    <row r="5855" spans="1:6" ht="15.75" customHeight="1" x14ac:dyDescent="0.25">
      <c r="A5855" s="8" t="s">
        <v>6720</v>
      </c>
      <c r="B5855" s="8" t="s">
        <v>17046</v>
      </c>
      <c r="C5855" s="8" t="s">
        <v>17047</v>
      </c>
      <c r="D5855" s="8" t="s">
        <v>6721</v>
      </c>
      <c r="E5855" s="8" t="s">
        <v>17333</v>
      </c>
      <c r="F5855" s="8" t="s">
        <v>17334</v>
      </c>
    </row>
    <row r="5856" spans="1:6" ht="15.75" customHeight="1" x14ac:dyDescent="0.25">
      <c r="A5856" s="8" t="s">
        <v>8993</v>
      </c>
      <c r="B5856" s="8" t="s">
        <v>10833</v>
      </c>
      <c r="C5856" s="8" t="s">
        <v>10834</v>
      </c>
      <c r="D5856" s="8" t="s">
        <v>8993</v>
      </c>
      <c r="E5856" s="8" t="s">
        <v>17335</v>
      </c>
      <c r="F5856" s="8" t="s">
        <v>17335</v>
      </c>
    </row>
    <row r="5857" spans="1:6" ht="15.75" customHeight="1" x14ac:dyDescent="0.25">
      <c r="A5857" s="8" t="s">
        <v>8993</v>
      </c>
      <c r="B5857" s="8" t="s">
        <v>16837</v>
      </c>
      <c r="C5857" s="8" t="s">
        <v>16838</v>
      </c>
      <c r="D5857" s="8" t="s">
        <v>8993</v>
      </c>
      <c r="E5857" s="8" t="s">
        <v>17336</v>
      </c>
      <c r="F5857" s="8" t="s">
        <v>17336</v>
      </c>
    </row>
    <row r="5858" spans="1:6" ht="15.75" customHeight="1" x14ac:dyDescent="0.25">
      <c r="A5858" s="8" t="s">
        <v>9014</v>
      </c>
      <c r="B5858" s="8" t="s">
        <v>17337</v>
      </c>
      <c r="C5858" s="8" t="s">
        <v>17338</v>
      </c>
      <c r="D5858" s="8" t="s">
        <v>9015</v>
      </c>
      <c r="E5858" s="8" t="s">
        <v>17339</v>
      </c>
      <c r="F5858" s="8" t="s">
        <v>17340</v>
      </c>
    </row>
    <row r="5859" spans="1:6" ht="15.75" customHeight="1" x14ac:dyDescent="0.25">
      <c r="A5859" s="8" t="s">
        <v>18123</v>
      </c>
      <c r="B5859" s="8" t="s">
        <v>12148</v>
      </c>
      <c r="C5859" s="8" t="s">
        <v>12149</v>
      </c>
      <c r="D5859" s="8" t="s">
        <v>10070</v>
      </c>
      <c r="E5859" s="8" t="s">
        <v>18159</v>
      </c>
      <c r="F5859" s="8" t="s">
        <v>12153</v>
      </c>
    </row>
    <row r="5860" spans="1:6" ht="15.75" customHeight="1" x14ac:dyDescent="0.25">
      <c r="A5860" s="8" t="s">
        <v>6725</v>
      </c>
      <c r="B5860" s="8" t="s">
        <v>16848</v>
      </c>
      <c r="C5860" s="8" t="s">
        <v>16849</v>
      </c>
      <c r="D5860" s="8" t="s">
        <v>6726</v>
      </c>
      <c r="E5860" s="8" t="s">
        <v>17341</v>
      </c>
      <c r="F5860" s="8" t="s">
        <v>17342</v>
      </c>
    </row>
    <row r="5861" spans="1:6" ht="15.75" customHeight="1" x14ac:dyDescent="0.25">
      <c r="A5861" s="8" t="s">
        <v>6725</v>
      </c>
      <c r="B5861" s="8" t="s">
        <v>16856</v>
      </c>
      <c r="C5861" s="8" t="s">
        <v>16857</v>
      </c>
      <c r="D5861" s="8" t="s">
        <v>6726</v>
      </c>
      <c r="E5861" s="8" t="s">
        <v>17343</v>
      </c>
      <c r="F5861" s="8" t="s">
        <v>17344</v>
      </c>
    </row>
    <row r="5862" spans="1:6" ht="15.75" customHeight="1" x14ac:dyDescent="0.25">
      <c r="A5862" s="8" t="s">
        <v>8996</v>
      </c>
      <c r="B5862" s="8" t="s">
        <v>16837</v>
      </c>
      <c r="C5862" s="8" t="s">
        <v>16838</v>
      </c>
      <c r="D5862" s="8" t="s">
        <v>8996</v>
      </c>
      <c r="E5862" s="8" t="s">
        <v>17345</v>
      </c>
      <c r="F5862" s="8" t="s">
        <v>17345</v>
      </c>
    </row>
    <row r="5863" spans="1:6" ht="15.75" customHeight="1" x14ac:dyDescent="0.25">
      <c r="A5863" s="8" t="s">
        <v>6729</v>
      </c>
      <c r="B5863" s="8" t="s">
        <v>16703</v>
      </c>
      <c r="C5863" s="8" t="s">
        <v>16704</v>
      </c>
      <c r="D5863" s="8" t="s">
        <v>6730</v>
      </c>
      <c r="E5863" s="8" t="s">
        <v>17346</v>
      </c>
      <c r="F5863" s="8" t="s">
        <v>17347</v>
      </c>
    </row>
    <row r="5864" spans="1:6" ht="15.75" customHeight="1" x14ac:dyDescent="0.25">
      <c r="A5864" s="8" t="s">
        <v>8997</v>
      </c>
      <c r="B5864" s="8" t="s">
        <v>17348</v>
      </c>
      <c r="C5864" s="8" t="s">
        <v>17349</v>
      </c>
      <c r="D5864" s="8" t="s">
        <v>8997</v>
      </c>
      <c r="E5864" s="8" t="s">
        <v>17350</v>
      </c>
      <c r="F5864" s="8" t="s">
        <v>17350</v>
      </c>
    </row>
    <row r="5865" spans="1:6" ht="15.75" customHeight="1" x14ac:dyDescent="0.25">
      <c r="A5865" s="8" t="s">
        <v>8997</v>
      </c>
      <c r="B5865" s="8" t="s">
        <v>16837</v>
      </c>
      <c r="C5865" s="8" t="s">
        <v>16838</v>
      </c>
      <c r="D5865" s="8" t="s">
        <v>8997</v>
      </c>
      <c r="E5865" s="8" t="s">
        <v>17351</v>
      </c>
      <c r="F5865" s="8" t="s">
        <v>17351</v>
      </c>
    </row>
    <row r="5866" spans="1:6" ht="15.75" customHeight="1" x14ac:dyDescent="0.25">
      <c r="A5866" s="8" t="s">
        <v>10040</v>
      </c>
      <c r="B5866" s="8" t="s">
        <v>16656</v>
      </c>
      <c r="C5866" s="8" t="s">
        <v>16657</v>
      </c>
      <c r="D5866" s="8" t="s">
        <v>10040</v>
      </c>
      <c r="E5866" s="8" t="s">
        <v>16659</v>
      </c>
      <c r="F5866" s="8" t="s">
        <v>16659</v>
      </c>
    </row>
    <row r="5867" spans="1:6" ht="15.75" customHeight="1" x14ac:dyDescent="0.25">
      <c r="A5867" s="8" t="s">
        <v>6755</v>
      </c>
      <c r="B5867" s="8" t="s">
        <v>16874</v>
      </c>
      <c r="C5867" s="8" t="s">
        <v>16875</v>
      </c>
      <c r="D5867" s="8" t="s">
        <v>6756</v>
      </c>
      <c r="E5867" s="8" t="s">
        <v>17352</v>
      </c>
      <c r="F5867" s="8" t="s">
        <v>17353</v>
      </c>
    </row>
    <row r="5868" spans="1:6" ht="15.75" customHeight="1" x14ac:dyDescent="0.25">
      <c r="A5868" s="8" t="s">
        <v>6770</v>
      </c>
      <c r="B5868" s="8" t="s">
        <v>17354</v>
      </c>
      <c r="C5868" s="8" t="s">
        <v>17355</v>
      </c>
      <c r="D5868" s="8" t="s">
        <v>6771</v>
      </c>
      <c r="E5868" s="8" t="s">
        <v>17356</v>
      </c>
      <c r="F5868" s="8" t="s">
        <v>17357</v>
      </c>
    </row>
    <row r="5869" spans="1:6" ht="15.75" customHeight="1" x14ac:dyDescent="0.25">
      <c r="A5869" s="8" t="s">
        <v>6733</v>
      </c>
      <c r="B5869" s="8" t="s">
        <v>16881</v>
      </c>
      <c r="C5869" s="8" t="s">
        <v>16882</v>
      </c>
      <c r="D5869" s="8" t="s">
        <v>6733</v>
      </c>
      <c r="E5869" s="8" t="s">
        <v>17358</v>
      </c>
      <c r="F5869" s="8" t="s">
        <v>17358</v>
      </c>
    </row>
    <row r="5870" spans="1:6" ht="15.75" customHeight="1" x14ac:dyDescent="0.25">
      <c r="A5870" s="8" t="s">
        <v>9008</v>
      </c>
      <c r="B5870" s="8" t="s">
        <v>17359</v>
      </c>
      <c r="C5870" s="8" t="s">
        <v>17360</v>
      </c>
      <c r="D5870" s="8" t="s">
        <v>9009</v>
      </c>
      <c r="E5870" s="8" t="s">
        <v>17361</v>
      </c>
      <c r="F5870" s="8" t="s">
        <v>17362</v>
      </c>
    </row>
    <row r="5871" spans="1:6" ht="15.75" customHeight="1" x14ac:dyDescent="0.25">
      <c r="A5871" s="8" t="s">
        <v>18121</v>
      </c>
      <c r="B5871" s="8" t="s">
        <v>16663</v>
      </c>
      <c r="C5871" s="8" t="s">
        <v>16664</v>
      </c>
      <c r="D5871" s="8" t="s">
        <v>9968</v>
      </c>
      <c r="E5871" s="8" t="s">
        <v>18160</v>
      </c>
      <c r="F5871" s="8" t="s">
        <v>16665</v>
      </c>
    </row>
    <row r="5872" spans="1:6" ht="15.75" customHeight="1" x14ac:dyDescent="0.25">
      <c r="A5872" s="8" t="s">
        <v>6791</v>
      </c>
      <c r="B5872" s="8" t="s">
        <v>16715</v>
      </c>
      <c r="C5872" s="8" t="s">
        <v>16716</v>
      </c>
      <c r="D5872" s="8" t="s">
        <v>6792</v>
      </c>
      <c r="E5872" s="8" t="s">
        <v>17363</v>
      </c>
      <c r="F5872" s="8" t="s">
        <v>17364</v>
      </c>
    </row>
    <row r="5873" spans="1:6" ht="15.75" customHeight="1" x14ac:dyDescent="0.25">
      <c r="A5873" s="8" t="s">
        <v>6791</v>
      </c>
      <c r="B5873" s="8" t="s">
        <v>17130</v>
      </c>
      <c r="C5873" s="8" t="s">
        <v>17131</v>
      </c>
      <c r="D5873" s="8" t="s">
        <v>6792</v>
      </c>
      <c r="E5873" s="8" t="s">
        <v>17365</v>
      </c>
      <c r="F5873" s="8" t="s">
        <v>17366</v>
      </c>
    </row>
    <row r="5874" spans="1:6" ht="15.75" customHeight="1" x14ac:dyDescent="0.25">
      <c r="A5874" s="8" t="s">
        <v>6791</v>
      </c>
      <c r="B5874" s="8" t="s">
        <v>16723</v>
      </c>
      <c r="C5874" s="8" t="s">
        <v>16724</v>
      </c>
      <c r="D5874" s="8" t="s">
        <v>6792</v>
      </c>
      <c r="E5874" s="8" t="s">
        <v>17367</v>
      </c>
      <c r="F5874" s="8" t="s">
        <v>17368</v>
      </c>
    </row>
    <row r="5875" spans="1:6" ht="15.75" customHeight="1" x14ac:dyDescent="0.25">
      <c r="A5875" s="8" t="s">
        <v>9020</v>
      </c>
      <c r="B5875" s="8" t="s">
        <v>17134</v>
      </c>
      <c r="C5875" s="8" t="s">
        <v>17135</v>
      </c>
      <c r="D5875" s="8" t="s">
        <v>9021</v>
      </c>
      <c r="E5875" s="8" t="s">
        <v>17369</v>
      </c>
      <c r="F5875" s="8" t="s">
        <v>17370</v>
      </c>
    </row>
    <row r="5876" spans="1:6" ht="15.75" customHeight="1" x14ac:dyDescent="0.25">
      <c r="A5876" s="8" t="s">
        <v>8994</v>
      </c>
      <c r="B5876" s="8" t="s">
        <v>17371</v>
      </c>
      <c r="C5876" s="8" t="s">
        <v>17372</v>
      </c>
      <c r="D5876" s="8" t="s">
        <v>8995</v>
      </c>
      <c r="E5876" s="8" t="s">
        <v>17373</v>
      </c>
      <c r="F5876" s="8" t="s">
        <v>17374</v>
      </c>
    </row>
    <row r="5877" spans="1:6" ht="15.75" customHeight="1" x14ac:dyDescent="0.25">
      <c r="A5877" s="8" t="s">
        <v>8998</v>
      </c>
      <c r="B5877" s="8" t="s">
        <v>17375</v>
      </c>
      <c r="C5877" s="8" t="s">
        <v>17376</v>
      </c>
      <c r="D5877" s="8" t="s">
        <v>8999</v>
      </c>
      <c r="E5877" s="8" t="s">
        <v>17377</v>
      </c>
      <c r="F5877" s="8" t="s">
        <v>17378</v>
      </c>
    </row>
    <row r="5878" spans="1:6" ht="15.75" customHeight="1" x14ac:dyDescent="0.25">
      <c r="A5878" s="8" t="s">
        <v>9000</v>
      </c>
      <c r="B5878" s="8" t="s">
        <v>16892</v>
      </c>
      <c r="C5878" s="8" t="s">
        <v>16893</v>
      </c>
      <c r="D5878" s="8" t="s">
        <v>9001</v>
      </c>
      <c r="E5878" s="8" t="s">
        <v>17379</v>
      </c>
      <c r="F5878" s="8" t="s">
        <v>17380</v>
      </c>
    </row>
    <row r="5879" spans="1:6" ht="15.75" customHeight="1" x14ac:dyDescent="0.25">
      <c r="A5879" s="8" t="s">
        <v>6731</v>
      </c>
      <c r="B5879" s="8" t="s">
        <v>17148</v>
      </c>
      <c r="C5879" s="8" t="s">
        <v>17149</v>
      </c>
      <c r="D5879" s="8" t="s">
        <v>6732</v>
      </c>
      <c r="E5879" s="8" t="s">
        <v>17381</v>
      </c>
      <c r="F5879" s="8" t="s">
        <v>17382</v>
      </c>
    </row>
    <row r="5880" spans="1:6" ht="15.75" customHeight="1" x14ac:dyDescent="0.25">
      <c r="A5880" s="8" t="s">
        <v>6735</v>
      </c>
      <c r="B5880" s="8" t="s">
        <v>17383</v>
      </c>
      <c r="C5880" s="8" t="s">
        <v>17384</v>
      </c>
      <c r="D5880" s="8" t="s">
        <v>6736</v>
      </c>
      <c r="E5880" s="8" t="s">
        <v>17385</v>
      </c>
      <c r="F5880" s="8" t="s">
        <v>17386</v>
      </c>
    </row>
    <row r="5881" spans="1:6" ht="15.75" customHeight="1" x14ac:dyDescent="0.25">
      <c r="A5881" s="8" t="s">
        <v>6734</v>
      </c>
      <c r="B5881" s="8" t="s">
        <v>17387</v>
      </c>
      <c r="C5881" s="8" t="s">
        <v>17388</v>
      </c>
      <c r="D5881" s="8" t="s">
        <v>6734</v>
      </c>
      <c r="E5881" s="8" t="s">
        <v>17389</v>
      </c>
      <c r="F5881" s="8" t="s">
        <v>17389</v>
      </c>
    </row>
    <row r="5882" spans="1:6" ht="15.75" customHeight="1" x14ac:dyDescent="0.25">
      <c r="A5882" s="8" t="s">
        <v>9002</v>
      </c>
      <c r="B5882" s="8" t="s">
        <v>17390</v>
      </c>
      <c r="C5882" s="8" t="s">
        <v>17391</v>
      </c>
      <c r="D5882" s="8" t="s">
        <v>9003</v>
      </c>
      <c r="E5882" s="8" t="s">
        <v>17392</v>
      </c>
      <c r="F5882" s="8" t="s">
        <v>17393</v>
      </c>
    </row>
    <row r="5883" spans="1:6" ht="15.75" customHeight="1" x14ac:dyDescent="0.25">
      <c r="A5883" s="8" t="s">
        <v>9002</v>
      </c>
      <c r="B5883" s="8" t="s">
        <v>17156</v>
      </c>
      <c r="C5883" s="8" t="s">
        <v>17157</v>
      </c>
      <c r="D5883" s="8" t="s">
        <v>9003</v>
      </c>
      <c r="E5883" s="8" t="s">
        <v>17394</v>
      </c>
      <c r="F5883" s="8" t="s">
        <v>17395</v>
      </c>
    </row>
    <row r="5884" spans="1:6" ht="15.75" customHeight="1" x14ac:dyDescent="0.25">
      <c r="A5884" s="8" t="s">
        <v>9004</v>
      </c>
      <c r="B5884" s="8" t="s">
        <v>17260</v>
      </c>
      <c r="C5884" s="8" t="s">
        <v>17261</v>
      </c>
      <c r="D5884" s="8" t="s">
        <v>9005</v>
      </c>
      <c r="E5884" s="8" t="s">
        <v>17396</v>
      </c>
      <c r="F5884" s="8" t="s">
        <v>17397</v>
      </c>
    </row>
    <row r="5885" spans="1:6" ht="15.75" customHeight="1" x14ac:dyDescent="0.25">
      <c r="A5885" s="8" t="s">
        <v>6741</v>
      </c>
      <c r="B5885" s="8" t="s">
        <v>16734</v>
      </c>
      <c r="C5885" s="8" t="s">
        <v>16735</v>
      </c>
      <c r="D5885" s="8" t="s">
        <v>6742</v>
      </c>
      <c r="E5885" s="8" t="s">
        <v>17398</v>
      </c>
      <c r="F5885" s="8" t="s">
        <v>17399</v>
      </c>
    </row>
    <row r="5886" spans="1:6" ht="15.75" customHeight="1" x14ac:dyDescent="0.25">
      <c r="A5886" s="8" t="s">
        <v>6739</v>
      </c>
      <c r="B5886" s="8" t="s">
        <v>16742</v>
      </c>
      <c r="C5886" s="8" t="s">
        <v>16743</v>
      </c>
      <c r="D5886" s="8" t="s">
        <v>6740</v>
      </c>
      <c r="E5886" s="8" t="s">
        <v>17400</v>
      </c>
      <c r="F5886" s="8" t="s">
        <v>17401</v>
      </c>
    </row>
    <row r="5887" spans="1:6" ht="15.75" customHeight="1" x14ac:dyDescent="0.25">
      <c r="A5887" s="8" t="s">
        <v>9010</v>
      </c>
      <c r="B5887" s="8" t="s">
        <v>17170</v>
      </c>
      <c r="C5887" s="8" t="s">
        <v>17171</v>
      </c>
      <c r="D5887" s="8" t="s">
        <v>9011</v>
      </c>
      <c r="E5887" s="8" t="s">
        <v>17402</v>
      </c>
      <c r="F5887" s="8" t="s">
        <v>17403</v>
      </c>
    </row>
    <row r="5888" spans="1:6" ht="15.75" customHeight="1" x14ac:dyDescent="0.25">
      <c r="A5888" s="8" t="s">
        <v>6737</v>
      </c>
      <c r="B5888" s="8" t="s">
        <v>16848</v>
      </c>
      <c r="C5888" s="8" t="s">
        <v>16849</v>
      </c>
      <c r="D5888" s="8" t="s">
        <v>6738</v>
      </c>
      <c r="E5888" s="8" t="s">
        <v>17404</v>
      </c>
      <c r="F5888" s="8" t="s">
        <v>17405</v>
      </c>
    </row>
    <row r="5889" spans="1:6" ht="15.75" customHeight="1" x14ac:dyDescent="0.25">
      <c r="A5889" s="8" t="s">
        <v>6737</v>
      </c>
      <c r="B5889" s="8" t="s">
        <v>16750</v>
      </c>
      <c r="C5889" s="8" t="s">
        <v>16751</v>
      </c>
      <c r="D5889" s="8" t="s">
        <v>6738</v>
      </c>
      <c r="E5889" s="8" t="s">
        <v>17406</v>
      </c>
      <c r="F5889" s="8" t="s">
        <v>17407</v>
      </c>
    </row>
    <row r="5890" spans="1:6" ht="15.75" customHeight="1" x14ac:dyDescent="0.25">
      <c r="A5890" s="8" t="s">
        <v>6737</v>
      </c>
      <c r="B5890" s="8" t="s">
        <v>16856</v>
      </c>
      <c r="C5890" s="8" t="s">
        <v>16857</v>
      </c>
      <c r="D5890" s="8" t="s">
        <v>6738</v>
      </c>
      <c r="E5890" s="8" t="s">
        <v>17408</v>
      </c>
      <c r="F5890" s="8" t="s">
        <v>17409</v>
      </c>
    </row>
    <row r="5891" spans="1:6" ht="15.75" customHeight="1" x14ac:dyDescent="0.25">
      <c r="A5891" s="8" t="s">
        <v>6743</v>
      </c>
      <c r="B5891" s="8" t="s">
        <v>16848</v>
      </c>
      <c r="C5891" s="8" t="s">
        <v>16849</v>
      </c>
      <c r="D5891" s="8" t="s">
        <v>6744</v>
      </c>
      <c r="E5891" s="8" t="s">
        <v>17410</v>
      </c>
      <c r="F5891" s="8" t="s">
        <v>17411</v>
      </c>
    </row>
    <row r="5892" spans="1:6" ht="15.75" customHeight="1" x14ac:dyDescent="0.25">
      <c r="A5892" s="8" t="s">
        <v>6743</v>
      </c>
      <c r="B5892" s="8" t="s">
        <v>16856</v>
      </c>
      <c r="C5892" s="8" t="s">
        <v>16857</v>
      </c>
      <c r="D5892" s="8" t="s">
        <v>6744</v>
      </c>
      <c r="E5892" s="8" t="s">
        <v>17412</v>
      </c>
      <c r="F5892" s="8" t="s">
        <v>17413</v>
      </c>
    </row>
    <row r="5893" spans="1:6" ht="15.75" customHeight="1" x14ac:dyDescent="0.25">
      <c r="A5893" s="8" t="s">
        <v>6745</v>
      </c>
      <c r="B5893" s="8" t="s">
        <v>16932</v>
      </c>
      <c r="C5893" s="8" t="s">
        <v>16933</v>
      </c>
      <c r="D5893" s="8" t="s">
        <v>6746</v>
      </c>
      <c r="E5893" s="8" t="s">
        <v>17414</v>
      </c>
      <c r="F5893" s="8" t="s">
        <v>17415</v>
      </c>
    </row>
    <row r="5894" spans="1:6" ht="15.75" customHeight="1" x14ac:dyDescent="0.25">
      <c r="A5894" s="8" t="s">
        <v>6749</v>
      </c>
      <c r="B5894" s="8" t="s">
        <v>16936</v>
      </c>
      <c r="C5894" s="8" t="s">
        <v>16937</v>
      </c>
      <c r="D5894" s="8" t="s">
        <v>6750</v>
      </c>
      <c r="E5894" s="8" t="s">
        <v>17416</v>
      </c>
      <c r="F5894" s="8" t="s">
        <v>17417</v>
      </c>
    </row>
    <row r="5895" spans="1:6" ht="15.75" customHeight="1" x14ac:dyDescent="0.25">
      <c r="A5895" s="8" t="s">
        <v>18122</v>
      </c>
      <c r="B5895" s="8" t="s">
        <v>14219</v>
      </c>
      <c r="C5895" s="8" t="s">
        <v>14220</v>
      </c>
      <c r="D5895" s="8" t="s">
        <v>9875</v>
      </c>
      <c r="E5895" s="8" t="s">
        <v>18161</v>
      </c>
      <c r="F5895" s="8" t="s">
        <v>14565</v>
      </c>
    </row>
    <row r="5896" spans="1:6" ht="15.75" customHeight="1" x14ac:dyDescent="0.25">
      <c r="A5896" s="8" t="s">
        <v>6727</v>
      </c>
      <c r="B5896" s="8" t="s">
        <v>16950</v>
      </c>
      <c r="C5896" s="8" t="s">
        <v>16951</v>
      </c>
      <c r="D5896" s="8" t="s">
        <v>6728</v>
      </c>
      <c r="E5896" s="8" t="s">
        <v>17418</v>
      </c>
      <c r="F5896" s="8" t="s">
        <v>17419</v>
      </c>
    </row>
    <row r="5897" spans="1:6" ht="15.75" customHeight="1" x14ac:dyDescent="0.25">
      <c r="A5897" s="8" t="s">
        <v>6764</v>
      </c>
      <c r="B5897" s="8" t="s">
        <v>17420</v>
      </c>
      <c r="C5897" s="8" t="s">
        <v>17421</v>
      </c>
      <c r="D5897" s="8" t="s">
        <v>6765</v>
      </c>
      <c r="E5897" s="8" t="s">
        <v>17422</v>
      </c>
      <c r="F5897" s="8" t="s">
        <v>17423</v>
      </c>
    </row>
    <row r="5898" spans="1:6" ht="15.75" customHeight="1" x14ac:dyDescent="0.25">
      <c r="A5898" s="8" t="s">
        <v>6764</v>
      </c>
      <c r="B5898" s="8" t="s">
        <v>16954</v>
      </c>
      <c r="C5898" s="8" t="s">
        <v>16955</v>
      </c>
      <c r="D5898" s="8" t="s">
        <v>6765</v>
      </c>
      <c r="E5898" s="8" t="s">
        <v>17424</v>
      </c>
      <c r="F5898" s="8" t="s">
        <v>17425</v>
      </c>
    </row>
    <row r="5899" spans="1:6" ht="15.75" customHeight="1" x14ac:dyDescent="0.25">
      <c r="A5899" s="8" t="s">
        <v>6747</v>
      </c>
      <c r="B5899" s="8" t="s">
        <v>16766</v>
      </c>
      <c r="C5899" s="8" t="s">
        <v>16767</v>
      </c>
      <c r="D5899" s="8" t="s">
        <v>6748</v>
      </c>
      <c r="E5899" s="8" t="s">
        <v>17426</v>
      </c>
      <c r="F5899" s="8" t="s">
        <v>17427</v>
      </c>
    </row>
    <row r="5900" spans="1:6" ht="15.75" customHeight="1" x14ac:dyDescent="0.25">
      <c r="A5900" s="8" t="s">
        <v>18126</v>
      </c>
      <c r="B5900" s="8" t="s">
        <v>16678</v>
      </c>
      <c r="C5900" s="8" t="s">
        <v>16679</v>
      </c>
      <c r="D5900" s="8" t="s">
        <v>9886</v>
      </c>
      <c r="E5900" s="8" t="s">
        <v>18162</v>
      </c>
      <c r="F5900" s="8" t="s">
        <v>16680</v>
      </c>
    </row>
    <row r="5901" spans="1:6" ht="15.75" customHeight="1" x14ac:dyDescent="0.25">
      <c r="A5901" s="8" t="s">
        <v>6757</v>
      </c>
      <c r="B5901" s="8" t="s">
        <v>17294</v>
      </c>
      <c r="C5901" s="8" t="s">
        <v>17295</v>
      </c>
      <c r="D5901" s="8" t="s">
        <v>6758</v>
      </c>
      <c r="E5901" s="8" t="s">
        <v>17428</v>
      </c>
      <c r="F5901" s="8" t="s">
        <v>17429</v>
      </c>
    </row>
    <row r="5902" spans="1:6" ht="15.75" customHeight="1" x14ac:dyDescent="0.25">
      <c r="A5902" s="8" t="s">
        <v>9006</v>
      </c>
      <c r="B5902" s="8" t="s">
        <v>17430</v>
      </c>
      <c r="C5902" s="8" t="s">
        <v>17431</v>
      </c>
      <c r="D5902" s="8" t="s">
        <v>9007</v>
      </c>
      <c r="E5902" s="8" t="s">
        <v>17432</v>
      </c>
      <c r="F5902" s="8" t="s">
        <v>17433</v>
      </c>
    </row>
    <row r="5903" spans="1:6" ht="15.75" customHeight="1" x14ac:dyDescent="0.25">
      <c r="A5903" s="8" t="s">
        <v>6761</v>
      </c>
      <c r="B5903" s="8" t="s">
        <v>16778</v>
      </c>
      <c r="C5903" s="8" t="s">
        <v>16779</v>
      </c>
      <c r="D5903" s="8" t="s">
        <v>6761</v>
      </c>
      <c r="E5903" s="8" t="s">
        <v>17434</v>
      </c>
      <c r="F5903" s="8" t="s">
        <v>17434</v>
      </c>
    </row>
    <row r="5904" spans="1:6" ht="15.75" customHeight="1" x14ac:dyDescent="0.25">
      <c r="A5904" s="8" t="s">
        <v>6753</v>
      </c>
      <c r="B5904" s="8" t="s">
        <v>17435</v>
      </c>
      <c r="C5904" s="8" t="s">
        <v>17436</v>
      </c>
      <c r="D5904" s="8" t="s">
        <v>6754</v>
      </c>
      <c r="E5904" s="8" t="s">
        <v>17437</v>
      </c>
      <c r="F5904" s="8" t="s">
        <v>17438</v>
      </c>
    </row>
    <row r="5905" spans="1:6" ht="15.75" customHeight="1" x14ac:dyDescent="0.25">
      <c r="A5905" s="8" t="s">
        <v>6753</v>
      </c>
      <c r="B5905" s="8" t="s">
        <v>17439</v>
      </c>
      <c r="C5905" s="8" t="s">
        <v>17440</v>
      </c>
      <c r="D5905" s="8" t="s">
        <v>6754</v>
      </c>
      <c r="E5905" s="8" t="s">
        <v>17441</v>
      </c>
      <c r="F5905" s="8" t="s">
        <v>17442</v>
      </c>
    </row>
    <row r="5906" spans="1:6" ht="15.75" customHeight="1" x14ac:dyDescent="0.25">
      <c r="A5906" s="8" t="s">
        <v>6759</v>
      </c>
      <c r="B5906" s="8" t="s">
        <v>17443</v>
      </c>
      <c r="C5906" s="8" t="s">
        <v>17444</v>
      </c>
      <c r="D5906" s="8" t="s">
        <v>6760</v>
      </c>
      <c r="E5906" s="8" t="s">
        <v>17445</v>
      </c>
      <c r="F5906" s="8" t="s">
        <v>17446</v>
      </c>
    </row>
    <row r="5907" spans="1:6" ht="15.75" customHeight="1" x14ac:dyDescent="0.25">
      <c r="A5907" s="8" t="s">
        <v>6762</v>
      </c>
      <c r="B5907" s="8" t="s">
        <v>17447</v>
      </c>
      <c r="C5907" s="8" t="s">
        <v>17448</v>
      </c>
      <c r="D5907" s="8" t="s">
        <v>6763</v>
      </c>
      <c r="E5907" s="8" t="s">
        <v>17449</v>
      </c>
      <c r="F5907" s="8" t="s">
        <v>17450</v>
      </c>
    </row>
    <row r="5908" spans="1:6" ht="15.75" customHeight="1" x14ac:dyDescent="0.25">
      <c r="A5908" s="8" t="s">
        <v>18124</v>
      </c>
      <c r="B5908" s="8" t="s">
        <v>9124</v>
      </c>
      <c r="C5908" s="8" t="s">
        <v>9125</v>
      </c>
      <c r="D5908" s="8" t="s">
        <v>18125</v>
      </c>
      <c r="E5908" s="8" t="s">
        <v>18163</v>
      </c>
      <c r="F5908" s="8" t="s">
        <v>18164</v>
      </c>
    </row>
    <row r="5909" spans="1:6" ht="15.75" customHeight="1" x14ac:dyDescent="0.25">
      <c r="A5909" s="8" t="s">
        <v>6768</v>
      </c>
      <c r="B5909" s="8" t="s">
        <v>17451</v>
      </c>
      <c r="C5909" s="8" t="s">
        <v>17452</v>
      </c>
      <c r="D5909" s="8" t="s">
        <v>6769</v>
      </c>
      <c r="E5909" s="8" t="s">
        <v>17453</v>
      </c>
      <c r="F5909" s="8" t="s">
        <v>17454</v>
      </c>
    </row>
    <row r="5910" spans="1:6" ht="15.75" customHeight="1" x14ac:dyDescent="0.25">
      <c r="A5910" s="8" t="s">
        <v>6766</v>
      </c>
      <c r="B5910" s="8" t="s">
        <v>16979</v>
      </c>
      <c r="C5910" s="8" t="s">
        <v>16980</v>
      </c>
      <c r="D5910" s="8" t="s">
        <v>6767</v>
      </c>
      <c r="E5910" s="8" t="s">
        <v>17455</v>
      </c>
      <c r="F5910" s="8" t="s">
        <v>17456</v>
      </c>
    </row>
    <row r="5911" spans="1:6" ht="15.75" customHeight="1" x14ac:dyDescent="0.25">
      <c r="A5911" s="8" t="s">
        <v>6772</v>
      </c>
      <c r="B5911" s="8" t="s">
        <v>16983</v>
      </c>
      <c r="C5911" s="8" t="s">
        <v>16984</v>
      </c>
      <c r="D5911" s="8" t="s">
        <v>6773</v>
      </c>
      <c r="E5911" s="8" t="s">
        <v>17457</v>
      </c>
      <c r="F5911" s="8" t="s">
        <v>17458</v>
      </c>
    </row>
    <row r="5912" spans="1:6" ht="15.75" customHeight="1" x14ac:dyDescent="0.25">
      <c r="A5912" s="8" t="s">
        <v>6772</v>
      </c>
      <c r="B5912" s="8" t="s">
        <v>16987</v>
      </c>
      <c r="C5912" s="8" t="s">
        <v>16988</v>
      </c>
      <c r="D5912" s="8" t="s">
        <v>6773</v>
      </c>
      <c r="E5912" s="8" t="s">
        <v>17459</v>
      </c>
      <c r="F5912" s="8" t="s">
        <v>17460</v>
      </c>
    </row>
    <row r="5913" spans="1:6" ht="15.75" customHeight="1" x14ac:dyDescent="0.25">
      <c r="A5913" s="8" t="s">
        <v>6776</v>
      </c>
      <c r="B5913" s="8" t="s">
        <v>16790</v>
      </c>
      <c r="C5913" s="8" t="s">
        <v>16791</v>
      </c>
      <c r="D5913" s="8" t="s">
        <v>6777</v>
      </c>
      <c r="E5913" s="8" t="s">
        <v>17461</v>
      </c>
      <c r="F5913" s="8" t="s">
        <v>17462</v>
      </c>
    </row>
    <row r="5914" spans="1:6" ht="15.75" customHeight="1" x14ac:dyDescent="0.25">
      <c r="A5914" s="8" t="s">
        <v>6774</v>
      </c>
      <c r="B5914" s="8" t="s">
        <v>16993</v>
      </c>
      <c r="C5914" s="8" t="s">
        <v>16994</v>
      </c>
      <c r="D5914" s="8" t="s">
        <v>6775</v>
      </c>
      <c r="E5914" s="8" t="s">
        <v>17463</v>
      </c>
      <c r="F5914" s="8" t="s">
        <v>17464</v>
      </c>
    </row>
    <row r="5915" spans="1:6" ht="15.75" customHeight="1" x14ac:dyDescent="0.25">
      <c r="A5915" s="8" t="s">
        <v>6787</v>
      </c>
      <c r="B5915" s="8" t="s">
        <v>17465</v>
      </c>
      <c r="C5915" s="8" t="s">
        <v>17466</v>
      </c>
      <c r="D5915" s="8" t="s">
        <v>6788</v>
      </c>
      <c r="E5915" s="8" t="s">
        <v>17467</v>
      </c>
      <c r="F5915" s="8" t="s">
        <v>17468</v>
      </c>
    </row>
    <row r="5916" spans="1:6" ht="15.75" customHeight="1" x14ac:dyDescent="0.25">
      <c r="A5916" s="8" t="s">
        <v>6778</v>
      </c>
      <c r="B5916" s="8" t="s">
        <v>17001</v>
      </c>
      <c r="C5916" s="8" t="s">
        <v>17002</v>
      </c>
      <c r="D5916" s="8" t="s">
        <v>6778</v>
      </c>
      <c r="E5916" s="8" t="s">
        <v>17469</v>
      </c>
      <c r="F5916" s="8" t="s">
        <v>17469</v>
      </c>
    </row>
    <row r="5917" spans="1:6" ht="15.75" customHeight="1" x14ac:dyDescent="0.25">
      <c r="A5917" s="8" t="s">
        <v>6779</v>
      </c>
      <c r="B5917" s="8" t="s">
        <v>17470</v>
      </c>
      <c r="C5917" s="8" t="s">
        <v>17471</v>
      </c>
      <c r="D5917" s="8" t="s">
        <v>6780</v>
      </c>
      <c r="E5917" s="8" t="s">
        <v>17472</v>
      </c>
      <c r="F5917" s="8" t="s">
        <v>17473</v>
      </c>
    </row>
    <row r="5918" spans="1:6" ht="15.75" customHeight="1" x14ac:dyDescent="0.25">
      <c r="A5918" s="8" t="s">
        <v>9012</v>
      </c>
      <c r="B5918" s="8" t="s">
        <v>16848</v>
      </c>
      <c r="C5918" s="8" t="s">
        <v>16849</v>
      </c>
      <c r="D5918" s="8" t="s">
        <v>9013</v>
      </c>
      <c r="E5918" s="8" t="s">
        <v>17474</v>
      </c>
      <c r="F5918" s="8" t="s">
        <v>17475</v>
      </c>
    </row>
    <row r="5919" spans="1:6" ht="15.75" customHeight="1" x14ac:dyDescent="0.25">
      <c r="A5919" s="8" t="s">
        <v>9012</v>
      </c>
      <c r="B5919" s="8" t="s">
        <v>16856</v>
      </c>
      <c r="C5919" s="8" t="s">
        <v>16857</v>
      </c>
      <c r="D5919" s="8" t="s">
        <v>9013</v>
      </c>
      <c r="E5919" s="8" t="s">
        <v>17476</v>
      </c>
      <c r="F5919" s="8" t="s">
        <v>17477</v>
      </c>
    </row>
    <row r="5920" spans="1:6" ht="15.75" customHeight="1" x14ac:dyDescent="0.25">
      <c r="A5920" s="8" t="s">
        <v>6783</v>
      </c>
      <c r="B5920" s="8" t="s">
        <v>17021</v>
      </c>
      <c r="C5920" s="8" t="s">
        <v>17022</v>
      </c>
      <c r="D5920" s="8" t="s">
        <v>6784</v>
      </c>
      <c r="E5920" s="8" t="s">
        <v>17478</v>
      </c>
      <c r="F5920" s="8" t="s">
        <v>17479</v>
      </c>
    </row>
    <row r="5921" spans="1:6" ht="15.75" customHeight="1" x14ac:dyDescent="0.25">
      <c r="A5921" s="8" t="s">
        <v>6781</v>
      </c>
      <c r="B5921" s="8" t="s">
        <v>16798</v>
      </c>
      <c r="C5921" s="8" t="s">
        <v>16799</v>
      </c>
      <c r="D5921" s="8" t="s">
        <v>6782</v>
      </c>
      <c r="E5921" s="8" t="s">
        <v>17480</v>
      </c>
      <c r="F5921" s="8" t="s">
        <v>17481</v>
      </c>
    </row>
    <row r="5922" spans="1:6" ht="15.75" customHeight="1" x14ac:dyDescent="0.25">
      <c r="A5922" s="8" t="s">
        <v>6781</v>
      </c>
      <c r="B5922" s="8" t="s">
        <v>16802</v>
      </c>
      <c r="C5922" s="8" t="s">
        <v>16803</v>
      </c>
      <c r="D5922" s="8" t="s">
        <v>6782</v>
      </c>
      <c r="E5922" s="8" t="s">
        <v>17482</v>
      </c>
      <c r="F5922" s="8" t="s">
        <v>17483</v>
      </c>
    </row>
    <row r="5923" spans="1:6" ht="15.75" customHeight="1" x14ac:dyDescent="0.25">
      <c r="A5923" s="8" t="s">
        <v>6781</v>
      </c>
      <c r="B5923" s="8" t="s">
        <v>17484</v>
      </c>
      <c r="C5923" s="8" t="s">
        <v>17485</v>
      </c>
      <c r="D5923" s="8" t="s">
        <v>6782</v>
      </c>
      <c r="E5923" s="8" t="s">
        <v>17486</v>
      </c>
      <c r="F5923" s="8" t="s">
        <v>17487</v>
      </c>
    </row>
    <row r="5924" spans="1:6" ht="15.75" customHeight="1" x14ac:dyDescent="0.25">
      <c r="A5924" s="8" t="s">
        <v>6785</v>
      </c>
      <c r="B5924" s="8" t="s">
        <v>17209</v>
      </c>
      <c r="C5924" s="8" t="s">
        <v>17210</v>
      </c>
      <c r="D5924" s="8" t="s">
        <v>6786</v>
      </c>
      <c r="E5924" s="8" t="s">
        <v>17488</v>
      </c>
      <c r="F5924" s="8" t="s">
        <v>17489</v>
      </c>
    </row>
    <row r="5925" spans="1:6" ht="15.75" customHeight="1" x14ac:dyDescent="0.25">
      <c r="A5925" s="8" t="s">
        <v>9016</v>
      </c>
      <c r="B5925" s="8" t="s">
        <v>16848</v>
      </c>
      <c r="C5925" s="8" t="s">
        <v>16849</v>
      </c>
      <c r="D5925" s="8" t="s">
        <v>9016</v>
      </c>
      <c r="E5925" s="8" t="s">
        <v>17490</v>
      </c>
      <c r="F5925" s="8" t="s">
        <v>17490</v>
      </c>
    </row>
    <row r="5926" spans="1:6" ht="15.75" customHeight="1" x14ac:dyDescent="0.25">
      <c r="A5926" s="8" t="s">
        <v>9016</v>
      </c>
      <c r="B5926" s="8" t="s">
        <v>16856</v>
      </c>
      <c r="C5926" s="8" t="s">
        <v>16857</v>
      </c>
      <c r="D5926" s="8" t="s">
        <v>9016</v>
      </c>
      <c r="E5926" s="8" t="s">
        <v>17491</v>
      </c>
      <c r="F5926" s="8" t="s">
        <v>17491</v>
      </c>
    </row>
    <row r="5927" spans="1:6" ht="15.75" customHeight="1" x14ac:dyDescent="0.25">
      <c r="A5927" s="8" t="s">
        <v>6789</v>
      </c>
      <c r="B5927" s="8" t="s">
        <v>10833</v>
      </c>
      <c r="C5927" s="8" t="s">
        <v>10834</v>
      </c>
      <c r="D5927" s="8" t="s">
        <v>6790</v>
      </c>
      <c r="E5927" s="8" t="s">
        <v>17492</v>
      </c>
      <c r="F5927" s="8" t="s">
        <v>17493</v>
      </c>
    </row>
    <row r="5928" spans="1:6" ht="15.75" customHeight="1" x14ac:dyDescent="0.25">
      <c r="A5928" s="8" t="s">
        <v>9017</v>
      </c>
      <c r="B5928" s="8" t="s">
        <v>16824</v>
      </c>
      <c r="C5928" s="8" t="s">
        <v>16825</v>
      </c>
      <c r="D5928" s="8" t="s">
        <v>9017</v>
      </c>
      <c r="E5928" s="8" t="s">
        <v>17494</v>
      </c>
      <c r="F5928" s="8" t="s">
        <v>17494</v>
      </c>
    </row>
    <row r="5929" spans="1:6" ht="15.75" customHeight="1" x14ac:dyDescent="0.25">
      <c r="A5929" s="8" t="s">
        <v>6793</v>
      </c>
      <c r="B5929" s="8" t="s">
        <v>17495</v>
      </c>
      <c r="C5929" s="8" t="s">
        <v>17496</v>
      </c>
      <c r="D5929" s="8" t="s">
        <v>6794</v>
      </c>
      <c r="E5929" s="8" t="s">
        <v>17497</v>
      </c>
      <c r="F5929" s="8" t="s">
        <v>17498</v>
      </c>
    </row>
    <row r="5930" spans="1:6" ht="15.75" customHeight="1" x14ac:dyDescent="0.25">
      <c r="A5930" s="8" t="s">
        <v>6723</v>
      </c>
      <c r="B5930" s="8" t="s">
        <v>16827</v>
      </c>
      <c r="C5930" s="8" t="s">
        <v>16828</v>
      </c>
      <c r="D5930" s="8" t="s">
        <v>6724</v>
      </c>
      <c r="E5930" s="8" t="s">
        <v>17499</v>
      </c>
      <c r="F5930" s="8" t="s">
        <v>17500</v>
      </c>
    </row>
    <row r="5931" spans="1:6" ht="15.75" customHeight="1" x14ac:dyDescent="0.25">
      <c r="A5931" s="8" t="s">
        <v>9018</v>
      </c>
      <c r="B5931" s="8" t="s">
        <v>17501</v>
      </c>
      <c r="C5931" s="8" t="s">
        <v>17502</v>
      </c>
      <c r="D5931" s="8" t="s">
        <v>9019</v>
      </c>
      <c r="E5931" s="8" t="s">
        <v>17503</v>
      </c>
      <c r="F5931" s="8" t="s">
        <v>17504</v>
      </c>
    </row>
    <row r="5932" spans="1:6" ht="15.75" customHeight="1" x14ac:dyDescent="0.25">
      <c r="A5932" s="8" t="s">
        <v>6795</v>
      </c>
      <c r="B5932" s="8" t="s">
        <v>17046</v>
      </c>
      <c r="C5932" s="8" t="s">
        <v>17047</v>
      </c>
      <c r="D5932" s="8" t="s">
        <v>6796</v>
      </c>
      <c r="E5932" s="8" t="s">
        <v>17505</v>
      </c>
      <c r="F5932" s="8" t="s">
        <v>17506</v>
      </c>
    </row>
    <row r="5933" spans="1:6" ht="15.75" customHeight="1" x14ac:dyDescent="0.25">
      <c r="A5933" s="8" t="s">
        <v>6751</v>
      </c>
      <c r="B5933" s="8" t="s">
        <v>17507</v>
      </c>
      <c r="C5933" s="8" t="s">
        <v>17508</v>
      </c>
      <c r="D5933" s="8" t="s">
        <v>6752</v>
      </c>
      <c r="E5933" s="8" t="s">
        <v>17509</v>
      </c>
      <c r="F5933" s="8" t="s">
        <v>17510</v>
      </c>
    </row>
    <row r="5934" spans="1:6" ht="15.75" customHeight="1" x14ac:dyDescent="0.25">
      <c r="A5934" s="8" t="s">
        <v>6798</v>
      </c>
      <c r="B5934" s="8" t="s">
        <v>10833</v>
      </c>
      <c r="C5934" s="8" t="s">
        <v>10834</v>
      </c>
      <c r="D5934" s="8" t="s">
        <v>6798</v>
      </c>
      <c r="E5934" s="8" t="s">
        <v>17511</v>
      </c>
      <c r="F5934" s="8" t="s">
        <v>17511</v>
      </c>
    </row>
    <row r="5935" spans="1:6" ht="15.75" customHeight="1" x14ac:dyDescent="0.25">
      <c r="A5935" s="8" t="s">
        <v>6798</v>
      </c>
      <c r="B5935" s="8" t="s">
        <v>16837</v>
      </c>
      <c r="C5935" s="8" t="s">
        <v>16838</v>
      </c>
      <c r="D5935" s="8" t="s">
        <v>6798</v>
      </c>
      <c r="E5935" s="8" t="s">
        <v>17512</v>
      </c>
      <c r="F5935" s="8" t="s">
        <v>17512</v>
      </c>
    </row>
    <row r="5936" spans="1:6" ht="15.75" customHeight="1" x14ac:dyDescent="0.25">
      <c r="A5936" s="8" t="s">
        <v>9022</v>
      </c>
      <c r="B5936" s="8" t="s">
        <v>17513</v>
      </c>
      <c r="C5936" s="8" t="s">
        <v>17514</v>
      </c>
      <c r="D5936" s="8" t="s">
        <v>9023</v>
      </c>
      <c r="E5936" s="8" t="s">
        <v>17515</v>
      </c>
      <c r="F5936" s="8" t="s">
        <v>17516</v>
      </c>
    </row>
    <row r="5937" spans="1:6" ht="15.75" customHeight="1" x14ac:dyDescent="0.25">
      <c r="A5937" s="8" t="s">
        <v>9053</v>
      </c>
      <c r="B5937" s="8" t="s">
        <v>17337</v>
      </c>
      <c r="C5937" s="8" t="s">
        <v>17338</v>
      </c>
      <c r="D5937" s="8" t="s">
        <v>9054</v>
      </c>
      <c r="E5937" s="8" t="s">
        <v>17517</v>
      </c>
      <c r="F5937" s="8" t="s">
        <v>17518</v>
      </c>
    </row>
    <row r="5938" spans="1:6" ht="15.75" customHeight="1" x14ac:dyDescent="0.25">
      <c r="A5938" s="8" t="s">
        <v>18130</v>
      </c>
      <c r="B5938" s="8" t="s">
        <v>12148</v>
      </c>
      <c r="C5938" s="8" t="s">
        <v>12149</v>
      </c>
      <c r="D5938" s="8" t="s">
        <v>9597</v>
      </c>
      <c r="E5938" s="8" t="s">
        <v>18165</v>
      </c>
      <c r="F5938" s="8" t="s">
        <v>12154</v>
      </c>
    </row>
    <row r="5939" spans="1:6" ht="15.75" customHeight="1" x14ac:dyDescent="0.25">
      <c r="A5939" s="8" t="s">
        <v>18130</v>
      </c>
      <c r="B5939" s="8" t="s">
        <v>14213</v>
      </c>
      <c r="C5939" s="8" t="s">
        <v>14214</v>
      </c>
      <c r="D5939" s="8" t="s">
        <v>9597</v>
      </c>
      <c r="E5939" s="8" t="s">
        <v>18166</v>
      </c>
      <c r="F5939" s="8" t="s">
        <v>14216</v>
      </c>
    </row>
    <row r="5940" spans="1:6" ht="15.75" customHeight="1" x14ac:dyDescent="0.25">
      <c r="A5940" s="8" t="s">
        <v>18130</v>
      </c>
      <c r="B5940" s="8" t="s">
        <v>16674</v>
      </c>
      <c r="C5940" s="8" t="s">
        <v>16675</v>
      </c>
      <c r="D5940" s="8" t="s">
        <v>9597</v>
      </c>
      <c r="E5940" s="8" t="s">
        <v>18167</v>
      </c>
      <c r="F5940" s="8" t="s">
        <v>16676</v>
      </c>
    </row>
    <row r="5941" spans="1:6" ht="15.75" customHeight="1" x14ac:dyDescent="0.25">
      <c r="A5941" s="8" t="s">
        <v>6799</v>
      </c>
      <c r="B5941" s="8" t="s">
        <v>16844</v>
      </c>
      <c r="C5941" s="8" t="s">
        <v>16845</v>
      </c>
      <c r="D5941" s="8" t="s">
        <v>6800</v>
      </c>
      <c r="E5941" s="8" t="s">
        <v>17519</v>
      </c>
      <c r="F5941" s="8" t="s">
        <v>17520</v>
      </c>
    </row>
    <row r="5942" spans="1:6" ht="15.75" customHeight="1" x14ac:dyDescent="0.25">
      <c r="A5942" s="8" t="s">
        <v>6807</v>
      </c>
      <c r="B5942" s="8" t="s">
        <v>16837</v>
      </c>
      <c r="C5942" s="8" t="s">
        <v>16838</v>
      </c>
      <c r="D5942" s="8" t="s">
        <v>6807</v>
      </c>
      <c r="E5942" s="8" t="s">
        <v>17521</v>
      </c>
      <c r="F5942" s="8" t="s">
        <v>17521</v>
      </c>
    </row>
    <row r="5943" spans="1:6" ht="15.75" customHeight="1" x14ac:dyDescent="0.25">
      <c r="A5943" s="8" t="s">
        <v>6807</v>
      </c>
      <c r="B5943" s="8" t="s">
        <v>16700</v>
      </c>
      <c r="C5943" s="8" t="s">
        <v>16701</v>
      </c>
      <c r="D5943" s="8" t="s">
        <v>6807</v>
      </c>
      <c r="E5943" s="8" t="s">
        <v>17522</v>
      </c>
      <c r="F5943" s="8" t="s">
        <v>17522</v>
      </c>
    </row>
    <row r="5944" spans="1:6" ht="15.75" customHeight="1" x14ac:dyDescent="0.25">
      <c r="A5944" s="8" t="s">
        <v>6809</v>
      </c>
      <c r="B5944" s="8" t="s">
        <v>16703</v>
      </c>
      <c r="C5944" s="8" t="s">
        <v>16704</v>
      </c>
      <c r="D5944" s="8" t="s">
        <v>6810</v>
      </c>
      <c r="E5944" s="8" t="s">
        <v>17523</v>
      </c>
      <c r="F5944" s="8" t="s">
        <v>17524</v>
      </c>
    </row>
    <row r="5945" spans="1:6" ht="15.75" customHeight="1" x14ac:dyDescent="0.25">
      <c r="A5945" s="8" t="s">
        <v>6809</v>
      </c>
      <c r="B5945" s="8" t="s">
        <v>16711</v>
      </c>
      <c r="C5945" s="8" t="s">
        <v>16712</v>
      </c>
      <c r="D5945" s="8" t="s">
        <v>6810</v>
      </c>
      <c r="E5945" s="8" t="s">
        <v>17525</v>
      </c>
      <c r="F5945" s="8" t="s">
        <v>17526</v>
      </c>
    </row>
    <row r="5946" spans="1:6" ht="15.75" customHeight="1" x14ac:dyDescent="0.25">
      <c r="A5946" s="8" t="s">
        <v>6808</v>
      </c>
      <c r="B5946" s="8" t="s">
        <v>17348</v>
      </c>
      <c r="C5946" s="8" t="s">
        <v>17349</v>
      </c>
      <c r="D5946" s="8" t="s">
        <v>6808</v>
      </c>
      <c r="E5946" s="8" t="s">
        <v>17527</v>
      </c>
      <c r="F5946" s="8" t="s">
        <v>17527</v>
      </c>
    </row>
    <row r="5947" spans="1:6" ht="15.75" customHeight="1" x14ac:dyDescent="0.25">
      <c r="A5947" s="8" t="s">
        <v>6808</v>
      </c>
      <c r="B5947" s="8" t="s">
        <v>16837</v>
      </c>
      <c r="C5947" s="8" t="s">
        <v>16838</v>
      </c>
      <c r="D5947" s="8" t="s">
        <v>6808</v>
      </c>
      <c r="E5947" s="8" t="s">
        <v>17528</v>
      </c>
      <c r="F5947" s="8" t="s">
        <v>17528</v>
      </c>
    </row>
    <row r="5948" spans="1:6" ht="15.75" customHeight="1" x14ac:dyDescent="0.25">
      <c r="A5948" s="8" t="s">
        <v>9026</v>
      </c>
      <c r="B5948" s="8" t="s">
        <v>16868</v>
      </c>
      <c r="C5948" s="8" t="s">
        <v>16869</v>
      </c>
      <c r="D5948" s="8" t="s">
        <v>9026</v>
      </c>
      <c r="E5948" s="8" t="s">
        <v>17529</v>
      </c>
      <c r="F5948" s="8" t="s">
        <v>17529</v>
      </c>
    </row>
    <row r="5949" spans="1:6" ht="15.75" customHeight="1" x14ac:dyDescent="0.25">
      <c r="A5949" s="8" t="s">
        <v>9027</v>
      </c>
      <c r="B5949" s="8" t="s">
        <v>16871</v>
      </c>
      <c r="C5949" s="8" t="s">
        <v>16872</v>
      </c>
      <c r="D5949" s="8" t="s">
        <v>9027</v>
      </c>
      <c r="E5949" s="8" t="s">
        <v>17530</v>
      </c>
      <c r="F5949" s="8" t="s">
        <v>17530</v>
      </c>
    </row>
    <row r="5950" spans="1:6" ht="15.75" customHeight="1" x14ac:dyDescent="0.25">
      <c r="A5950" s="8" t="s">
        <v>9629</v>
      </c>
      <c r="B5950" s="8" t="s">
        <v>16656</v>
      </c>
      <c r="C5950" s="8" t="s">
        <v>16657</v>
      </c>
      <c r="D5950" s="8" t="s">
        <v>9629</v>
      </c>
      <c r="E5950" s="8" t="s">
        <v>16658</v>
      </c>
      <c r="F5950" s="8" t="s">
        <v>16658</v>
      </c>
    </row>
    <row r="5951" spans="1:6" ht="15.75" customHeight="1" x14ac:dyDescent="0.25">
      <c r="A5951" s="8" t="s">
        <v>6832</v>
      </c>
      <c r="B5951" s="8" t="s">
        <v>16874</v>
      </c>
      <c r="C5951" s="8" t="s">
        <v>16875</v>
      </c>
      <c r="D5951" s="8" t="s">
        <v>6833</v>
      </c>
      <c r="E5951" s="8" t="s">
        <v>17531</v>
      </c>
      <c r="F5951" s="8" t="s">
        <v>17532</v>
      </c>
    </row>
    <row r="5952" spans="1:6" ht="15.75" customHeight="1" x14ac:dyDescent="0.25">
      <c r="A5952" s="8" t="s">
        <v>6843</v>
      </c>
      <c r="B5952" s="8" t="s">
        <v>17354</v>
      </c>
      <c r="C5952" s="8" t="s">
        <v>17355</v>
      </c>
      <c r="D5952" s="8" t="s">
        <v>6844</v>
      </c>
      <c r="E5952" s="8" t="s">
        <v>17533</v>
      </c>
      <c r="F5952" s="8" t="s">
        <v>17534</v>
      </c>
    </row>
    <row r="5953" spans="1:6" ht="15.75" customHeight="1" x14ac:dyDescent="0.25">
      <c r="A5953" s="8" t="s">
        <v>9028</v>
      </c>
      <c r="B5953" s="8" t="s">
        <v>16881</v>
      </c>
      <c r="C5953" s="8" t="s">
        <v>16882</v>
      </c>
      <c r="D5953" s="8" t="s">
        <v>9028</v>
      </c>
      <c r="E5953" s="8" t="s">
        <v>17535</v>
      </c>
      <c r="F5953" s="8" t="s">
        <v>17535</v>
      </c>
    </row>
    <row r="5954" spans="1:6" ht="15.75" customHeight="1" x14ac:dyDescent="0.25">
      <c r="A5954" s="8" t="s">
        <v>9046</v>
      </c>
      <c r="B5954" s="8" t="s">
        <v>17359</v>
      </c>
      <c r="C5954" s="8" t="s">
        <v>17360</v>
      </c>
      <c r="D5954" s="8" t="s">
        <v>9047</v>
      </c>
      <c r="E5954" s="8" t="s">
        <v>17536</v>
      </c>
      <c r="F5954" s="8" t="s">
        <v>17537</v>
      </c>
    </row>
    <row r="5955" spans="1:6" ht="15.75" customHeight="1" x14ac:dyDescent="0.25">
      <c r="A5955" s="8" t="s">
        <v>18127</v>
      </c>
      <c r="B5955" s="8" t="s">
        <v>16663</v>
      </c>
      <c r="C5955" s="8" t="s">
        <v>16664</v>
      </c>
      <c r="D5955" s="8" t="s">
        <v>9610</v>
      </c>
      <c r="E5955" s="8" t="s">
        <v>18168</v>
      </c>
      <c r="F5955" s="8" t="s">
        <v>16666</v>
      </c>
    </row>
    <row r="5956" spans="1:6" ht="15.75" customHeight="1" x14ac:dyDescent="0.25">
      <c r="A5956" s="8" t="s">
        <v>6857</v>
      </c>
      <c r="B5956" s="8" t="s">
        <v>16715</v>
      </c>
      <c r="C5956" s="8" t="s">
        <v>16716</v>
      </c>
      <c r="D5956" s="8" t="s">
        <v>6858</v>
      </c>
      <c r="E5956" s="8" t="s">
        <v>17538</v>
      </c>
      <c r="F5956" s="8" t="s">
        <v>17539</v>
      </c>
    </row>
    <row r="5957" spans="1:6" ht="15.75" customHeight="1" x14ac:dyDescent="0.25">
      <c r="A5957" s="8" t="s">
        <v>6857</v>
      </c>
      <c r="B5957" s="8" t="s">
        <v>16719</v>
      </c>
      <c r="C5957" s="8" t="s">
        <v>16720</v>
      </c>
      <c r="D5957" s="8" t="s">
        <v>6858</v>
      </c>
      <c r="E5957" s="8" t="s">
        <v>17540</v>
      </c>
      <c r="F5957" s="8" t="s">
        <v>17541</v>
      </c>
    </row>
    <row r="5958" spans="1:6" ht="15.75" customHeight="1" x14ac:dyDescent="0.25">
      <c r="A5958" s="8" t="s">
        <v>6857</v>
      </c>
      <c r="B5958" s="8" t="s">
        <v>17130</v>
      </c>
      <c r="C5958" s="8" t="s">
        <v>17131</v>
      </c>
      <c r="D5958" s="8" t="s">
        <v>6858</v>
      </c>
      <c r="E5958" s="8" t="s">
        <v>17542</v>
      </c>
      <c r="F5958" s="8" t="s">
        <v>17543</v>
      </c>
    </row>
    <row r="5959" spans="1:6" ht="15.75" customHeight="1" x14ac:dyDescent="0.25">
      <c r="A5959" s="8" t="s">
        <v>6857</v>
      </c>
      <c r="B5959" s="8" t="s">
        <v>16723</v>
      </c>
      <c r="C5959" s="8" t="s">
        <v>16724</v>
      </c>
      <c r="D5959" s="8" t="s">
        <v>6858</v>
      </c>
      <c r="E5959" s="8" t="s">
        <v>17544</v>
      </c>
      <c r="F5959" s="8" t="s">
        <v>17545</v>
      </c>
    </row>
    <row r="5960" spans="1:6" ht="15.75" customHeight="1" x14ac:dyDescent="0.25">
      <c r="A5960" s="8" t="s">
        <v>9059</v>
      </c>
      <c r="B5960" s="8" t="s">
        <v>17134</v>
      </c>
      <c r="C5960" s="8" t="s">
        <v>17135</v>
      </c>
      <c r="D5960" s="8" t="s">
        <v>9060</v>
      </c>
      <c r="E5960" s="8" t="s">
        <v>17546</v>
      </c>
      <c r="F5960" s="8" t="s">
        <v>17547</v>
      </c>
    </row>
    <row r="5961" spans="1:6" ht="15.75" customHeight="1" x14ac:dyDescent="0.25">
      <c r="A5961" s="8" t="s">
        <v>6803</v>
      </c>
      <c r="B5961" s="8" t="s">
        <v>17371</v>
      </c>
      <c r="C5961" s="8" t="s">
        <v>17372</v>
      </c>
      <c r="D5961" s="8" t="s">
        <v>6804</v>
      </c>
      <c r="E5961" s="8" t="s">
        <v>17548</v>
      </c>
      <c r="F5961" s="8" t="s">
        <v>17549</v>
      </c>
    </row>
    <row r="5962" spans="1:6" ht="15.75" customHeight="1" x14ac:dyDescent="0.25">
      <c r="A5962" s="8" t="s">
        <v>9029</v>
      </c>
      <c r="B5962" s="8" t="s">
        <v>17375</v>
      </c>
      <c r="C5962" s="8" t="s">
        <v>17376</v>
      </c>
      <c r="D5962" s="8" t="s">
        <v>9030</v>
      </c>
      <c r="E5962" s="8" t="s">
        <v>17550</v>
      </c>
      <c r="F5962" s="8" t="s">
        <v>17551</v>
      </c>
    </row>
    <row r="5963" spans="1:6" ht="15.75" customHeight="1" x14ac:dyDescent="0.25">
      <c r="A5963" s="8" t="s">
        <v>9029</v>
      </c>
      <c r="B5963" s="8" t="s">
        <v>17552</v>
      </c>
      <c r="C5963" s="8" t="s">
        <v>17553</v>
      </c>
      <c r="D5963" s="8" t="s">
        <v>9030</v>
      </c>
      <c r="E5963" s="8" t="s">
        <v>17554</v>
      </c>
      <c r="F5963" s="8" t="s">
        <v>17555</v>
      </c>
    </row>
    <row r="5964" spans="1:6" ht="15.75" customHeight="1" x14ac:dyDescent="0.25">
      <c r="A5964" s="8" t="s">
        <v>9031</v>
      </c>
      <c r="B5964" s="8" t="s">
        <v>16892</v>
      </c>
      <c r="C5964" s="8" t="s">
        <v>16893</v>
      </c>
      <c r="D5964" s="8" t="s">
        <v>9032</v>
      </c>
      <c r="E5964" s="8" t="s">
        <v>17556</v>
      </c>
      <c r="F5964" s="8" t="s">
        <v>17557</v>
      </c>
    </row>
    <row r="5965" spans="1:6" ht="15.75" customHeight="1" x14ac:dyDescent="0.25">
      <c r="A5965" s="8" t="s">
        <v>9031</v>
      </c>
      <c r="B5965" s="8" t="s">
        <v>17144</v>
      </c>
      <c r="C5965" s="8" t="s">
        <v>17145</v>
      </c>
      <c r="D5965" s="8" t="s">
        <v>9032</v>
      </c>
      <c r="E5965" s="8" t="s">
        <v>17558</v>
      </c>
      <c r="F5965" s="8" t="s">
        <v>17559</v>
      </c>
    </row>
    <row r="5966" spans="1:6" ht="15.75" customHeight="1" x14ac:dyDescent="0.25">
      <c r="A5966" s="8" t="s">
        <v>18128</v>
      </c>
      <c r="B5966" s="8" t="s">
        <v>16691</v>
      </c>
      <c r="C5966" s="8" t="s">
        <v>16692</v>
      </c>
      <c r="D5966" s="8" t="s">
        <v>9550</v>
      </c>
      <c r="E5966" s="8" t="s">
        <v>18169</v>
      </c>
      <c r="F5966" s="8" t="s">
        <v>16694</v>
      </c>
    </row>
    <row r="5967" spans="1:6" ht="15.75" customHeight="1" x14ac:dyDescent="0.25">
      <c r="A5967" s="8" t="s">
        <v>9024</v>
      </c>
      <c r="B5967" s="8" t="s">
        <v>17152</v>
      </c>
      <c r="C5967" s="8" t="s">
        <v>17153</v>
      </c>
      <c r="D5967" s="8" t="s">
        <v>9025</v>
      </c>
      <c r="E5967" s="8" t="s">
        <v>17560</v>
      </c>
      <c r="F5967" s="8" t="s">
        <v>17561</v>
      </c>
    </row>
    <row r="5968" spans="1:6" ht="15.75" customHeight="1" x14ac:dyDescent="0.25">
      <c r="A5968" s="8" t="s">
        <v>6811</v>
      </c>
      <c r="B5968" s="8" t="s">
        <v>17562</v>
      </c>
      <c r="C5968" s="8" t="s">
        <v>17563</v>
      </c>
      <c r="D5968" s="8" t="s">
        <v>6812</v>
      </c>
      <c r="E5968" s="8" t="s">
        <v>17564</v>
      </c>
      <c r="F5968" s="8" t="s">
        <v>17565</v>
      </c>
    </row>
    <row r="5969" spans="1:6" ht="15.75" customHeight="1" x14ac:dyDescent="0.25">
      <c r="A5969" s="8" t="s">
        <v>9033</v>
      </c>
      <c r="B5969" s="8" t="s">
        <v>14213</v>
      </c>
      <c r="C5969" s="8" t="s">
        <v>14214</v>
      </c>
      <c r="D5969" s="8" t="s">
        <v>9034</v>
      </c>
      <c r="E5969" s="8" t="s">
        <v>17566</v>
      </c>
      <c r="F5969" s="8" t="s">
        <v>17567</v>
      </c>
    </row>
    <row r="5970" spans="1:6" ht="15.75" customHeight="1" x14ac:dyDescent="0.25">
      <c r="A5970" s="8" t="s">
        <v>6813</v>
      </c>
      <c r="B5970" s="8" t="s">
        <v>17387</v>
      </c>
      <c r="C5970" s="8" t="s">
        <v>17388</v>
      </c>
      <c r="D5970" s="8" t="s">
        <v>6813</v>
      </c>
      <c r="E5970" s="8" t="s">
        <v>17568</v>
      </c>
      <c r="F5970" s="8" t="s">
        <v>17568</v>
      </c>
    </row>
    <row r="5971" spans="1:6" ht="15.75" customHeight="1" x14ac:dyDescent="0.25">
      <c r="A5971" s="8" t="s">
        <v>6814</v>
      </c>
      <c r="B5971" s="8" t="s">
        <v>14213</v>
      </c>
      <c r="C5971" s="8" t="s">
        <v>14214</v>
      </c>
      <c r="D5971" s="8" t="s">
        <v>6815</v>
      </c>
      <c r="E5971" s="8" t="s">
        <v>17569</v>
      </c>
      <c r="F5971" s="8" t="s">
        <v>17570</v>
      </c>
    </row>
    <row r="5972" spans="1:6" ht="15.75" customHeight="1" x14ac:dyDescent="0.25">
      <c r="A5972" s="8" t="s">
        <v>9035</v>
      </c>
      <c r="B5972" s="8" t="s">
        <v>17390</v>
      </c>
      <c r="C5972" s="8" t="s">
        <v>17391</v>
      </c>
      <c r="D5972" s="8" t="s">
        <v>9036</v>
      </c>
      <c r="E5972" s="8" t="s">
        <v>17571</v>
      </c>
      <c r="F5972" s="8" t="s">
        <v>17572</v>
      </c>
    </row>
    <row r="5973" spans="1:6" ht="15.75" customHeight="1" x14ac:dyDescent="0.25">
      <c r="A5973" s="8" t="s">
        <v>9035</v>
      </c>
      <c r="B5973" s="8" t="s">
        <v>17156</v>
      </c>
      <c r="C5973" s="8" t="s">
        <v>17157</v>
      </c>
      <c r="D5973" s="8" t="s">
        <v>9036</v>
      </c>
      <c r="E5973" s="8" t="s">
        <v>17573</v>
      </c>
      <c r="F5973" s="8" t="s">
        <v>17574</v>
      </c>
    </row>
    <row r="5974" spans="1:6" ht="15.75" customHeight="1" x14ac:dyDescent="0.25">
      <c r="A5974" s="8" t="s">
        <v>9037</v>
      </c>
      <c r="B5974" s="8" t="s">
        <v>17260</v>
      </c>
      <c r="C5974" s="8" t="s">
        <v>17261</v>
      </c>
      <c r="D5974" s="8" t="s">
        <v>9038</v>
      </c>
      <c r="E5974" s="8" t="s">
        <v>17575</v>
      </c>
      <c r="F5974" s="8" t="s">
        <v>17576</v>
      </c>
    </row>
    <row r="5975" spans="1:6" ht="15.75" customHeight="1" x14ac:dyDescent="0.25">
      <c r="A5975" s="8" t="s">
        <v>6818</v>
      </c>
      <c r="B5975" s="8" t="s">
        <v>16734</v>
      </c>
      <c r="C5975" s="8" t="s">
        <v>16735</v>
      </c>
      <c r="D5975" s="8" t="s">
        <v>6819</v>
      </c>
      <c r="E5975" s="8" t="s">
        <v>17577</v>
      </c>
      <c r="F5975" s="8" t="s">
        <v>17578</v>
      </c>
    </row>
    <row r="5976" spans="1:6" ht="15.75" customHeight="1" x14ac:dyDescent="0.25">
      <c r="A5976" s="8" t="s">
        <v>6818</v>
      </c>
      <c r="B5976" s="8" t="s">
        <v>16738</v>
      </c>
      <c r="C5976" s="8" t="s">
        <v>16739</v>
      </c>
      <c r="D5976" s="8" t="s">
        <v>6819</v>
      </c>
      <c r="E5976" s="8" t="s">
        <v>17579</v>
      </c>
      <c r="F5976" s="8" t="s">
        <v>17580</v>
      </c>
    </row>
    <row r="5977" spans="1:6" ht="15.75" customHeight="1" x14ac:dyDescent="0.25">
      <c r="A5977" s="8" t="s">
        <v>6820</v>
      </c>
      <c r="B5977" s="8" t="s">
        <v>17581</v>
      </c>
      <c r="C5977" s="8" t="s">
        <v>17582</v>
      </c>
      <c r="D5977" s="8" t="s">
        <v>6821</v>
      </c>
      <c r="E5977" s="8" t="s">
        <v>17583</v>
      </c>
      <c r="F5977" s="8" t="s">
        <v>17584</v>
      </c>
    </row>
    <row r="5978" spans="1:6" ht="15.75" customHeight="1" x14ac:dyDescent="0.25">
      <c r="A5978" s="8" t="s">
        <v>9039</v>
      </c>
      <c r="B5978" s="8" t="s">
        <v>16746</v>
      </c>
      <c r="C5978" s="8" t="s">
        <v>16747</v>
      </c>
      <c r="D5978" s="8" t="s">
        <v>9040</v>
      </c>
      <c r="E5978" s="8" t="s">
        <v>17585</v>
      </c>
      <c r="F5978" s="8" t="s">
        <v>17586</v>
      </c>
    </row>
    <row r="5979" spans="1:6" ht="15.75" customHeight="1" x14ac:dyDescent="0.25">
      <c r="A5979" s="8" t="s">
        <v>6849</v>
      </c>
      <c r="B5979" s="8" t="s">
        <v>17170</v>
      </c>
      <c r="C5979" s="8" t="s">
        <v>17171</v>
      </c>
      <c r="D5979" s="8" t="s">
        <v>6850</v>
      </c>
      <c r="E5979" s="8" t="s">
        <v>17587</v>
      </c>
      <c r="F5979" s="8" t="s">
        <v>17588</v>
      </c>
    </row>
    <row r="5980" spans="1:6" ht="15.75" customHeight="1" x14ac:dyDescent="0.25">
      <c r="A5980" s="8" t="s">
        <v>6816</v>
      </c>
      <c r="B5980" s="8" t="s">
        <v>16750</v>
      </c>
      <c r="C5980" s="8" t="s">
        <v>16751</v>
      </c>
      <c r="D5980" s="8" t="s">
        <v>6817</v>
      </c>
      <c r="E5980" s="8" t="s">
        <v>17589</v>
      </c>
      <c r="F5980" s="8" t="s">
        <v>17590</v>
      </c>
    </row>
    <row r="5981" spans="1:6" ht="15.75" customHeight="1" x14ac:dyDescent="0.25">
      <c r="A5981" s="8" t="s">
        <v>6822</v>
      </c>
      <c r="B5981" s="8" t="s">
        <v>16758</v>
      </c>
      <c r="C5981" s="8" t="s">
        <v>16759</v>
      </c>
      <c r="D5981" s="8" t="s">
        <v>6823</v>
      </c>
      <c r="E5981" s="8" t="s">
        <v>17591</v>
      </c>
      <c r="F5981" s="8" t="s">
        <v>17592</v>
      </c>
    </row>
    <row r="5982" spans="1:6" ht="15.75" customHeight="1" x14ac:dyDescent="0.25">
      <c r="A5982" s="8" t="s">
        <v>6824</v>
      </c>
      <c r="B5982" s="8" t="s">
        <v>16932</v>
      </c>
      <c r="C5982" s="8" t="s">
        <v>16933</v>
      </c>
      <c r="D5982" s="8" t="s">
        <v>6825</v>
      </c>
      <c r="E5982" s="8" t="s">
        <v>17593</v>
      </c>
      <c r="F5982" s="8" t="s">
        <v>17594</v>
      </c>
    </row>
    <row r="5983" spans="1:6" ht="15.75" customHeight="1" x14ac:dyDescent="0.25">
      <c r="A5983" s="8" t="s">
        <v>6828</v>
      </c>
      <c r="B5983" s="8" t="s">
        <v>16936</v>
      </c>
      <c r="C5983" s="8" t="s">
        <v>16937</v>
      </c>
      <c r="D5983" s="8" t="s">
        <v>6829</v>
      </c>
      <c r="E5983" s="8" t="s">
        <v>17595</v>
      </c>
      <c r="F5983" s="8" t="s">
        <v>17596</v>
      </c>
    </row>
    <row r="5984" spans="1:6" ht="15.75" customHeight="1" x14ac:dyDescent="0.25">
      <c r="A5984" s="8" t="s">
        <v>6828</v>
      </c>
      <c r="B5984" s="8" t="s">
        <v>17597</v>
      </c>
      <c r="C5984" s="8" t="s">
        <v>17598</v>
      </c>
      <c r="D5984" s="8" t="s">
        <v>6829</v>
      </c>
      <c r="E5984" s="8" t="s">
        <v>17599</v>
      </c>
      <c r="F5984" s="8" t="s">
        <v>17600</v>
      </c>
    </row>
    <row r="5985" spans="1:6" ht="15.75" customHeight="1" x14ac:dyDescent="0.25">
      <c r="A5985" s="8" t="s">
        <v>9041</v>
      </c>
      <c r="B5985" s="8" t="s">
        <v>16946</v>
      </c>
      <c r="C5985" s="8" t="s">
        <v>16947</v>
      </c>
      <c r="D5985" s="8" t="s">
        <v>9042</v>
      </c>
      <c r="E5985" s="8" t="s">
        <v>17601</v>
      </c>
      <c r="F5985" s="8" t="s">
        <v>17602</v>
      </c>
    </row>
    <row r="5986" spans="1:6" ht="15.75" customHeight="1" x14ac:dyDescent="0.25">
      <c r="A5986" s="8" t="s">
        <v>6805</v>
      </c>
      <c r="B5986" s="8" t="s">
        <v>16950</v>
      </c>
      <c r="C5986" s="8" t="s">
        <v>16951</v>
      </c>
      <c r="D5986" s="8" t="s">
        <v>6806</v>
      </c>
      <c r="E5986" s="8" t="s">
        <v>17603</v>
      </c>
      <c r="F5986" s="8" t="s">
        <v>17604</v>
      </c>
    </row>
    <row r="5987" spans="1:6" ht="15.75" customHeight="1" x14ac:dyDescent="0.25">
      <c r="A5987" s="8" t="s">
        <v>6826</v>
      </c>
      <c r="B5987" s="8" t="s">
        <v>16766</v>
      </c>
      <c r="C5987" s="8" t="s">
        <v>16767</v>
      </c>
      <c r="D5987" s="8" t="s">
        <v>6827</v>
      </c>
      <c r="E5987" s="8" t="s">
        <v>17605</v>
      </c>
      <c r="F5987" s="8" t="s">
        <v>17606</v>
      </c>
    </row>
    <row r="5988" spans="1:6" ht="15.75" customHeight="1" x14ac:dyDescent="0.25">
      <c r="A5988" s="8" t="s">
        <v>6834</v>
      </c>
      <c r="B5988" s="8" t="s">
        <v>17294</v>
      </c>
      <c r="C5988" s="8" t="s">
        <v>17295</v>
      </c>
      <c r="D5988" s="8" t="s">
        <v>6835</v>
      </c>
      <c r="E5988" s="8" t="s">
        <v>17607</v>
      </c>
      <c r="F5988" s="8" t="s">
        <v>17608</v>
      </c>
    </row>
    <row r="5989" spans="1:6" ht="15.75" customHeight="1" x14ac:dyDescent="0.25">
      <c r="A5989" s="8" t="s">
        <v>18133</v>
      </c>
      <c r="B5989" s="8" t="s">
        <v>14595</v>
      </c>
      <c r="C5989" s="8" t="s">
        <v>14596</v>
      </c>
      <c r="D5989" s="8" t="s">
        <v>9636</v>
      </c>
      <c r="E5989" s="8" t="s">
        <v>18170</v>
      </c>
      <c r="F5989" s="8" t="s">
        <v>14597</v>
      </c>
    </row>
    <row r="5990" spans="1:6" ht="15.75" customHeight="1" x14ac:dyDescent="0.25">
      <c r="A5990" s="8" t="s">
        <v>9043</v>
      </c>
      <c r="B5990" s="8" t="s">
        <v>17430</v>
      </c>
      <c r="C5990" s="8" t="s">
        <v>17431</v>
      </c>
      <c r="D5990" s="8" t="s">
        <v>9044</v>
      </c>
      <c r="E5990" s="8" t="s">
        <v>17609</v>
      </c>
      <c r="F5990" s="8" t="s">
        <v>17610</v>
      </c>
    </row>
    <row r="5991" spans="1:6" ht="15.75" customHeight="1" x14ac:dyDescent="0.25">
      <c r="A5991" s="8" t="s">
        <v>6836</v>
      </c>
      <c r="B5991" s="8" t="s">
        <v>16778</v>
      </c>
      <c r="C5991" s="8" t="s">
        <v>16779</v>
      </c>
      <c r="D5991" s="8" t="s">
        <v>6836</v>
      </c>
      <c r="E5991" s="8" t="s">
        <v>17611</v>
      </c>
      <c r="F5991" s="8" t="s">
        <v>17611</v>
      </c>
    </row>
    <row r="5992" spans="1:6" ht="15.75" customHeight="1" x14ac:dyDescent="0.25">
      <c r="A5992" s="8" t="s">
        <v>6836</v>
      </c>
      <c r="B5992" s="8" t="s">
        <v>16781</v>
      </c>
      <c r="C5992" s="8" t="s">
        <v>16782</v>
      </c>
      <c r="D5992" s="8" t="s">
        <v>6836</v>
      </c>
      <c r="E5992" s="8" t="s">
        <v>17612</v>
      </c>
      <c r="F5992" s="8" t="s">
        <v>17612</v>
      </c>
    </row>
    <row r="5993" spans="1:6" ht="15.75" customHeight="1" x14ac:dyDescent="0.25">
      <c r="A5993" s="8" t="s">
        <v>6837</v>
      </c>
      <c r="B5993" s="8" t="s">
        <v>17447</v>
      </c>
      <c r="C5993" s="8" t="s">
        <v>17448</v>
      </c>
      <c r="D5993" s="8" t="s">
        <v>6838</v>
      </c>
      <c r="E5993" s="8" t="s">
        <v>17613</v>
      </c>
      <c r="F5993" s="8" t="s">
        <v>17614</v>
      </c>
    </row>
    <row r="5994" spans="1:6" ht="15.75" customHeight="1" x14ac:dyDescent="0.25">
      <c r="A5994" s="8" t="s">
        <v>6837</v>
      </c>
      <c r="B5994" s="8" t="s">
        <v>17298</v>
      </c>
      <c r="C5994" s="8" t="s">
        <v>17299</v>
      </c>
      <c r="D5994" s="8" t="s">
        <v>6838</v>
      </c>
      <c r="E5994" s="8" t="s">
        <v>17615</v>
      </c>
      <c r="F5994" s="8" t="s">
        <v>17616</v>
      </c>
    </row>
    <row r="5995" spans="1:6" ht="15.75" customHeight="1" x14ac:dyDescent="0.25">
      <c r="A5995" s="8" t="s">
        <v>18129</v>
      </c>
      <c r="B5995" s="8" t="s">
        <v>16681</v>
      </c>
      <c r="C5995" s="8" t="s">
        <v>16682</v>
      </c>
      <c r="D5995" s="8" t="s">
        <v>9503</v>
      </c>
      <c r="E5995" s="8" t="s">
        <v>18171</v>
      </c>
      <c r="F5995" s="8" t="s">
        <v>16684</v>
      </c>
    </row>
    <row r="5996" spans="1:6" ht="15.75" customHeight="1" x14ac:dyDescent="0.25">
      <c r="A5996" s="8" t="s">
        <v>9045</v>
      </c>
      <c r="B5996" s="8" t="s">
        <v>16787</v>
      </c>
      <c r="C5996" s="8" t="s">
        <v>16788</v>
      </c>
      <c r="D5996" s="8" t="s">
        <v>9045</v>
      </c>
      <c r="E5996" s="8" t="s">
        <v>17617</v>
      </c>
      <c r="F5996" s="8" t="s">
        <v>17617</v>
      </c>
    </row>
    <row r="5997" spans="1:6" ht="15.75" customHeight="1" x14ac:dyDescent="0.25">
      <c r="A5997" s="8" t="s">
        <v>18131</v>
      </c>
      <c r="B5997" s="8" t="s">
        <v>9124</v>
      </c>
      <c r="C5997" s="8" t="s">
        <v>9125</v>
      </c>
      <c r="D5997" s="8" t="s">
        <v>18132</v>
      </c>
      <c r="E5997" s="8" t="s">
        <v>18172</v>
      </c>
      <c r="F5997" s="8" t="s">
        <v>18173</v>
      </c>
    </row>
    <row r="5998" spans="1:6" ht="15.75" customHeight="1" x14ac:dyDescent="0.25">
      <c r="A5998" s="8" t="s">
        <v>6841</v>
      </c>
      <c r="B5998" s="8" t="s">
        <v>16975</v>
      </c>
      <c r="C5998" s="8" t="s">
        <v>16976</v>
      </c>
      <c r="D5998" s="8" t="s">
        <v>6842</v>
      </c>
      <c r="E5998" s="8" t="s">
        <v>17618</v>
      </c>
      <c r="F5998" s="8" t="s">
        <v>17619</v>
      </c>
    </row>
    <row r="5999" spans="1:6" ht="15.75" customHeight="1" x14ac:dyDescent="0.25">
      <c r="A5999" s="8" t="s">
        <v>6841</v>
      </c>
      <c r="B5999" s="8" t="s">
        <v>17451</v>
      </c>
      <c r="C5999" s="8" t="s">
        <v>17452</v>
      </c>
      <c r="D5999" s="8" t="s">
        <v>6842</v>
      </c>
      <c r="E5999" s="8" t="s">
        <v>17620</v>
      </c>
      <c r="F5999" s="8" t="s">
        <v>17621</v>
      </c>
    </row>
    <row r="6000" spans="1:6" ht="15.75" customHeight="1" x14ac:dyDescent="0.25">
      <c r="A6000" s="8" t="s">
        <v>6841</v>
      </c>
      <c r="B6000" s="8" t="s">
        <v>17622</v>
      </c>
      <c r="C6000" s="8" t="s">
        <v>17623</v>
      </c>
      <c r="D6000" s="8" t="s">
        <v>6842</v>
      </c>
      <c r="E6000" s="8" t="s">
        <v>17624</v>
      </c>
      <c r="F6000" s="8" t="s">
        <v>17625</v>
      </c>
    </row>
    <row r="6001" spans="1:6" ht="15.75" customHeight="1" x14ac:dyDescent="0.25">
      <c r="A6001" s="8" t="s">
        <v>6839</v>
      </c>
      <c r="B6001" s="8" t="s">
        <v>16979</v>
      </c>
      <c r="C6001" s="8" t="s">
        <v>16980</v>
      </c>
      <c r="D6001" s="8" t="s">
        <v>6840</v>
      </c>
      <c r="E6001" s="8" t="s">
        <v>17626</v>
      </c>
      <c r="F6001" s="8" t="s">
        <v>17627</v>
      </c>
    </row>
    <row r="6002" spans="1:6" ht="15.75" customHeight="1" x14ac:dyDescent="0.25">
      <c r="A6002" s="8" t="s">
        <v>6845</v>
      </c>
      <c r="B6002" s="8" t="s">
        <v>16983</v>
      </c>
      <c r="C6002" s="8" t="s">
        <v>16984</v>
      </c>
      <c r="D6002" s="8" t="s">
        <v>6846</v>
      </c>
      <c r="E6002" s="8" t="s">
        <v>17628</v>
      </c>
      <c r="F6002" s="8" t="s">
        <v>17629</v>
      </c>
    </row>
    <row r="6003" spans="1:6" ht="15.75" customHeight="1" x14ac:dyDescent="0.25">
      <c r="A6003" s="8" t="s">
        <v>6845</v>
      </c>
      <c r="B6003" s="8" t="s">
        <v>17630</v>
      </c>
      <c r="C6003" s="8" t="s">
        <v>17631</v>
      </c>
      <c r="D6003" s="8" t="s">
        <v>6846</v>
      </c>
      <c r="E6003" s="8" t="s">
        <v>17632</v>
      </c>
      <c r="F6003" s="8" t="s">
        <v>17633</v>
      </c>
    </row>
    <row r="6004" spans="1:6" ht="15.75" customHeight="1" x14ac:dyDescent="0.25">
      <c r="A6004" s="8" t="s">
        <v>6845</v>
      </c>
      <c r="B6004" s="8" t="s">
        <v>16987</v>
      </c>
      <c r="C6004" s="8" t="s">
        <v>16988</v>
      </c>
      <c r="D6004" s="8" t="s">
        <v>6846</v>
      </c>
      <c r="E6004" s="8" t="s">
        <v>17634</v>
      </c>
      <c r="F6004" s="8" t="s">
        <v>17635</v>
      </c>
    </row>
    <row r="6005" spans="1:6" ht="15.75" customHeight="1" x14ac:dyDescent="0.25">
      <c r="A6005" s="8" t="s">
        <v>6845</v>
      </c>
      <c r="B6005" s="8" t="s">
        <v>17636</v>
      </c>
      <c r="C6005" s="8" t="s">
        <v>17637</v>
      </c>
      <c r="D6005" s="8" t="s">
        <v>6846</v>
      </c>
      <c r="E6005" s="8" t="s">
        <v>17638</v>
      </c>
      <c r="F6005" s="8" t="s">
        <v>17639</v>
      </c>
    </row>
    <row r="6006" spans="1:6" ht="15.75" customHeight="1" x14ac:dyDescent="0.25">
      <c r="A6006" s="8" t="s">
        <v>6851</v>
      </c>
      <c r="B6006" s="8" t="s">
        <v>16790</v>
      </c>
      <c r="C6006" s="8" t="s">
        <v>16791</v>
      </c>
      <c r="D6006" s="8" t="s">
        <v>6852</v>
      </c>
      <c r="E6006" s="8" t="s">
        <v>17640</v>
      </c>
      <c r="F6006" s="8" t="s">
        <v>17641</v>
      </c>
    </row>
    <row r="6007" spans="1:6" ht="15.75" customHeight="1" x14ac:dyDescent="0.25">
      <c r="A6007" s="8" t="s">
        <v>6847</v>
      </c>
      <c r="B6007" s="8" t="s">
        <v>16993</v>
      </c>
      <c r="C6007" s="8" t="s">
        <v>16994</v>
      </c>
      <c r="D6007" s="8" t="s">
        <v>6848</v>
      </c>
      <c r="E6007" s="8" t="s">
        <v>17642</v>
      </c>
      <c r="F6007" s="8" t="s">
        <v>17643</v>
      </c>
    </row>
    <row r="6008" spans="1:6" ht="15.75" customHeight="1" x14ac:dyDescent="0.25">
      <c r="A6008" s="8" t="s">
        <v>9048</v>
      </c>
      <c r="B6008" s="8" t="s">
        <v>17001</v>
      </c>
      <c r="C6008" s="8" t="s">
        <v>17002</v>
      </c>
      <c r="D6008" s="8" t="s">
        <v>9048</v>
      </c>
      <c r="E6008" s="8" t="s">
        <v>17644</v>
      </c>
      <c r="F6008" s="8" t="s">
        <v>17644</v>
      </c>
    </row>
    <row r="6009" spans="1:6" ht="15.75" customHeight="1" x14ac:dyDescent="0.25">
      <c r="A6009" s="8" t="s">
        <v>9049</v>
      </c>
      <c r="B6009" s="8" t="s">
        <v>17470</v>
      </c>
      <c r="C6009" s="8" t="s">
        <v>17471</v>
      </c>
      <c r="D6009" s="8" t="s">
        <v>9050</v>
      </c>
      <c r="E6009" s="8" t="s">
        <v>17645</v>
      </c>
      <c r="F6009" s="8" t="s">
        <v>17646</v>
      </c>
    </row>
    <row r="6010" spans="1:6" ht="15.75" customHeight="1" x14ac:dyDescent="0.25">
      <c r="A6010" s="8" t="s">
        <v>6853</v>
      </c>
      <c r="B6010" s="8" t="s">
        <v>17008</v>
      </c>
      <c r="C6010" s="8" t="s">
        <v>17009</v>
      </c>
      <c r="D6010" s="8" t="s">
        <v>6854</v>
      </c>
      <c r="E6010" s="8" t="s">
        <v>17647</v>
      </c>
      <c r="F6010" s="8" t="s">
        <v>17648</v>
      </c>
    </row>
    <row r="6011" spans="1:6" ht="15.75" customHeight="1" x14ac:dyDescent="0.25">
      <c r="A6011" s="8" t="s">
        <v>9051</v>
      </c>
      <c r="B6011" s="8" t="s">
        <v>16798</v>
      </c>
      <c r="C6011" s="8" t="s">
        <v>16799</v>
      </c>
      <c r="D6011" s="8" t="s">
        <v>9052</v>
      </c>
      <c r="E6011" s="8" t="s">
        <v>17649</v>
      </c>
      <c r="F6011" s="8" t="s">
        <v>17650</v>
      </c>
    </row>
    <row r="6012" spans="1:6" ht="15.75" customHeight="1" x14ac:dyDescent="0.25">
      <c r="A6012" s="8" t="s">
        <v>9055</v>
      </c>
      <c r="B6012" s="8" t="s">
        <v>17215</v>
      </c>
      <c r="C6012" s="8" t="s">
        <v>17216</v>
      </c>
      <c r="D6012" s="8" t="s">
        <v>9056</v>
      </c>
      <c r="E6012" s="8" t="s">
        <v>17651</v>
      </c>
      <c r="F6012" s="8" t="s">
        <v>17652</v>
      </c>
    </row>
    <row r="6013" spans="1:6" ht="15.75" customHeight="1" x14ac:dyDescent="0.25">
      <c r="A6013" s="8" t="s">
        <v>9055</v>
      </c>
      <c r="B6013" s="8" t="s">
        <v>17219</v>
      </c>
      <c r="C6013" s="8" t="s">
        <v>17220</v>
      </c>
      <c r="D6013" s="8" t="s">
        <v>9056</v>
      </c>
      <c r="E6013" s="8" t="s">
        <v>17653</v>
      </c>
      <c r="F6013" s="8" t="s">
        <v>17654</v>
      </c>
    </row>
    <row r="6014" spans="1:6" ht="15.75" customHeight="1" x14ac:dyDescent="0.25">
      <c r="A6014" s="8" t="s">
        <v>6855</v>
      </c>
      <c r="B6014" s="8" t="s">
        <v>10833</v>
      </c>
      <c r="C6014" s="8" t="s">
        <v>10834</v>
      </c>
      <c r="D6014" s="8" t="s">
        <v>6856</v>
      </c>
      <c r="E6014" s="8" t="s">
        <v>17655</v>
      </c>
      <c r="F6014" s="8" t="s">
        <v>17656</v>
      </c>
    </row>
    <row r="6015" spans="1:6" ht="15.75" customHeight="1" x14ac:dyDescent="0.25">
      <c r="A6015" s="8" t="s">
        <v>6855</v>
      </c>
      <c r="B6015" s="8" t="s">
        <v>16816</v>
      </c>
      <c r="C6015" s="8" t="s">
        <v>16817</v>
      </c>
      <c r="D6015" s="8" t="s">
        <v>6856</v>
      </c>
      <c r="E6015" s="8" t="s">
        <v>17657</v>
      </c>
      <c r="F6015" s="8" t="s">
        <v>17658</v>
      </c>
    </row>
    <row r="6016" spans="1:6" ht="15.75" customHeight="1" x14ac:dyDescent="0.25">
      <c r="A6016" s="8" t="s">
        <v>6859</v>
      </c>
      <c r="B6016" s="8" t="s">
        <v>16824</v>
      </c>
      <c r="C6016" s="8" t="s">
        <v>16825</v>
      </c>
      <c r="D6016" s="8" t="s">
        <v>6859</v>
      </c>
      <c r="E6016" s="8" t="s">
        <v>17659</v>
      </c>
      <c r="F6016" s="8" t="s">
        <v>17659</v>
      </c>
    </row>
    <row r="6017" spans="1:6" ht="15.75" customHeight="1" x14ac:dyDescent="0.25">
      <c r="A6017" s="8" t="s">
        <v>6801</v>
      </c>
      <c r="B6017" s="8" t="s">
        <v>16827</v>
      </c>
      <c r="C6017" s="8" t="s">
        <v>16828</v>
      </c>
      <c r="D6017" s="8" t="s">
        <v>6802</v>
      </c>
      <c r="E6017" s="8" t="s">
        <v>17660</v>
      </c>
      <c r="F6017" s="8" t="s">
        <v>17661</v>
      </c>
    </row>
    <row r="6018" spans="1:6" ht="15.75" customHeight="1" x14ac:dyDescent="0.25">
      <c r="A6018" s="8" t="s">
        <v>6860</v>
      </c>
      <c r="B6018" s="8" t="s">
        <v>17662</v>
      </c>
      <c r="C6018" s="8" t="s">
        <v>17663</v>
      </c>
      <c r="D6018" s="8" t="s">
        <v>6861</v>
      </c>
      <c r="E6018" s="8" t="s">
        <v>17664</v>
      </c>
      <c r="F6018" s="8" t="s">
        <v>17665</v>
      </c>
    </row>
    <row r="6019" spans="1:6" ht="15.75" customHeight="1" x14ac:dyDescent="0.25">
      <c r="A6019" s="8" t="s">
        <v>9057</v>
      </c>
      <c r="B6019" s="8" t="s">
        <v>17501</v>
      </c>
      <c r="C6019" s="8" t="s">
        <v>17502</v>
      </c>
      <c r="D6019" s="8" t="s">
        <v>9058</v>
      </c>
      <c r="E6019" s="8" t="s">
        <v>17666</v>
      </c>
      <c r="F6019" s="8" t="s">
        <v>17667</v>
      </c>
    </row>
    <row r="6020" spans="1:6" ht="15.75" customHeight="1" x14ac:dyDescent="0.25">
      <c r="A6020" s="8" t="s">
        <v>6862</v>
      </c>
      <c r="B6020" s="8" t="s">
        <v>17513</v>
      </c>
      <c r="C6020" s="8" t="s">
        <v>17514</v>
      </c>
      <c r="D6020" s="8" t="s">
        <v>6862</v>
      </c>
      <c r="E6020" s="8" t="s">
        <v>17668</v>
      </c>
      <c r="F6020" s="8" t="s">
        <v>17668</v>
      </c>
    </row>
    <row r="6021" spans="1:6" ht="15.75" customHeight="1" x14ac:dyDescent="0.25">
      <c r="A6021" s="8" t="s">
        <v>6830</v>
      </c>
      <c r="B6021" s="8" t="s">
        <v>17507</v>
      </c>
      <c r="C6021" s="8" t="s">
        <v>17508</v>
      </c>
      <c r="D6021" s="8" t="s">
        <v>6831</v>
      </c>
      <c r="E6021" s="8" t="s">
        <v>17669</v>
      </c>
      <c r="F6021" s="8" t="s">
        <v>17670</v>
      </c>
    </row>
    <row r="6022" spans="1:6" ht="15.75" customHeight="1" x14ac:dyDescent="0.25">
      <c r="A6022" s="8" t="s">
        <v>6864</v>
      </c>
      <c r="B6022" s="8" t="s">
        <v>10833</v>
      </c>
      <c r="C6022" s="8" t="s">
        <v>10834</v>
      </c>
      <c r="D6022" s="8" t="s">
        <v>6864</v>
      </c>
      <c r="E6022" s="8" t="s">
        <v>17671</v>
      </c>
      <c r="F6022" s="8" t="s">
        <v>17671</v>
      </c>
    </row>
    <row r="6023" spans="1:6" ht="15.75" customHeight="1" x14ac:dyDescent="0.25">
      <c r="A6023" s="8" t="s">
        <v>6864</v>
      </c>
      <c r="B6023" s="8" t="s">
        <v>16837</v>
      </c>
      <c r="C6023" s="8" t="s">
        <v>16838</v>
      </c>
      <c r="D6023" s="8" t="s">
        <v>6864</v>
      </c>
      <c r="E6023" s="8" t="s">
        <v>17672</v>
      </c>
      <c r="F6023" s="8" t="s">
        <v>17672</v>
      </c>
    </row>
    <row r="6024" spans="1:6" ht="15.75" customHeight="1" x14ac:dyDescent="0.25">
      <c r="A6024" s="8" t="s">
        <v>9061</v>
      </c>
      <c r="B6024" s="8" t="s">
        <v>17513</v>
      </c>
      <c r="C6024" s="8" t="s">
        <v>17514</v>
      </c>
      <c r="D6024" s="8" t="s">
        <v>9062</v>
      </c>
      <c r="E6024" s="8" t="s">
        <v>17673</v>
      </c>
      <c r="F6024" s="8" t="s">
        <v>17674</v>
      </c>
    </row>
    <row r="6025" spans="1:6" ht="15.75" customHeight="1" x14ac:dyDescent="0.25">
      <c r="A6025" s="8" t="s">
        <v>9078</v>
      </c>
      <c r="B6025" s="8" t="s">
        <v>17337</v>
      </c>
      <c r="C6025" s="8" t="s">
        <v>17338</v>
      </c>
      <c r="D6025" s="8" t="s">
        <v>9079</v>
      </c>
      <c r="E6025" s="8" t="s">
        <v>17675</v>
      </c>
      <c r="F6025" s="8" t="s">
        <v>17676</v>
      </c>
    </row>
    <row r="6026" spans="1:6" ht="15.75" customHeight="1" x14ac:dyDescent="0.25">
      <c r="A6026" s="8" t="s">
        <v>18135</v>
      </c>
      <c r="B6026" s="8" t="s">
        <v>12148</v>
      </c>
      <c r="C6026" s="8" t="s">
        <v>12149</v>
      </c>
      <c r="D6026" s="8" t="s">
        <v>9478</v>
      </c>
      <c r="E6026" s="8" t="s">
        <v>18174</v>
      </c>
      <c r="F6026" s="8" t="s">
        <v>12152</v>
      </c>
    </row>
    <row r="6027" spans="1:6" ht="15.75" customHeight="1" x14ac:dyDescent="0.25">
      <c r="A6027" s="8" t="s">
        <v>18135</v>
      </c>
      <c r="B6027" s="8" t="s">
        <v>16674</v>
      </c>
      <c r="C6027" s="8" t="s">
        <v>16675</v>
      </c>
      <c r="D6027" s="8" t="s">
        <v>9478</v>
      </c>
      <c r="E6027" s="8" t="s">
        <v>18175</v>
      </c>
      <c r="F6027" s="8" t="s">
        <v>16677</v>
      </c>
    </row>
    <row r="6028" spans="1:6" ht="15.75" customHeight="1" x14ac:dyDescent="0.25">
      <c r="A6028" s="8" t="s">
        <v>6865</v>
      </c>
      <c r="B6028" s="8" t="s">
        <v>16844</v>
      </c>
      <c r="C6028" s="8" t="s">
        <v>16845</v>
      </c>
      <c r="D6028" s="8" t="s">
        <v>6866</v>
      </c>
      <c r="E6028" s="8" t="s">
        <v>17677</v>
      </c>
      <c r="F6028" s="8" t="s">
        <v>17678</v>
      </c>
    </row>
    <row r="6029" spans="1:6" ht="15.75" customHeight="1" x14ac:dyDescent="0.25">
      <c r="A6029" s="8" t="s">
        <v>6869</v>
      </c>
      <c r="B6029" s="8" t="s">
        <v>16848</v>
      </c>
      <c r="C6029" s="8" t="s">
        <v>16849</v>
      </c>
      <c r="D6029" s="8" t="s">
        <v>6870</v>
      </c>
      <c r="E6029" s="8" t="s">
        <v>17679</v>
      </c>
      <c r="F6029" s="8" t="s">
        <v>17680</v>
      </c>
    </row>
    <row r="6030" spans="1:6" ht="15.75" customHeight="1" x14ac:dyDescent="0.25">
      <c r="A6030" s="8" t="s">
        <v>6869</v>
      </c>
      <c r="B6030" s="8" t="s">
        <v>16856</v>
      </c>
      <c r="C6030" s="8" t="s">
        <v>16857</v>
      </c>
      <c r="D6030" s="8" t="s">
        <v>6870</v>
      </c>
      <c r="E6030" s="8" t="s">
        <v>17681</v>
      </c>
      <c r="F6030" s="8" t="s">
        <v>17682</v>
      </c>
    </row>
    <row r="6031" spans="1:6" ht="15.75" customHeight="1" x14ac:dyDescent="0.25">
      <c r="A6031" s="8" t="s">
        <v>6875</v>
      </c>
      <c r="B6031" s="8" t="s">
        <v>17683</v>
      </c>
      <c r="C6031" s="8" t="s">
        <v>17684</v>
      </c>
      <c r="D6031" s="8" t="s">
        <v>6875</v>
      </c>
      <c r="E6031" s="8" t="s">
        <v>17685</v>
      </c>
      <c r="F6031" s="8" t="s">
        <v>17685</v>
      </c>
    </row>
    <row r="6032" spans="1:6" ht="15.75" customHeight="1" x14ac:dyDescent="0.25">
      <c r="A6032" s="8" t="s">
        <v>6875</v>
      </c>
      <c r="B6032" s="8" t="s">
        <v>16837</v>
      </c>
      <c r="C6032" s="8" t="s">
        <v>16838</v>
      </c>
      <c r="D6032" s="8" t="s">
        <v>6875</v>
      </c>
      <c r="E6032" s="8" t="s">
        <v>17686</v>
      </c>
      <c r="F6032" s="8" t="s">
        <v>17686</v>
      </c>
    </row>
    <row r="6033" spans="1:6" ht="15.75" customHeight="1" x14ac:dyDescent="0.25">
      <c r="A6033" s="8" t="s">
        <v>6877</v>
      </c>
      <c r="B6033" s="8" t="s">
        <v>16703</v>
      </c>
      <c r="C6033" s="8" t="s">
        <v>16704</v>
      </c>
      <c r="D6033" s="8" t="s">
        <v>6878</v>
      </c>
      <c r="E6033" s="8" t="s">
        <v>17687</v>
      </c>
      <c r="F6033" s="8" t="s">
        <v>17688</v>
      </c>
    </row>
    <row r="6034" spans="1:6" ht="15.75" customHeight="1" x14ac:dyDescent="0.25">
      <c r="A6034" s="8" t="s">
        <v>6876</v>
      </c>
      <c r="B6034" s="8" t="s">
        <v>17348</v>
      </c>
      <c r="C6034" s="8" t="s">
        <v>17349</v>
      </c>
      <c r="D6034" s="8" t="s">
        <v>6876</v>
      </c>
      <c r="E6034" s="8" t="s">
        <v>17689</v>
      </c>
      <c r="F6034" s="8" t="s">
        <v>17689</v>
      </c>
    </row>
    <row r="6035" spans="1:6" ht="15.75" customHeight="1" x14ac:dyDescent="0.25">
      <c r="A6035" s="8" t="s">
        <v>6876</v>
      </c>
      <c r="B6035" s="8" t="s">
        <v>16837</v>
      </c>
      <c r="C6035" s="8" t="s">
        <v>16838</v>
      </c>
      <c r="D6035" s="8" t="s">
        <v>6876</v>
      </c>
      <c r="E6035" s="8" t="s">
        <v>17690</v>
      </c>
      <c r="F6035" s="8" t="s">
        <v>17690</v>
      </c>
    </row>
    <row r="6036" spans="1:6" ht="15.75" customHeight="1" x14ac:dyDescent="0.25">
      <c r="A6036" s="8" t="s">
        <v>6883</v>
      </c>
      <c r="B6036" s="8" t="s">
        <v>16871</v>
      </c>
      <c r="C6036" s="8" t="s">
        <v>16872</v>
      </c>
      <c r="D6036" s="8" t="s">
        <v>6883</v>
      </c>
      <c r="E6036" s="8" t="s">
        <v>17691</v>
      </c>
      <c r="F6036" s="8" t="s">
        <v>17691</v>
      </c>
    </row>
    <row r="6037" spans="1:6" ht="15.75" customHeight="1" x14ac:dyDescent="0.25">
      <c r="A6037" s="8" t="s">
        <v>9332</v>
      </c>
      <c r="B6037" s="8" t="s">
        <v>16656</v>
      </c>
      <c r="C6037" s="8" t="s">
        <v>16657</v>
      </c>
      <c r="D6037" s="8" t="s">
        <v>9332</v>
      </c>
      <c r="E6037" s="8" t="s">
        <v>16660</v>
      </c>
      <c r="F6037" s="8" t="s">
        <v>16660</v>
      </c>
    </row>
    <row r="6038" spans="1:6" ht="15.75" customHeight="1" x14ac:dyDescent="0.25">
      <c r="A6038" s="8" t="s">
        <v>6903</v>
      </c>
      <c r="B6038" s="8" t="s">
        <v>16874</v>
      </c>
      <c r="C6038" s="8" t="s">
        <v>16875</v>
      </c>
      <c r="D6038" s="8" t="s">
        <v>6904</v>
      </c>
      <c r="E6038" s="8" t="s">
        <v>17692</v>
      </c>
      <c r="F6038" s="8" t="s">
        <v>17693</v>
      </c>
    </row>
    <row r="6039" spans="1:6" ht="15.75" customHeight="1" x14ac:dyDescent="0.25">
      <c r="A6039" s="8" t="s">
        <v>9072</v>
      </c>
      <c r="B6039" s="8" t="s">
        <v>17354</v>
      </c>
      <c r="C6039" s="8" t="s">
        <v>17355</v>
      </c>
      <c r="D6039" s="8" t="s">
        <v>9073</v>
      </c>
      <c r="E6039" s="8" t="s">
        <v>17694</v>
      </c>
      <c r="F6039" s="8" t="s">
        <v>17695</v>
      </c>
    </row>
    <row r="6040" spans="1:6" ht="15.75" customHeight="1" x14ac:dyDescent="0.25">
      <c r="A6040" s="8" t="s">
        <v>9065</v>
      </c>
      <c r="B6040" s="8" t="s">
        <v>16881</v>
      </c>
      <c r="C6040" s="8" t="s">
        <v>16882</v>
      </c>
      <c r="D6040" s="8" t="s">
        <v>9065</v>
      </c>
      <c r="E6040" s="8" t="s">
        <v>17696</v>
      </c>
      <c r="F6040" s="8" t="s">
        <v>17696</v>
      </c>
    </row>
    <row r="6041" spans="1:6" ht="15.75" customHeight="1" x14ac:dyDescent="0.25">
      <c r="A6041" s="8" t="s">
        <v>6922</v>
      </c>
      <c r="B6041" s="8" t="s">
        <v>17359</v>
      </c>
      <c r="C6041" s="8" t="s">
        <v>17360</v>
      </c>
      <c r="D6041" s="8" t="s">
        <v>6923</v>
      </c>
      <c r="E6041" s="8" t="s">
        <v>17697</v>
      </c>
      <c r="F6041" s="8" t="s">
        <v>17698</v>
      </c>
    </row>
    <row r="6042" spans="1:6" ht="15.75" customHeight="1" x14ac:dyDescent="0.25">
      <c r="A6042" s="8" t="s">
        <v>9408</v>
      </c>
      <c r="B6042" s="8" t="s">
        <v>16668</v>
      </c>
      <c r="C6042" s="8" t="s">
        <v>16669</v>
      </c>
      <c r="D6042" s="8" t="s">
        <v>9408</v>
      </c>
      <c r="E6042" s="8" t="s">
        <v>16670</v>
      </c>
      <c r="F6042" s="8" t="s">
        <v>16670</v>
      </c>
    </row>
    <row r="6043" spans="1:6" ht="15.75" customHeight="1" x14ac:dyDescent="0.25">
      <c r="A6043" s="8" t="s">
        <v>18134</v>
      </c>
      <c r="B6043" s="8" t="s">
        <v>16663</v>
      </c>
      <c r="C6043" s="8" t="s">
        <v>16664</v>
      </c>
      <c r="D6043" s="8" t="s">
        <v>9399</v>
      </c>
      <c r="E6043" s="8" t="s">
        <v>18176</v>
      </c>
      <c r="F6043" s="8" t="s">
        <v>16667</v>
      </c>
    </row>
    <row r="6044" spans="1:6" ht="15.75" customHeight="1" x14ac:dyDescent="0.25">
      <c r="A6044" s="8" t="s">
        <v>6943</v>
      </c>
      <c r="B6044" s="8" t="s">
        <v>16715</v>
      </c>
      <c r="C6044" s="8" t="s">
        <v>16716</v>
      </c>
      <c r="D6044" s="8" t="s">
        <v>6944</v>
      </c>
      <c r="E6044" s="8" t="s">
        <v>17699</v>
      </c>
      <c r="F6044" s="8" t="s">
        <v>17700</v>
      </c>
    </row>
    <row r="6045" spans="1:6" ht="15.75" customHeight="1" x14ac:dyDescent="0.25">
      <c r="A6045" s="8" t="s">
        <v>6943</v>
      </c>
      <c r="B6045" s="8" t="s">
        <v>17130</v>
      </c>
      <c r="C6045" s="8" t="s">
        <v>17131</v>
      </c>
      <c r="D6045" s="8" t="s">
        <v>6944</v>
      </c>
      <c r="E6045" s="8" t="s">
        <v>17701</v>
      </c>
      <c r="F6045" s="8" t="s">
        <v>17702</v>
      </c>
    </row>
    <row r="6046" spans="1:6" ht="15.75" customHeight="1" x14ac:dyDescent="0.25">
      <c r="A6046" s="8" t="s">
        <v>6943</v>
      </c>
      <c r="B6046" s="8" t="s">
        <v>16723</v>
      </c>
      <c r="C6046" s="8" t="s">
        <v>16724</v>
      </c>
      <c r="D6046" s="8" t="s">
        <v>6944</v>
      </c>
      <c r="E6046" s="8" t="s">
        <v>17703</v>
      </c>
      <c r="F6046" s="8" t="s">
        <v>17704</v>
      </c>
    </row>
    <row r="6047" spans="1:6" ht="15.75" customHeight="1" x14ac:dyDescent="0.25">
      <c r="A6047" s="8" t="s">
        <v>9082</v>
      </c>
      <c r="B6047" s="8" t="s">
        <v>17134</v>
      </c>
      <c r="C6047" s="8" t="s">
        <v>17135</v>
      </c>
      <c r="D6047" s="8" t="s">
        <v>9083</v>
      </c>
      <c r="E6047" s="8" t="s">
        <v>17705</v>
      </c>
      <c r="F6047" s="8" t="s">
        <v>17706</v>
      </c>
    </row>
    <row r="6048" spans="1:6" ht="15.75" customHeight="1" x14ac:dyDescent="0.25">
      <c r="A6048" s="8" t="s">
        <v>9063</v>
      </c>
      <c r="B6048" s="8" t="s">
        <v>17371</v>
      </c>
      <c r="C6048" s="8" t="s">
        <v>17372</v>
      </c>
      <c r="D6048" s="8" t="s">
        <v>9064</v>
      </c>
      <c r="E6048" s="8" t="s">
        <v>17707</v>
      </c>
      <c r="F6048" s="8" t="s">
        <v>17708</v>
      </c>
    </row>
    <row r="6049" spans="1:6" ht="15.75" customHeight="1" x14ac:dyDescent="0.25">
      <c r="A6049" s="8" t="s">
        <v>6884</v>
      </c>
      <c r="B6049" s="8" t="s">
        <v>17375</v>
      </c>
      <c r="C6049" s="8" t="s">
        <v>17376</v>
      </c>
      <c r="D6049" s="8" t="s">
        <v>6885</v>
      </c>
      <c r="E6049" s="8" t="s">
        <v>17709</v>
      </c>
      <c r="F6049" s="8" t="s">
        <v>17710</v>
      </c>
    </row>
    <row r="6050" spans="1:6" ht="15.75" customHeight="1" x14ac:dyDescent="0.25">
      <c r="A6050" s="8" t="s">
        <v>9076</v>
      </c>
      <c r="B6050" s="8" t="s">
        <v>17711</v>
      </c>
      <c r="C6050" s="8" t="s">
        <v>17712</v>
      </c>
      <c r="D6050" s="8" t="s">
        <v>9077</v>
      </c>
      <c r="E6050" s="8" t="s">
        <v>17713</v>
      </c>
      <c r="F6050" s="8" t="s">
        <v>17714</v>
      </c>
    </row>
    <row r="6051" spans="1:6" ht="15.75" customHeight="1" x14ac:dyDescent="0.25">
      <c r="A6051" s="8" t="s">
        <v>6879</v>
      </c>
      <c r="B6051" s="8" t="s">
        <v>16896</v>
      </c>
      <c r="C6051" s="8" t="s">
        <v>16897</v>
      </c>
      <c r="D6051" s="8" t="s">
        <v>6880</v>
      </c>
      <c r="E6051" s="8" t="s">
        <v>17715</v>
      </c>
      <c r="F6051" s="8" t="s">
        <v>17716</v>
      </c>
    </row>
    <row r="6052" spans="1:6" ht="15.75" customHeight="1" x14ac:dyDescent="0.25">
      <c r="A6052" s="8" t="s">
        <v>6881</v>
      </c>
      <c r="B6052" s="8" t="s">
        <v>17148</v>
      </c>
      <c r="C6052" s="8" t="s">
        <v>17149</v>
      </c>
      <c r="D6052" s="8" t="s">
        <v>6882</v>
      </c>
      <c r="E6052" s="8" t="s">
        <v>17717</v>
      </c>
      <c r="F6052" s="8" t="s">
        <v>17718</v>
      </c>
    </row>
    <row r="6053" spans="1:6" ht="15.75" customHeight="1" x14ac:dyDescent="0.25">
      <c r="A6053" s="8" t="s">
        <v>6871</v>
      </c>
      <c r="B6053" s="8" t="s">
        <v>16896</v>
      </c>
      <c r="C6053" s="8" t="s">
        <v>16897</v>
      </c>
      <c r="D6053" s="8" t="s">
        <v>6872</v>
      </c>
      <c r="E6053" s="8" t="s">
        <v>17719</v>
      </c>
      <c r="F6053" s="8" t="s">
        <v>17720</v>
      </c>
    </row>
    <row r="6054" spans="1:6" ht="15.75" customHeight="1" x14ac:dyDescent="0.25">
      <c r="A6054" s="8" t="s">
        <v>6886</v>
      </c>
      <c r="B6054" s="8" t="s">
        <v>17387</v>
      </c>
      <c r="C6054" s="8" t="s">
        <v>17388</v>
      </c>
      <c r="D6054" s="8" t="s">
        <v>6886</v>
      </c>
      <c r="E6054" s="8" t="s">
        <v>17721</v>
      </c>
      <c r="F6054" s="8" t="s">
        <v>17721</v>
      </c>
    </row>
    <row r="6055" spans="1:6" ht="15.75" customHeight="1" x14ac:dyDescent="0.25">
      <c r="A6055" s="8" t="s">
        <v>6887</v>
      </c>
      <c r="B6055" s="8" t="s">
        <v>17390</v>
      </c>
      <c r="C6055" s="8" t="s">
        <v>17391</v>
      </c>
      <c r="D6055" s="8" t="s">
        <v>6888</v>
      </c>
      <c r="E6055" s="8" t="s">
        <v>17722</v>
      </c>
      <c r="F6055" s="8" t="s">
        <v>17723</v>
      </c>
    </row>
    <row r="6056" spans="1:6" ht="15.75" customHeight="1" x14ac:dyDescent="0.25">
      <c r="A6056" s="8" t="s">
        <v>6887</v>
      </c>
      <c r="B6056" s="8" t="s">
        <v>17156</v>
      </c>
      <c r="C6056" s="8" t="s">
        <v>17157</v>
      </c>
      <c r="D6056" s="8" t="s">
        <v>6888</v>
      </c>
      <c r="E6056" s="8" t="s">
        <v>17724</v>
      </c>
      <c r="F6056" s="8" t="s">
        <v>17725</v>
      </c>
    </row>
    <row r="6057" spans="1:6" ht="15.75" customHeight="1" x14ac:dyDescent="0.25">
      <c r="A6057" s="8" t="s">
        <v>9066</v>
      </c>
      <c r="B6057" s="8" t="s">
        <v>17260</v>
      </c>
      <c r="C6057" s="8" t="s">
        <v>17261</v>
      </c>
      <c r="D6057" s="8" t="s">
        <v>9067</v>
      </c>
      <c r="E6057" s="8" t="s">
        <v>17726</v>
      </c>
      <c r="F6057" s="8" t="s">
        <v>17727</v>
      </c>
    </row>
    <row r="6058" spans="1:6" ht="15.75" customHeight="1" x14ac:dyDescent="0.25">
      <c r="A6058" s="8" t="s">
        <v>6893</v>
      </c>
      <c r="B6058" s="8" t="s">
        <v>17581</v>
      </c>
      <c r="C6058" s="8" t="s">
        <v>17582</v>
      </c>
      <c r="D6058" s="8" t="s">
        <v>6894</v>
      </c>
      <c r="E6058" s="8" t="s">
        <v>17728</v>
      </c>
      <c r="F6058" s="8" t="s">
        <v>17729</v>
      </c>
    </row>
    <row r="6059" spans="1:6" ht="15.75" customHeight="1" x14ac:dyDescent="0.25">
      <c r="A6059" s="8" t="s">
        <v>6891</v>
      </c>
      <c r="B6059" s="8" t="s">
        <v>16742</v>
      </c>
      <c r="C6059" s="8" t="s">
        <v>16743</v>
      </c>
      <c r="D6059" s="8" t="s">
        <v>6892</v>
      </c>
      <c r="E6059" s="8" t="s">
        <v>17730</v>
      </c>
      <c r="F6059" s="8" t="s">
        <v>17731</v>
      </c>
    </row>
    <row r="6060" spans="1:6" ht="15.75" customHeight="1" x14ac:dyDescent="0.25">
      <c r="A6060" s="8" t="s">
        <v>9074</v>
      </c>
      <c r="B6060" s="8" t="s">
        <v>17170</v>
      </c>
      <c r="C6060" s="8" t="s">
        <v>17171</v>
      </c>
      <c r="D6060" s="8" t="s">
        <v>9075</v>
      </c>
      <c r="E6060" s="8" t="s">
        <v>17732</v>
      </c>
      <c r="F6060" s="8" t="s">
        <v>17733</v>
      </c>
    </row>
    <row r="6061" spans="1:6" ht="15.75" customHeight="1" x14ac:dyDescent="0.25">
      <c r="A6061" s="8" t="s">
        <v>6889</v>
      </c>
      <c r="B6061" s="8" t="s">
        <v>16848</v>
      </c>
      <c r="C6061" s="8" t="s">
        <v>16849</v>
      </c>
      <c r="D6061" s="8" t="s">
        <v>6890</v>
      </c>
      <c r="E6061" s="8" t="s">
        <v>17734</v>
      </c>
      <c r="F6061" s="8" t="s">
        <v>17735</v>
      </c>
    </row>
    <row r="6062" spans="1:6" ht="15.75" customHeight="1" x14ac:dyDescent="0.25">
      <c r="A6062" s="8" t="s">
        <v>6889</v>
      </c>
      <c r="B6062" s="8" t="s">
        <v>16750</v>
      </c>
      <c r="C6062" s="8" t="s">
        <v>16751</v>
      </c>
      <c r="D6062" s="8" t="s">
        <v>6890</v>
      </c>
      <c r="E6062" s="8" t="s">
        <v>17736</v>
      </c>
      <c r="F6062" s="8" t="s">
        <v>17737</v>
      </c>
    </row>
    <row r="6063" spans="1:6" ht="15.75" customHeight="1" x14ac:dyDescent="0.25">
      <c r="A6063" s="8" t="s">
        <v>6889</v>
      </c>
      <c r="B6063" s="8" t="s">
        <v>16856</v>
      </c>
      <c r="C6063" s="8" t="s">
        <v>16857</v>
      </c>
      <c r="D6063" s="8" t="s">
        <v>6890</v>
      </c>
      <c r="E6063" s="8" t="s">
        <v>17738</v>
      </c>
      <c r="F6063" s="8" t="s">
        <v>17739</v>
      </c>
    </row>
    <row r="6064" spans="1:6" ht="15.75" customHeight="1" x14ac:dyDescent="0.25">
      <c r="A6064" s="8" t="s">
        <v>6895</v>
      </c>
      <c r="B6064" s="8" t="s">
        <v>16848</v>
      </c>
      <c r="C6064" s="8" t="s">
        <v>16849</v>
      </c>
      <c r="D6064" s="8" t="s">
        <v>6896</v>
      </c>
      <c r="E6064" s="8" t="s">
        <v>17740</v>
      </c>
      <c r="F6064" s="8" t="s">
        <v>17741</v>
      </c>
    </row>
    <row r="6065" spans="1:6" ht="15.75" customHeight="1" x14ac:dyDescent="0.25">
      <c r="A6065" s="8" t="s">
        <v>6895</v>
      </c>
      <c r="B6065" s="8" t="s">
        <v>16856</v>
      </c>
      <c r="C6065" s="8" t="s">
        <v>16857</v>
      </c>
      <c r="D6065" s="8" t="s">
        <v>6896</v>
      </c>
      <c r="E6065" s="8" t="s">
        <v>17742</v>
      </c>
      <c r="F6065" s="8" t="s">
        <v>17743</v>
      </c>
    </row>
    <row r="6066" spans="1:6" ht="15.75" customHeight="1" x14ac:dyDescent="0.25">
      <c r="A6066" s="8" t="s">
        <v>6897</v>
      </c>
      <c r="B6066" s="8" t="s">
        <v>16932</v>
      </c>
      <c r="C6066" s="8" t="s">
        <v>16933</v>
      </c>
      <c r="D6066" s="8" t="s">
        <v>6898</v>
      </c>
      <c r="E6066" s="8" t="s">
        <v>17744</v>
      </c>
      <c r="F6066" s="8" t="s">
        <v>17745</v>
      </c>
    </row>
    <row r="6067" spans="1:6" ht="15.75" customHeight="1" x14ac:dyDescent="0.25">
      <c r="A6067" s="8" t="s">
        <v>6899</v>
      </c>
      <c r="B6067" s="8" t="s">
        <v>16936</v>
      </c>
      <c r="C6067" s="8" t="s">
        <v>16937</v>
      </c>
      <c r="D6067" s="8" t="s">
        <v>6900</v>
      </c>
      <c r="E6067" s="8" t="s">
        <v>17746</v>
      </c>
      <c r="F6067" s="8" t="s">
        <v>17747</v>
      </c>
    </row>
    <row r="6068" spans="1:6" ht="15.75" customHeight="1" x14ac:dyDescent="0.25">
      <c r="A6068" s="8" t="s">
        <v>6905</v>
      </c>
      <c r="B6068" s="8" t="s">
        <v>16946</v>
      </c>
      <c r="C6068" s="8" t="s">
        <v>16947</v>
      </c>
      <c r="D6068" s="8" t="s">
        <v>6906</v>
      </c>
      <c r="E6068" s="8" t="s">
        <v>17748</v>
      </c>
      <c r="F6068" s="8" t="s">
        <v>17749</v>
      </c>
    </row>
    <row r="6069" spans="1:6" ht="15.75" customHeight="1" x14ac:dyDescent="0.25">
      <c r="A6069" s="8" t="s">
        <v>6873</v>
      </c>
      <c r="B6069" s="8" t="s">
        <v>16950</v>
      </c>
      <c r="C6069" s="8" t="s">
        <v>16951</v>
      </c>
      <c r="D6069" s="8" t="s">
        <v>6874</v>
      </c>
      <c r="E6069" s="8" t="s">
        <v>17750</v>
      </c>
      <c r="F6069" s="8" t="s">
        <v>17751</v>
      </c>
    </row>
    <row r="6070" spans="1:6" ht="15.75" customHeight="1" x14ac:dyDescent="0.25">
      <c r="A6070" s="8" t="s">
        <v>6912</v>
      </c>
      <c r="B6070" s="8" t="s">
        <v>17420</v>
      </c>
      <c r="C6070" s="8" t="s">
        <v>17421</v>
      </c>
      <c r="D6070" s="8" t="s">
        <v>6913</v>
      </c>
      <c r="E6070" s="8" t="s">
        <v>17752</v>
      </c>
      <c r="F6070" s="8" t="s">
        <v>17753</v>
      </c>
    </row>
    <row r="6071" spans="1:6" ht="15.75" customHeight="1" x14ac:dyDescent="0.25">
      <c r="A6071" s="8" t="s">
        <v>6912</v>
      </c>
      <c r="B6071" s="8" t="s">
        <v>17754</v>
      </c>
      <c r="C6071" s="8" t="s">
        <v>17755</v>
      </c>
      <c r="D6071" s="8" t="s">
        <v>6913</v>
      </c>
      <c r="E6071" s="8" t="s">
        <v>17756</v>
      </c>
      <c r="F6071" s="8" t="s">
        <v>17757</v>
      </c>
    </row>
    <row r="6072" spans="1:6" ht="15.75" customHeight="1" x14ac:dyDescent="0.25">
      <c r="A6072" s="8" t="s">
        <v>9068</v>
      </c>
      <c r="B6072" s="8" t="s">
        <v>16766</v>
      </c>
      <c r="C6072" s="8" t="s">
        <v>16767</v>
      </c>
      <c r="D6072" s="8" t="s">
        <v>9069</v>
      </c>
      <c r="E6072" s="8" t="s">
        <v>17758</v>
      </c>
      <c r="F6072" s="8" t="s">
        <v>17759</v>
      </c>
    </row>
    <row r="6073" spans="1:6" ht="15.75" customHeight="1" x14ac:dyDescent="0.25">
      <c r="A6073" s="8" t="s">
        <v>6907</v>
      </c>
      <c r="B6073" s="8" t="s">
        <v>17294</v>
      </c>
      <c r="C6073" s="8" t="s">
        <v>17295</v>
      </c>
      <c r="D6073" s="8" t="s">
        <v>6908</v>
      </c>
      <c r="E6073" s="8" t="s">
        <v>17760</v>
      </c>
      <c r="F6073" s="8" t="s">
        <v>17761</v>
      </c>
    </row>
    <row r="6074" spans="1:6" ht="15.75" customHeight="1" x14ac:dyDescent="0.25">
      <c r="A6074" s="8" t="s">
        <v>18138</v>
      </c>
      <c r="B6074" s="8" t="s">
        <v>14595</v>
      </c>
      <c r="C6074" s="8" t="s">
        <v>14596</v>
      </c>
      <c r="D6074" s="8" t="s">
        <v>9316</v>
      </c>
      <c r="E6074" s="8" t="s">
        <v>18177</v>
      </c>
      <c r="F6074" s="8" t="s">
        <v>14598</v>
      </c>
    </row>
    <row r="6075" spans="1:6" ht="15.75" customHeight="1" x14ac:dyDescent="0.25">
      <c r="A6075" s="8" t="s">
        <v>9070</v>
      </c>
      <c r="B6075" s="8" t="s">
        <v>17430</v>
      </c>
      <c r="C6075" s="8" t="s">
        <v>17431</v>
      </c>
      <c r="D6075" s="8" t="s">
        <v>9071</v>
      </c>
      <c r="E6075" s="8" t="s">
        <v>17762</v>
      </c>
      <c r="F6075" s="8" t="s">
        <v>17763</v>
      </c>
    </row>
    <row r="6076" spans="1:6" ht="15.75" customHeight="1" x14ac:dyDescent="0.25">
      <c r="A6076" s="8" t="s">
        <v>6909</v>
      </c>
      <c r="B6076" s="8" t="s">
        <v>16778</v>
      </c>
      <c r="C6076" s="8" t="s">
        <v>16779</v>
      </c>
      <c r="D6076" s="8" t="s">
        <v>6909</v>
      </c>
      <c r="E6076" s="8" t="s">
        <v>17764</v>
      </c>
      <c r="F6076" s="8" t="s">
        <v>17764</v>
      </c>
    </row>
    <row r="6077" spans="1:6" ht="15.75" customHeight="1" x14ac:dyDescent="0.25">
      <c r="A6077" s="8" t="s">
        <v>6910</v>
      </c>
      <c r="B6077" s="8" t="s">
        <v>17447</v>
      </c>
      <c r="C6077" s="8" t="s">
        <v>17448</v>
      </c>
      <c r="D6077" s="8" t="s">
        <v>6911</v>
      </c>
      <c r="E6077" s="8" t="s">
        <v>17765</v>
      </c>
      <c r="F6077" s="8" t="s">
        <v>17766</v>
      </c>
    </row>
    <row r="6078" spans="1:6" ht="15.75" customHeight="1" x14ac:dyDescent="0.25">
      <c r="A6078" s="8" t="s">
        <v>18136</v>
      </c>
      <c r="B6078" s="8" t="s">
        <v>9124</v>
      </c>
      <c r="C6078" s="8" t="s">
        <v>9125</v>
      </c>
      <c r="D6078" s="8" t="s">
        <v>18137</v>
      </c>
      <c r="E6078" s="8" t="s">
        <v>18178</v>
      </c>
      <c r="F6078" s="8" t="s">
        <v>18179</v>
      </c>
    </row>
    <row r="6079" spans="1:6" ht="15.75" customHeight="1" x14ac:dyDescent="0.25">
      <c r="A6079" s="8" t="s">
        <v>6916</v>
      </c>
      <c r="B6079" s="8" t="s">
        <v>16975</v>
      </c>
      <c r="C6079" s="8" t="s">
        <v>16976</v>
      </c>
      <c r="D6079" s="8" t="s">
        <v>6917</v>
      </c>
      <c r="E6079" s="8" t="s">
        <v>17767</v>
      </c>
      <c r="F6079" s="8" t="s">
        <v>17768</v>
      </c>
    </row>
    <row r="6080" spans="1:6" ht="15.75" customHeight="1" x14ac:dyDescent="0.25">
      <c r="A6080" s="8" t="s">
        <v>6914</v>
      </c>
      <c r="B6080" s="8" t="s">
        <v>16979</v>
      </c>
      <c r="C6080" s="8" t="s">
        <v>16980</v>
      </c>
      <c r="D6080" s="8" t="s">
        <v>6915</v>
      </c>
      <c r="E6080" s="8" t="s">
        <v>17769</v>
      </c>
      <c r="F6080" s="8" t="s">
        <v>17770</v>
      </c>
    </row>
    <row r="6081" spans="1:6" ht="15.75" customHeight="1" x14ac:dyDescent="0.25">
      <c r="A6081" s="8" t="s">
        <v>6920</v>
      </c>
      <c r="B6081" s="8" t="s">
        <v>16983</v>
      </c>
      <c r="C6081" s="8" t="s">
        <v>16984</v>
      </c>
      <c r="D6081" s="8" t="s">
        <v>6921</v>
      </c>
      <c r="E6081" s="8" t="s">
        <v>17771</v>
      </c>
      <c r="F6081" s="8" t="s">
        <v>17772</v>
      </c>
    </row>
    <row r="6082" spans="1:6" ht="15.75" customHeight="1" x14ac:dyDescent="0.25">
      <c r="A6082" s="8" t="s">
        <v>6920</v>
      </c>
      <c r="B6082" s="8" t="s">
        <v>17630</v>
      </c>
      <c r="C6082" s="8" t="s">
        <v>17631</v>
      </c>
      <c r="D6082" s="8" t="s">
        <v>6921</v>
      </c>
      <c r="E6082" s="8" t="s">
        <v>17773</v>
      </c>
      <c r="F6082" s="8" t="s">
        <v>17774</v>
      </c>
    </row>
    <row r="6083" spans="1:6" ht="15.75" customHeight="1" x14ac:dyDescent="0.25">
      <c r="A6083" s="8" t="s">
        <v>6920</v>
      </c>
      <c r="B6083" s="8" t="s">
        <v>16987</v>
      </c>
      <c r="C6083" s="8" t="s">
        <v>16988</v>
      </c>
      <c r="D6083" s="8" t="s">
        <v>6921</v>
      </c>
      <c r="E6083" s="8" t="s">
        <v>17775</v>
      </c>
      <c r="F6083" s="8" t="s">
        <v>17776</v>
      </c>
    </row>
    <row r="6084" spans="1:6" ht="15.75" customHeight="1" x14ac:dyDescent="0.25">
      <c r="A6084" s="8" t="s">
        <v>6920</v>
      </c>
      <c r="B6084" s="8" t="s">
        <v>17636</v>
      </c>
      <c r="C6084" s="8" t="s">
        <v>17637</v>
      </c>
      <c r="D6084" s="8" t="s">
        <v>6921</v>
      </c>
      <c r="E6084" s="8" t="s">
        <v>17777</v>
      </c>
      <c r="F6084" s="8" t="s">
        <v>17778</v>
      </c>
    </row>
    <row r="6085" spans="1:6" ht="15.75" customHeight="1" x14ac:dyDescent="0.25">
      <c r="A6085" s="8" t="s">
        <v>6918</v>
      </c>
      <c r="B6085" s="8" t="s">
        <v>17779</v>
      </c>
      <c r="C6085" s="8" t="s">
        <v>17780</v>
      </c>
      <c r="D6085" s="8" t="s">
        <v>6919</v>
      </c>
      <c r="E6085" s="8" t="s">
        <v>17781</v>
      </c>
      <c r="F6085" s="8" t="s">
        <v>17782</v>
      </c>
    </row>
    <row r="6086" spans="1:6" ht="15.75" customHeight="1" x14ac:dyDescent="0.25">
      <c r="A6086" s="8" t="s">
        <v>6918</v>
      </c>
      <c r="B6086" s="8" t="s">
        <v>17783</v>
      </c>
      <c r="C6086" s="8" t="s">
        <v>17784</v>
      </c>
      <c r="D6086" s="8" t="s">
        <v>6919</v>
      </c>
      <c r="E6086" s="8" t="s">
        <v>17785</v>
      </c>
      <c r="F6086" s="8" t="s">
        <v>17786</v>
      </c>
    </row>
    <row r="6087" spans="1:6" ht="15.75" customHeight="1" x14ac:dyDescent="0.25">
      <c r="A6087" s="8" t="s">
        <v>6926</v>
      </c>
      <c r="B6087" s="8" t="s">
        <v>16790</v>
      </c>
      <c r="C6087" s="8" t="s">
        <v>16791</v>
      </c>
      <c r="D6087" s="8" t="s">
        <v>6927</v>
      </c>
      <c r="E6087" s="8" t="s">
        <v>17787</v>
      </c>
      <c r="F6087" s="8" t="s">
        <v>17788</v>
      </c>
    </row>
    <row r="6088" spans="1:6" ht="15.75" customHeight="1" x14ac:dyDescent="0.25">
      <c r="A6088" s="8" t="s">
        <v>6924</v>
      </c>
      <c r="B6088" s="8" t="s">
        <v>16993</v>
      </c>
      <c r="C6088" s="8" t="s">
        <v>16994</v>
      </c>
      <c r="D6088" s="8" t="s">
        <v>6925</v>
      </c>
      <c r="E6088" s="8" t="s">
        <v>17789</v>
      </c>
      <c r="F6088" s="8" t="s">
        <v>17790</v>
      </c>
    </row>
    <row r="6089" spans="1:6" ht="15.75" customHeight="1" x14ac:dyDescent="0.25">
      <c r="A6089" s="8" t="s">
        <v>6939</v>
      </c>
      <c r="B6089" s="8" t="s">
        <v>17465</v>
      </c>
      <c r="C6089" s="8" t="s">
        <v>17466</v>
      </c>
      <c r="D6089" s="8" t="s">
        <v>6940</v>
      </c>
      <c r="E6089" s="8" t="s">
        <v>17791</v>
      </c>
      <c r="F6089" s="8" t="s">
        <v>17792</v>
      </c>
    </row>
    <row r="6090" spans="1:6" ht="15.75" customHeight="1" x14ac:dyDescent="0.25">
      <c r="A6090" s="8" t="s">
        <v>6928</v>
      </c>
      <c r="B6090" s="8" t="s">
        <v>17001</v>
      </c>
      <c r="C6090" s="8" t="s">
        <v>17002</v>
      </c>
      <c r="D6090" s="8" t="s">
        <v>6928</v>
      </c>
      <c r="E6090" s="8" t="s">
        <v>17793</v>
      </c>
      <c r="F6090" s="8" t="s">
        <v>17793</v>
      </c>
    </row>
    <row r="6091" spans="1:6" ht="15.75" customHeight="1" x14ac:dyDescent="0.25">
      <c r="A6091" s="8" t="s">
        <v>6929</v>
      </c>
      <c r="B6091" s="8" t="s">
        <v>17470</v>
      </c>
      <c r="C6091" s="8" t="s">
        <v>17471</v>
      </c>
      <c r="D6091" s="8" t="s">
        <v>6930</v>
      </c>
      <c r="E6091" s="8" t="s">
        <v>17794</v>
      </c>
      <c r="F6091" s="8" t="s">
        <v>17795</v>
      </c>
    </row>
    <row r="6092" spans="1:6" ht="15.75" customHeight="1" x14ac:dyDescent="0.25">
      <c r="A6092" s="8" t="s">
        <v>6931</v>
      </c>
      <c r="B6092" s="8" t="s">
        <v>16848</v>
      </c>
      <c r="C6092" s="8" t="s">
        <v>16849</v>
      </c>
      <c r="D6092" s="8" t="s">
        <v>6932</v>
      </c>
      <c r="E6092" s="8" t="s">
        <v>17796</v>
      </c>
      <c r="F6092" s="8" t="s">
        <v>17797</v>
      </c>
    </row>
    <row r="6093" spans="1:6" ht="15.75" customHeight="1" x14ac:dyDescent="0.25">
      <c r="A6093" s="8" t="s">
        <v>6931</v>
      </c>
      <c r="B6093" s="8" t="s">
        <v>16856</v>
      </c>
      <c r="C6093" s="8" t="s">
        <v>16857</v>
      </c>
      <c r="D6093" s="8" t="s">
        <v>6932</v>
      </c>
      <c r="E6093" s="8" t="s">
        <v>17798</v>
      </c>
      <c r="F6093" s="8" t="s">
        <v>17799</v>
      </c>
    </row>
    <row r="6094" spans="1:6" ht="15.75" customHeight="1" x14ac:dyDescent="0.25">
      <c r="A6094" s="8" t="s">
        <v>6935</v>
      </c>
      <c r="B6094" s="8" t="s">
        <v>17021</v>
      </c>
      <c r="C6094" s="8" t="s">
        <v>17022</v>
      </c>
      <c r="D6094" s="8" t="s">
        <v>6936</v>
      </c>
      <c r="E6094" s="8" t="s">
        <v>17800</v>
      </c>
      <c r="F6094" s="8" t="s">
        <v>17801</v>
      </c>
    </row>
    <row r="6095" spans="1:6" ht="15.75" customHeight="1" x14ac:dyDescent="0.25">
      <c r="A6095" s="8" t="s">
        <v>6933</v>
      </c>
      <c r="B6095" s="8" t="s">
        <v>16798</v>
      </c>
      <c r="C6095" s="8" t="s">
        <v>16799</v>
      </c>
      <c r="D6095" s="8" t="s">
        <v>6934</v>
      </c>
      <c r="E6095" s="8" t="s">
        <v>17802</v>
      </c>
      <c r="F6095" s="8" t="s">
        <v>17803</v>
      </c>
    </row>
    <row r="6096" spans="1:6" ht="15.75" customHeight="1" x14ac:dyDescent="0.25">
      <c r="A6096" s="8" t="s">
        <v>6933</v>
      </c>
      <c r="B6096" s="8" t="s">
        <v>16802</v>
      </c>
      <c r="C6096" s="8" t="s">
        <v>16803</v>
      </c>
      <c r="D6096" s="8" t="s">
        <v>6934</v>
      </c>
      <c r="E6096" s="8" t="s">
        <v>17804</v>
      </c>
      <c r="F6096" s="8" t="s">
        <v>17805</v>
      </c>
    </row>
    <row r="6097" spans="1:6" ht="15.75" customHeight="1" x14ac:dyDescent="0.25">
      <c r="A6097" s="8" t="s">
        <v>6937</v>
      </c>
      <c r="B6097" s="8" t="s">
        <v>17209</v>
      </c>
      <c r="C6097" s="8" t="s">
        <v>17210</v>
      </c>
      <c r="D6097" s="8" t="s">
        <v>6938</v>
      </c>
      <c r="E6097" s="8" t="s">
        <v>17806</v>
      </c>
      <c r="F6097" s="8" t="s">
        <v>17807</v>
      </c>
    </row>
    <row r="6098" spans="1:6" ht="15.75" customHeight="1" x14ac:dyDescent="0.25">
      <c r="A6098" s="8" t="s">
        <v>9080</v>
      </c>
      <c r="B6098" s="8" t="s">
        <v>16848</v>
      </c>
      <c r="C6098" s="8" t="s">
        <v>16849</v>
      </c>
      <c r="D6098" s="8" t="s">
        <v>9080</v>
      </c>
      <c r="E6098" s="8" t="s">
        <v>17808</v>
      </c>
      <c r="F6098" s="8" t="s">
        <v>17808</v>
      </c>
    </row>
    <row r="6099" spans="1:6" ht="15.75" customHeight="1" x14ac:dyDescent="0.25">
      <c r="A6099" s="8" t="s">
        <v>9080</v>
      </c>
      <c r="B6099" s="8" t="s">
        <v>16856</v>
      </c>
      <c r="C6099" s="8" t="s">
        <v>16857</v>
      </c>
      <c r="D6099" s="8" t="s">
        <v>9080</v>
      </c>
      <c r="E6099" s="8" t="s">
        <v>17809</v>
      </c>
      <c r="F6099" s="8" t="s">
        <v>17809</v>
      </c>
    </row>
    <row r="6100" spans="1:6" ht="15.75" customHeight="1" x14ac:dyDescent="0.25">
      <c r="A6100" s="8" t="s">
        <v>6941</v>
      </c>
      <c r="B6100" s="8" t="s">
        <v>10833</v>
      </c>
      <c r="C6100" s="8" t="s">
        <v>10834</v>
      </c>
      <c r="D6100" s="8" t="s">
        <v>6942</v>
      </c>
      <c r="E6100" s="8" t="s">
        <v>17810</v>
      </c>
      <c r="F6100" s="8" t="s">
        <v>17811</v>
      </c>
    </row>
    <row r="6101" spans="1:6" ht="15.75" customHeight="1" x14ac:dyDescent="0.25">
      <c r="A6101" s="8" t="s">
        <v>6941</v>
      </c>
      <c r="B6101" s="8" t="s">
        <v>16816</v>
      </c>
      <c r="C6101" s="8" t="s">
        <v>16817</v>
      </c>
      <c r="D6101" s="8" t="s">
        <v>6942</v>
      </c>
      <c r="E6101" s="8" t="s">
        <v>17812</v>
      </c>
      <c r="F6101" s="8" t="s">
        <v>17813</v>
      </c>
    </row>
    <row r="6102" spans="1:6" ht="15.75" customHeight="1" x14ac:dyDescent="0.25">
      <c r="A6102" s="8" t="s">
        <v>9081</v>
      </c>
      <c r="B6102" s="8" t="s">
        <v>16824</v>
      </c>
      <c r="C6102" s="8" t="s">
        <v>16825</v>
      </c>
      <c r="D6102" s="8" t="s">
        <v>9081</v>
      </c>
      <c r="E6102" s="8" t="s">
        <v>17814</v>
      </c>
      <c r="F6102" s="8" t="s">
        <v>17814</v>
      </c>
    </row>
    <row r="6103" spans="1:6" ht="15.75" customHeight="1" x14ac:dyDescent="0.25">
      <c r="A6103" s="8" t="s">
        <v>6949</v>
      </c>
      <c r="B6103" s="8" t="s">
        <v>17495</v>
      </c>
      <c r="C6103" s="8" t="s">
        <v>17496</v>
      </c>
      <c r="D6103" s="8" t="s">
        <v>6950</v>
      </c>
      <c r="E6103" s="8" t="s">
        <v>17815</v>
      </c>
      <c r="F6103" s="8" t="s">
        <v>17816</v>
      </c>
    </row>
    <row r="6104" spans="1:6" ht="15.75" customHeight="1" x14ac:dyDescent="0.25">
      <c r="A6104" s="8" t="s">
        <v>6867</v>
      </c>
      <c r="B6104" s="8" t="s">
        <v>16827</v>
      </c>
      <c r="C6104" s="8" t="s">
        <v>16828</v>
      </c>
      <c r="D6104" s="8" t="s">
        <v>6868</v>
      </c>
      <c r="E6104" s="8" t="s">
        <v>17817</v>
      </c>
      <c r="F6104" s="8" t="s">
        <v>17818</v>
      </c>
    </row>
    <row r="6105" spans="1:6" ht="15.75" customHeight="1" x14ac:dyDescent="0.25">
      <c r="A6105" s="8" t="s">
        <v>6945</v>
      </c>
      <c r="B6105" s="8" t="s">
        <v>17662</v>
      </c>
      <c r="C6105" s="8" t="s">
        <v>17663</v>
      </c>
      <c r="D6105" s="8" t="s">
        <v>6946</v>
      </c>
      <c r="E6105" s="8" t="s">
        <v>17819</v>
      </c>
      <c r="F6105" s="8" t="s">
        <v>17820</v>
      </c>
    </row>
    <row r="6106" spans="1:6" ht="15.75" customHeight="1" x14ac:dyDescent="0.25">
      <c r="A6106" s="8" t="s">
        <v>6947</v>
      </c>
      <c r="B6106" s="8" t="s">
        <v>17501</v>
      </c>
      <c r="C6106" s="8" t="s">
        <v>17502</v>
      </c>
      <c r="D6106" s="8" t="s">
        <v>6948</v>
      </c>
      <c r="E6106" s="8" t="s">
        <v>17821</v>
      </c>
      <c r="F6106" s="8" t="s">
        <v>17822</v>
      </c>
    </row>
    <row r="6107" spans="1:6" ht="15.75" customHeight="1" x14ac:dyDescent="0.25">
      <c r="A6107" s="8" t="s">
        <v>6951</v>
      </c>
      <c r="B6107" s="8" t="s">
        <v>17513</v>
      </c>
      <c r="C6107" s="8" t="s">
        <v>17514</v>
      </c>
      <c r="D6107" s="8" t="s">
        <v>6951</v>
      </c>
      <c r="E6107" s="8" t="s">
        <v>17823</v>
      </c>
      <c r="F6107" s="8" t="s">
        <v>17823</v>
      </c>
    </row>
    <row r="6108" spans="1:6" ht="15.75" customHeight="1" x14ac:dyDescent="0.25">
      <c r="A6108" s="8" t="s">
        <v>6901</v>
      </c>
      <c r="B6108" s="8" t="s">
        <v>17507</v>
      </c>
      <c r="C6108" s="8" t="s">
        <v>17508</v>
      </c>
      <c r="D6108" s="8" t="s">
        <v>6902</v>
      </c>
      <c r="E6108" s="8" t="s">
        <v>17824</v>
      </c>
      <c r="F6108" s="8" t="s">
        <v>17825</v>
      </c>
    </row>
    <row r="6109" spans="1:6" ht="15.75" customHeight="1" x14ac:dyDescent="0.25">
      <c r="A6109" s="8" t="s">
        <v>6953</v>
      </c>
      <c r="B6109" s="8" t="s">
        <v>16837</v>
      </c>
      <c r="C6109" s="8" t="s">
        <v>16838</v>
      </c>
      <c r="D6109" s="8" t="s">
        <v>6953</v>
      </c>
      <c r="E6109" s="8" t="s">
        <v>17826</v>
      </c>
      <c r="F6109" s="8" t="s">
        <v>17826</v>
      </c>
    </row>
    <row r="6110" spans="1:6" ht="15.75" customHeight="1" x14ac:dyDescent="0.25">
      <c r="A6110" s="8" t="s">
        <v>6954</v>
      </c>
      <c r="B6110" s="8" t="s">
        <v>16844</v>
      </c>
      <c r="C6110" s="8" t="s">
        <v>16845</v>
      </c>
      <c r="D6110" s="8" t="s">
        <v>6955</v>
      </c>
      <c r="E6110" s="8" t="s">
        <v>17827</v>
      </c>
      <c r="F6110" s="8" t="s">
        <v>17828</v>
      </c>
    </row>
    <row r="6111" spans="1:6" ht="15.75" customHeight="1" x14ac:dyDescent="0.25">
      <c r="A6111" s="8" t="s">
        <v>6956</v>
      </c>
      <c r="B6111" s="8" t="s">
        <v>16848</v>
      </c>
      <c r="C6111" s="8" t="s">
        <v>16849</v>
      </c>
      <c r="D6111" s="8" t="s">
        <v>6957</v>
      </c>
      <c r="E6111" s="8" t="s">
        <v>17829</v>
      </c>
      <c r="F6111" s="8" t="s">
        <v>17830</v>
      </c>
    </row>
    <row r="6112" spans="1:6" ht="15.75" customHeight="1" x14ac:dyDescent="0.25">
      <c r="A6112" s="8" t="s">
        <v>6956</v>
      </c>
      <c r="B6112" s="8" t="s">
        <v>17831</v>
      </c>
      <c r="C6112" s="8" t="s">
        <v>17832</v>
      </c>
      <c r="D6112" s="8" t="s">
        <v>6957</v>
      </c>
      <c r="E6112" s="8" t="s">
        <v>17833</v>
      </c>
      <c r="F6112" s="8" t="s">
        <v>17834</v>
      </c>
    </row>
    <row r="6113" spans="1:6" ht="15.75" customHeight="1" x14ac:dyDescent="0.25">
      <c r="A6113" s="8" t="s">
        <v>6956</v>
      </c>
      <c r="B6113" s="8" t="s">
        <v>16856</v>
      </c>
      <c r="C6113" s="8" t="s">
        <v>16857</v>
      </c>
      <c r="D6113" s="8" t="s">
        <v>6957</v>
      </c>
      <c r="E6113" s="8" t="s">
        <v>17835</v>
      </c>
      <c r="F6113" s="8" t="s">
        <v>17836</v>
      </c>
    </row>
    <row r="6114" spans="1:6" ht="15.75" customHeight="1" x14ac:dyDescent="0.25">
      <c r="A6114" s="8" t="s">
        <v>6960</v>
      </c>
      <c r="B6114" s="8" t="s">
        <v>16837</v>
      </c>
      <c r="C6114" s="8" t="s">
        <v>16838</v>
      </c>
      <c r="D6114" s="8" t="s">
        <v>6960</v>
      </c>
      <c r="E6114" s="8" t="s">
        <v>17837</v>
      </c>
      <c r="F6114" s="8" t="s">
        <v>17837</v>
      </c>
    </row>
    <row r="6115" spans="1:6" ht="15.75" customHeight="1" x14ac:dyDescent="0.25">
      <c r="A6115" s="8" t="s">
        <v>6960</v>
      </c>
      <c r="B6115" s="8" t="s">
        <v>16700</v>
      </c>
      <c r="C6115" s="8" t="s">
        <v>16701</v>
      </c>
      <c r="D6115" s="8" t="s">
        <v>6960</v>
      </c>
      <c r="E6115" s="8" t="s">
        <v>17838</v>
      </c>
      <c r="F6115" s="8" t="s">
        <v>17838</v>
      </c>
    </row>
    <row r="6116" spans="1:6" ht="15.75" customHeight="1" x14ac:dyDescent="0.25">
      <c r="A6116" s="8" t="s">
        <v>6962</v>
      </c>
      <c r="B6116" s="8" t="s">
        <v>16703</v>
      </c>
      <c r="C6116" s="8" t="s">
        <v>16704</v>
      </c>
      <c r="D6116" s="8" t="s">
        <v>6963</v>
      </c>
      <c r="E6116" s="8" t="s">
        <v>17839</v>
      </c>
      <c r="F6116" s="8" t="s">
        <v>17840</v>
      </c>
    </row>
    <row r="6117" spans="1:6" ht="15.75" customHeight="1" x14ac:dyDescent="0.25">
      <c r="A6117" s="8" t="s">
        <v>6962</v>
      </c>
      <c r="B6117" s="8" t="s">
        <v>16707</v>
      </c>
      <c r="C6117" s="8" t="s">
        <v>16708</v>
      </c>
      <c r="D6117" s="8" t="s">
        <v>6963</v>
      </c>
      <c r="E6117" s="8" t="s">
        <v>17841</v>
      </c>
      <c r="F6117" s="8" t="s">
        <v>17842</v>
      </c>
    </row>
    <row r="6118" spans="1:6" ht="15.75" customHeight="1" x14ac:dyDescent="0.25">
      <c r="A6118" s="8" t="s">
        <v>6962</v>
      </c>
      <c r="B6118" s="8" t="s">
        <v>16711</v>
      </c>
      <c r="C6118" s="8" t="s">
        <v>16712</v>
      </c>
      <c r="D6118" s="8" t="s">
        <v>6963</v>
      </c>
      <c r="E6118" s="8" t="s">
        <v>17843</v>
      </c>
      <c r="F6118" s="8" t="s">
        <v>17844</v>
      </c>
    </row>
    <row r="6119" spans="1:6" ht="15.75" customHeight="1" x14ac:dyDescent="0.25">
      <c r="A6119" s="8" t="s">
        <v>6961</v>
      </c>
      <c r="B6119" s="8" t="s">
        <v>17348</v>
      </c>
      <c r="C6119" s="8" t="s">
        <v>17349</v>
      </c>
      <c r="D6119" s="8" t="s">
        <v>6961</v>
      </c>
      <c r="E6119" s="8" t="s">
        <v>17845</v>
      </c>
      <c r="F6119" s="8" t="s">
        <v>17845</v>
      </c>
    </row>
    <row r="6120" spans="1:6" ht="15.75" customHeight="1" x14ac:dyDescent="0.25">
      <c r="A6120" s="8" t="s">
        <v>6961</v>
      </c>
      <c r="B6120" s="8" t="s">
        <v>16837</v>
      </c>
      <c r="C6120" s="8" t="s">
        <v>16838</v>
      </c>
      <c r="D6120" s="8" t="s">
        <v>6961</v>
      </c>
      <c r="E6120" s="8" t="s">
        <v>17846</v>
      </c>
      <c r="F6120" s="8" t="s">
        <v>17846</v>
      </c>
    </row>
    <row r="6121" spans="1:6" ht="15.75" customHeight="1" x14ac:dyDescent="0.25">
      <c r="A6121" s="8" t="s">
        <v>9084</v>
      </c>
      <c r="B6121" s="8" t="s">
        <v>16868</v>
      </c>
      <c r="C6121" s="8" t="s">
        <v>16869</v>
      </c>
      <c r="D6121" s="8" t="s">
        <v>9084</v>
      </c>
      <c r="E6121" s="8" t="s">
        <v>17847</v>
      </c>
      <c r="F6121" s="8" t="s">
        <v>17847</v>
      </c>
    </row>
    <row r="6122" spans="1:6" ht="15.75" customHeight="1" x14ac:dyDescent="0.25">
      <c r="A6122" s="8" t="s">
        <v>6966</v>
      </c>
      <c r="B6122" s="8" t="s">
        <v>16871</v>
      </c>
      <c r="C6122" s="8" t="s">
        <v>16872</v>
      </c>
      <c r="D6122" s="8" t="s">
        <v>6966</v>
      </c>
      <c r="E6122" s="8" t="s">
        <v>17848</v>
      </c>
      <c r="F6122" s="8" t="s">
        <v>17848</v>
      </c>
    </row>
    <row r="6123" spans="1:6" ht="15.75" customHeight="1" x14ac:dyDescent="0.25">
      <c r="A6123" s="8" t="s">
        <v>6967</v>
      </c>
      <c r="B6123" s="8" t="s">
        <v>16881</v>
      </c>
      <c r="C6123" s="8" t="s">
        <v>16882</v>
      </c>
      <c r="D6123" s="8" t="s">
        <v>6967</v>
      </c>
      <c r="E6123" s="8" t="s">
        <v>17849</v>
      </c>
      <c r="F6123" s="8" t="s">
        <v>17849</v>
      </c>
    </row>
    <row r="6124" spans="1:6" ht="15.75" customHeight="1" x14ac:dyDescent="0.25">
      <c r="A6124" s="8" t="s">
        <v>18140</v>
      </c>
      <c r="B6124" s="8" t="s">
        <v>16671</v>
      </c>
      <c r="C6124" s="8" t="s">
        <v>16672</v>
      </c>
      <c r="D6124" s="8" t="s">
        <v>10731</v>
      </c>
      <c r="E6124" s="8" t="s">
        <v>18180</v>
      </c>
      <c r="F6124" s="8" t="s">
        <v>16673</v>
      </c>
    </row>
    <row r="6125" spans="1:6" ht="15.75" customHeight="1" x14ac:dyDescent="0.25">
      <c r="A6125" s="8" t="s">
        <v>7005</v>
      </c>
      <c r="B6125" s="8" t="s">
        <v>16884</v>
      </c>
      <c r="C6125" s="8" t="s">
        <v>16885</v>
      </c>
      <c r="D6125" s="8" t="s">
        <v>7006</v>
      </c>
      <c r="E6125" s="8" t="s">
        <v>17850</v>
      </c>
      <c r="F6125" s="8" t="s">
        <v>17851</v>
      </c>
    </row>
    <row r="6126" spans="1:6" ht="15.75" customHeight="1" x14ac:dyDescent="0.25">
      <c r="A6126" s="8" t="s">
        <v>7007</v>
      </c>
      <c r="B6126" s="8" t="s">
        <v>16888</v>
      </c>
      <c r="C6126" s="8" t="s">
        <v>16889</v>
      </c>
      <c r="D6126" s="8" t="s">
        <v>7008</v>
      </c>
      <c r="E6126" s="8" t="s">
        <v>17852</v>
      </c>
      <c r="F6126" s="8" t="s">
        <v>17853</v>
      </c>
    </row>
    <row r="6127" spans="1:6" ht="15.75" customHeight="1" x14ac:dyDescent="0.25">
      <c r="A6127" s="8" t="s">
        <v>7018</v>
      </c>
      <c r="B6127" s="8" t="s">
        <v>16715</v>
      </c>
      <c r="C6127" s="8" t="s">
        <v>16716</v>
      </c>
      <c r="D6127" s="8" t="s">
        <v>7019</v>
      </c>
      <c r="E6127" s="8" t="s">
        <v>17854</v>
      </c>
      <c r="F6127" s="8" t="s">
        <v>17855</v>
      </c>
    </row>
    <row r="6128" spans="1:6" ht="15.75" customHeight="1" x14ac:dyDescent="0.25">
      <c r="A6128" s="8" t="s">
        <v>7018</v>
      </c>
      <c r="B6128" s="8" t="s">
        <v>16719</v>
      </c>
      <c r="C6128" s="8" t="s">
        <v>16720</v>
      </c>
      <c r="D6128" s="8" t="s">
        <v>7019</v>
      </c>
      <c r="E6128" s="8" t="s">
        <v>17856</v>
      </c>
      <c r="F6128" s="8" t="s">
        <v>17857</v>
      </c>
    </row>
    <row r="6129" spans="1:6" ht="15.75" customHeight="1" x14ac:dyDescent="0.25">
      <c r="A6129" s="8" t="s">
        <v>7018</v>
      </c>
      <c r="B6129" s="8" t="s">
        <v>17130</v>
      </c>
      <c r="C6129" s="8" t="s">
        <v>17131</v>
      </c>
      <c r="D6129" s="8" t="s">
        <v>7019</v>
      </c>
      <c r="E6129" s="8" t="s">
        <v>17858</v>
      </c>
      <c r="F6129" s="8" t="s">
        <v>17859</v>
      </c>
    </row>
    <row r="6130" spans="1:6" ht="15.75" customHeight="1" x14ac:dyDescent="0.25">
      <c r="A6130" s="8" t="s">
        <v>9103</v>
      </c>
      <c r="B6130" s="8" t="s">
        <v>17134</v>
      </c>
      <c r="C6130" s="8" t="s">
        <v>17135</v>
      </c>
      <c r="D6130" s="8" t="s">
        <v>9104</v>
      </c>
      <c r="E6130" s="8" t="s">
        <v>17860</v>
      </c>
      <c r="F6130" s="8" t="s">
        <v>17861</v>
      </c>
    </row>
    <row r="6131" spans="1:6" ht="15.75" customHeight="1" x14ac:dyDescent="0.25">
      <c r="A6131" s="8" t="s">
        <v>9085</v>
      </c>
      <c r="B6131" s="8" t="s">
        <v>17144</v>
      </c>
      <c r="C6131" s="8" t="s">
        <v>17145</v>
      </c>
      <c r="D6131" s="8" t="s">
        <v>9086</v>
      </c>
      <c r="E6131" s="8" t="s">
        <v>17862</v>
      </c>
      <c r="F6131" s="8" t="s">
        <v>17863</v>
      </c>
    </row>
    <row r="6132" spans="1:6" ht="15.75" customHeight="1" x14ac:dyDescent="0.25">
      <c r="A6132" s="8" t="s">
        <v>6964</v>
      </c>
      <c r="B6132" s="8" t="s">
        <v>16896</v>
      </c>
      <c r="C6132" s="8" t="s">
        <v>16897</v>
      </c>
      <c r="D6132" s="8" t="s">
        <v>6965</v>
      </c>
      <c r="E6132" s="8" t="s">
        <v>17864</v>
      </c>
      <c r="F6132" s="8" t="s">
        <v>17865</v>
      </c>
    </row>
    <row r="6133" spans="1:6" ht="15.75" customHeight="1" x14ac:dyDescent="0.25">
      <c r="A6133" s="8" t="s">
        <v>6958</v>
      </c>
      <c r="B6133" s="8" t="s">
        <v>16896</v>
      </c>
      <c r="C6133" s="8" t="s">
        <v>16897</v>
      </c>
      <c r="D6133" s="8" t="s">
        <v>6959</v>
      </c>
      <c r="E6133" s="8" t="s">
        <v>17866</v>
      </c>
      <c r="F6133" s="8" t="s">
        <v>17867</v>
      </c>
    </row>
    <row r="6134" spans="1:6" ht="15.75" customHeight="1" x14ac:dyDescent="0.25">
      <c r="A6134" s="8" t="s">
        <v>9087</v>
      </c>
      <c r="B6134" s="8" t="s">
        <v>17156</v>
      </c>
      <c r="C6134" s="8" t="s">
        <v>17157</v>
      </c>
      <c r="D6134" s="8" t="s">
        <v>9088</v>
      </c>
      <c r="E6134" s="8" t="s">
        <v>17868</v>
      </c>
      <c r="F6134" s="8" t="s">
        <v>17869</v>
      </c>
    </row>
    <row r="6135" spans="1:6" ht="15.75" customHeight="1" x14ac:dyDescent="0.25">
      <c r="A6135" s="8" t="s">
        <v>9089</v>
      </c>
      <c r="B6135" s="8" t="s">
        <v>17260</v>
      </c>
      <c r="C6135" s="8" t="s">
        <v>17261</v>
      </c>
      <c r="D6135" s="8" t="s">
        <v>9090</v>
      </c>
      <c r="E6135" s="8" t="s">
        <v>17870</v>
      </c>
      <c r="F6135" s="8" t="s">
        <v>17871</v>
      </c>
    </row>
    <row r="6136" spans="1:6" ht="15.75" customHeight="1" x14ac:dyDescent="0.25">
      <c r="A6136" s="8" t="s">
        <v>6972</v>
      </c>
      <c r="B6136" s="8" t="s">
        <v>16734</v>
      </c>
      <c r="C6136" s="8" t="s">
        <v>16735</v>
      </c>
      <c r="D6136" s="8" t="s">
        <v>6973</v>
      </c>
      <c r="E6136" s="8" t="s">
        <v>17872</v>
      </c>
      <c r="F6136" s="8" t="s">
        <v>17873</v>
      </c>
    </row>
    <row r="6137" spans="1:6" ht="15.75" customHeight="1" x14ac:dyDescent="0.25">
      <c r="A6137" s="8" t="s">
        <v>6970</v>
      </c>
      <c r="B6137" s="8" t="s">
        <v>16742</v>
      </c>
      <c r="C6137" s="8" t="s">
        <v>16743</v>
      </c>
      <c r="D6137" s="8" t="s">
        <v>6971</v>
      </c>
      <c r="E6137" s="8" t="s">
        <v>17874</v>
      </c>
      <c r="F6137" s="8" t="s">
        <v>17875</v>
      </c>
    </row>
    <row r="6138" spans="1:6" ht="15.75" customHeight="1" x14ac:dyDescent="0.25">
      <c r="A6138" s="8" t="s">
        <v>9091</v>
      </c>
      <c r="B6138" s="8" t="s">
        <v>16746</v>
      </c>
      <c r="C6138" s="8" t="s">
        <v>16747</v>
      </c>
      <c r="D6138" s="8" t="s">
        <v>9092</v>
      </c>
      <c r="E6138" s="8" t="s">
        <v>17876</v>
      </c>
      <c r="F6138" s="8" t="s">
        <v>17877</v>
      </c>
    </row>
    <row r="6139" spans="1:6" ht="15.75" customHeight="1" x14ac:dyDescent="0.25">
      <c r="A6139" s="8" t="s">
        <v>6968</v>
      </c>
      <c r="B6139" s="8" t="s">
        <v>16848</v>
      </c>
      <c r="C6139" s="8" t="s">
        <v>16849</v>
      </c>
      <c r="D6139" s="8" t="s">
        <v>6969</v>
      </c>
      <c r="E6139" s="8" t="s">
        <v>17878</v>
      </c>
      <c r="F6139" s="8" t="s">
        <v>17879</v>
      </c>
    </row>
    <row r="6140" spans="1:6" ht="15.75" customHeight="1" x14ac:dyDescent="0.25">
      <c r="A6140" s="8" t="s">
        <v>6968</v>
      </c>
      <c r="B6140" s="8" t="s">
        <v>16750</v>
      </c>
      <c r="C6140" s="8" t="s">
        <v>16751</v>
      </c>
      <c r="D6140" s="8" t="s">
        <v>6969</v>
      </c>
      <c r="E6140" s="8" t="s">
        <v>17880</v>
      </c>
      <c r="F6140" s="8" t="s">
        <v>17881</v>
      </c>
    </row>
    <row r="6141" spans="1:6" ht="15.75" customHeight="1" x14ac:dyDescent="0.25">
      <c r="A6141" s="8" t="s">
        <v>6968</v>
      </c>
      <c r="B6141" s="8" t="s">
        <v>16856</v>
      </c>
      <c r="C6141" s="8" t="s">
        <v>16857</v>
      </c>
      <c r="D6141" s="8" t="s">
        <v>6969</v>
      </c>
      <c r="E6141" s="8" t="s">
        <v>17882</v>
      </c>
      <c r="F6141" s="8" t="s">
        <v>17883</v>
      </c>
    </row>
    <row r="6142" spans="1:6" ht="15.75" customHeight="1" x14ac:dyDescent="0.25">
      <c r="A6142" s="8" t="s">
        <v>9093</v>
      </c>
      <c r="B6142" s="8" t="s">
        <v>16848</v>
      </c>
      <c r="C6142" s="8" t="s">
        <v>16849</v>
      </c>
      <c r="D6142" s="8" t="s">
        <v>9094</v>
      </c>
      <c r="E6142" s="8" t="s">
        <v>17884</v>
      </c>
      <c r="F6142" s="8" t="s">
        <v>17885</v>
      </c>
    </row>
    <row r="6143" spans="1:6" ht="15.75" customHeight="1" x14ac:dyDescent="0.25">
      <c r="A6143" s="8" t="s">
        <v>9093</v>
      </c>
      <c r="B6143" s="8" t="s">
        <v>16856</v>
      </c>
      <c r="C6143" s="8" t="s">
        <v>16857</v>
      </c>
      <c r="D6143" s="8" t="s">
        <v>9094</v>
      </c>
      <c r="E6143" s="8" t="s">
        <v>17886</v>
      </c>
      <c r="F6143" s="8" t="s">
        <v>17887</v>
      </c>
    </row>
    <row r="6144" spans="1:6" ht="15.75" customHeight="1" x14ac:dyDescent="0.25">
      <c r="A6144" s="8" t="s">
        <v>6976</v>
      </c>
      <c r="B6144" s="8" t="s">
        <v>16936</v>
      </c>
      <c r="C6144" s="8" t="s">
        <v>16937</v>
      </c>
      <c r="D6144" s="8" t="s">
        <v>6977</v>
      </c>
      <c r="E6144" s="8" t="s">
        <v>17888</v>
      </c>
      <c r="F6144" s="8" t="s">
        <v>17889</v>
      </c>
    </row>
    <row r="6145" spans="1:6" ht="15.75" customHeight="1" x14ac:dyDescent="0.25">
      <c r="A6145" s="8" t="s">
        <v>6976</v>
      </c>
      <c r="B6145" s="8" t="s">
        <v>17597</v>
      </c>
      <c r="C6145" s="8" t="s">
        <v>17598</v>
      </c>
      <c r="D6145" s="8" t="s">
        <v>6977</v>
      </c>
      <c r="E6145" s="8" t="s">
        <v>17890</v>
      </c>
      <c r="F6145" s="8" t="s">
        <v>17891</v>
      </c>
    </row>
    <row r="6146" spans="1:6" ht="15.75" customHeight="1" x14ac:dyDescent="0.25">
      <c r="A6146" s="8" t="s">
        <v>6978</v>
      </c>
      <c r="B6146" s="8" t="s">
        <v>16762</v>
      </c>
      <c r="C6146" s="8" t="s">
        <v>16763</v>
      </c>
      <c r="D6146" s="8" t="s">
        <v>6979</v>
      </c>
      <c r="E6146" s="8" t="s">
        <v>17892</v>
      </c>
      <c r="F6146" s="8" t="s">
        <v>17893</v>
      </c>
    </row>
    <row r="6147" spans="1:6" ht="15.75" customHeight="1" x14ac:dyDescent="0.25">
      <c r="A6147" s="8" t="s">
        <v>6980</v>
      </c>
      <c r="B6147" s="8" t="s">
        <v>17272</v>
      </c>
      <c r="C6147" s="8" t="s">
        <v>17273</v>
      </c>
      <c r="D6147" s="8" t="s">
        <v>6981</v>
      </c>
      <c r="E6147" s="8" t="s">
        <v>17894</v>
      </c>
      <c r="F6147" s="8" t="s">
        <v>17895</v>
      </c>
    </row>
    <row r="6148" spans="1:6" ht="15.75" customHeight="1" x14ac:dyDescent="0.25">
      <c r="A6148" s="8" t="s">
        <v>6986</v>
      </c>
      <c r="B6148" s="8" t="s">
        <v>16942</v>
      </c>
      <c r="C6148" s="8" t="s">
        <v>16943</v>
      </c>
      <c r="D6148" s="8" t="s">
        <v>6987</v>
      </c>
      <c r="E6148" s="8" t="s">
        <v>17896</v>
      </c>
      <c r="F6148" s="8" t="s">
        <v>17897</v>
      </c>
    </row>
    <row r="6149" spans="1:6" ht="15.75" customHeight="1" x14ac:dyDescent="0.25">
      <c r="A6149" s="8" t="s">
        <v>6982</v>
      </c>
      <c r="B6149" s="8" t="s">
        <v>17898</v>
      </c>
      <c r="C6149" s="8" t="s">
        <v>17899</v>
      </c>
      <c r="D6149" s="8" t="s">
        <v>6983</v>
      </c>
      <c r="E6149" s="8" t="s">
        <v>17900</v>
      </c>
      <c r="F6149" s="8" t="s">
        <v>17901</v>
      </c>
    </row>
    <row r="6150" spans="1:6" ht="15.75" customHeight="1" x14ac:dyDescent="0.25">
      <c r="A6150" s="8" t="s">
        <v>6974</v>
      </c>
      <c r="B6150" s="8" t="s">
        <v>16766</v>
      </c>
      <c r="C6150" s="8" t="s">
        <v>16767</v>
      </c>
      <c r="D6150" s="8" t="s">
        <v>6975</v>
      </c>
      <c r="E6150" s="8" t="s">
        <v>17902</v>
      </c>
      <c r="F6150" s="8" t="s">
        <v>17903</v>
      </c>
    </row>
    <row r="6151" spans="1:6" ht="15.75" customHeight="1" x14ac:dyDescent="0.25">
      <c r="A6151" s="8" t="s">
        <v>9095</v>
      </c>
      <c r="B6151" s="8" t="s">
        <v>17184</v>
      </c>
      <c r="C6151" s="8" t="s">
        <v>17185</v>
      </c>
      <c r="D6151" s="8" t="s">
        <v>9096</v>
      </c>
      <c r="E6151" s="8" t="s">
        <v>17904</v>
      </c>
      <c r="F6151" s="8" t="s">
        <v>17905</v>
      </c>
    </row>
    <row r="6152" spans="1:6" ht="15.75" customHeight="1" x14ac:dyDescent="0.25">
      <c r="A6152" s="8" t="s">
        <v>9097</v>
      </c>
      <c r="B6152" s="8" t="s">
        <v>17291</v>
      </c>
      <c r="C6152" s="8" t="s">
        <v>17292</v>
      </c>
      <c r="D6152" s="8" t="s">
        <v>9097</v>
      </c>
      <c r="E6152" s="8" t="s">
        <v>17906</v>
      </c>
      <c r="F6152" s="8" t="s">
        <v>17906</v>
      </c>
    </row>
    <row r="6153" spans="1:6" ht="15.75" customHeight="1" x14ac:dyDescent="0.25">
      <c r="A6153" s="8" t="s">
        <v>6984</v>
      </c>
      <c r="B6153" s="8" t="s">
        <v>17294</v>
      </c>
      <c r="C6153" s="8" t="s">
        <v>17295</v>
      </c>
      <c r="D6153" s="8" t="s">
        <v>6985</v>
      </c>
      <c r="E6153" s="8" t="s">
        <v>17907</v>
      </c>
      <c r="F6153" s="8" t="s">
        <v>17908</v>
      </c>
    </row>
    <row r="6154" spans="1:6" ht="15.75" customHeight="1" x14ac:dyDescent="0.25">
      <c r="A6154" s="8" t="s">
        <v>18141</v>
      </c>
      <c r="B6154" s="8" t="s">
        <v>12142</v>
      </c>
      <c r="C6154" s="8" t="s">
        <v>12143</v>
      </c>
      <c r="D6154" s="8" t="s">
        <v>10752</v>
      </c>
      <c r="E6154" s="8" t="s">
        <v>18181</v>
      </c>
      <c r="F6154" s="8" t="s">
        <v>12144</v>
      </c>
    </row>
    <row r="6155" spans="1:6" ht="15.75" customHeight="1" x14ac:dyDescent="0.25">
      <c r="A6155" s="8" t="s">
        <v>6990</v>
      </c>
      <c r="B6155" s="8" t="s">
        <v>16770</v>
      </c>
      <c r="C6155" s="8" t="s">
        <v>16771</v>
      </c>
      <c r="D6155" s="8" t="s">
        <v>6991</v>
      </c>
      <c r="E6155" s="8" t="s">
        <v>17909</v>
      </c>
      <c r="F6155" s="8" t="s">
        <v>17910</v>
      </c>
    </row>
    <row r="6156" spans="1:6" ht="15.75" customHeight="1" x14ac:dyDescent="0.25">
      <c r="A6156" s="8" t="s">
        <v>18142</v>
      </c>
      <c r="B6156" s="8" t="s">
        <v>16687</v>
      </c>
      <c r="C6156" s="8" t="s">
        <v>16688</v>
      </c>
      <c r="D6156" s="8" t="s">
        <v>10669</v>
      </c>
      <c r="E6156" s="8" t="s">
        <v>18182</v>
      </c>
      <c r="F6156" s="8" t="s">
        <v>16689</v>
      </c>
    </row>
    <row r="6157" spans="1:6" ht="15.75" customHeight="1" x14ac:dyDescent="0.25">
      <c r="A6157" s="8" t="s">
        <v>6988</v>
      </c>
      <c r="B6157" s="8" t="s">
        <v>17447</v>
      </c>
      <c r="C6157" s="8" t="s">
        <v>17448</v>
      </c>
      <c r="D6157" s="8" t="s">
        <v>6989</v>
      </c>
      <c r="E6157" s="8" t="s">
        <v>17911</v>
      </c>
      <c r="F6157" s="8" t="s">
        <v>17912</v>
      </c>
    </row>
    <row r="6158" spans="1:6" ht="15.75" customHeight="1" x14ac:dyDescent="0.25">
      <c r="A6158" s="8" t="s">
        <v>18139</v>
      </c>
      <c r="B6158" s="8" t="s">
        <v>16681</v>
      </c>
      <c r="C6158" s="8" t="s">
        <v>16682</v>
      </c>
      <c r="D6158" s="8" t="s">
        <v>10660</v>
      </c>
      <c r="E6158" s="8" t="s">
        <v>18183</v>
      </c>
      <c r="F6158" s="8" t="s">
        <v>16683</v>
      </c>
    </row>
    <row r="6159" spans="1:6" ht="15.75" customHeight="1" x14ac:dyDescent="0.25">
      <c r="A6159" s="8" t="s">
        <v>6992</v>
      </c>
      <c r="B6159" s="8" t="s">
        <v>16784</v>
      </c>
      <c r="C6159" s="8" t="s">
        <v>16785</v>
      </c>
      <c r="D6159" s="8" t="s">
        <v>6992</v>
      </c>
      <c r="E6159" s="8" t="s">
        <v>17913</v>
      </c>
      <c r="F6159" s="8" t="s">
        <v>17913</v>
      </c>
    </row>
    <row r="6160" spans="1:6" ht="15.75" customHeight="1" x14ac:dyDescent="0.25">
      <c r="A6160" s="8" t="s">
        <v>6992</v>
      </c>
      <c r="B6160" s="8" t="s">
        <v>16971</v>
      </c>
      <c r="C6160" s="8" t="s">
        <v>16972</v>
      </c>
      <c r="D6160" s="8" t="s">
        <v>6992</v>
      </c>
      <c r="E6160" s="8" t="s">
        <v>17914</v>
      </c>
      <c r="F6160" s="8" t="s">
        <v>17914</v>
      </c>
    </row>
    <row r="6161" spans="1:6" ht="15.75" customHeight="1" x14ac:dyDescent="0.25">
      <c r="A6161" s="8" t="s">
        <v>6992</v>
      </c>
      <c r="B6161" s="8" t="s">
        <v>17915</v>
      </c>
      <c r="C6161" s="8" t="s">
        <v>17916</v>
      </c>
      <c r="D6161" s="8" t="s">
        <v>6992</v>
      </c>
      <c r="E6161" s="8" t="s">
        <v>17917</v>
      </c>
      <c r="F6161" s="8" t="s">
        <v>17917</v>
      </c>
    </row>
    <row r="6162" spans="1:6" ht="15.75" customHeight="1" x14ac:dyDescent="0.25">
      <c r="A6162" s="8" t="s">
        <v>6992</v>
      </c>
      <c r="B6162" s="8" t="s">
        <v>16787</v>
      </c>
      <c r="C6162" s="8" t="s">
        <v>16788</v>
      </c>
      <c r="D6162" s="8" t="s">
        <v>6992</v>
      </c>
      <c r="E6162" s="8" t="s">
        <v>17918</v>
      </c>
      <c r="F6162" s="8" t="s">
        <v>17918</v>
      </c>
    </row>
    <row r="6163" spans="1:6" ht="15.75" customHeight="1" x14ac:dyDescent="0.25">
      <c r="A6163" s="8" t="s">
        <v>6995</v>
      </c>
      <c r="B6163" s="8" t="s">
        <v>17451</v>
      </c>
      <c r="C6163" s="8" t="s">
        <v>17452</v>
      </c>
      <c r="D6163" s="8" t="s">
        <v>6996</v>
      </c>
      <c r="E6163" s="8" t="s">
        <v>17919</v>
      </c>
      <c r="F6163" s="8" t="s">
        <v>17920</v>
      </c>
    </row>
    <row r="6164" spans="1:6" ht="15.75" customHeight="1" x14ac:dyDescent="0.25">
      <c r="A6164" s="8" t="s">
        <v>6993</v>
      </c>
      <c r="B6164" s="8" t="s">
        <v>16979</v>
      </c>
      <c r="C6164" s="8" t="s">
        <v>16980</v>
      </c>
      <c r="D6164" s="8" t="s">
        <v>6994</v>
      </c>
      <c r="E6164" s="8" t="s">
        <v>17921</v>
      </c>
      <c r="F6164" s="8" t="s">
        <v>17922</v>
      </c>
    </row>
    <row r="6165" spans="1:6" ht="15.75" customHeight="1" x14ac:dyDescent="0.25">
      <c r="A6165" s="8" t="s">
        <v>10714</v>
      </c>
      <c r="B6165" s="8" t="s">
        <v>12145</v>
      </c>
      <c r="C6165" s="8" t="s">
        <v>12146</v>
      </c>
      <c r="D6165" s="8" t="s">
        <v>10714</v>
      </c>
      <c r="E6165" s="8" t="s">
        <v>12147</v>
      </c>
      <c r="F6165" s="8" t="s">
        <v>12147</v>
      </c>
    </row>
    <row r="6166" spans="1:6" ht="15.75" customHeight="1" x14ac:dyDescent="0.25">
      <c r="A6166" s="8" t="s">
        <v>7002</v>
      </c>
      <c r="B6166" s="8" t="s">
        <v>16790</v>
      </c>
      <c r="C6166" s="8" t="s">
        <v>16791</v>
      </c>
      <c r="D6166" s="8" t="s">
        <v>7003</v>
      </c>
      <c r="E6166" s="8" t="s">
        <v>17923</v>
      </c>
      <c r="F6166" s="8" t="s">
        <v>17924</v>
      </c>
    </row>
    <row r="6167" spans="1:6" ht="15.75" customHeight="1" x14ac:dyDescent="0.25">
      <c r="A6167" s="8" t="s">
        <v>6999</v>
      </c>
      <c r="B6167" s="8" t="s">
        <v>17302</v>
      </c>
      <c r="C6167" s="8" t="s">
        <v>17303</v>
      </c>
      <c r="D6167" s="8" t="s">
        <v>6999</v>
      </c>
      <c r="E6167" s="8" t="s">
        <v>17925</v>
      </c>
      <c r="F6167" s="8" t="s">
        <v>17925</v>
      </c>
    </row>
    <row r="6168" spans="1:6" ht="15.75" customHeight="1" x14ac:dyDescent="0.25">
      <c r="A6168" s="8" t="s">
        <v>6997</v>
      </c>
      <c r="B6168" s="8" t="s">
        <v>16993</v>
      </c>
      <c r="C6168" s="8" t="s">
        <v>16994</v>
      </c>
      <c r="D6168" s="8" t="s">
        <v>6998</v>
      </c>
      <c r="E6168" s="8" t="s">
        <v>17926</v>
      </c>
      <c r="F6168" s="8" t="s">
        <v>17927</v>
      </c>
    </row>
    <row r="6169" spans="1:6" ht="15.75" customHeight="1" x14ac:dyDescent="0.25">
      <c r="A6169" s="8" t="s">
        <v>7000</v>
      </c>
      <c r="B6169" s="8" t="s">
        <v>17928</v>
      </c>
      <c r="C6169" s="8" t="s">
        <v>17929</v>
      </c>
      <c r="D6169" s="8" t="s">
        <v>7001</v>
      </c>
      <c r="E6169" s="8" t="s">
        <v>17930</v>
      </c>
      <c r="F6169" s="8" t="s">
        <v>17931</v>
      </c>
    </row>
    <row r="6170" spans="1:6" ht="15.75" customHeight="1" x14ac:dyDescent="0.25">
      <c r="A6170" s="8" t="s">
        <v>7004</v>
      </c>
      <c r="B6170" s="8" t="s">
        <v>17001</v>
      </c>
      <c r="C6170" s="8" t="s">
        <v>17002</v>
      </c>
      <c r="D6170" s="8" t="s">
        <v>7004</v>
      </c>
      <c r="E6170" s="8" t="s">
        <v>17932</v>
      </c>
      <c r="F6170" s="8" t="s">
        <v>17932</v>
      </c>
    </row>
    <row r="6171" spans="1:6" ht="15.75" customHeight="1" x14ac:dyDescent="0.25">
      <c r="A6171" s="8" t="s">
        <v>9098</v>
      </c>
      <c r="B6171" s="8" t="s">
        <v>16848</v>
      </c>
      <c r="C6171" s="8" t="s">
        <v>16849</v>
      </c>
      <c r="D6171" s="8" t="s">
        <v>9099</v>
      </c>
      <c r="E6171" s="8" t="s">
        <v>17933</v>
      </c>
      <c r="F6171" s="8" t="s">
        <v>17934</v>
      </c>
    </row>
    <row r="6172" spans="1:6" ht="15.75" customHeight="1" x14ac:dyDescent="0.25">
      <c r="A6172" s="8" t="s">
        <v>9098</v>
      </c>
      <c r="B6172" s="8" t="s">
        <v>16856</v>
      </c>
      <c r="C6172" s="8" t="s">
        <v>16857</v>
      </c>
      <c r="D6172" s="8" t="s">
        <v>9099</v>
      </c>
      <c r="E6172" s="8" t="s">
        <v>17935</v>
      </c>
      <c r="F6172" s="8" t="s">
        <v>17936</v>
      </c>
    </row>
    <row r="6173" spans="1:6" ht="15.75" customHeight="1" x14ac:dyDescent="0.25">
      <c r="A6173" s="8" t="s">
        <v>7011</v>
      </c>
      <c r="B6173" s="8" t="s">
        <v>16798</v>
      </c>
      <c r="C6173" s="8" t="s">
        <v>16799</v>
      </c>
      <c r="D6173" s="8" t="s">
        <v>7012</v>
      </c>
      <c r="E6173" s="8" t="s">
        <v>17937</v>
      </c>
      <c r="F6173" s="8" t="s">
        <v>17938</v>
      </c>
    </row>
    <row r="6174" spans="1:6" ht="15.75" customHeight="1" x14ac:dyDescent="0.25">
      <c r="A6174" s="8" t="s">
        <v>7011</v>
      </c>
      <c r="B6174" s="8" t="s">
        <v>16802</v>
      </c>
      <c r="C6174" s="8" t="s">
        <v>16803</v>
      </c>
      <c r="D6174" s="8" t="s">
        <v>7012</v>
      </c>
      <c r="E6174" s="8" t="s">
        <v>17939</v>
      </c>
      <c r="F6174" s="8" t="s">
        <v>17940</v>
      </c>
    </row>
    <row r="6175" spans="1:6" ht="15.75" customHeight="1" x14ac:dyDescent="0.25">
      <c r="A6175" s="8" t="s">
        <v>7011</v>
      </c>
      <c r="B6175" s="8" t="s">
        <v>16806</v>
      </c>
      <c r="C6175" s="8" t="s">
        <v>16807</v>
      </c>
      <c r="D6175" s="8" t="s">
        <v>7012</v>
      </c>
      <c r="E6175" s="8" t="s">
        <v>17941</v>
      </c>
      <c r="F6175" s="8" t="s">
        <v>17942</v>
      </c>
    </row>
    <row r="6176" spans="1:6" ht="15.75" customHeight="1" x14ac:dyDescent="0.25">
      <c r="A6176" s="8" t="s">
        <v>7013</v>
      </c>
      <c r="B6176" s="8" t="s">
        <v>17209</v>
      </c>
      <c r="C6176" s="8" t="s">
        <v>17210</v>
      </c>
      <c r="D6176" s="8" t="s">
        <v>7014</v>
      </c>
      <c r="E6176" s="8" t="s">
        <v>17943</v>
      </c>
      <c r="F6176" s="8" t="s">
        <v>17944</v>
      </c>
    </row>
    <row r="6177" spans="1:6" ht="15.75" customHeight="1" x14ac:dyDescent="0.25">
      <c r="A6177" s="8" t="s">
        <v>9100</v>
      </c>
      <c r="B6177" s="8" t="s">
        <v>12715</v>
      </c>
      <c r="C6177" s="8" t="s">
        <v>12716</v>
      </c>
      <c r="D6177" s="8" t="s">
        <v>9100</v>
      </c>
      <c r="E6177" s="8" t="s">
        <v>17945</v>
      </c>
      <c r="F6177" s="8" t="s">
        <v>17945</v>
      </c>
    </row>
    <row r="6178" spans="1:6" ht="15.75" customHeight="1" x14ac:dyDescent="0.25">
      <c r="A6178" s="8" t="s">
        <v>7015</v>
      </c>
      <c r="B6178" s="8" t="s">
        <v>16848</v>
      </c>
      <c r="C6178" s="8" t="s">
        <v>16849</v>
      </c>
      <c r="D6178" s="8" t="s">
        <v>7015</v>
      </c>
      <c r="E6178" s="8" t="s">
        <v>17946</v>
      </c>
      <c r="F6178" s="8" t="s">
        <v>17946</v>
      </c>
    </row>
    <row r="6179" spans="1:6" ht="15.75" customHeight="1" x14ac:dyDescent="0.25">
      <c r="A6179" s="8" t="s">
        <v>7015</v>
      </c>
      <c r="B6179" s="8" t="s">
        <v>16856</v>
      </c>
      <c r="C6179" s="8" t="s">
        <v>16857</v>
      </c>
      <c r="D6179" s="8" t="s">
        <v>7015</v>
      </c>
      <c r="E6179" s="8" t="s">
        <v>17947</v>
      </c>
      <c r="F6179" s="8" t="s">
        <v>17947</v>
      </c>
    </row>
    <row r="6180" spans="1:6" ht="15.75" customHeight="1" x14ac:dyDescent="0.25">
      <c r="A6180" s="8" t="s">
        <v>9101</v>
      </c>
      <c r="B6180" s="8" t="s">
        <v>17215</v>
      </c>
      <c r="C6180" s="8" t="s">
        <v>17216</v>
      </c>
      <c r="D6180" s="8" t="s">
        <v>9102</v>
      </c>
      <c r="E6180" s="8" t="s">
        <v>17948</v>
      </c>
      <c r="F6180" s="8" t="s">
        <v>17949</v>
      </c>
    </row>
    <row r="6181" spans="1:6" ht="15.75" customHeight="1" x14ac:dyDescent="0.25">
      <c r="A6181" s="8" t="s">
        <v>9101</v>
      </c>
      <c r="B6181" s="8" t="s">
        <v>17219</v>
      </c>
      <c r="C6181" s="8" t="s">
        <v>17220</v>
      </c>
      <c r="D6181" s="8" t="s">
        <v>9102</v>
      </c>
      <c r="E6181" s="8" t="s">
        <v>17950</v>
      </c>
      <c r="F6181" s="8" t="s">
        <v>17951</v>
      </c>
    </row>
    <row r="6182" spans="1:6" ht="15.75" customHeight="1" x14ac:dyDescent="0.25">
      <c r="A6182" s="8" t="s">
        <v>7016</v>
      </c>
      <c r="B6182" s="8" t="s">
        <v>16816</v>
      </c>
      <c r="C6182" s="8" t="s">
        <v>16817</v>
      </c>
      <c r="D6182" s="8" t="s">
        <v>7017</v>
      </c>
      <c r="E6182" s="8" t="s">
        <v>17952</v>
      </c>
      <c r="F6182" s="8" t="s">
        <v>17953</v>
      </c>
    </row>
    <row r="6183" spans="1:6" ht="15.75" customHeight="1" x14ac:dyDescent="0.25">
      <c r="A6183" s="8" t="s">
        <v>7016</v>
      </c>
      <c r="B6183" s="8" t="s">
        <v>16820</v>
      </c>
      <c r="C6183" s="8" t="s">
        <v>16821</v>
      </c>
      <c r="D6183" s="8" t="s">
        <v>7017</v>
      </c>
      <c r="E6183" s="8" t="s">
        <v>17954</v>
      </c>
      <c r="F6183" s="8" t="s">
        <v>17955</v>
      </c>
    </row>
    <row r="6184" spans="1:6" ht="15.75" customHeight="1" x14ac:dyDescent="0.25">
      <c r="A6184" s="8" t="s">
        <v>7020</v>
      </c>
      <c r="B6184" s="8" t="s">
        <v>16884</v>
      </c>
      <c r="C6184" s="8" t="s">
        <v>16885</v>
      </c>
      <c r="D6184" s="8" t="s">
        <v>7021</v>
      </c>
      <c r="E6184" s="8" t="s">
        <v>17956</v>
      </c>
      <c r="F6184" s="8" t="s">
        <v>17957</v>
      </c>
    </row>
    <row r="6185" spans="1:6" ht="15.75" customHeight="1" x14ac:dyDescent="0.25">
      <c r="A6185" s="8" t="s">
        <v>7022</v>
      </c>
      <c r="B6185" s="8" t="s">
        <v>17329</v>
      </c>
      <c r="C6185" s="8" t="s">
        <v>17330</v>
      </c>
      <c r="D6185" s="8" t="s">
        <v>7023</v>
      </c>
      <c r="E6185" s="8" t="s">
        <v>17958</v>
      </c>
      <c r="F6185" s="8" t="s">
        <v>17959</v>
      </c>
    </row>
    <row r="6186" spans="1:6" ht="15.75" customHeight="1" x14ac:dyDescent="0.25">
      <c r="A6186" s="8" t="s">
        <v>7009</v>
      </c>
      <c r="B6186" s="8" t="s">
        <v>17960</v>
      </c>
      <c r="C6186" s="8" t="s">
        <v>17961</v>
      </c>
      <c r="D6186" s="8" t="s">
        <v>7010</v>
      </c>
      <c r="E6186" s="8" t="s">
        <v>17962</v>
      </c>
      <c r="F6186" s="8" t="s">
        <v>17963</v>
      </c>
    </row>
    <row r="6187" spans="1:6" ht="15.75" customHeight="1" x14ac:dyDescent="0.25">
      <c r="A6187" s="8" t="s">
        <v>7009</v>
      </c>
      <c r="B6187" s="8" t="s">
        <v>17964</v>
      </c>
      <c r="C6187" s="8" t="s">
        <v>17965</v>
      </c>
      <c r="D6187" s="8" t="s">
        <v>7010</v>
      </c>
      <c r="E6187" s="8" t="s">
        <v>17966</v>
      </c>
      <c r="F6187" s="8" t="s">
        <v>17967</v>
      </c>
    </row>
    <row r="6188" spans="1:6" ht="15.75" customHeight="1" x14ac:dyDescent="0.25">
      <c r="A6188" s="8" t="s">
        <v>7024</v>
      </c>
      <c r="B6188" s="8" t="s">
        <v>17046</v>
      </c>
      <c r="C6188" s="8" t="s">
        <v>17047</v>
      </c>
      <c r="D6188" s="8" t="s">
        <v>7025</v>
      </c>
      <c r="E6188" s="8" t="s">
        <v>17968</v>
      </c>
      <c r="F6188" s="8" t="s">
        <v>17969</v>
      </c>
    </row>
    <row r="6189" spans="1:6" ht="15.75" customHeight="1" x14ac:dyDescent="0.25">
      <c r="A6189" s="8" t="s">
        <v>7027</v>
      </c>
      <c r="B6189" s="8" t="s">
        <v>16844</v>
      </c>
      <c r="C6189" s="8" t="s">
        <v>16845</v>
      </c>
      <c r="D6189" s="8" t="s">
        <v>7028</v>
      </c>
      <c r="E6189" s="8" t="s">
        <v>17970</v>
      </c>
      <c r="F6189" s="8" t="s">
        <v>17971</v>
      </c>
    </row>
    <row r="6190" spans="1:6" ht="15.75" customHeight="1" x14ac:dyDescent="0.25">
      <c r="A6190" s="8" t="s">
        <v>9105</v>
      </c>
      <c r="B6190" s="8" t="s">
        <v>16848</v>
      </c>
      <c r="C6190" s="8" t="s">
        <v>16849</v>
      </c>
      <c r="D6190" s="8" t="s">
        <v>9106</v>
      </c>
      <c r="E6190" s="8" t="s">
        <v>17972</v>
      </c>
      <c r="F6190" s="8" t="s">
        <v>17973</v>
      </c>
    </row>
    <row r="6191" spans="1:6" ht="15.75" customHeight="1" x14ac:dyDescent="0.25">
      <c r="A6191" s="8" t="s">
        <v>9105</v>
      </c>
      <c r="B6191" s="8" t="s">
        <v>16856</v>
      </c>
      <c r="C6191" s="8" t="s">
        <v>16857</v>
      </c>
      <c r="D6191" s="8" t="s">
        <v>9106</v>
      </c>
      <c r="E6191" s="8" t="s">
        <v>17974</v>
      </c>
      <c r="F6191" s="8" t="s">
        <v>17975</v>
      </c>
    </row>
    <row r="6192" spans="1:6" ht="15.75" customHeight="1" x14ac:dyDescent="0.25">
      <c r="A6192" s="8" t="s">
        <v>7029</v>
      </c>
      <c r="B6192" s="8" t="s">
        <v>17683</v>
      </c>
      <c r="C6192" s="8" t="s">
        <v>17684</v>
      </c>
      <c r="D6192" s="8" t="s">
        <v>7029</v>
      </c>
      <c r="E6192" s="8" t="s">
        <v>17976</v>
      </c>
      <c r="F6192" s="8" t="s">
        <v>17976</v>
      </c>
    </row>
    <row r="6193" spans="1:6" ht="15.75" customHeight="1" x14ac:dyDescent="0.25">
      <c r="A6193" s="8" t="s">
        <v>7030</v>
      </c>
      <c r="B6193" s="8" t="s">
        <v>16703</v>
      </c>
      <c r="C6193" s="8" t="s">
        <v>16704</v>
      </c>
      <c r="D6193" s="8" t="s">
        <v>7031</v>
      </c>
      <c r="E6193" s="8" t="s">
        <v>17977</v>
      </c>
      <c r="F6193" s="8" t="s">
        <v>17978</v>
      </c>
    </row>
    <row r="6194" spans="1:6" ht="15.75" customHeight="1" x14ac:dyDescent="0.25">
      <c r="A6194" s="8" t="s">
        <v>7030</v>
      </c>
      <c r="B6194" s="8" t="s">
        <v>16711</v>
      </c>
      <c r="C6194" s="8" t="s">
        <v>16712</v>
      </c>
      <c r="D6194" s="8" t="s">
        <v>7031</v>
      </c>
      <c r="E6194" s="8" t="s">
        <v>17979</v>
      </c>
      <c r="F6194" s="8" t="s">
        <v>17980</v>
      </c>
    </row>
    <row r="6195" spans="1:6" ht="15.75" customHeight="1" x14ac:dyDescent="0.25">
      <c r="A6195" s="8" t="s">
        <v>18145</v>
      </c>
      <c r="B6195" s="8" t="s">
        <v>14211</v>
      </c>
      <c r="C6195" s="8" t="s">
        <v>14212</v>
      </c>
      <c r="D6195" s="8" t="s">
        <v>7063</v>
      </c>
      <c r="E6195" s="8" t="s">
        <v>18184</v>
      </c>
      <c r="F6195" s="8" t="s">
        <v>18185</v>
      </c>
    </row>
    <row r="6196" spans="1:6" ht="15.75" customHeight="1" x14ac:dyDescent="0.25">
      <c r="A6196" s="8" t="s">
        <v>7072</v>
      </c>
      <c r="B6196" s="8" t="s">
        <v>16719</v>
      </c>
      <c r="C6196" s="8" t="s">
        <v>16720</v>
      </c>
      <c r="D6196" s="8" t="s">
        <v>7073</v>
      </c>
      <c r="E6196" s="8" t="s">
        <v>17981</v>
      </c>
      <c r="F6196" s="8" t="s">
        <v>17982</v>
      </c>
    </row>
    <row r="6197" spans="1:6" ht="15.75" customHeight="1" x14ac:dyDescent="0.25">
      <c r="A6197" s="8" t="s">
        <v>7072</v>
      </c>
      <c r="B6197" s="8" t="s">
        <v>16723</v>
      </c>
      <c r="C6197" s="8" t="s">
        <v>16724</v>
      </c>
      <c r="D6197" s="8" t="s">
        <v>7073</v>
      </c>
      <c r="E6197" s="8" t="s">
        <v>17983</v>
      </c>
      <c r="F6197" s="8" t="s">
        <v>17984</v>
      </c>
    </row>
    <row r="6198" spans="1:6" ht="15.75" customHeight="1" x14ac:dyDescent="0.25">
      <c r="A6198" s="8" t="s">
        <v>9118</v>
      </c>
      <c r="B6198" s="8" t="s">
        <v>17138</v>
      </c>
      <c r="C6198" s="8" t="s">
        <v>17139</v>
      </c>
      <c r="D6198" s="8" t="s">
        <v>9119</v>
      </c>
      <c r="E6198" s="8" t="s">
        <v>17985</v>
      </c>
      <c r="F6198" s="8" t="s">
        <v>17986</v>
      </c>
    </row>
    <row r="6199" spans="1:6" ht="15.75" customHeight="1" x14ac:dyDescent="0.25">
      <c r="A6199" s="8" t="s">
        <v>9107</v>
      </c>
      <c r="B6199" s="8" t="s">
        <v>17250</v>
      </c>
      <c r="C6199" s="8" t="s">
        <v>17251</v>
      </c>
      <c r="D6199" s="8" t="s">
        <v>9108</v>
      </c>
      <c r="E6199" s="8" t="s">
        <v>17987</v>
      </c>
      <c r="F6199" s="8" t="s">
        <v>17988</v>
      </c>
    </row>
    <row r="6200" spans="1:6" ht="15.75" customHeight="1" x14ac:dyDescent="0.25">
      <c r="A6200" s="8" t="s">
        <v>7032</v>
      </c>
      <c r="B6200" s="8" t="s">
        <v>17562</v>
      </c>
      <c r="C6200" s="8" t="s">
        <v>17563</v>
      </c>
      <c r="D6200" s="8" t="s">
        <v>7033</v>
      </c>
      <c r="E6200" s="8" t="s">
        <v>17989</v>
      </c>
      <c r="F6200" s="8" t="s">
        <v>17990</v>
      </c>
    </row>
    <row r="6201" spans="1:6" ht="15.75" customHeight="1" x14ac:dyDescent="0.25">
      <c r="A6201" s="8" t="s">
        <v>7034</v>
      </c>
      <c r="B6201" s="8" t="s">
        <v>17390</v>
      </c>
      <c r="C6201" s="8" t="s">
        <v>17391</v>
      </c>
      <c r="D6201" s="8" t="s">
        <v>7035</v>
      </c>
      <c r="E6201" s="8" t="s">
        <v>17991</v>
      </c>
      <c r="F6201" s="8" t="s">
        <v>17992</v>
      </c>
    </row>
    <row r="6202" spans="1:6" ht="15.75" customHeight="1" x14ac:dyDescent="0.25">
      <c r="A6202" s="8" t="s">
        <v>7034</v>
      </c>
      <c r="B6202" s="8" t="s">
        <v>17156</v>
      </c>
      <c r="C6202" s="8" t="s">
        <v>17157</v>
      </c>
      <c r="D6202" s="8" t="s">
        <v>7035</v>
      </c>
      <c r="E6202" s="8" t="s">
        <v>17993</v>
      </c>
      <c r="F6202" s="8" t="s">
        <v>17994</v>
      </c>
    </row>
    <row r="6203" spans="1:6" ht="15.75" customHeight="1" x14ac:dyDescent="0.25">
      <c r="A6203" s="8" t="s">
        <v>7036</v>
      </c>
      <c r="B6203" s="8" t="s">
        <v>16734</v>
      </c>
      <c r="C6203" s="8" t="s">
        <v>16735</v>
      </c>
      <c r="D6203" s="8" t="s">
        <v>7037</v>
      </c>
      <c r="E6203" s="8" t="s">
        <v>17995</v>
      </c>
      <c r="F6203" s="8" t="s">
        <v>17996</v>
      </c>
    </row>
    <row r="6204" spans="1:6" ht="15.75" customHeight="1" x14ac:dyDescent="0.25">
      <c r="A6204" s="8" t="s">
        <v>9111</v>
      </c>
      <c r="B6204" s="8" t="s">
        <v>16746</v>
      </c>
      <c r="C6204" s="8" t="s">
        <v>16747</v>
      </c>
      <c r="D6204" s="8" t="s">
        <v>9112</v>
      </c>
      <c r="E6204" s="8" t="s">
        <v>17997</v>
      </c>
      <c r="F6204" s="8" t="s">
        <v>17998</v>
      </c>
    </row>
    <row r="6205" spans="1:6" ht="15.75" customHeight="1" x14ac:dyDescent="0.25">
      <c r="A6205" s="8" t="s">
        <v>9109</v>
      </c>
      <c r="B6205" s="8" t="s">
        <v>16848</v>
      </c>
      <c r="C6205" s="8" t="s">
        <v>16849</v>
      </c>
      <c r="D6205" s="8" t="s">
        <v>9110</v>
      </c>
      <c r="E6205" s="8" t="s">
        <v>17999</v>
      </c>
      <c r="F6205" s="8" t="s">
        <v>18000</v>
      </c>
    </row>
    <row r="6206" spans="1:6" ht="15.75" customHeight="1" x14ac:dyDescent="0.25">
      <c r="A6206" s="8" t="s">
        <v>9109</v>
      </c>
      <c r="B6206" s="8" t="s">
        <v>16856</v>
      </c>
      <c r="C6206" s="8" t="s">
        <v>16857</v>
      </c>
      <c r="D6206" s="8" t="s">
        <v>9110</v>
      </c>
      <c r="E6206" s="8" t="s">
        <v>18001</v>
      </c>
      <c r="F6206" s="8" t="s">
        <v>18002</v>
      </c>
    </row>
    <row r="6207" spans="1:6" ht="15.75" customHeight="1" x14ac:dyDescent="0.25">
      <c r="A6207" s="8" t="s">
        <v>7038</v>
      </c>
      <c r="B6207" s="8" t="s">
        <v>16848</v>
      </c>
      <c r="C6207" s="8" t="s">
        <v>16849</v>
      </c>
      <c r="D6207" s="8" t="s">
        <v>7039</v>
      </c>
      <c r="E6207" s="8" t="s">
        <v>18003</v>
      </c>
      <c r="F6207" s="8" t="s">
        <v>18004</v>
      </c>
    </row>
    <row r="6208" spans="1:6" ht="15.75" customHeight="1" x14ac:dyDescent="0.25">
      <c r="A6208" s="8" t="s">
        <v>7038</v>
      </c>
      <c r="B6208" s="8" t="s">
        <v>16856</v>
      </c>
      <c r="C6208" s="8" t="s">
        <v>16857</v>
      </c>
      <c r="D6208" s="8" t="s">
        <v>7039</v>
      </c>
      <c r="E6208" s="8" t="s">
        <v>18005</v>
      </c>
      <c r="F6208" s="8" t="s">
        <v>18006</v>
      </c>
    </row>
    <row r="6209" spans="1:6" ht="15.75" customHeight="1" x14ac:dyDescent="0.25">
      <c r="A6209" s="8" t="s">
        <v>7040</v>
      </c>
      <c r="B6209" s="8" t="s">
        <v>16932</v>
      </c>
      <c r="C6209" s="8" t="s">
        <v>16933</v>
      </c>
      <c r="D6209" s="8" t="s">
        <v>7041</v>
      </c>
      <c r="E6209" s="8" t="s">
        <v>18007</v>
      </c>
      <c r="F6209" s="8" t="s">
        <v>18008</v>
      </c>
    </row>
    <row r="6210" spans="1:6" ht="15.75" customHeight="1" x14ac:dyDescent="0.25">
      <c r="A6210" s="8" t="s">
        <v>9113</v>
      </c>
      <c r="B6210" s="8" t="s">
        <v>16942</v>
      </c>
      <c r="C6210" s="8" t="s">
        <v>16943</v>
      </c>
      <c r="D6210" s="8" t="s">
        <v>9114</v>
      </c>
      <c r="E6210" s="8" t="s">
        <v>18009</v>
      </c>
      <c r="F6210" s="8" t="s">
        <v>18010</v>
      </c>
    </row>
    <row r="6211" spans="1:6" ht="15.75" customHeight="1" x14ac:dyDescent="0.25">
      <c r="A6211" s="8" t="s">
        <v>7044</v>
      </c>
      <c r="B6211" s="8" t="s">
        <v>16946</v>
      </c>
      <c r="C6211" s="8" t="s">
        <v>16947</v>
      </c>
      <c r="D6211" s="8" t="s">
        <v>7045</v>
      </c>
      <c r="E6211" s="8" t="s">
        <v>18011</v>
      </c>
      <c r="F6211" s="8" t="s">
        <v>18012</v>
      </c>
    </row>
    <row r="6212" spans="1:6" ht="15.75" customHeight="1" x14ac:dyDescent="0.25">
      <c r="A6212" s="8" t="s">
        <v>7042</v>
      </c>
      <c r="B6212" s="8" t="s">
        <v>18013</v>
      </c>
      <c r="C6212" s="8" t="s">
        <v>18014</v>
      </c>
      <c r="D6212" s="8" t="s">
        <v>7043</v>
      </c>
      <c r="E6212" s="8" t="s">
        <v>18015</v>
      </c>
      <c r="F6212" s="8" t="s">
        <v>18016</v>
      </c>
    </row>
    <row r="6213" spans="1:6" ht="15.75" customHeight="1" x14ac:dyDescent="0.25">
      <c r="A6213" s="8" t="s">
        <v>9115</v>
      </c>
      <c r="B6213" s="8" t="s">
        <v>16787</v>
      </c>
      <c r="C6213" s="8" t="s">
        <v>16788</v>
      </c>
      <c r="D6213" s="8" t="s">
        <v>9115</v>
      </c>
      <c r="E6213" s="8" t="s">
        <v>18017</v>
      </c>
      <c r="F6213" s="8" t="s">
        <v>18017</v>
      </c>
    </row>
    <row r="6214" spans="1:6" ht="15.75" customHeight="1" x14ac:dyDescent="0.25">
      <c r="A6214" s="8" t="s">
        <v>18143</v>
      </c>
      <c r="B6214" s="8" t="s">
        <v>9124</v>
      </c>
      <c r="C6214" s="8" t="s">
        <v>9125</v>
      </c>
      <c r="D6214" s="8" t="s">
        <v>18144</v>
      </c>
      <c r="E6214" s="8" t="s">
        <v>18186</v>
      </c>
      <c r="F6214" s="8" t="s">
        <v>18187</v>
      </c>
    </row>
    <row r="6215" spans="1:6" ht="15.75" customHeight="1" x14ac:dyDescent="0.25">
      <c r="A6215" s="8" t="s">
        <v>7048</v>
      </c>
      <c r="B6215" s="8" t="s">
        <v>16983</v>
      </c>
      <c r="C6215" s="8" t="s">
        <v>16984</v>
      </c>
      <c r="D6215" s="8" t="s">
        <v>7049</v>
      </c>
      <c r="E6215" s="8" t="s">
        <v>18018</v>
      </c>
      <c r="F6215" s="8" t="s">
        <v>18019</v>
      </c>
    </row>
    <row r="6216" spans="1:6" ht="15.75" customHeight="1" x14ac:dyDescent="0.25">
      <c r="A6216" s="8" t="s">
        <v>7048</v>
      </c>
      <c r="B6216" s="8" t="s">
        <v>17630</v>
      </c>
      <c r="C6216" s="8" t="s">
        <v>17631</v>
      </c>
      <c r="D6216" s="8" t="s">
        <v>7049</v>
      </c>
      <c r="E6216" s="8" t="s">
        <v>18020</v>
      </c>
      <c r="F6216" s="8" t="s">
        <v>18021</v>
      </c>
    </row>
    <row r="6217" spans="1:6" ht="15.75" customHeight="1" x14ac:dyDescent="0.25">
      <c r="A6217" s="8" t="s">
        <v>7048</v>
      </c>
      <c r="B6217" s="8" t="s">
        <v>16987</v>
      </c>
      <c r="C6217" s="8" t="s">
        <v>16988</v>
      </c>
      <c r="D6217" s="8" t="s">
        <v>7049</v>
      </c>
      <c r="E6217" s="8" t="s">
        <v>18022</v>
      </c>
      <c r="F6217" s="8" t="s">
        <v>18023</v>
      </c>
    </row>
    <row r="6218" spans="1:6" ht="15.75" customHeight="1" x14ac:dyDescent="0.25">
      <c r="A6218" s="8" t="s">
        <v>7048</v>
      </c>
      <c r="B6218" s="8" t="s">
        <v>17636</v>
      </c>
      <c r="C6218" s="8" t="s">
        <v>17637</v>
      </c>
      <c r="D6218" s="8" t="s">
        <v>7049</v>
      </c>
      <c r="E6218" s="8" t="s">
        <v>18024</v>
      </c>
      <c r="F6218" s="8" t="s">
        <v>18025</v>
      </c>
    </row>
    <row r="6219" spans="1:6" ht="15.75" customHeight="1" x14ac:dyDescent="0.25">
      <c r="A6219" s="8" t="s">
        <v>7046</v>
      </c>
      <c r="B6219" s="8" t="s">
        <v>17779</v>
      </c>
      <c r="C6219" s="8" t="s">
        <v>17780</v>
      </c>
      <c r="D6219" s="8" t="s">
        <v>7047</v>
      </c>
      <c r="E6219" s="8" t="s">
        <v>18026</v>
      </c>
      <c r="F6219" s="8" t="s">
        <v>18027</v>
      </c>
    </row>
    <row r="6220" spans="1:6" ht="15.75" customHeight="1" x14ac:dyDescent="0.25">
      <c r="A6220" s="8" t="s">
        <v>7046</v>
      </c>
      <c r="B6220" s="8" t="s">
        <v>17783</v>
      </c>
      <c r="C6220" s="8" t="s">
        <v>17784</v>
      </c>
      <c r="D6220" s="8" t="s">
        <v>7047</v>
      </c>
      <c r="E6220" s="8" t="s">
        <v>18028</v>
      </c>
      <c r="F6220" s="8" t="s">
        <v>18029</v>
      </c>
    </row>
    <row r="6221" spans="1:6" ht="15.75" customHeight="1" x14ac:dyDescent="0.25">
      <c r="A6221" s="8" t="s">
        <v>7053</v>
      </c>
      <c r="B6221" s="8" t="s">
        <v>16790</v>
      </c>
      <c r="C6221" s="8" t="s">
        <v>16791</v>
      </c>
      <c r="D6221" s="8" t="s">
        <v>7054</v>
      </c>
      <c r="E6221" s="8" t="s">
        <v>18030</v>
      </c>
      <c r="F6221" s="8" t="s">
        <v>18031</v>
      </c>
    </row>
    <row r="6222" spans="1:6" ht="15.75" customHeight="1" x14ac:dyDescent="0.25">
      <c r="A6222" s="8" t="s">
        <v>7050</v>
      </c>
      <c r="B6222" s="8" t="s">
        <v>17302</v>
      </c>
      <c r="C6222" s="8" t="s">
        <v>17303</v>
      </c>
      <c r="D6222" s="8" t="s">
        <v>7050</v>
      </c>
      <c r="E6222" s="8" t="s">
        <v>18032</v>
      </c>
      <c r="F6222" s="8" t="s">
        <v>18032</v>
      </c>
    </row>
    <row r="6223" spans="1:6" ht="15.75" customHeight="1" x14ac:dyDescent="0.25">
      <c r="A6223" s="8" t="s">
        <v>7051</v>
      </c>
      <c r="B6223" s="8" t="s">
        <v>17307</v>
      </c>
      <c r="C6223" s="8" t="s">
        <v>17308</v>
      </c>
      <c r="D6223" s="8" t="s">
        <v>7052</v>
      </c>
      <c r="E6223" s="8" t="s">
        <v>18033</v>
      </c>
      <c r="F6223" s="8" t="s">
        <v>18034</v>
      </c>
    </row>
    <row r="6224" spans="1:6" ht="15.75" customHeight="1" x14ac:dyDescent="0.25">
      <c r="A6224" s="8" t="s">
        <v>7051</v>
      </c>
      <c r="B6224" s="8" t="s">
        <v>18035</v>
      </c>
      <c r="C6224" s="8" t="s">
        <v>18036</v>
      </c>
      <c r="D6224" s="8" t="s">
        <v>7052</v>
      </c>
      <c r="E6224" s="8" t="s">
        <v>18037</v>
      </c>
      <c r="F6224" s="8" t="s">
        <v>18038</v>
      </c>
    </row>
    <row r="6225" spans="1:6" ht="15.75" customHeight="1" x14ac:dyDescent="0.25">
      <c r="A6225" s="8" t="s">
        <v>7051</v>
      </c>
      <c r="B6225" s="8" t="s">
        <v>18039</v>
      </c>
      <c r="C6225" s="8" t="s">
        <v>18040</v>
      </c>
      <c r="D6225" s="8" t="s">
        <v>7052</v>
      </c>
      <c r="E6225" s="8" t="s">
        <v>18041</v>
      </c>
      <c r="F6225" s="8" t="s">
        <v>18042</v>
      </c>
    </row>
    <row r="6226" spans="1:6" ht="15.75" customHeight="1" x14ac:dyDescent="0.25">
      <c r="A6226" s="8" t="s">
        <v>7055</v>
      </c>
      <c r="B6226" s="8" t="s">
        <v>18043</v>
      </c>
      <c r="C6226" s="8" t="s">
        <v>18044</v>
      </c>
      <c r="D6226" s="8" t="s">
        <v>7056</v>
      </c>
      <c r="E6226" s="8" t="s">
        <v>18045</v>
      </c>
      <c r="F6226" s="8" t="s">
        <v>18046</v>
      </c>
    </row>
    <row r="6227" spans="1:6" ht="15.75" customHeight="1" x14ac:dyDescent="0.25">
      <c r="A6227" s="8" t="s">
        <v>7055</v>
      </c>
      <c r="B6227" s="8" t="s">
        <v>18047</v>
      </c>
      <c r="C6227" s="8" t="s">
        <v>18048</v>
      </c>
      <c r="D6227" s="8" t="s">
        <v>7056</v>
      </c>
      <c r="E6227" s="8" t="s">
        <v>18049</v>
      </c>
      <c r="F6227" s="8" t="s">
        <v>18050</v>
      </c>
    </row>
    <row r="6228" spans="1:6" ht="15.75" customHeight="1" x14ac:dyDescent="0.25">
      <c r="A6228" s="8" t="s">
        <v>7055</v>
      </c>
      <c r="B6228" s="8" t="s">
        <v>18051</v>
      </c>
      <c r="C6228" s="8" t="s">
        <v>18052</v>
      </c>
      <c r="D6228" s="8" t="s">
        <v>7056</v>
      </c>
      <c r="E6228" s="8" t="s">
        <v>18053</v>
      </c>
      <c r="F6228" s="8" t="s">
        <v>18054</v>
      </c>
    </row>
    <row r="6229" spans="1:6" ht="15.75" customHeight="1" x14ac:dyDescent="0.25">
      <c r="A6229" s="8" t="s">
        <v>7055</v>
      </c>
      <c r="B6229" s="8" t="s">
        <v>18055</v>
      </c>
      <c r="C6229" s="8" t="s">
        <v>18056</v>
      </c>
      <c r="D6229" s="8" t="s">
        <v>7056</v>
      </c>
      <c r="E6229" s="8" t="s">
        <v>18057</v>
      </c>
      <c r="F6229" s="8" t="s">
        <v>18058</v>
      </c>
    </row>
    <row r="6230" spans="1:6" ht="15.75" customHeight="1" x14ac:dyDescent="0.25">
      <c r="A6230" s="8" t="s">
        <v>7059</v>
      </c>
      <c r="B6230" s="8" t="s">
        <v>17470</v>
      </c>
      <c r="C6230" s="8" t="s">
        <v>17471</v>
      </c>
      <c r="D6230" s="8" t="s">
        <v>7060</v>
      </c>
      <c r="E6230" s="8" t="s">
        <v>18059</v>
      </c>
      <c r="F6230" s="8" t="s">
        <v>18060</v>
      </c>
    </row>
    <row r="6231" spans="1:6" ht="15.75" customHeight="1" x14ac:dyDescent="0.25">
      <c r="A6231" s="8" t="s">
        <v>7061</v>
      </c>
      <c r="B6231" s="8" t="s">
        <v>18061</v>
      </c>
      <c r="C6231" s="8" t="s">
        <v>18062</v>
      </c>
      <c r="D6231" s="8" t="s">
        <v>7062</v>
      </c>
      <c r="E6231" s="8" t="s">
        <v>18063</v>
      </c>
      <c r="F6231" s="8" t="s">
        <v>18064</v>
      </c>
    </row>
    <row r="6232" spans="1:6" ht="15.75" customHeight="1" x14ac:dyDescent="0.25">
      <c r="A6232" s="8" t="s">
        <v>7061</v>
      </c>
      <c r="B6232" s="8" t="s">
        <v>16848</v>
      </c>
      <c r="C6232" s="8" t="s">
        <v>16849</v>
      </c>
      <c r="D6232" s="8" t="s">
        <v>7062</v>
      </c>
      <c r="E6232" s="8" t="s">
        <v>18065</v>
      </c>
      <c r="F6232" s="8" t="s">
        <v>18066</v>
      </c>
    </row>
    <row r="6233" spans="1:6" ht="15.75" customHeight="1" x14ac:dyDescent="0.25">
      <c r="A6233" s="8" t="s">
        <v>7061</v>
      </c>
      <c r="B6233" s="8" t="s">
        <v>16856</v>
      </c>
      <c r="C6233" s="8" t="s">
        <v>16857</v>
      </c>
      <c r="D6233" s="8" t="s">
        <v>7062</v>
      </c>
      <c r="E6233" s="8" t="s">
        <v>18067</v>
      </c>
      <c r="F6233" s="8" t="s">
        <v>18068</v>
      </c>
    </row>
    <row r="6234" spans="1:6" ht="15.75" customHeight="1" x14ac:dyDescent="0.25">
      <c r="A6234" s="8" t="s">
        <v>7061</v>
      </c>
      <c r="B6234" s="8" t="s">
        <v>17008</v>
      </c>
      <c r="C6234" s="8" t="s">
        <v>17009</v>
      </c>
      <c r="D6234" s="8" t="s">
        <v>7062</v>
      </c>
      <c r="E6234" s="8" t="s">
        <v>18069</v>
      </c>
      <c r="F6234" s="8" t="s">
        <v>18070</v>
      </c>
    </row>
    <row r="6235" spans="1:6" ht="15.75" customHeight="1" x14ac:dyDescent="0.25">
      <c r="A6235" s="8" t="s">
        <v>9116</v>
      </c>
      <c r="B6235" s="8" t="s">
        <v>17012</v>
      </c>
      <c r="C6235" s="8" t="s">
        <v>17013</v>
      </c>
      <c r="D6235" s="8" t="s">
        <v>9117</v>
      </c>
      <c r="E6235" s="8" t="s">
        <v>18071</v>
      </c>
      <c r="F6235" s="8" t="s">
        <v>18072</v>
      </c>
    </row>
    <row r="6236" spans="1:6" ht="15.75" customHeight="1" x14ac:dyDescent="0.25">
      <c r="A6236" s="8" t="s">
        <v>7057</v>
      </c>
      <c r="B6236" s="8" t="s">
        <v>17016</v>
      </c>
      <c r="C6236" s="8" t="s">
        <v>17017</v>
      </c>
      <c r="D6236" s="8" t="s">
        <v>7058</v>
      </c>
      <c r="E6236" s="8" t="s">
        <v>18073</v>
      </c>
      <c r="F6236" s="8" t="s">
        <v>18074</v>
      </c>
    </row>
    <row r="6237" spans="1:6" ht="15.75" customHeight="1" x14ac:dyDescent="0.25">
      <c r="A6237" s="8" t="s">
        <v>7064</v>
      </c>
      <c r="B6237" s="8" t="s">
        <v>18075</v>
      </c>
      <c r="C6237" s="8" t="s">
        <v>18076</v>
      </c>
      <c r="D6237" s="8" t="s">
        <v>7065</v>
      </c>
      <c r="E6237" s="8" t="s">
        <v>18077</v>
      </c>
      <c r="F6237" s="8" t="s">
        <v>18078</v>
      </c>
    </row>
    <row r="6238" spans="1:6" ht="15.75" customHeight="1" x14ac:dyDescent="0.25">
      <c r="A6238" s="8" t="s">
        <v>7068</v>
      </c>
      <c r="B6238" s="8" t="s">
        <v>17209</v>
      </c>
      <c r="C6238" s="8" t="s">
        <v>17210</v>
      </c>
      <c r="D6238" s="8" t="s">
        <v>7069</v>
      </c>
      <c r="E6238" s="8" t="s">
        <v>18079</v>
      </c>
      <c r="F6238" s="8" t="s">
        <v>18080</v>
      </c>
    </row>
    <row r="6239" spans="1:6" ht="15.75" customHeight="1" x14ac:dyDescent="0.25">
      <c r="A6239" s="8" t="s">
        <v>9120</v>
      </c>
      <c r="B6239" s="8" t="s">
        <v>12715</v>
      </c>
      <c r="C6239" s="8" t="s">
        <v>12716</v>
      </c>
      <c r="D6239" s="8" t="s">
        <v>9120</v>
      </c>
      <c r="E6239" s="8" t="s">
        <v>18081</v>
      </c>
      <c r="F6239" s="8" t="s">
        <v>18081</v>
      </c>
    </row>
    <row r="6240" spans="1:6" ht="15.75" customHeight="1" x14ac:dyDescent="0.25">
      <c r="A6240" s="8" t="s">
        <v>7066</v>
      </c>
      <c r="B6240" s="8" t="s">
        <v>18082</v>
      </c>
      <c r="C6240" s="8" t="s">
        <v>18083</v>
      </c>
      <c r="D6240" s="8" t="s">
        <v>7067</v>
      </c>
      <c r="E6240" s="8" t="s">
        <v>18084</v>
      </c>
      <c r="F6240" s="8" t="s">
        <v>18085</v>
      </c>
    </row>
    <row r="6241" spans="1:6" ht="15.75" customHeight="1" x14ac:dyDescent="0.25">
      <c r="A6241" s="8" t="s">
        <v>9121</v>
      </c>
      <c r="B6241" s="8" t="s">
        <v>16848</v>
      </c>
      <c r="C6241" s="8" t="s">
        <v>16849</v>
      </c>
      <c r="D6241" s="8" t="s">
        <v>9121</v>
      </c>
      <c r="E6241" s="8" t="s">
        <v>18086</v>
      </c>
      <c r="F6241" s="8" t="s">
        <v>18086</v>
      </c>
    </row>
    <row r="6242" spans="1:6" ht="15.75" customHeight="1" x14ac:dyDescent="0.25">
      <c r="A6242" s="8" t="s">
        <v>9121</v>
      </c>
      <c r="B6242" s="8" t="s">
        <v>16856</v>
      </c>
      <c r="C6242" s="8" t="s">
        <v>16857</v>
      </c>
      <c r="D6242" s="8" t="s">
        <v>9121</v>
      </c>
      <c r="E6242" s="8" t="s">
        <v>18087</v>
      </c>
      <c r="F6242" s="8" t="s">
        <v>18087</v>
      </c>
    </row>
    <row r="6243" spans="1:6" ht="15.75" customHeight="1" x14ac:dyDescent="0.25">
      <c r="A6243" s="8" t="s">
        <v>7070</v>
      </c>
      <c r="B6243" s="8" t="s">
        <v>17219</v>
      </c>
      <c r="C6243" s="8" t="s">
        <v>17220</v>
      </c>
      <c r="D6243" s="8" t="s">
        <v>7071</v>
      </c>
      <c r="E6243" s="8" t="s">
        <v>18088</v>
      </c>
      <c r="F6243" s="8" t="s">
        <v>18089</v>
      </c>
    </row>
    <row r="6244" spans="1:6" ht="15.75" customHeight="1" x14ac:dyDescent="0.25">
      <c r="A6244" s="8" t="s">
        <v>7080</v>
      </c>
      <c r="B6244" s="8" t="s">
        <v>18090</v>
      </c>
      <c r="C6244" s="8" t="s">
        <v>18091</v>
      </c>
      <c r="D6244" s="8" t="s">
        <v>7081</v>
      </c>
      <c r="E6244" s="8" t="s">
        <v>18092</v>
      </c>
      <c r="F6244" s="8" t="s">
        <v>18093</v>
      </c>
    </row>
    <row r="6245" spans="1:6" ht="15.75" customHeight="1" x14ac:dyDescent="0.25">
      <c r="A6245" s="8" t="s">
        <v>7076</v>
      </c>
      <c r="B6245" s="8" t="s">
        <v>18047</v>
      </c>
      <c r="C6245" s="8" t="s">
        <v>18048</v>
      </c>
      <c r="D6245" s="8" t="s">
        <v>7077</v>
      </c>
      <c r="E6245" s="8" t="s">
        <v>18094</v>
      </c>
      <c r="F6245" s="8" t="s">
        <v>18095</v>
      </c>
    </row>
    <row r="6246" spans="1:6" ht="15.75" customHeight="1" x14ac:dyDescent="0.25">
      <c r="A6246" s="8" t="s">
        <v>7078</v>
      </c>
      <c r="B6246" s="8" t="s">
        <v>17501</v>
      </c>
      <c r="C6246" s="8" t="s">
        <v>17502</v>
      </c>
      <c r="D6246" s="8" t="s">
        <v>7079</v>
      </c>
      <c r="E6246" s="8" t="s">
        <v>18096</v>
      </c>
      <c r="F6246" s="8" t="s">
        <v>18097</v>
      </c>
    </row>
    <row r="6247" spans="1:6" ht="15.75" customHeight="1" x14ac:dyDescent="0.25">
      <c r="A6247" s="8" t="s">
        <v>7074</v>
      </c>
      <c r="B6247" s="8" t="s">
        <v>16831</v>
      </c>
      <c r="C6247" s="8" t="s">
        <v>16832</v>
      </c>
      <c r="D6247" s="8" t="s">
        <v>7075</v>
      </c>
      <c r="E6247" s="8" t="s">
        <v>18098</v>
      </c>
      <c r="F6247" s="8" t="s">
        <v>18099</v>
      </c>
    </row>
    <row r="6248" spans="1:6" ht="15.75" customHeight="1" x14ac:dyDescent="0.25">
      <c r="A6248" s="8" t="s">
        <v>7074</v>
      </c>
      <c r="B6248" s="8" t="s">
        <v>17329</v>
      </c>
      <c r="C6248" s="8" t="s">
        <v>17330</v>
      </c>
      <c r="D6248" s="8" t="s">
        <v>7075</v>
      </c>
      <c r="E6248" s="8" t="s">
        <v>18100</v>
      </c>
      <c r="F6248" s="8" t="s">
        <v>18101</v>
      </c>
    </row>
    <row r="6249" spans="1:6" ht="15.75" customHeight="1" x14ac:dyDescent="0.25">
      <c r="A6249" s="8" t="s">
        <v>9122</v>
      </c>
      <c r="B6249" s="8" t="s">
        <v>17046</v>
      </c>
      <c r="C6249" s="8" t="s">
        <v>17047</v>
      </c>
      <c r="D6249" s="8" t="s">
        <v>9123</v>
      </c>
      <c r="E6249" s="8" t="s">
        <v>18102</v>
      </c>
      <c r="F6249" s="8" t="s">
        <v>18103</v>
      </c>
    </row>
  </sheetData>
  <phoneticPr fontId="6" type="noConversion"/>
  <pageMargins left="0.7" right="0.7" top="0.75" bottom="0.75" header="0.3" footer="0.3"/>
  <customProperties>
    <customPr name="layoutContexts" r:id="rId1"/>
  </customPropertie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baseColWidth="10" defaultColWidth="9" defaultRowHeight="15.75" x14ac:dyDescent="0.25"/>
  <cols>
    <col min="1" max="1" width="12.5" bestFit="1" customWidth="1"/>
    <col min="2" max="2" width="80.75" bestFit="1" customWidth="1"/>
    <col min="3" max="3" width="23.75" bestFit="1" customWidth="1"/>
  </cols>
  <sheetData>
    <row r="1" spans="1:3" x14ac:dyDescent="0.25">
      <c r="A1" t="s">
        <v>7086</v>
      </c>
      <c r="B1" t="s">
        <v>7087</v>
      </c>
      <c r="C1" t="s">
        <v>7088</v>
      </c>
    </row>
    <row r="2" spans="1:3" x14ac:dyDescent="0.25">
      <c r="A2" t="s">
        <v>7089</v>
      </c>
      <c r="B2" t="s">
        <v>7090</v>
      </c>
      <c r="C2" t="s">
        <v>7091</v>
      </c>
    </row>
    <row r="3" spans="1:3" x14ac:dyDescent="0.25">
      <c r="A3" t="s">
        <v>7092</v>
      </c>
      <c r="B3" t="s">
        <v>7093</v>
      </c>
      <c r="C3" t="s">
        <v>67</v>
      </c>
    </row>
    <row r="4" spans="1:3" x14ac:dyDescent="0.25">
      <c r="A4" t="s">
        <v>7094</v>
      </c>
      <c r="B4" t="s">
        <v>7095</v>
      </c>
      <c r="C4" t="s">
        <v>72</v>
      </c>
    </row>
    <row r="5" spans="1:3" x14ac:dyDescent="0.25">
      <c r="A5" t="s">
        <v>7096</v>
      </c>
      <c r="B5" t="s">
        <v>7097</v>
      </c>
      <c r="C5" t="s">
        <v>7098</v>
      </c>
    </row>
    <row r="6" spans="1:3" x14ac:dyDescent="0.25">
      <c r="A6" t="s">
        <v>7099</v>
      </c>
      <c r="B6" t="s">
        <v>7100</v>
      </c>
      <c r="C6" t="s">
        <v>7091</v>
      </c>
    </row>
    <row r="7" spans="1:3" x14ac:dyDescent="0.25">
      <c r="A7" t="s">
        <v>7101</v>
      </c>
      <c r="B7" t="s">
        <v>7102</v>
      </c>
      <c r="C7" t="s">
        <v>67</v>
      </c>
    </row>
    <row r="8" spans="1:3" x14ac:dyDescent="0.25">
      <c r="A8" t="s">
        <v>7103</v>
      </c>
      <c r="B8" t="s">
        <v>7104</v>
      </c>
    </row>
    <row r="9" spans="1:3" x14ac:dyDescent="0.25">
      <c r="A9" t="s">
        <v>7105</v>
      </c>
      <c r="B9" t="s">
        <v>7106</v>
      </c>
      <c r="C9" t="s">
        <v>7091</v>
      </c>
    </row>
    <row r="10" spans="1:3" x14ac:dyDescent="0.25">
      <c r="A10" t="s">
        <v>7107</v>
      </c>
      <c r="B10" t="s">
        <v>7108</v>
      </c>
    </row>
    <row r="11" spans="1:3" x14ac:dyDescent="0.25">
      <c r="A11" t="s">
        <v>7109</v>
      </c>
      <c r="B11" t="s">
        <v>7110</v>
      </c>
    </row>
    <row r="12" spans="1:3" x14ac:dyDescent="0.25">
      <c r="A12" t="s">
        <v>7111</v>
      </c>
      <c r="B12" t="s">
        <v>7112</v>
      </c>
      <c r="C12" t="s">
        <v>72</v>
      </c>
    </row>
    <row r="13" spans="1:3" x14ac:dyDescent="0.25">
      <c r="A13" t="s">
        <v>7113</v>
      </c>
      <c r="B13" t="s">
        <v>7114</v>
      </c>
    </row>
    <row r="14" spans="1:3" x14ac:dyDescent="0.25">
      <c r="A14" t="s">
        <v>7115</v>
      </c>
      <c r="B14" t="s">
        <v>7116</v>
      </c>
      <c r="C14" t="s">
        <v>7091</v>
      </c>
    </row>
    <row r="15" spans="1:3" x14ac:dyDescent="0.25">
      <c r="A15" t="s">
        <v>7117</v>
      </c>
      <c r="B15" t="s">
        <v>7118</v>
      </c>
      <c r="C15" t="s">
        <v>7091</v>
      </c>
    </row>
    <row r="16" spans="1:3" x14ac:dyDescent="0.25">
      <c r="A16" t="s">
        <v>7119</v>
      </c>
      <c r="B16" t="s">
        <v>7120</v>
      </c>
    </row>
    <row r="17" spans="1:3" x14ac:dyDescent="0.25">
      <c r="A17" t="s">
        <v>7121</v>
      </c>
      <c r="B17" t="s">
        <v>7122</v>
      </c>
      <c r="C17" t="s">
        <v>7123</v>
      </c>
    </row>
    <row r="18" spans="1:3" x14ac:dyDescent="0.25">
      <c r="A18" t="s">
        <v>7124</v>
      </c>
      <c r="B18" t="s">
        <v>7125</v>
      </c>
      <c r="C18" t="s">
        <v>7098</v>
      </c>
    </row>
    <row r="19" spans="1:3" x14ac:dyDescent="0.25">
      <c r="A19" t="s">
        <v>7126</v>
      </c>
      <c r="B19" t="s">
        <v>7127</v>
      </c>
      <c r="C19" t="s">
        <v>7098</v>
      </c>
    </row>
    <row r="20" spans="1:3" x14ac:dyDescent="0.25">
      <c r="A20" t="s">
        <v>7128</v>
      </c>
      <c r="B20" t="s">
        <v>7129</v>
      </c>
      <c r="C20" t="s">
        <v>7091</v>
      </c>
    </row>
    <row r="21" spans="1:3" x14ac:dyDescent="0.25">
      <c r="A21" t="s">
        <v>7130</v>
      </c>
      <c r="B21" t="s">
        <v>7131</v>
      </c>
      <c r="C21" t="s">
        <v>7091</v>
      </c>
    </row>
    <row r="22" spans="1:3" x14ac:dyDescent="0.25">
      <c r="A22" t="s">
        <v>7132</v>
      </c>
      <c r="B22" t="s">
        <v>7133</v>
      </c>
      <c r="C22" t="s">
        <v>67</v>
      </c>
    </row>
    <row r="23" spans="1:3" x14ac:dyDescent="0.25">
      <c r="A23" t="s">
        <v>7134</v>
      </c>
      <c r="B23" t="s">
        <v>7135</v>
      </c>
      <c r="C23" t="s">
        <v>7091</v>
      </c>
    </row>
    <row r="24" spans="1:3" x14ac:dyDescent="0.25">
      <c r="A24" t="s">
        <v>7136</v>
      </c>
      <c r="B24" t="s">
        <v>7137</v>
      </c>
      <c r="C24" t="s">
        <v>7091</v>
      </c>
    </row>
    <row r="25" spans="1:3" x14ac:dyDescent="0.25">
      <c r="A25" t="s">
        <v>7138</v>
      </c>
      <c r="B25" t="s">
        <v>7139</v>
      </c>
      <c r="C25" t="s">
        <v>72</v>
      </c>
    </row>
    <row r="26" spans="1:3" x14ac:dyDescent="0.25">
      <c r="A26" t="s">
        <v>7140</v>
      </c>
      <c r="B26" t="s">
        <v>7141</v>
      </c>
      <c r="C26" t="s">
        <v>7098</v>
      </c>
    </row>
    <row r="27" spans="1:3" x14ac:dyDescent="0.25">
      <c r="A27" t="s">
        <v>7142</v>
      </c>
      <c r="B27" t="s">
        <v>7143</v>
      </c>
      <c r="C27" t="s">
        <v>7091</v>
      </c>
    </row>
    <row r="28" spans="1:3" x14ac:dyDescent="0.25">
      <c r="A28" t="s">
        <v>7144</v>
      </c>
      <c r="B28" t="s">
        <v>7145</v>
      </c>
      <c r="C28" t="s">
        <v>7123</v>
      </c>
    </row>
    <row r="29" spans="1:3" x14ac:dyDescent="0.25">
      <c r="A29" t="s">
        <v>7146</v>
      </c>
      <c r="B29" t="s">
        <v>7147</v>
      </c>
      <c r="C29" t="s">
        <v>7098</v>
      </c>
    </row>
    <row r="30" spans="1:3" x14ac:dyDescent="0.25">
      <c r="A30" t="s">
        <v>7148</v>
      </c>
      <c r="B30" t="s">
        <v>7149</v>
      </c>
      <c r="C30" t="s">
        <v>7091</v>
      </c>
    </row>
  </sheetData>
  <pageMargins left="0.7" right="0.7" top="0.75" bottom="0.75" header="0.3" footer="0.3"/>
  <customProperties>
    <customPr name="layoutContexts" r:id="rId1"/>
  </customPropertie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sheetPr>
  <dimension ref="A1:AA314"/>
  <sheetViews>
    <sheetView topLeftCell="A56" zoomScale="70" zoomScaleNormal="70" workbookViewId="0">
      <selection activeCell="E63" sqref="E63"/>
    </sheetView>
  </sheetViews>
  <sheetFormatPr baseColWidth="10" defaultColWidth="9" defaultRowHeight="15.75" x14ac:dyDescent="0.25"/>
  <cols>
    <col min="1" max="2" width="14.125" customWidth="1"/>
    <col min="3" max="3" width="14.75" customWidth="1"/>
    <col min="4" max="4" width="15.125" bestFit="1" customWidth="1"/>
    <col min="5" max="5" width="40.625" customWidth="1"/>
    <col min="6" max="6" width="14.75" customWidth="1"/>
    <col min="7" max="7" width="50.625" customWidth="1"/>
    <col min="8" max="8" width="14.75" customWidth="1"/>
    <col min="9" max="9" width="50.625" customWidth="1"/>
    <col min="10" max="10" width="18.625" customWidth="1"/>
    <col min="11" max="11" width="12.75" bestFit="1" customWidth="1"/>
    <col min="12" max="13" width="9.25" customWidth="1"/>
    <col min="14" max="14" width="9" customWidth="1"/>
    <col min="15" max="15" width="8.75" customWidth="1"/>
    <col min="16" max="56" width="9" customWidth="1"/>
  </cols>
  <sheetData>
    <row r="1" spans="1:27" ht="25.5" x14ac:dyDescent="0.25">
      <c r="A1" s="12" t="s">
        <v>6493</v>
      </c>
      <c r="B1" s="12" t="s">
        <v>7150</v>
      </c>
      <c r="C1" s="12" t="s">
        <v>7151</v>
      </c>
      <c r="D1" s="12" t="s">
        <v>7152</v>
      </c>
      <c r="E1" s="12" t="s">
        <v>7153</v>
      </c>
      <c r="F1" s="12" t="s">
        <v>7086</v>
      </c>
      <c r="G1" s="12" t="s">
        <v>7087</v>
      </c>
      <c r="H1" s="12" t="s">
        <v>7154</v>
      </c>
      <c r="I1" s="12" t="s">
        <v>7155</v>
      </c>
      <c r="J1" s="12" t="s">
        <v>7156</v>
      </c>
      <c r="K1" s="12" t="s">
        <v>7157</v>
      </c>
      <c r="L1" s="12" t="s">
        <v>7158</v>
      </c>
      <c r="M1" s="12" t="s">
        <v>7159</v>
      </c>
      <c r="N1" s="12" t="s">
        <v>7160</v>
      </c>
      <c r="O1" s="12" t="s">
        <v>7161</v>
      </c>
      <c r="P1" s="12" t="s">
        <v>7162</v>
      </c>
      <c r="Q1" s="12"/>
      <c r="R1" s="12"/>
      <c r="S1" s="12"/>
      <c r="T1" s="12"/>
      <c r="U1" s="12"/>
      <c r="V1" s="12"/>
      <c r="W1" s="12"/>
      <c r="X1" s="12"/>
      <c r="Y1" s="12"/>
      <c r="Z1" s="12"/>
      <c r="AA1" s="12"/>
    </row>
    <row r="2" spans="1:27" ht="89.25" x14ac:dyDescent="0.25">
      <c r="A2" s="12" t="s">
        <v>6496</v>
      </c>
      <c r="B2" s="12" t="s">
        <v>7163</v>
      </c>
      <c r="C2" s="12" t="s">
        <v>7164</v>
      </c>
      <c r="D2" s="12" t="s">
        <v>7165</v>
      </c>
      <c r="E2" s="12" t="s">
        <v>7166</v>
      </c>
      <c r="F2" s="12" t="s">
        <v>7089</v>
      </c>
      <c r="G2" s="12" t="s">
        <v>7090</v>
      </c>
      <c r="H2" s="12" t="s">
        <v>7167</v>
      </c>
      <c r="I2" s="12" t="s">
        <v>7168</v>
      </c>
      <c r="J2" s="12" t="s">
        <v>7169</v>
      </c>
      <c r="K2" s="12" t="s">
        <v>7165</v>
      </c>
      <c r="L2" s="12"/>
      <c r="M2" s="12"/>
      <c r="N2" s="12"/>
      <c r="O2" s="12" t="s">
        <v>21</v>
      </c>
      <c r="P2" s="12"/>
      <c r="Q2" s="12"/>
      <c r="R2" s="12"/>
      <c r="S2" s="12"/>
      <c r="T2" s="12"/>
      <c r="U2" s="12"/>
      <c r="V2" s="12"/>
      <c r="W2" s="12"/>
      <c r="X2" s="12"/>
      <c r="Y2" s="12"/>
      <c r="Z2" s="12"/>
      <c r="AA2" s="12"/>
    </row>
    <row r="3" spans="1:27" ht="102" x14ac:dyDescent="0.25">
      <c r="A3" s="12" t="s">
        <v>6496</v>
      </c>
      <c r="B3" s="12" t="s">
        <v>7163</v>
      </c>
      <c r="C3" s="12" t="s">
        <v>7164</v>
      </c>
      <c r="D3" s="12" t="s">
        <v>7165</v>
      </c>
      <c r="E3" s="12" t="s">
        <v>7170</v>
      </c>
      <c r="F3" s="12" t="s">
        <v>7092</v>
      </c>
      <c r="G3" s="12" t="s">
        <v>7093</v>
      </c>
      <c r="H3" s="12" t="s">
        <v>7171</v>
      </c>
      <c r="I3" s="12" t="s">
        <v>7172</v>
      </c>
      <c r="J3" s="12" t="s">
        <v>7173</v>
      </c>
      <c r="K3" s="12" t="s">
        <v>7165</v>
      </c>
      <c r="L3" s="12"/>
      <c r="M3" s="12"/>
      <c r="N3" s="12"/>
      <c r="O3" s="12" t="s">
        <v>21</v>
      </c>
      <c r="P3" s="12"/>
      <c r="Q3" s="12"/>
      <c r="R3" s="12"/>
      <c r="S3" s="12"/>
      <c r="T3" s="12"/>
      <c r="U3" s="12"/>
      <c r="V3" s="12"/>
      <c r="W3" s="12"/>
      <c r="X3" s="12"/>
      <c r="Y3" s="12"/>
      <c r="Z3" s="12"/>
      <c r="AA3" s="12"/>
    </row>
    <row r="4" spans="1:27" ht="102" x14ac:dyDescent="0.25">
      <c r="A4" s="12" t="s">
        <v>6496</v>
      </c>
      <c r="B4" s="12" t="s">
        <v>7163</v>
      </c>
      <c r="C4" s="12" t="s">
        <v>7164</v>
      </c>
      <c r="D4" s="12" t="s">
        <v>7174</v>
      </c>
      <c r="E4" s="12" t="s">
        <v>7175</v>
      </c>
      <c r="F4" s="12" t="s">
        <v>7094</v>
      </c>
      <c r="G4" s="12" t="s">
        <v>7095</v>
      </c>
      <c r="H4" s="12" t="s">
        <v>7176</v>
      </c>
      <c r="I4" s="12" t="s">
        <v>7177</v>
      </c>
      <c r="J4" s="12" t="s">
        <v>7178</v>
      </c>
      <c r="K4" s="12" t="s">
        <v>7174</v>
      </c>
      <c r="L4" s="12"/>
      <c r="M4" s="12"/>
      <c r="N4" s="12"/>
      <c r="O4" s="12" t="s">
        <v>21</v>
      </c>
      <c r="P4" s="12"/>
      <c r="Q4" s="12"/>
      <c r="R4" s="12"/>
      <c r="S4" s="12"/>
      <c r="T4" s="12"/>
      <c r="U4" s="12"/>
      <c r="V4" s="12"/>
      <c r="W4" s="12"/>
      <c r="X4" s="12"/>
      <c r="Y4" s="12"/>
      <c r="Z4" s="12"/>
      <c r="AA4" s="12"/>
    </row>
    <row r="5" spans="1:27" ht="102" x14ac:dyDescent="0.25">
      <c r="A5" s="12" t="s">
        <v>6496</v>
      </c>
      <c r="B5" s="12" t="s">
        <v>7163</v>
      </c>
      <c r="C5" s="12" t="s">
        <v>7164</v>
      </c>
      <c r="D5" s="12" t="s">
        <v>7179</v>
      </c>
      <c r="E5" s="12" t="s">
        <v>7180</v>
      </c>
      <c r="F5" s="12" t="s">
        <v>7096</v>
      </c>
      <c r="G5" s="12" t="s">
        <v>7097</v>
      </c>
      <c r="H5" s="12" t="s">
        <v>7181</v>
      </c>
      <c r="I5" s="12" t="s">
        <v>7182</v>
      </c>
      <c r="J5" s="12" t="s">
        <v>7169</v>
      </c>
      <c r="K5" s="12" t="s">
        <v>7179</v>
      </c>
      <c r="L5" s="12"/>
      <c r="M5" s="12"/>
      <c r="N5" s="12"/>
      <c r="O5" s="12" t="s">
        <v>21</v>
      </c>
      <c r="P5" s="12"/>
      <c r="Q5" s="12"/>
      <c r="R5" s="12"/>
      <c r="S5" s="12"/>
      <c r="T5" s="12"/>
      <c r="U5" s="12"/>
      <c r="V5" s="12"/>
      <c r="W5" s="12"/>
      <c r="X5" s="12"/>
      <c r="Y5" s="12"/>
      <c r="Z5" s="12"/>
      <c r="AA5" s="12"/>
    </row>
    <row r="6" spans="1:27" ht="76.5" x14ac:dyDescent="0.25">
      <c r="A6" s="12" t="s">
        <v>6496</v>
      </c>
      <c r="B6" s="12" t="s">
        <v>7163</v>
      </c>
      <c r="C6" s="12" t="s">
        <v>7183</v>
      </c>
      <c r="D6" s="12" t="s">
        <v>7165</v>
      </c>
      <c r="E6" s="12" t="s">
        <v>7184</v>
      </c>
      <c r="F6" s="12" t="s">
        <v>7099</v>
      </c>
      <c r="G6" s="12" t="s">
        <v>7100</v>
      </c>
      <c r="H6" s="12" t="s">
        <v>7185</v>
      </c>
      <c r="I6" s="12" t="s">
        <v>7186</v>
      </c>
      <c r="J6" s="12" t="s">
        <v>7187</v>
      </c>
      <c r="K6" s="12" t="s">
        <v>7165</v>
      </c>
      <c r="L6" s="12"/>
      <c r="M6" s="12"/>
      <c r="N6" s="12"/>
      <c r="O6" s="12" t="s">
        <v>21</v>
      </c>
      <c r="P6" s="12"/>
      <c r="Q6" s="12"/>
      <c r="R6" s="12"/>
      <c r="S6" s="12"/>
      <c r="T6" s="12"/>
      <c r="U6" s="12"/>
      <c r="V6" s="12"/>
      <c r="W6" s="12"/>
      <c r="X6" s="12"/>
      <c r="Y6" s="12"/>
      <c r="Z6" s="12"/>
      <c r="AA6" s="12"/>
    </row>
    <row r="7" spans="1:27" ht="89.25" x14ac:dyDescent="0.25">
      <c r="A7" s="12" t="s">
        <v>6496</v>
      </c>
      <c r="B7" s="12" t="s">
        <v>7163</v>
      </c>
      <c r="C7" s="12" t="s">
        <v>7183</v>
      </c>
      <c r="D7" s="12" t="s">
        <v>7165</v>
      </c>
      <c r="E7" s="12" t="s">
        <v>7188</v>
      </c>
      <c r="F7" s="12" t="s">
        <v>7101</v>
      </c>
      <c r="G7" s="12" t="s">
        <v>7102</v>
      </c>
      <c r="H7" s="12" t="s">
        <v>7189</v>
      </c>
      <c r="I7" s="12" t="s">
        <v>7190</v>
      </c>
      <c r="J7" s="12" t="s">
        <v>7173</v>
      </c>
      <c r="K7" s="12" t="s">
        <v>7165</v>
      </c>
      <c r="L7" s="12"/>
      <c r="M7" s="12"/>
      <c r="N7" s="12"/>
      <c r="O7" s="12" t="s">
        <v>21</v>
      </c>
      <c r="P7" s="12"/>
      <c r="Q7" s="12"/>
      <c r="R7" s="12"/>
      <c r="S7" s="12"/>
      <c r="T7" s="12"/>
      <c r="U7" s="12"/>
      <c r="V7" s="12"/>
      <c r="W7" s="12"/>
      <c r="X7" s="12"/>
      <c r="Y7" s="12"/>
      <c r="Z7" s="12"/>
      <c r="AA7" s="12"/>
    </row>
    <row r="8" spans="1:27" ht="38.25" x14ac:dyDescent="0.25">
      <c r="A8" s="12" t="s">
        <v>6496</v>
      </c>
      <c r="B8" s="12" t="s">
        <v>7163</v>
      </c>
      <c r="C8" s="12" t="s">
        <v>7183</v>
      </c>
      <c r="D8" s="12" t="s">
        <v>7165</v>
      </c>
      <c r="E8" s="12" t="s">
        <v>7191</v>
      </c>
      <c r="F8" s="12" t="s">
        <v>7103</v>
      </c>
      <c r="G8" s="12" t="s">
        <v>7104</v>
      </c>
      <c r="H8" s="12" t="s">
        <v>7192</v>
      </c>
      <c r="I8" s="12" t="s">
        <v>7186</v>
      </c>
      <c r="J8" s="12" t="s">
        <v>7187</v>
      </c>
      <c r="K8" s="12" t="s">
        <v>7165</v>
      </c>
      <c r="L8" s="12"/>
      <c r="M8" s="12"/>
      <c r="N8" s="12"/>
      <c r="O8" s="12" t="s">
        <v>4278</v>
      </c>
      <c r="P8" s="12"/>
      <c r="Q8" s="12"/>
      <c r="R8" s="12"/>
      <c r="S8" s="12"/>
      <c r="T8" s="12"/>
      <c r="U8" s="12"/>
      <c r="V8" s="12"/>
      <c r="W8" s="12"/>
      <c r="X8" s="12"/>
      <c r="Y8" s="12"/>
      <c r="Z8" s="12"/>
      <c r="AA8" s="12"/>
    </row>
    <row r="9" spans="1:27" ht="89.25" x14ac:dyDescent="0.25">
      <c r="A9" s="12" t="s">
        <v>6496</v>
      </c>
      <c r="B9" s="12" t="s">
        <v>7163</v>
      </c>
      <c r="C9" s="12" t="s">
        <v>7183</v>
      </c>
      <c r="D9" s="12" t="s">
        <v>7165</v>
      </c>
      <c r="E9" s="12" t="s">
        <v>7193</v>
      </c>
      <c r="F9" s="12" t="s">
        <v>7105</v>
      </c>
      <c r="G9" s="12" t="s">
        <v>7106</v>
      </c>
      <c r="H9" s="12" t="s">
        <v>7194</v>
      </c>
      <c r="I9" s="12" t="s">
        <v>7195</v>
      </c>
      <c r="J9" s="12" t="s">
        <v>7196</v>
      </c>
      <c r="K9" s="12" t="s">
        <v>7165</v>
      </c>
      <c r="L9" s="12"/>
      <c r="M9" s="12"/>
      <c r="N9" s="12"/>
      <c r="O9" s="12" t="s">
        <v>4278</v>
      </c>
      <c r="P9" s="12"/>
      <c r="Q9" s="12"/>
      <c r="R9" s="12"/>
      <c r="S9" s="12"/>
      <c r="T9" s="12"/>
      <c r="U9" s="12"/>
      <c r="V9" s="12"/>
      <c r="W9" s="12"/>
      <c r="X9" s="12"/>
      <c r="Y9" s="12"/>
      <c r="Z9" s="12"/>
      <c r="AA9" s="12"/>
    </row>
    <row r="10" spans="1:27" ht="38.25" x14ac:dyDescent="0.25">
      <c r="A10" s="12" t="s">
        <v>6496</v>
      </c>
      <c r="B10" s="12" t="s">
        <v>7163</v>
      </c>
      <c r="C10" s="12" t="s">
        <v>7183</v>
      </c>
      <c r="D10" s="12" t="s">
        <v>7165</v>
      </c>
      <c r="E10" s="12" t="s">
        <v>7197</v>
      </c>
      <c r="F10" s="12" t="s">
        <v>7107</v>
      </c>
      <c r="G10" s="12" t="s">
        <v>7108</v>
      </c>
      <c r="H10" s="12" t="s">
        <v>7198</v>
      </c>
      <c r="I10" s="12" t="s">
        <v>7199</v>
      </c>
      <c r="J10" s="12"/>
      <c r="K10" s="12" t="s">
        <v>7165</v>
      </c>
      <c r="L10" s="12"/>
      <c r="M10" s="12"/>
      <c r="N10" s="12"/>
      <c r="O10" s="12" t="s">
        <v>4278</v>
      </c>
      <c r="P10" s="12"/>
      <c r="Q10" s="12"/>
      <c r="R10" s="12"/>
      <c r="S10" s="12"/>
      <c r="T10" s="12"/>
      <c r="U10" s="12"/>
      <c r="V10" s="12"/>
      <c r="W10" s="12"/>
      <c r="X10" s="12"/>
      <c r="Y10" s="12"/>
      <c r="Z10" s="12"/>
      <c r="AA10" s="12"/>
    </row>
    <row r="11" spans="1:27" ht="25.5" x14ac:dyDescent="0.25">
      <c r="A11" s="12" t="s">
        <v>6496</v>
      </c>
      <c r="B11" s="12" t="s">
        <v>7163</v>
      </c>
      <c r="C11" s="12" t="s">
        <v>7200</v>
      </c>
      <c r="D11" s="12" t="s">
        <v>7174</v>
      </c>
      <c r="E11" s="12" t="s">
        <v>7201</v>
      </c>
      <c r="F11" s="12" t="s">
        <v>7109</v>
      </c>
      <c r="G11" s="12" t="s">
        <v>7110</v>
      </c>
      <c r="H11" s="12" t="s">
        <v>7202</v>
      </c>
      <c r="I11" s="12" t="s">
        <v>7203</v>
      </c>
      <c r="J11" s="12" t="s">
        <v>7204</v>
      </c>
      <c r="K11" s="12" t="s">
        <v>7174</v>
      </c>
      <c r="L11" s="12"/>
      <c r="M11" s="12"/>
      <c r="N11" s="12"/>
      <c r="O11" s="12" t="s">
        <v>21</v>
      </c>
      <c r="P11" s="12"/>
      <c r="Q11" s="12"/>
      <c r="R11" s="12"/>
      <c r="S11" s="12"/>
      <c r="T11" s="12"/>
      <c r="U11" s="12"/>
      <c r="V11" s="12"/>
      <c r="W11" s="12"/>
      <c r="X11" s="12"/>
      <c r="Y11" s="12"/>
      <c r="Z11" s="12"/>
      <c r="AA11" s="12"/>
    </row>
    <row r="12" spans="1:27" ht="89.25" x14ac:dyDescent="0.25">
      <c r="A12" s="12" t="s">
        <v>6496</v>
      </c>
      <c r="B12" s="12" t="s">
        <v>7163</v>
      </c>
      <c r="C12" s="12" t="s">
        <v>7200</v>
      </c>
      <c r="D12" s="12" t="s">
        <v>7174</v>
      </c>
      <c r="E12" s="12" t="s">
        <v>7205</v>
      </c>
      <c r="F12" s="12" t="s">
        <v>7111</v>
      </c>
      <c r="G12" s="12" t="s">
        <v>7112</v>
      </c>
      <c r="H12" s="12" t="s">
        <v>7206</v>
      </c>
      <c r="I12" s="12" t="s">
        <v>7177</v>
      </c>
      <c r="J12" s="12" t="s">
        <v>7178</v>
      </c>
      <c r="K12" s="12" t="s">
        <v>7174</v>
      </c>
      <c r="L12" s="12"/>
      <c r="M12" s="12"/>
      <c r="N12" s="12"/>
      <c r="O12" s="12" t="s">
        <v>21</v>
      </c>
      <c r="P12" s="12"/>
      <c r="Q12" s="12"/>
      <c r="R12" s="12"/>
      <c r="S12" s="12"/>
      <c r="T12" s="12"/>
      <c r="U12" s="12"/>
      <c r="V12" s="12"/>
      <c r="W12" s="12"/>
      <c r="X12" s="12"/>
      <c r="Y12" s="12"/>
      <c r="Z12" s="12"/>
      <c r="AA12" s="12"/>
    </row>
    <row r="13" spans="1:27" ht="38.25" x14ac:dyDescent="0.25">
      <c r="A13" s="12" t="s">
        <v>6496</v>
      </c>
      <c r="B13" s="12" t="s">
        <v>7163</v>
      </c>
      <c r="C13" s="12" t="s">
        <v>7200</v>
      </c>
      <c r="D13" s="12" t="s">
        <v>7174</v>
      </c>
      <c r="E13" s="12" t="s">
        <v>7207</v>
      </c>
      <c r="F13" s="12" t="s">
        <v>7113</v>
      </c>
      <c r="G13" s="12" t="s">
        <v>7114</v>
      </c>
      <c r="H13" s="12" t="s">
        <v>7208</v>
      </c>
      <c r="I13" s="12" t="s">
        <v>7209</v>
      </c>
      <c r="J13" s="12" t="s">
        <v>7210</v>
      </c>
      <c r="K13" s="12" t="s">
        <v>7174</v>
      </c>
      <c r="L13" s="12"/>
      <c r="M13" s="12"/>
      <c r="N13" s="12"/>
      <c r="O13" s="12" t="s">
        <v>21</v>
      </c>
      <c r="P13" s="12"/>
      <c r="Q13" s="12"/>
      <c r="R13" s="12"/>
      <c r="S13" s="12"/>
      <c r="T13" s="12"/>
      <c r="U13" s="12"/>
      <c r="V13" s="12"/>
      <c r="W13" s="12"/>
      <c r="X13" s="12"/>
      <c r="Y13" s="12"/>
      <c r="Z13" s="12"/>
      <c r="AA13" s="12"/>
    </row>
    <row r="14" spans="1:27" ht="63.75" x14ac:dyDescent="0.25">
      <c r="A14" s="12" t="s">
        <v>6496</v>
      </c>
      <c r="B14" s="12" t="s">
        <v>7163</v>
      </c>
      <c r="C14" s="12" t="s">
        <v>7200</v>
      </c>
      <c r="D14" s="12" t="s">
        <v>7174</v>
      </c>
      <c r="E14" s="12" t="s">
        <v>7211</v>
      </c>
      <c r="F14" s="12" t="s">
        <v>7115</v>
      </c>
      <c r="G14" s="12" t="s">
        <v>7116</v>
      </c>
      <c r="H14" s="12" t="s">
        <v>7212</v>
      </c>
      <c r="I14" s="12" t="s">
        <v>7213</v>
      </c>
      <c r="J14" s="12" t="s">
        <v>7214</v>
      </c>
      <c r="K14" s="12" t="s">
        <v>7174</v>
      </c>
      <c r="L14" s="12"/>
      <c r="M14" s="12"/>
      <c r="N14" s="12"/>
      <c r="O14" s="12" t="s">
        <v>21</v>
      </c>
      <c r="P14" s="12"/>
      <c r="Q14" s="12"/>
      <c r="R14" s="12"/>
      <c r="S14" s="12"/>
      <c r="T14" s="12"/>
      <c r="U14" s="12"/>
      <c r="V14" s="12"/>
      <c r="W14" s="12"/>
      <c r="X14" s="12"/>
      <c r="Y14" s="12"/>
      <c r="Z14" s="12"/>
      <c r="AA14" s="12"/>
    </row>
    <row r="15" spans="1:27" ht="51" x14ac:dyDescent="0.25">
      <c r="A15" s="12" t="s">
        <v>6496</v>
      </c>
      <c r="B15" s="12" t="s">
        <v>7163</v>
      </c>
      <c r="C15" s="12" t="s">
        <v>7200</v>
      </c>
      <c r="D15" s="12" t="s">
        <v>7174</v>
      </c>
      <c r="E15" s="12" t="s">
        <v>7215</v>
      </c>
      <c r="F15" s="12" t="s">
        <v>7117</v>
      </c>
      <c r="G15" s="12" t="s">
        <v>7118</v>
      </c>
      <c r="H15" s="12" t="s">
        <v>7216</v>
      </c>
      <c r="I15" s="12" t="s">
        <v>7195</v>
      </c>
      <c r="J15" s="12" t="s">
        <v>7196</v>
      </c>
      <c r="K15" s="12" t="s">
        <v>7174</v>
      </c>
      <c r="L15" s="12"/>
      <c r="M15" s="12"/>
      <c r="N15" s="12"/>
      <c r="O15" s="12" t="s">
        <v>4278</v>
      </c>
      <c r="P15" s="12"/>
      <c r="Q15" s="12"/>
      <c r="R15" s="12"/>
      <c r="S15" s="12"/>
      <c r="T15" s="12"/>
      <c r="U15" s="12"/>
      <c r="V15" s="12"/>
      <c r="W15" s="12"/>
      <c r="X15" s="12"/>
      <c r="Y15" s="12"/>
      <c r="Z15" s="12"/>
      <c r="AA15" s="12"/>
    </row>
    <row r="16" spans="1:27" ht="38.25" x14ac:dyDescent="0.25">
      <c r="A16" s="12" t="s">
        <v>6496</v>
      </c>
      <c r="B16" s="12" t="s">
        <v>7163</v>
      </c>
      <c r="C16" s="12" t="s">
        <v>7200</v>
      </c>
      <c r="D16" s="12" t="s">
        <v>7174</v>
      </c>
      <c r="E16" s="12" t="s">
        <v>18204</v>
      </c>
      <c r="F16" s="12" t="s">
        <v>7117</v>
      </c>
      <c r="G16" s="12" t="s">
        <v>7120</v>
      </c>
      <c r="H16" s="12" t="s">
        <v>18205</v>
      </c>
      <c r="I16" s="12" t="s">
        <v>7213</v>
      </c>
      <c r="J16" s="12" t="s">
        <v>7214</v>
      </c>
      <c r="K16" s="12" t="s">
        <v>7179</v>
      </c>
      <c r="L16" s="12"/>
      <c r="M16" s="12"/>
      <c r="N16" s="12"/>
      <c r="O16" s="12" t="s">
        <v>4278</v>
      </c>
      <c r="P16" s="12"/>
      <c r="Q16" s="12"/>
      <c r="R16" s="12"/>
      <c r="S16" s="12"/>
      <c r="T16" s="12"/>
      <c r="U16" s="12"/>
      <c r="V16" s="12"/>
      <c r="W16" s="12"/>
      <c r="X16" s="12"/>
      <c r="Y16" s="12"/>
      <c r="Z16" s="12"/>
      <c r="AA16" s="12"/>
    </row>
    <row r="17" spans="1:27" ht="38.25" x14ac:dyDescent="0.25">
      <c r="A17" s="12" t="s">
        <v>6496</v>
      </c>
      <c r="B17" s="12" t="s">
        <v>7163</v>
      </c>
      <c r="C17" s="12" t="s">
        <v>7217</v>
      </c>
      <c r="D17" s="12" t="s">
        <v>7179</v>
      </c>
      <c r="E17" s="12" t="s">
        <v>18266</v>
      </c>
      <c r="F17" s="12" t="s">
        <v>7119</v>
      </c>
      <c r="G17" s="12" t="s">
        <v>7122</v>
      </c>
      <c r="H17" s="12" t="s">
        <v>7218</v>
      </c>
      <c r="I17" s="12" t="s">
        <v>7219</v>
      </c>
      <c r="J17" s="12" t="s">
        <v>7220</v>
      </c>
      <c r="K17" s="12" t="s">
        <v>7179</v>
      </c>
      <c r="L17" s="12"/>
      <c r="M17" s="12"/>
      <c r="N17" s="12"/>
      <c r="O17" s="12" t="s">
        <v>4278</v>
      </c>
      <c r="P17" s="12"/>
      <c r="Q17" s="12"/>
      <c r="R17" s="12"/>
      <c r="S17" s="12"/>
      <c r="T17" s="12"/>
      <c r="U17" s="12"/>
      <c r="V17" s="12"/>
      <c r="W17" s="12"/>
      <c r="X17" s="12"/>
      <c r="Y17" s="12"/>
      <c r="Z17" s="12"/>
      <c r="AA17" s="12"/>
    </row>
    <row r="18" spans="1:27" ht="51" x14ac:dyDescent="0.25">
      <c r="A18" s="12" t="s">
        <v>6496</v>
      </c>
      <c r="B18" s="12" t="s">
        <v>7163</v>
      </c>
      <c r="C18" s="12" t="s">
        <v>7217</v>
      </c>
      <c r="D18" s="12" t="s">
        <v>7179</v>
      </c>
      <c r="E18" s="12" t="s">
        <v>18267</v>
      </c>
      <c r="F18" s="12" t="s">
        <v>7124</v>
      </c>
      <c r="G18" s="12" t="s">
        <v>7125</v>
      </c>
      <c r="H18" s="12" t="s">
        <v>7221</v>
      </c>
      <c r="I18" s="12" t="s">
        <v>7222</v>
      </c>
      <c r="J18" s="12" t="s">
        <v>7179</v>
      </c>
      <c r="K18" s="12" t="s">
        <v>7179</v>
      </c>
      <c r="L18" s="12"/>
      <c r="M18" s="12"/>
      <c r="N18" s="12"/>
      <c r="O18" s="12" t="s">
        <v>4278</v>
      </c>
      <c r="P18" s="12"/>
      <c r="Q18" s="12"/>
      <c r="R18" s="12"/>
      <c r="S18" s="12"/>
      <c r="T18" s="12"/>
      <c r="U18" s="12"/>
      <c r="V18" s="12"/>
      <c r="W18" s="12"/>
      <c r="X18" s="12"/>
      <c r="Y18" s="12"/>
      <c r="Z18" s="12"/>
      <c r="AA18" s="12"/>
    </row>
    <row r="19" spans="1:27" ht="89.25" x14ac:dyDescent="0.25">
      <c r="A19" s="12" t="s">
        <v>6496</v>
      </c>
      <c r="B19" s="12" t="s">
        <v>7163</v>
      </c>
      <c r="C19" s="12" t="s">
        <v>7217</v>
      </c>
      <c r="D19" s="12" t="s">
        <v>7179</v>
      </c>
      <c r="E19" s="12" t="s">
        <v>18268</v>
      </c>
      <c r="F19" s="12" t="s">
        <v>7126</v>
      </c>
      <c r="G19" s="12" t="s">
        <v>7127</v>
      </c>
      <c r="H19" s="12" t="s">
        <v>7223</v>
      </c>
      <c r="I19" s="12" t="s">
        <v>7224</v>
      </c>
      <c r="J19" s="12" t="s">
        <v>7187</v>
      </c>
      <c r="K19" s="12" t="s">
        <v>7179</v>
      </c>
      <c r="L19" s="12"/>
      <c r="M19" s="12"/>
      <c r="N19" s="12"/>
      <c r="O19" s="12" t="s">
        <v>21</v>
      </c>
      <c r="P19" s="12"/>
      <c r="Q19" s="12"/>
      <c r="R19" s="12"/>
      <c r="S19" s="12"/>
      <c r="T19" s="12"/>
      <c r="U19" s="12"/>
      <c r="V19" s="12"/>
      <c r="W19" s="12"/>
      <c r="X19" s="12"/>
      <c r="Y19" s="12"/>
      <c r="Z19" s="12"/>
      <c r="AA19" s="12"/>
    </row>
    <row r="20" spans="1:27" ht="63.75" x14ac:dyDescent="0.25">
      <c r="A20" s="12" t="s">
        <v>6496</v>
      </c>
      <c r="B20" s="12" t="s">
        <v>7163</v>
      </c>
      <c r="C20" s="12" t="s">
        <v>7217</v>
      </c>
      <c r="D20" s="12" t="s">
        <v>7179</v>
      </c>
      <c r="E20" s="12" t="s">
        <v>18269</v>
      </c>
      <c r="F20" s="12" t="s">
        <v>7128</v>
      </c>
      <c r="G20" s="12" t="s">
        <v>7129</v>
      </c>
      <c r="H20" s="12" t="s">
        <v>7225</v>
      </c>
      <c r="I20" s="12" t="s">
        <v>7199</v>
      </c>
      <c r="J20" s="12"/>
      <c r="K20" s="12" t="s">
        <v>7179</v>
      </c>
      <c r="L20" s="12"/>
      <c r="M20" s="12"/>
      <c r="N20" s="12"/>
      <c r="O20" s="12" t="s">
        <v>4278</v>
      </c>
      <c r="P20" s="12"/>
      <c r="Q20" s="12"/>
      <c r="R20" s="12"/>
      <c r="S20" s="12"/>
      <c r="T20" s="12"/>
      <c r="U20" s="12"/>
      <c r="V20" s="12"/>
      <c r="W20" s="12"/>
      <c r="X20" s="12"/>
      <c r="Y20" s="12"/>
      <c r="Z20" s="12"/>
      <c r="AA20" s="12"/>
    </row>
    <row r="21" spans="1:27" ht="25.5" x14ac:dyDescent="0.25">
      <c r="A21" s="12" t="s">
        <v>6496</v>
      </c>
      <c r="B21" s="12" t="s">
        <v>7163</v>
      </c>
      <c r="C21" s="12"/>
      <c r="D21" s="12"/>
      <c r="E21" s="12" t="s">
        <v>7226</v>
      </c>
      <c r="F21" s="12" t="s">
        <v>7148</v>
      </c>
      <c r="G21" s="12" t="s">
        <v>7149</v>
      </c>
      <c r="H21" s="12" t="s">
        <v>7227</v>
      </c>
      <c r="I21" s="12" t="s">
        <v>7199</v>
      </c>
      <c r="J21" s="12"/>
      <c r="K21" s="12" t="s">
        <v>5159</v>
      </c>
      <c r="L21" s="12"/>
      <c r="M21" s="12"/>
      <c r="N21" s="12"/>
      <c r="O21" s="12" t="s">
        <v>4278</v>
      </c>
      <c r="P21" s="12"/>
      <c r="Q21" s="12"/>
      <c r="R21" s="12"/>
      <c r="S21" s="12"/>
      <c r="T21" s="12"/>
      <c r="U21" s="12"/>
      <c r="V21" s="12"/>
      <c r="W21" s="12"/>
      <c r="X21" s="12"/>
      <c r="Y21" s="12"/>
      <c r="Z21" s="12"/>
      <c r="AA21" s="12"/>
    </row>
    <row r="22" spans="1:27" ht="38.25" x14ac:dyDescent="0.25">
      <c r="A22" s="12" t="s">
        <v>6537</v>
      </c>
      <c r="B22" s="12" t="s">
        <v>7228</v>
      </c>
      <c r="C22" s="12" t="s">
        <v>7229</v>
      </c>
      <c r="D22" s="12" t="s">
        <v>7230</v>
      </c>
      <c r="E22" s="12" t="s">
        <v>7231</v>
      </c>
      <c r="F22" s="12" t="s">
        <v>7232</v>
      </c>
      <c r="G22" s="12" t="s">
        <v>7233</v>
      </c>
      <c r="H22" s="12" t="s">
        <v>7234</v>
      </c>
      <c r="I22" s="12" t="s">
        <v>7235</v>
      </c>
      <c r="J22" s="12" t="s">
        <v>7236</v>
      </c>
      <c r="K22" s="12" t="s">
        <v>7230</v>
      </c>
      <c r="L22" s="12"/>
      <c r="M22" s="12"/>
      <c r="N22" s="12"/>
      <c r="O22" s="12" t="s">
        <v>21</v>
      </c>
      <c r="P22" s="12" t="s">
        <v>7237</v>
      </c>
      <c r="Q22" s="12"/>
      <c r="R22" s="12"/>
      <c r="S22" s="12"/>
      <c r="T22" s="12"/>
      <c r="U22" s="12"/>
      <c r="V22" s="12"/>
      <c r="W22" s="12"/>
      <c r="X22" s="12"/>
      <c r="Y22" s="12"/>
      <c r="Z22" s="12"/>
      <c r="AA22" s="12"/>
    </row>
    <row r="23" spans="1:27" ht="25.5" x14ac:dyDescent="0.25">
      <c r="A23" s="12" t="s">
        <v>6537</v>
      </c>
      <c r="B23" s="12" t="s">
        <v>7228</v>
      </c>
      <c r="C23" s="12" t="s">
        <v>7229</v>
      </c>
      <c r="D23" s="12" t="s">
        <v>7230</v>
      </c>
      <c r="E23" s="12" t="s">
        <v>7238</v>
      </c>
      <c r="F23" s="12" t="s">
        <v>7239</v>
      </c>
      <c r="G23" s="12" t="s">
        <v>7240</v>
      </c>
      <c r="H23" s="12" t="s">
        <v>7241</v>
      </c>
      <c r="I23" s="12" t="s">
        <v>7242</v>
      </c>
      <c r="J23" s="12" t="s">
        <v>7236</v>
      </c>
      <c r="K23" s="12" t="s">
        <v>7230</v>
      </c>
      <c r="L23" s="12"/>
      <c r="M23" s="12"/>
      <c r="N23" s="12"/>
      <c r="O23" s="12" t="s">
        <v>21</v>
      </c>
      <c r="P23" s="12"/>
      <c r="Q23" s="12"/>
      <c r="R23" s="12"/>
      <c r="S23" s="12"/>
      <c r="T23" s="12"/>
      <c r="U23" s="12"/>
      <c r="V23" s="12"/>
      <c r="W23" s="12"/>
      <c r="X23" s="12"/>
      <c r="Y23" s="12"/>
      <c r="Z23" s="12"/>
      <c r="AA23" s="12"/>
    </row>
    <row r="24" spans="1:27" ht="25.5" x14ac:dyDescent="0.25">
      <c r="A24" s="12" t="s">
        <v>6537</v>
      </c>
      <c r="B24" s="12" t="s">
        <v>7228</v>
      </c>
      <c r="C24" s="12" t="s">
        <v>7229</v>
      </c>
      <c r="D24" s="12" t="s">
        <v>7230</v>
      </c>
      <c r="E24" s="12" t="s">
        <v>7243</v>
      </c>
      <c r="F24" s="12" t="s">
        <v>7244</v>
      </c>
      <c r="G24" s="12" t="s">
        <v>7245</v>
      </c>
      <c r="H24" s="12" t="s">
        <v>7246</v>
      </c>
      <c r="I24" s="12" t="s">
        <v>7247</v>
      </c>
      <c r="J24" s="12" t="s">
        <v>7236</v>
      </c>
      <c r="K24" s="12" t="s">
        <v>7230</v>
      </c>
      <c r="L24" s="12"/>
      <c r="M24" s="12"/>
      <c r="N24" s="12"/>
      <c r="O24" s="12" t="s">
        <v>21</v>
      </c>
      <c r="P24" s="12"/>
      <c r="Q24" s="12"/>
      <c r="R24" s="12"/>
      <c r="S24" s="12"/>
      <c r="T24" s="12"/>
      <c r="U24" s="12"/>
      <c r="V24" s="12"/>
      <c r="W24" s="12"/>
      <c r="X24" s="12"/>
      <c r="Y24" s="12"/>
      <c r="Z24" s="12"/>
      <c r="AA24" s="12"/>
    </row>
    <row r="25" spans="1:27" ht="38.25" x14ac:dyDescent="0.25">
      <c r="A25" s="12" t="s">
        <v>6537</v>
      </c>
      <c r="B25" s="12" t="s">
        <v>7228</v>
      </c>
      <c r="C25" s="12" t="s">
        <v>7229</v>
      </c>
      <c r="D25" s="12" t="s">
        <v>7230</v>
      </c>
      <c r="E25" s="12" t="s">
        <v>7248</v>
      </c>
      <c r="F25" s="12" t="s">
        <v>7249</v>
      </c>
      <c r="G25" s="12" t="s">
        <v>7250</v>
      </c>
      <c r="H25" s="12" t="s">
        <v>7251</v>
      </c>
      <c r="I25" s="12" t="s">
        <v>7252</v>
      </c>
      <c r="J25" s="12" t="s">
        <v>7236</v>
      </c>
      <c r="K25" s="12" t="s">
        <v>7230</v>
      </c>
      <c r="L25" s="12"/>
      <c r="M25" s="12"/>
      <c r="N25" s="12"/>
      <c r="O25" s="12" t="s">
        <v>21</v>
      </c>
      <c r="P25" s="12" t="s">
        <v>7237</v>
      </c>
      <c r="Q25" s="12"/>
      <c r="R25" s="12"/>
      <c r="S25" s="12"/>
      <c r="T25" s="12"/>
      <c r="U25" s="12"/>
      <c r="V25" s="12"/>
      <c r="W25" s="12"/>
      <c r="X25" s="12"/>
      <c r="Y25" s="12"/>
      <c r="Z25" s="12"/>
      <c r="AA25" s="12"/>
    </row>
    <row r="26" spans="1:27" ht="38.25" x14ac:dyDescent="0.25">
      <c r="A26" s="12" t="s">
        <v>6537</v>
      </c>
      <c r="B26" s="12" t="s">
        <v>7228</v>
      </c>
      <c r="C26" s="12" t="s">
        <v>7229</v>
      </c>
      <c r="D26" s="12" t="s">
        <v>7230</v>
      </c>
      <c r="E26" s="12" t="s">
        <v>7253</v>
      </c>
      <c r="F26" s="12" t="s">
        <v>7254</v>
      </c>
      <c r="G26" s="12" t="s">
        <v>7255</v>
      </c>
      <c r="H26" s="12" t="s">
        <v>7256</v>
      </c>
      <c r="I26" s="12" t="s">
        <v>7252</v>
      </c>
      <c r="J26" s="12" t="s">
        <v>7236</v>
      </c>
      <c r="K26" s="12" t="s">
        <v>7230</v>
      </c>
      <c r="L26" s="12"/>
      <c r="M26" s="12"/>
      <c r="N26" s="12"/>
      <c r="O26" s="12" t="s">
        <v>21</v>
      </c>
      <c r="P26" s="12" t="s">
        <v>7237</v>
      </c>
      <c r="Q26" s="12"/>
      <c r="R26" s="12"/>
      <c r="S26" s="12"/>
      <c r="T26" s="12"/>
      <c r="U26" s="12"/>
      <c r="V26" s="12"/>
      <c r="W26" s="12"/>
      <c r="X26" s="12"/>
      <c r="Y26" s="12"/>
      <c r="Z26" s="12"/>
      <c r="AA26" s="12"/>
    </row>
    <row r="27" spans="1:27" ht="38.25" x14ac:dyDescent="0.25">
      <c r="A27" s="12" t="s">
        <v>6537</v>
      </c>
      <c r="B27" s="12" t="s">
        <v>7228</v>
      </c>
      <c r="C27" s="12" t="s">
        <v>7229</v>
      </c>
      <c r="D27" s="12" t="s">
        <v>7230</v>
      </c>
      <c r="E27" s="12" t="s">
        <v>7257</v>
      </c>
      <c r="F27" s="12" t="s">
        <v>7258</v>
      </c>
      <c r="G27" s="12" t="s">
        <v>7259</v>
      </c>
      <c r="H27" s="12" t="s">
        <v>7260</v>
      </c>
      <c r="I27" s="12" t="s">
        <v>7261</v>
      </c>
      <c r="J27" s="12" t="s">
        <v>7236</v>
      </c>
      <c r="K27" s="12" t="s">
        <v>7230</v>
      </c>
      <c r="L27" s="12"/>
      <c r="M27" s="12"/>
      <c r="N27" s="12"/>
      <c r="O27" s="12" t="s">
        <v>21</v>
      </c>
      <c r="P27" s="12" t="s">
        <v>7237</v>
      </c>
      <c r="Q27" s="12"/>
      <c r="R27" s="12"/>
      <c r="S27" s="12"/>
      <c r="T27" s="12"/>
      <c r="U27" s="12"/>
      <c r="V27" s="12"/>
      <c r="W27" s="12"/>
      <c r="X27" s="12"/>
      <c r="Y27" s="12"/>
      <c r="Z27" s="12"/>
      <c r="AA27" s="12"/>
    </row>
    <row r="28" spans="1:27" ht="25.5" x14ac:dyDescent="0.25">
      <c r="A28" s="12" t="s">
        <v>6537</v>
      </c>
      <c r="B28" s="12" t="s">
        <v>7228</v>
      </c>
      <c r="C28" s="12" t="s">
        <v>7229</v>
      </c>
      <c r="D28" s="12" t="s">
        <v>7230</v>
      </c>
      <c r="E28" s="12" t="s">
        <v>7262</v>
      </c>
      <c r="F28" s="12" t="s">
        <v>7263</v>
      </c>
      <c r="G28" s="12" t="s">
        <v>7264</v>
      </c>
      <c r="H28" s="12" t="s">
        <v>7265</v>
      </c>
      <c r="I28" s="12" t="s">
        <v>7266</v>
      </c>
      <c r="J28" s="12" t="s">
        <v>7236</v>
      </c>
      <c r="K28" s="12" t="s">
        <v>7230</v>
      </c>
      <c r="L28" s="12"/>
      <c r="M28" s="12"/>
      <c r="N28" s="12"/>
      <c r="O28" s="12" t="s">
        <v>21</v>
      </c>
      <c r="P28" s="12"/>
      <c r="Q28" s="12"/>
      <c r="R28" s="12"/>
      <c r="S28" s="12"/>
      <c r="T28" s="12"/>
      <c r="U28" s="12"/>
      <c r="V28" s="12"/>
      <c r="W28" s="12"/>
      <c r="X28" s="12"/>
      <c r="Y28" s="12"/>
      <c r="Z28" s="12"/>
      <c r="AA28" s="12"/>
    </row>
    <row r="29" spans="1:27" ht="25.5" x14ac:dyDescent="0.25">
      <c r="A29" s="12" t="s">
        <v>6537</v>
      </c>
      <c r="B29" s="12" t="s">
        <v>7228</v>
      </c>
      <c r="C29" s="12" t="s">
        <v>7229</v>
      </c>
      <c r="D29" s="12" t="s">
        <v>7230</v>
      </c>
      <c r="E29" s="12" t="s">
        <v>7267</v>
      </c>
      <c r="F29" s="12" t="s">
        <v>7268</v>
      </c>
      <c r="G29" s="12" t="s">
        <v>7269</v>
      </c>
      <c r="H29" s="12" t="s">
        <v>7270</v>
      </c>
      <c r="I29" s="12" t="s">
        <v>7271</v>
      </c>
      <c r="J29" s="12" t="s">
        <v>7272</v>
      </c>
      <c r="K29" s="12" t="s">
        <v>7230</v>
      </c>
      <c r="L29" s="12"/>
      <c r="M29" s="12"/>
      <c r="N29" s="12"/>
      <c r="O29" s="12" t="s">
        <v>4278</v>
      </c>
      <c r="P29" s="12"/>
      <c r="Q29" s="12"/>
      <c r="R29" s="12"/>
      <c r="S29" s="12"/>
      <c r="T29" s="12"/>
      <c r="U29" s="12"/>
      <c r="V29" s="12"/>
      <c r="W29" s="12"/>
      <c r="X29" s="12"/>
      <c r="Y29" s="12"/>
      <c r="Z29" s="12"/>
      <c r="AA29" s="12"/>
    </row>
    <row r="30" spans="1:27" ht="25.5" x14ac:dyDescent="0.25">
      <c r="A30" s="12" t="s">
        <v>6537</v>
      </c>
      <c r="B30" s="12" t="s">
        <v>7228</v>
      </c>
      <c r="C30" s="12" t="s">
        <v>7229</v>
      </c>
      <c r="D30" s="12" t="s">
        <v>7230</v>
      </c>
      <c r="E30" s="12" t="s">
        <v>7273</v>
      </c>
      <c r="F30" s="12" t="s">
        <v>7274</v>
      </c>
      <c r="G30" s="12" t="s">
        <v>7275</v>
      </c>
      <c r="H30" s="12" t="s">
        <v>7276</v>
      </c>
      <c r="I30" s="12" t="s">
        <v>7277</v>
      </c>
      <c r="J30" s="12" t="s">
        <v>7236</v>
      </c>
      <c r="K30" s="12" t="s">
        <v>7230</v>
      </c>
      <c r="L30" s="12"/>
      <c r="M30" s="12"/>
      <c r="N30" s="12"/>
      <c r="O30" s="12" t="s">
        <v>21</v>
      </c>
      <c r="P30" s="12"/>
      <c r="Q30" s="12"/>
      <c r="R30" s="12"/>
      <c r="S30" s="12"/>
      <c r="T30" s="12"/>
      <c r="U30" s="12"/>
      <c r="V30" s="12"/>
      <c r="W30" s="12"/>
      <c r="X30" s="12"/>
      <c r="Y30" s="12"/>
      <c r="Z30" s="12"/>
      <c r="AA30" s="12"/>
    </row>
    <row r="31" spans="1:27" ht="25.5" x14ac:dyDescent="0.25">
      <c r="A31" s="12" t="s">
        <v>6537</v>
      </c>
      <c r="B31" s="12" t="s">
        <v>7228</v>
      </c>
      <c r="C31" s="12" t="s">
        <v>7229</v>
      </c>
      <c r="D31" s="12" t="s">
        <v>7230</v>
      </c>
      <c r="E31" s="12" t="s">
        <v>7278</v>
      </c>
      <c r="F31" s="12" t="s">
        <v>7279</v>
      </c>
      <c r="G31" s="12" t="s">
        <v>7280</v>
      </c>
      <c r="H31" s="12" t="s">
        <v>7281</v>
      </c>
      <c r="I31" s="12" t="s">
        <v>7277</v>
      </c>
      <c r="J31" s="12" t="s">
        <v>7236</v>
      </c>
      <c r="K31" s="12" t="s">
        <v>7230</v>
      </c>
      <c r="L31" s="12"/>
      <c r="M31" s="12"/>
      <c r="N31" s="12"/>
      <c r="O31" s="12" t="s">
        <v>21</v>
      </c>
      <c r="P31" s="12"/>
      <c r="Q31" s="12"/>
      <c r="R31" s="12"/>
      <c r="S31" s="12"/>
      <c r="T31" s="12"/>
      <c r="U31" s="12"/>
      <c r="V31" s="12"/>
      <c r="W31" s="12"/>
      <c r="X31" s="12"/>
      <c r="Y31" s="12"/>
      <c r="Z31" s="12"/>
      <c r="AA31" s="12"/>
    </row>
    <row r="32" spans="1:27" ht="38.25" x14ac:dyDescent="0.25">
      <c r="A32" s="12" t="s">
        <v>6537</v>
      </c>
      <c r="B32" s="12" t="s">
        <v>7228</v>
      </c>
      <c r="C32" s="12" t="s">
        <v>7229</v>
      </c>
      <c r="D32" s="12" t="s">
        <v>7230</v>
      </c>
      <c r="E32" s="12" t="s">
        <v>7282</v>
      </c>
      <c r="F32" s="12" t="s">
        <v>7283</v>
      </c>
      <c r="G32" s="12" t="s">
        <v>7284</v>
      </c>
      <c r="H32" s="12" t="s">
        <v>7285</v>
      </c>
      <c r="I32" s="12" t="s">
        <v>7277</v>
      </c>
      <c r="J32" s="12" t="s">
        <v>7236</v>
      </c>
      <c r="K32" s="12" t="s">
        <v>7230</v>
      </c>
      <c r="L32" s="12"/>
      <c r="M32" s="12"/>
      <c r="N32" s="12"/>
      <c r="O32" s="12" t="s">
        <v>21</v>
      </c>
      <c r="P32" s="12" t="s">
        <v>7237</v>
      </c>
      <c r="Q32" s="12"/>
      <c r="R32" s="12"/>
      <c r="S32" s="12"/>
      <c r="T32" s="12"/>
      <c r="U32" s="12"/>
      <c r="V32" s="12"/>
      <c r="W32" s="12"/>
      <c r="X32" s="12"/>
      <c r="Y32" s="12"/>
      <c r="Z32" s="12"/>
      <c r="AA32" s="12"/>
    </row>
    <row r="33" spans="1:27" ht="25.5" x14ac:dyDescent="0.25">
      <c r="A33" s="12" t="s">
        <v>6537</v>
      </c>
      <c r="B33" s="12" t="s">
        <v>7228</v>
      </c>
      <c r="C33" s="12" t="s">
        <v>7229</v>
      </c>
      <c r="D33" s="12" t="s">
        <v>7230</v>
      </c>
      <c r="E33" s="12" t="s">
        <v>7286</v>
      </c>
      <c r="F33" s="12" t="s">
        <v>7287</v>
      </c>
      <c r="G33" s="12" t="s">
        <v>7288</v>
      </c>
      <c r="H33" s="12" t="s">
        <v>7289</v>
      </c>
      <c r="I33" s="12" t="s">
        <v>7290</v>
      </c>
      <c r="J33" s="12" t="s">
        <v>7272</v>
      </c>
      <c r="K33" s="12" t="s">
        <v>7230</v>
      </c>
      <c r="L33" s="12"/>
      <c r="M33" s="12"/>
      <c r="N33" s="12"/>
      <c r="O33" s="12" t="s">
        <v>4278</v>
      </c>
      <c r="P33" s="12"/>
      <c r="Q33" s="12"/>
      <c r="R33" s="12"/>
      <c r="S33" s="12"/>
      <c r="T33" s="12"/>
      <c r="U33" s="12"/>
      <c r="V33" s="12"/>
      <c r="W33" s="12"/>
      <c r="X33" s="12"/>
      <c r="Y33" s="12"/>
      <c r="Z33" s="12"/>
      <c r="AA33" s="12"/>
    </row>
    <row r="34" spans="1:27" ht="25.5" x14ac:dyDescent="0.25">
      <c r="A34" s="12" t="s">
        <v>6537</v>
      </c>
      <c r="B34" s="12" t="s">
        <v>7228</v>
      </c>
      <c r="C34" s="12" t="s">
        <v>7229</v>
      </c>
      <c r="D34" s="12" t="s">
        <v>7230</v>
      </c>
      <c r="E34" s="12" t="s">
        <v>7291</v>
      </c>
      <c r="F34" s="12" t="s">
        <v>7292</v>
      </c>
      <c r="G34" s="12" t="s">
        <v>7293</v>
      </c>
      <c r="H34" s="12" t="s">
        <v>7294</v>
      </c>
      <c r="I34" s="12" t="s">
        <v>7295</v>
      </c>
      <c r="J34" s="12" t="s">
        <v>7272</v>
      </c>
      <c r="K34" s="12" t="s">
        <v>7230</v>
      </c>
      <c r="L34" s="12"/>
      <c r="M34" s="12"/>
      <c r="N34" s="12"/>
      <c r="O34" s="12" t="s">
        <v>4278</v>
      </c>
      <c r="P34" s="12"/>
      <c r="Q34" s="12"/>
      <c r="R34" s="12"/>
      <c r="S34" s="12"/>
      <c r="T34" s="12"/>
      <c r="U34" s="12"/>
      <c r="V34" s="12"/>
      <c r="W34" s="12"/>
      <c r="X34" s="12"/>
      <c r="Y34" s="12"/>
      <c r="Z34" s="12"/>
      <c r="AA34" s="12"/>
    </row>
    <row r="35" spans="1:27" ht="25.5" x14ac:dyDescent="0.25">
      <c r="A35" s="12" t="s">
        <v>6537</v>
      </c>
      <c r="B35" s="12" t="s">
        <v>7228</v>
      </c>
      <c r="C35" s="12" t="s">
        <v>7296</v>
      </c>
      <c r="D35" s="12" t="s">
        <v>7297</v>
      </c>
      <c r="E35" s="12" t="s">
        <v>7298</v>
      </c>
      <c r="F35" s="12" t="s">
        <v>7299</v>
      </c>
      <c r="G35" s="12" t="s">
        <v>7300</v>
      </c>
      <c r="H35" s="12" t="s">
        <v>7301</v>
      </c>
      <c r="I35" s="12" t="s">
        <v>7302</v>
      </c>
      <c r="J35" s="12" t="s">
        <v>7272</v>
      </c>
      <c r="K35" s="12" t="s">
        <v>7297</v>
      </c>
      <c r="L35" s="12"/>
      <c r="M35" s="12"/>
      <c r="N35" s="12"/>
      <c r="O35" s="12" t="s">
        <v>4278</v>
      </c>
      <c r="P35" s="12"/>
      <c r="Q35" s="12"/>
      <c r="R35" s="12"/>
      <c r="S35" s="12"/>
      <c r="T35" s="12"/>
      <c r="U35" s="12"/>
      <c r="V35" s="12"/>
      <c r="W35" s="12"/>
      <c r="X35" s="12"/>
      <c r="Y35" s="12"/>
      <c r="Z35" s="12"/>
      <c r="AA35" s="12"/>
    </row>
    <row r="36" spans="1:27" ht="25.5" x14ac:dyDescent="0.25">
      <c r="A36" s="12" t="s">
        <v>6537</v>
      </c>
      <c r="B36" s="12" t="s">
        <v>7228</v>
      </c>
      <c r="C36" s="12" t="s">
        <v>7296</v>
      </c>
      <c r="D36" s="12" t="s">
        <v>7297</v>
      </c>
      <c r="E36" s="12" t="s">
        <v>7303</v>
      </c>
      <c r="F36" s="12" t="s">
        <v>7304</v>
      </c>
      <c r="G36" s="12" t="s">
        <v>7305</v>
      </c>
      <c r="H36" s="12" t="s">
        <v>7306</v>
      </c>
      <c r="I36" s="12" t="s">
        <v>7302</v>
      </c>
      <c r="J36" s="12" t="s">
        <v>7272</v>
      </c>
      <c r="K36" s="12" t="s">
        <v>7297</v>
      </c>
      <c r="L36" s="12"/>
      <c r="M36" s="12"/>
      <c r="N36" s="12"/>
      <c r="O36" s="12" t="s">
        <v>4278</v>
      </c>
      <c r="P36" s="12"/>
      <c r="Q36" s="12"/>
      <c r="R36" s="12"/>
      <c r="S36" s="12"/>
      <c r="T36" s="12"/>
      <c r="U36" s="12"/>
      <c r="V36" s="12"/>
      <c r="W36" s="12"/>
      <c r="X36" s="12"/>
      <c r="Y36" s="12"/>
      <c r="Z36" s="12"/>
      <c r="AA36" s="12"/>
    </row>
    <row r="37" spans="1:27" ht="38.25" x14ac:dyDescent="0.25">
      <c r="A37" s="12" t="s">
        <v>6537</v>
      </c>
      <c r="B37" s="12" t="s">
        <v>7228</v>
      </c>
      <c r="C37" s="12" t="s">
        <v>7296</v>
      </c>
      <c r="D37" s="12" t="s">
        <v>7297</v>
      </c>
      <c r="E37" s="12" t="s">
        <v>7307</v>
      </c>
      <c r="F37" s="12" t="s">
        <v>7308</v>
      </c>
      <c r="G37" s="12" t="s">
        <v>7309</v>
      </c>
      <c r="H37" s="12" t="s">
        <v>7310</v>
      </c>
      <c r="I37" s="12" t="s">
        <v>7311</v>
      </c>
      <c r="J37" s="12" t="s">
        <v>7272</v>
      </c>
      <c r="K37" s="12" t="s">
        <v>7297</v>
      </c>
      <c r="L37" s="12"/>
      <c r="M37" s="12"/>
      <c r="N37" s="12"/>
      <c r="O37" s="12" t="s">
        <v>4278</v>
      </c>
      <c r="P37" s="12" t="s">
        <v>7237</v>
      </c>
      <c r="Q37" s="12"/>
      <c r="R37" s="12"/>
      <c r="S37" s="12"/>
      <c r="T37" s="12"/>
      <c r="U37" s="12"/>
      <c r="V37" s="12"/>
      <c r="W37" s="12"/>
      <c r="X37" s="12"/>
      <c r="Y37" s="12"/>
      <c r="Z37" s="12"/>
      <c r="AA37" s="12"/>
    </row>
    <row r="38" spans="1:27" ht="25.5" x14ac:dyDescent="0.25">
      <c r="A38" s="12" t="s">
        <v>6537</v>
      </c>
      <c r="B38" s="12" t="s">
        <v>7228</v>
      </c>
      <c r="C38" s="12" t="s">
        <v>7296</v>
      </c>
      <c r="D38" s="12" t="s">
        <v>7297</v>
      </c>
      <c r="E38" s="12" t="s">
        <v>7312</v>
      </c>
      <c r="F38" s="12" t="s">
        <v>7313</v>
      </c>
      <c r="G38" s="12" t="s">
        <v>7314</v>
      </c>
      <c r="H38" s="12" t="s">
        <v>7315</v>
      </c>
      <c r="I38" s="12" t="s">
        <v>7316</v>
      </c>
      <c r="J38" s="12" t="s">
        <v>7272</v>
      </c>
      <c r="K38" s="12" t="s">
        <v>7297</v>
      </c>
      <c r="L38" s="12"/>
      <c r="M38" s="12"/>
      <c r="N38" s="12"/>
      <c r="O38" s="12" t="s">
        <v>4278</v>
      </c>
      <c r="P38" s="12"/>
      <c r="Q38" s="12"/>
      <c r="R38" s="12"/>
      <c r="S38" s="12"/>
      <c r="T38" s="12"/>
      <c r="U38" s="12"/>
      <c r="V38" s="12"/>
      <c r="W38" s="12"/>
      <c r="X38" s="12"/>
      <c r="Y38" s="12"/>
      <c r="Z38" s="12"/>
      <c r="AA38" s="12"/>
    </row>
    <row r="39" spans="1:27" ht="25.5" x14ac:dyDescent="0.25">
      <c r="A39" s="12" t="s">
        <v>6537</v>
      </c>
      <c r="B39" s="12" t="s">
        <v>7228</v>
      </c>
      <c r="C39" s="12" t="s">
        <v>7296</v>
      </c>
      <c r="D39" s="12" t="s">
        <v>7297</v>
      </c>
      <c r="E39" s="12" t="s">
        <v>7317</v>
      </c>
      <c r="F39" s="12" t="s">
        <v>7318</v>
      </c>
      <c r="G39" s="12" t="s">
        <v>7319</v>
      </c>
      <c r="H39" s="12" t="s">
        <v>7320</v>
      </c>
      <c r="I39" s="12" t="s">
        <v>7316</v>
      </c>
      <c r="J39" s="12" t="s">
        <v>7272</v>
      </c>
      <c r="K39" s="12" t="s">
        <v>7297</v>
      </c>
      <c r="L39" s="12"/>
      <c r="M39" s="12"/>
      <c r="N39" s="12"/>
      <c r="O39" s="12" t="s">
        <v>4278</v>
      </c>
      <c r="P39" s="12"/>
      <c r="Q39" s="12"/>
      <c r="R39" s="12"/>
      <c r="S39" s="12"/>
      <c r="T39" s="12"/>
      <c r="U39" s="12"/>
      <c r="V39" s="12"/>
      <c r="W39" s="12"/>
      <c r="X39" s="12"/>
      <c r="Y39" s="12"/>
      <c r="Z39" s="12"/>
      <c r="AA39" s="12"/>
    </row>
    <row r="40" spans="1:27" ht="25.5" x14ac:dyDescent="0.25">
      <c r="A40" s="12" t="s">
        <v>6537</v>
      </c>
      <c r="B40" s="12" t="s">
        <v>7228</v>
      </c>
      <c r="C40" s="12" t="s">
        <v>7296</v>
      </c>
      <c r="D40" s="12" t="s">
        <v>7297</v>
      </c>
      <c r="E40" s="12" t="s">
        <v>7321</v>
      </c>
      <c r="F40" s="12" t="s">
        <v>7322</v>
      </c>
      <c r="G40" s="12" t="s">
        <v>7323</v>
      </c>
      <c r="H40" s="12" t="s">
        <v>7324</v>
      </c>
      <c r="I40" s="12" t="s">
        <v>7325</v>
      </c>
      <c r="J40" s="12" t="s">
        <v>7272</v>
      </c>
      <c r="K40" s="12" t="s">
        <v>7297</v>
      </c>
      <c r="L40" s="12"/>
      <c r="M40" s="12"/>
      <c r="N40" s="12"/>
      <c r="O40" s="12" t="s">
        <v>4278</v>
      </c>
      <c r="P40" s="12"/>
      <c r="Q40" s="12"/>
      <c r="R40" s="12"/>
      <c r="S40" s="12"/>
      <c r="T40" s="12"/>
      <c r="U40" s="12"/>
      <c r="V40" s="12"/>
      <c r="W40" s="12"/>
      <c r="X40" s="12"/>
      <c r="Y40" s="12"/>
      <c r="Z40" s="12"/>
      <c r="AA40" s="12"/>
    </row>
    <row r="41" spans="1:27" ht="38.25" x14ac:dyDescent="0.25">
      <c r="A41" s="12" t="s">
        <v>6537</v>
      </c>
      <c r="B41" s="12" t="s">
        <v>7228</v>
      </c>
      <c r="C41" s="12" t="s">
        <v>7296</v>
      </c>
      <c r="D41" s="12" t="s">
        <v>7297</v>
      </c>
      <c r="E41" s="12" t="s">
        <v>7326</v>
      </c>
      <c r="F41" s="12" t="s">
        <v>7327</v>
      </c>
      <c r="G41" s="12" t="s">
        <v>7328</v>
      </c>
      <c r="H41" s="12" t="s">
        <v>7329</v>
      </c>
      <c r="I41" s="12" t="s">
        <v>7330</v>
      </c>
      <c r="J41" s="12" t="s">
        <v>7272</v>
      </c>
      <c r="K41" s="12" t="s">
        <v>7297</v>
      </c>
      <c r="L41" s="12"/>
      <c r="M41" s="12"/>
      <c r="N41" s="12"/>
      <c r="O41" s="12" t="s">
        <v>4278</v>
      </c>
      <c r="P41" s="12"/>
      <c r="Q41" s="12"/>
      <c r="R41" s="12"/>
      <c r="S41" s="12"/>
      <c r="T41" s="12"/>
      <c r="U41" s="12"/>
      <c r="V41" s="12"/>
      <c r="W41" s="12"/>
      <c r="X41" s="12"/>
      <c r="Y41" s="12"/>
      <c r="Z41" s="12"/>
      <c r="AA41" s="12"/>
    </row>
    <row r="42" spans="1:27" ht="25.5" x14ac:dyDescent="0.25">
      <c r="A42" s="12" t="s">
        <v>6537</v>
      </c>
      <c r="B42" s="12" t="s">
        <v>7228</v>
      </c>
      <c r="C42" s="12" t="s">
        <v>7296</v>
      </c>
      <c r="D42" s="12" t="s">
        <v>7297</v>
      </c>
      <c r="E42" s="12" t="s">
        <v>7331</v>
      </c>
      <c r="F42" s="12" t="s">
        <v>7332</v>
      </c>
      <c r="G42" s="12" t="s">
        <v>7333</v>
      </c>
      <c r="H42" s="12" t="s">
        <v>7334</v>
      </c>
      <c r="I42" s="12" t="s">
        <v>7335</v>
      </c>
      <c r="J42" s="12" t="s">
        <v>7272</v>
      </c>
      <c r="K42" s="12" t="s">
        <v>7297</v>
      </c>
      <c r="L42" s="12"/>
      <c r="M42" s="12"/>
      <c r="N42" s="12"/>
      <c r="O42" s="12" t="s">
        <v>4278</v>
      </c>
      <c r="P42" s="12"/>
      <c r="Q42" s="12"/>
      <c r="R42" s="12"/>
      <c r="S42" s="12"/>
      <c r="T42" s="12"/>
      <c r="U42" s="12"/>
      <c r="V42" s="12"/>
      <c r="W42" s="12"/>
      <c r="X42" s="12"/>
      <c r="Y42" s="12"/>
      <c r="Z42" s="12"/>
      <c r="AA42" s="12"/>
    </row>
    <row r="43" spans="1:27" ht="25.5" x14ac:dyDescent="0.25">
      <c r="A43" s="12" t="s">
        <v>6537</v>
      </c>
      <c r="B43" s="12" t="s">
        <v>7228</v>
      </c>
      <c r="C43" s="12" t="s">
        <v>7296</v>
      </c>
      <c r="D43" s="12" t="s">
        <v>7297</v>
      </c>
      <c r="E43" s="12" t="s">
        <v>7336</v>
      </c>
      <c r="F43" s="12" t="s">
        <v>7337</v>
      </c>
      <c r="G43" s="12" t="s">
        <v>7338</v>
      </c>
      <c r="H43" s="12" t="s">
        <v>7339</v>
      </c>
      <c r="I43" s="12" t="s">
        <v>7340</v>
      </c>
      <c r="J43" s="12" t="s">
        <v>7272</v>
      </c>
      <c r="K43" s="12" t="s">
        <v>7297</v>
      </c>
      <c r="L43" s="12"/>
      <c r="M43" s="12"/>
      <c r="N43" s="12"/>
      <c r="O43" s="12" t="s">
        <v>4278</v>
      </c>
      <c r="P43" s="12"/>
      <c r="Q43" s="12"/>
      <c r="R43" s="12"/>
      <c r="S43" s="12"/>
      <c r="T43" s="12"/>
      <c r="U43" s="12"/>
      <c r="V43" s="12"/>
      <c r="W43" s="12"/>
      <c r="X43" s="12"/>
      <c r="Y43" s="12"/>
      <c r="Z43" s="12"/>
      <c r="AA43" s="12"/>
    </row>
    <row r="44" spans="1:27" ht="25.5" x14ac:dyDescent="0.25">
      <c r="A44" s="12" t="s">
        <v>6537</v>
      </c>
      <c r="B44" s="12" t="s">
        <v>7228</v>
      </c>
      <c r="C44" s="12" t="s">
        <v>7296</v>
      </c>
      <c r="D44" s="12" t="s">
        <v>7297</v>
      </c>
      <c r="E44" s="12" t="s">
        <v>7341</v>
      </c>
      <c r="F44" s="12" t="s">
        <v>7342</v>
      </c>
      <c r="G44" s="12" t="s">
        <v>7343</v>
      </c>
      <c r="H44" s="12" t="s">
        <v>7344</v>
      </c>
      <c r="I44" s="12" t="s">
        <v>7345</v>
      </c>
      <c r="J44" s="12" t="s">
        <v>7272</v>
      </c>
      <c r="K44" s="12" t="s">
        <v>7297</v>
      </c>
      <c r="L44" s="12"/>
      <c r="M44" s="12"/>
      <c r="N44" s="12"/>
      <c r="O44" s="12" t="s">
        <v>4278</v>
      </c>
      <c r="P44" s="12"/>
      <c r="Q44" s="12"/>
      <c r="R44" s="12"/>
      <c r="S44" s="12"/>
      <c r="T44" s="12"/>
      <c r="U44" s="12"/>
      <c r="V44" s="12"/>
      <c r="W44" s="12"/>
      <c r="X44" s="12"/>
      <c r="Y44" s="12"/>
      <c r="Z44" s="12"/>
      <c r="AA44" s="12"/>
    </row>
    <row r="45" spans="1:27" ht="38.25" x14ac:dyDescent="0.25">
      <c r="A45" s="12" t="s">
        <v>6537</v>
      </c>
      <c r="B45" s="12" t="s">
        <v>7228</v>
      </c>
      <c r="C45" s="12" t="s">
        <v>7296</v>
      </c>
      <c r="D45" s="12" t="s">
        <v>7297</v>
      </c>
      <c r="E45" s="12" t="s">
        <v>7346</v>
      </c>
      <c r="F45" s="12" t="s">
        <v>7347</v>
      </c>
      <c r="G45" s="12" t="s">
        <v>7348</v>
      </c>
      <c r="H45" s="12" t="s">
        <v>7349</v>
      </c>
      <c r="I45" s="12" t="s">
        <v>7350</v>
      </c>
      <c r="J45" s="12" t="s">
        <v>7272</v>
      </c>
      <c r="K45" s="12" t="s">
        <v>7297</v>
      </c>
      <c r="L45" s="12"/>
      <c r="M45" s="12"/>
      <c r="N45" s="12"/>
      <c r="O45" s="12" t="s">
        <v>4278</v>
      </c>
      <c r="P45" s="12" t="s">
        <v>7237</v>
      </c>
      <c r="Q45" s="12"/>
      <c r="R45" s="12"/>
      <c r="S45" s="12"/>
      <c r="T45" s="12"/>
      <c r="U45" s="12"/>
      <c r="V45" s="12"/>
      <c r="W45" s="12"/>
      <c r="X45" s="12"/>
      <c r="Y45" s="12"/>
      <c r="Z45" s="12"/>
      <c r="AA45" s="12"/>
    </row>
    <row r="46" spans="1:27" ht="25.5" x14ac:dyDescent="0.25">
      <c r="A46" s="12" t="s">
        <v>6537</v>
      </c>
      <c r="B46" s="12" t="s">
        <v>7228</v>
      </c>
      <c r="C46" s="12" t="s">
        <v>7296</v>
      </c>
      <c r="D46" s="12" t="s">
        <v>7297</v>
      </c>
      <c r="E46" s="12" t="s">
        <v>7351</v>
      </c>
      <c r="F46" s="12" t="s">
        <v>7352</v>
      </c>
      <c r="G46" s="12" t="s">
        <v>7353</v>
      </c>
      <c r="H46" s="12" t="s">
        <v>7354</v>
      </c>
      <c r="I46" s="12" t="s">
        <v>7350</v>
      </c>
      <c r="J46" s="12" t="s">
        <v>7272</v>
      </c>
      <c r="K46" s="12" t="s">
        <v>7297</v>
      </c>
      <c r="L46" s="12"/>
      <c r="M46" s="12"/>
      <c r="N46" s="12"/>
      <c r="O46" s="12" t="s">
        <v>4278</v>
      </c>
      <c r="P46" s="12"/>
      <c r="Q46" s="12"/>
      <c r="R46" s="12"/>
      <c r="S46" s="12"/>
      <c r="T46" s="12"/>
      <c r="U46" s="12"/>
      <c r="V46" s="12"/>
      <c r="W46" s="12"/>
      <c r="X46" s="12"/>
      <c r="Y46" s="12"/>
      <c r="Z46" s="12"/>
      <c r="AA46" s="12"/>
    </row>
    <row r="47" spans="1:27" x14ac:dyDescent="0.25">
      <c r="A47" s="12" t="s">
        <v>6537</v>
      </c>
      <c r="B47" s="12" t="s">
        <v>7228</v>
      </c>
      <c r="C47" s="12" t="s">
        <v>7296</v>
      </c>
      <c r="D47" s="12" t="s">
        <v>7297</v>
      </c>
      <c r="E47" s="12" t="s">
        <v>7355</v>
      </c>
      <c r="F47" s="12" t="s">
        <v>7356</v>
      </c>
      <c r="G47" s="12" t="s">
        <v>7357</v>
      </c>
      <c r="H47" s="12" t="s">
        <v>7358</v>
      </c>
      <c r="I47" s="12" t="s">
        <v>7359</v>
      </c>
      <c r="J47" s="12" t="s">
        <v>7272</v>
      </c>
      <c r="K47" s="12" t="s">
        <v>7297</v>
      </c>
      <c r="L47" s="12"/>
      <c r="M47" s="12"/>
      <c r="N47" s="12"/>
      <c r="O47" s="12" t="s">
        <v>4278</v>
      </c>
      <c r="P47" s="12"/>
      <c r="Q47" s="12"/>
      <c r="R47" s="12"/>
      <c r="S47" s="12"/>
      <c r="T47" s="12"/>
      <c r="U47" s="12"/>
      <c r="V47" s="12"/>
      <c r="W47" s="12"/>
      <c r="X47" s="12"/>
      <c r="Y47" s="12"/>
      <c r="Z47" s="12"/>
      <c r="AA47" s="12"/>
    </row>
    <row r="48" spans="1:27" ht="38.25" x14ac:dyDescent="0.25">
      <c r="A48" s="12" t="s">
        <v>6537</v>
      </c>
      <c r="B48" s="12" t="s">
        <v>7228</v>
      </c>
      <c r="C48" s="12" t="s">
        <v>7296</v>
      </c>
      <c r="D48" s="12" t="s">
        <v>7297</v>
      </c>
      <c r="E48" s="12" t="s">
        <v>7360</v>
      </c>
      <c r="F48" s="12" t="s">
        <v>7361</v>
      </c>
      <c r="G48" s="12" t="s">
        <v>7362</v>
      </c>
      <c r="H48" s="12" t="s">
        <v>7363</v>
      </c>
      <c r="I48" s="12" t="s">
        <v>7364</v>
      </c>
      <c r="J48" s="12" t="s">
        <v>7272</v>
      </c>
      <c r="K48" s="12" t="s">
        <v>7297</v>
      </c>
      <c r="L48" s="12"/>
      <c r="M48" s="12"/>
      <c r="N48" s="12"/>
      <c r="O48" s="12" t="s">
        <v>4278</v>
      </c>
      <c r="P48" s="12" t="s">
        <v>7237</v>
      </c>
      <c r="Q48" s="12"/>
      <c r="R48" s="12"/>
      <c r="S48" s="12"/>
      <c r="T48" s="12"/>
      <c r="U48" s="12"/>
      <c r="V48" s="12"/>
      <c r="W48" s="12"/>
      <c r="X48" s="12"/>
      <c r="Y48" s="12"/>
      <c r="Z48" s="12"/>
      <c r="AA48" s="12"/>
    </row>
    <row r="49" spans="1:27" ht="25.5" x14ac:dyDescent="0.25">
      <c r="A49" s="12" t="s">
        <v>6537</v>
      </c>
      <c r="B49" s="12" t="s">
        <v>7228</v>
      </c>
      <c r="C49" s="12" t="s">
        <v>7296</v>
      </c>
      <c r="D49" s="12" t="s">
        <v>7297</v>
      </c>
      <c r="E49" s="12" t="s">
        <v>7365</v>
      </c>
      <c r="F49" s="12" t="s">
        <v>7366</v>
      </c>
      <c r="G49" s="12" t="s">
        <v>7367</v>
      </c>
      <c r="H49" s="12" t="s">
        <v>7368</v>
      </c>
      <c r="I49" s="12" t="s">
        <v>7369</v>
      </c>
      <c r="J49" s="12" t="s">
        <v>7272</v>
      </c>
      <c r="K49" s="12" t="s">
        <v>7297</v>
      </c>
      <c r="L49" s="12"/>
      <c r="M49" s="12"/>
      <c r="N49" s="12"/>
      <c r="O49" s="12" t="s">
        <v>4278</v>
      </c>
      <c r="P49" s="12"/>
      <c r="Q49" s="12"/>
      <c r="R49" s="12"/>
      <c r="S49" s="12"/>
      <c r="T49" s="12"/>
      <c r="U49" s="12"/>
      <c r="V49" s="12"/>
      <c r="W49" s="12"/>
      <c r="X49" s="12"/>
      <c r="Y49" s="12"/>
      <c r="Z49" s="12"/>
      <c r="AA49" s="12"/>
    </row>
    <row r="50" spans="1:27" ht="25.5" x14ac:dyDescent="0.25">
      <c r="A50" s="12" t="s">
        <v>6537</v>
      </c>
      <c r="B50" s="12" t="s">
        <v>7228</v>
      </c>
      <c r="C50" s="12" t="s">
        <v>7296</v>
      </c>
      <c r="D50" s="12" t="s">
        <v>7297</v>
      </c>
      <c r="E50" s="12" t="s">
        <v>7370</v>
      </c>
      <c r="F50" s="12" t="s">
        <v>7371</v>
      </c>
      <c r="G50" s="12" t="s">
        <v>7372</v>
      </c>
      <c r="H50" s="12" t="s">
        <v>7373</v>
      </c>
      <c r="I50" s="12" t="s">
        <v>7374</v>
      </c>
      <c r="J50" s="12" t="s">
        <v>7272</v>
      </c>
      <c r="K50" s="12" t="s">
        <v>7297</v>
      </c>
      <c r="L50" s="12"/>
      <c r="M50" s="12"/>
      <c r="N50" s="12"/>
      <c r="O50" s="12" t="s">
        <v>4278</v>
      </c>
      <c r="P50" s="12"/>
      <c r="Q50" s="12"/>
      <c r="R50" s="12"/>
      <c r="S50" s="12"/>
      <c r="T50" s="12"/>
      <c r="U50" s="12"/>
      <c r="V50" s="12"/>
      <c r="W50" s="12"/>
      <c r="X50" s="12"/>
      <c r="Y50" s="12"/>
      <c r="Z50" s="12"/>
      <c r="AA50" s="12"/>
    </row>
    <row r="51" spans="1:27" ht="25.5" x14ac:dyDescent="0.25">
      <c r="A51" s="12" t="s">
        <v>6537</v>
      </c>
      <c r="B51" s="12" t="s">
        <v>7228</v>
      </c>
      <c r="C51" s="12" t="s">
        <v>7375</v>
      </c>
      <c r="D51" s="12" t="s">
        <v>7376</v>
      </c>
      <c r="E51" s="12" t="s">
        <v>7377</v>
      </c>
      <c r="F51" s="12" t="s">
        <v>7378</v>
      </c>
      <c r="G51" s="12" t="s">
        <v>7379</v>
      </c>
      <c r="H51" s="12" t="s">
        <v>7380</v>
      </c>
      <c r="I51" s="12" t="s">
        <v>7381</v>
      </c>
      <c r="J51" s="12" t="s">
        <v>7382</v>
      </c>
      <c r="K51" s="12" t="s">
        <v>7376</v>
      </c>
      <c r="L51" s="12"/>
      <c r="M51" s="12"/>
      <c r="N51" s="12"/>
      <c r="O51" s="12" t="s">
        <v>21</v>
      </c>
      <c r="P51" s="12"/>
      <c r="Q51" s="12"/>
      <c r="R51" s="12"/>
      <c r="S51" s="12"/>
      <c r="T51" s="12"/>
      <c r="U51" s="12"/>
      <c r="V51" s="12"/>
      <c r="W51" s="12"/>
      <c r="X51" s="12"/>
      <c r="Y51" s="12"/>
      <c r="Z51" s="12"/>
      <c r="AA51" s="12"/>
    </row>
    <row r="52" spans="1:27" ht="25.5" x14ac:dyDescent="0.25">
      <c r="A52" s="12" t="s">
        <v>6537</v>
      </c>
      <c r="B52" s="12" t="s">
        <v>7228</v>
      </c>
      <c r="C52" s="12" t="s">
        <v>7375</v>
      </c>
      <c r="D52" s="12" t="s">
        <v>7376</v>
      </c>
      <c r="E52" s="12" t="s">
        <v>7383</v>
      </c>
      <c r="F52" s="12" t="s">
        <v>7384</v>
      </c>
      <c r="G52" s="12" t="s">
        <v>7385</v>
      </c>
      <c r="H52" s="12" t="s">
        <v>7386</v>
      </c>
      <c r="I52" s="12" t="s">
        <v>7387</v>
      </c>
      <c r="J52" s="12" t="s">
        <v>7382</v>
      </c>
      <c r="K52" s="12" t="s">
        <v>7376</v>
      </c>
      <c r="L52" s="12"/>
      <c r="M52" s="12"/>
      <c r="N52" s="12"/>
      <c r="O52" s="12" t="s">
        <v>21</v>
      </c>
      <c r="P52" s="12"/>
      <c r="Q52" s="12"/>
      <c r="R52" s="12"/>
      <c r="S52" s="12"/>
      <c r="T52" s="12"/>
      <c r="U52" s="12"/>
      <c r="V52" s="12"/>
      <c r="W52" s="12"/>
      <c r="X52" s="12"/>
      <c r="Y52" s="12"/>
      <c r="Z52" s="12"/>
      <c r="AA52" s="12"/>
    </row>
    <row r="53" spans="1:27" ht="25.5" x14ac:dyDescent="0.25">
      <c r="A53" s="12" t="s">
        <v>6537</v>
      </c>
      <c r="B53" s="12" t="s">
        <v>7228</v>
      </c>
      <c r="C53" s="12" t="s">
        <v>7375</v>
      </c>
      <c r="D53" s="12" t="s">
        <v>7376</v>
      </c>
      <c r="E53" s="12" t="s">
        <v>7388</v>
      </c>
      <c r="F53" s="12" t="s">
        <v>7389</v>
      </c>
      <c r="G53" s="12" t="s">
        <v>7390</v>
      </c>
      <c r="H53" s="12" t="s">
        <v>7391</v>
      </c>
      <c r="I53" s="12" t="s">
        <v>7392</v>
      </c>
      <c r="J53" s="12" t="s">
        <v>7382</v>
      </c>
      <c r="K53" s="12" t="s">
        <v>7376</v>
      </c>
      <c r="L53" s="12"/>
      <c r="M53" s="12"/>
      <c r="N53" s="12"/>
      <c r="O53" s="12" t="s">
        <v>21</v>
      </c>
      <c r="P53" s="12"/>
      <c r="Q53" s="12"/>
      <c r="R53" s="12"/>
      <c r="S53" s="12"/>
      <c r="T53" s="12"/>
      <c r="U53" s="12"/>
      <c r="V53" s="12"/>
      <c r="W53" s="12"/>
      <c r="X53" s="12"/>
      <c r="Y53" s="12"/>
      <c r="Z53" s="12"/>
      <c r="AA53" s="12"/>
    </row>
    <row r="54" spans="1:27" ht="25.5" x14ac:dyDescent="0.25">
      <c r="A54" s="12" t="s">
        <v>6537</v>
      </c>
      <c r="B54" s="12" t="s">
        <v>7228</v>
      </c>
      <c r="C54" s="12" t="s">
        <v>7375</v>
      </c>
      <c r="D54" s="12" t="s">
        <v>7376</v>
      </c>
      <c r="E54" s="12" t="s">
        <v>7393</v>
      </c>
      <c r="F54" s="12" t="s">
        <v>7394</v>
      </c>
      <c r="G54" s="12" t="s">
        <v>7395</v>
      </c>
      <c r="H54" s="12" t="s">
        <v>7396</v>
      </c>
      <c r="I54" s="12" t="s">
        <v>7397</v>
      </c>
      <c r="J54" s="12" t="s">
        <v>7382</v>
      </c>
      <c r="K54" s="12" t="s">
        <v>7376</v>
      </c>
      <c r="L54" s="12"/>
      <c r="M54" s="12"/>
      <c r="N54" s="12"/>
      <c r="O54" s="12" t="s">
        <v>21</v>
      </c>
      <c r="P54" s="12"/>
      <c r="Q54" s="12"/>
      <c r="R54" s="12"/>
      <c r="S54" s="12"/>
      <c r="T54" s="12"/>
      <c r="U54" s="12"/>
      <c r="V54" s="12"/>
      <c r="W54" s="12"/>
      <c r="X54" s="12"/>
      <c r="Y54" s="12"/>
      <c r="Z54" s="12"/>
      <c r="AA54" s="12"/>
    </row>
    <row r="55" spans="1:27" ht="25.5" x14ac:dyDescent="0.25">
      <c r="A55" s="12" t="s">
        <v>6537</v>
      </c>
      <c r="B55" s="12" t="s">
        <v>7228</v>
      </c>
      <c r="C55" s="12" t="s">
        <v>7375</v>
      </c>
      <c r="D55" s="12" t="s">
        <v>7376</v>
      </c>
      <c r="E55" s="12" t="s">
        <v>7398</v>
      </c>
      <c r="F55" s="12" t="s">
        <v>7399</v>
      </c>
      <c r="G55" s="12" t="s">
        <v>7400</v>
      </c>
      <c r="H55" s="12" t="s">
        <v>7401</v>
      </c>
      <c r="I55" s="12" t="s">
        <v>7402</v>
      </c>
      <c r="J55" s="12" t="s">
        <v>7382</v>
      </c>
      <c r="K55" s="12" t="s">
        <v>7376</v>
      </c>
      <c r="L55" s="12"/>
      <c r="M55" s="12"/>
      <c r="N55" s="12"/>
      <c r="O55" s="12" t="s">
        <v>21</v>
      </c>
      <c r="P55" s="12"/>
      <c r="Q55" s="12"/>
      <c r="R55" s="12"/>
      <c r="S55" s="12"/>
      <c r="T55" s="12"/>
      <c r="U55" s="12"/>
      <c r="V55" s="12"/>
      <c r="W55" s="12"/>
      <c r="X55" s="12"/>
      <c r="Y55" s="12"/>
      <c r="Z55" s="12"/>
      <c r="AA55" s="12"/>
    </row>
    <row r="56" spans="1:27" ht="25.5" x14ac:dyDescent="0.25">
      <c r="A56" s="12" t="s">
        <v>6537</v>
      </c>
      <c r="B56" s="12" t="s">
        <v>7228</v>
      </c>
      <c r="C56" s="12" t="s">
        <v>7375</v>
      </c>
      <c r="D56" s="12" t="s">
        <v>7376</v>
      </c>
      <c r="E56" s="12" t="s">
        <v>7403</v>
      </c>
      <c r="F56" s="12" t="s">
        <v>7404</v>
      </c>
      <c r="G56" s="12" t="s">
        <v>7405</v>
      </c>
      <c r="H56" s="12" t="s">
        <v>7406</v>
      </c>
      <c r="I56" s="12" t="s">
        <v>7407</v>
      </c>
      <c r="J56" s="12" t="s">
        <v>7382</v>
      </c>
      <c r="K56" s="12" t="s">
        <v>7376</v>
      </c>
      <c r="L56" s="12"/>
      <c r="M56" s="12"/>
      <c r="N56" s="12"/>
      <c r="O56" s="12" t="s">
        <v>21</v>
      </c>
      <c r="P56" s="12"/>
      <c r="Q56" s="12"/>
      <c r="R56" s="12"/>
      <c r="S56" s="12"/>
      <c r="T56" s="12"/>
      <c r="U56" s="12"/>
      <c r="V56" s="12"/>
      <c r="W56" s="12"/>
      <c r="X56" s="12"/>
      <c r="Y56" s="12"/>
      <c r="Z56" s="12"/>
      <c r="AA56" s="12"/>
    </row>
    <row r="57" spans="1:27" ht="25.5" x14ac:dyDescent="0.25">
      <c r="A57" s="12" t="s">
        <v>6537</v>
      </c>
      <c r="B57" s="12" t="s">
        <v>7228</v>
      </c>
      <c r="C57" s="12" t="s">
        <v>7375</v>
      </c>
      <c r="D57" s="12" t="s">
        <v>7376</v>
      </c>
      <c r="E57" s="12" t="s">
        <v>7408</v>
      </c>
      <c r="F57" s="12" t="s">
        <v>7409</v>
      </c>
      <c r="G57" s="12" t="s">
        <v>7410</v>
      </c>
      <c r="H57" s="12" t="s">
        <v>7411</v>
      </c>
      <c r="I57" s="12" t="s">
        <v>7412</v>
      </c>
      <c r="J57" s="12" t="s">
        <v>7382</v>
      </c>
      <c r="K57" s="12" t="s">
        <v>7376</v>
      </c>
      <c r="L57" s="12"/>
      <c r="M57" s="12"/>
      <c r="N57" s="12"/>
      <c r="O57" s="12" t="s">
        <v>21</v>
      </c>
      <c r="P57" s="12"/>
      <c r="Q57" s="12"/>
      <c r="R57" s="12"/>
      <c r="S57" s="12"/>
      <c r="T57" s="12"/>
      <c r="U57" s="12"/>
      <c r="V57" s="12"/>
      <c r="W57" s="12"/>
      <c r="X57" s="12"/>
      <c r="Y57" s="12"/>
      <c r="Z57" s="12"/>
      <c r="AA57" s="12"/>
    </row>
    <row r="58" spans="1:27" ht="25.5" x14ac:dyDescent="0.25">
      <c r="A58" s="12" t="s">
        <v>6537</v>
      </c>
      <c r="B58" s="12" t="s">
        <v>7228</v>
      </c>
      <c r="C58" s="12" t="s">
        <v>7375</v>
      </c>
      <c r="D58" s="12" t="s">
        <v>7376</v>
      </c>
      <c r="E58" s="12" t="s">
        <v>7413</v>
      </c>
      <c r="F58" s="12" t="s">
        <v>7414</v>
      </c>
      <c r="G58" s="12" t="s">
        <v>7415</v>
      </c>
      <c r="H58" s="12" t="s">
        <v>7416</v>
      </c>
      <c r="I58" s="12" t="s">
        <v>7417</v>
      </c>
      <c r="J58" s="12" t="s">
        <v>7272</v>
      </c>
      <c r="K58" s="12" t="s">
        <v>7376</v>
      </c>
      <c r="L58" s="12"/>
      <c r="M58" s="12"/>
      <c r="N58" s="12"/>
      <c r="O58" s="12" t="s">
        <v>4278</v>
      </c>
      <c r="P58" s="12"/>
      <c r="Q58" s="12"/>
      <c r="R58" s="12"/>
      <c r="S58" s="12"/>
      <c r="T58" s="12"/>
      <c r="U58" s="12"/>
      <c r="V58" s="12"/>
      <c r="W58" s="12"/>
      <c r="X58" s="12"/>
      <c r="Y58" s="12"/>
      <c r="Z58" s="12"/>
      <c r="AA58" s="12"/>
    </row>
    <row r="59" spans="1:27" ht="25.5" x14ac:dyDescent="0.25">
      <c r="A59" s="12" t="s">
        <v>6537</v>
      </c>
      <c r="B59" s="12" t="s">
        <v>7228</v>
      </c>
      <c r="C59" s="12" t="s">
        <v>7375</v>
      </c>
      <c r="D59" s="12" t="s">
        <v>7376</v>
      </c>
      <c r="E59" s="12" t="s">
        <v>7418</v>
      </c>
      <c r="F59" s="12" t="s">
        <v>7419</v>
      </c>
      <c r="G59" s="12" t="s">
        <v>7420</v>
      </c>
      <c r="H59" s="12" t="s">
        <v>7421</v>
      </c>
      <c r="I59" s="12" t="s">
        <v>7422</v>
      </c>
      <c r="J59" s="12" t="s">
        <v>7382</v>
      </c>
      <c r="K59" s="12" t="s">
        <v>7376</v>
      </c>
      <c r="L59" s="12"/>
      <c r="M59" s="12"/>
      <c r="N59" s="12"/>
      <c r="O59" s="12" t="s">
        <v>21</v>
      </c>
      <c r="P59" s="12"/>
      <c r="Q59" s="12"/>
      <c r="R59" s="12"/>
      <c r="S59" s="12"/>
      <c r="T59" s="12"/>
      <c r="U59" s="12"/>
      <c r="V59" s="12"/>
      <c r="W59" s="12"/>
      <c r="X59" s="12"/>
      <c r="Y59" s="12"/>
      <c r="Z59" s="12"/>
      <c r="AA59" s="12"/>
    </row>
    <row r="60" spans="1:27" ht="25.5" x14ac:dyDescent="0.25">
      <c r="A60" s="12" t="s">
        <v>6537</v>
      </c>
      <c r="B60" s="12" t="s">
        <v>7228</v>
      </c>
      <c r="C60" s="12" t="s">
        <v>7375</v>
      </c>
      <c r="D60" s="12" t="s">
        <v>7376</v>
      </c>
      <c r="E60" s="12" t="s">
        <v>7423</v>
      </c>
      <c r="F60" s="12" t="s">
        <v>7424</v>
      </c>
      <c r="G60" s="12" t="s">
        <v>7425</v>
      </c>
      <c r="H60" s="12" t="s">
        <v>7426</v>
      </c>
      <c r="I60" s="12" t="s">
        <v>7422</v>
      </c>
      <c r="J60" s="12" t="s">
        <v>7382</v>
      </c>
      <c r="K60" s="12" t="s">
        <v>7376</v>
      </c>
      <c r="L60" s="12"/>
      <c r="M60" s="12"/>
      <c r="N60" s="12"/>
      <c r="O60" s="12" t="s">
        <v>21</v>
      </c>
      <c r="P60" s="12"/>
      <c r="Q60" s="12"/>
      <c r="R60" s="12"/>
      <c r="S60" s="12"/>
      <c r="T60" s="12"/>
      <c r="U60" s="12"/>
      <c r="V60" s="12"/>
      <c r="W60" s="12"/>
      <c r="X60" s="12"/>
      <c r="Y60" s="12"/>
      <c r="Z60" s="12"/>
      <c r="AA60" s="12"/>
    </row>
    <row r="61" spans="1:27" ht="25.5" x14ac:dyDescent="0.25">
      <c r="A61" s="12" t="s">
        <v>6537</v>
      </c>
      <c r="B61" s="12" t="s">
        <v>7228</v>
      </c>
      <c r="C61" s="12" t="s">
        <v>7375</v>
      </c>
      <c r="D61" s="12" t="s">
        <v>7376</v>
      </c>
      <c r="E61" s="12" t="s">
        <v>7427</v>
      </c>
      <c r="F61" s="12" t="s">
        <v>7428</v>
      </c>
      <c r="G61" s="12" t="s">
        <v>7429</v>
      </c>
      <c r="H61" s="12" t="s">
        <v>7430</v>
      </c>
      <c r="I61" s="12" t="s">
        <v>7431</v>
      </c>
      <c r="J61" s="12" t="s">
        <v>7272</v>
      </c>
      <c r="K61" s="12" t="s">
        <v>7376</v>
      </c>
      <c r="L61" s="12"/>
      <c r="M61" s="12"/>
      <c r="N61" s="12"/>
      <c r="O61" s="12" t="s">
        <v>4278</v>
      </c>
      <c r="P61" s="12"/>
      <c r="Q61" s="12"/>
      <c r="R61" s="12"/>
      <c r="S61" s="12"/>
      <c r="T61" s="12"/>
      <c r="U61" s="12"/>
      <c r="V61" s="12"/>
      <c r="W61" s="12"/>
      <c r="X61" s="12"/>
      <c r="Y61" s="12"/>
      <c r="Z61" s="12"/>
      <c r="AA61" s="12"/>
    </row>
    <row r="62" spans="1:27" ht="25.5" x14ac:dyDescent="0.25">
      <c r="A62" s="12" t="s">
        <v>6537</v>
      </c>
      <c r="B62" s="12" t="s">
        <v>7228</v>
      </c>
      <c r="C62" s="12" t="s">
        <v>7375</v>
      </c>
      <c r="D62" s="12" t="s">
        <v>7376</v>
      </c>
      <c r="E62" s="12" t="s">
        <v>7432</v>
      </c>
      <c r="F62" s="12" t="s">
        <v>7433</v>
      </c>
      <c r="G62" s="12" t="s">
        <v>7434</v>
      </c>
      <c r="H62" s="12" t="s">
        <v>7435</v>
      </c>
      <c r="I62" s="12" t="s">
        <v>7436</v>
      </c>
      <c r="J62" s="12" t="s">
        <v>7272</v>
      </c>
      <c r="K62" s="12" t="s">
        <v>7376</v>
      </c>
      <c r="L62" s="12"/>
      <c r="M62" s="12"/>
      <c r="N62" s="12"/>
      <c r="O62" s="12" t="s">
        <v>4278</v>
      </c>
      <c r="P62" s="12"/>
      <c r="Q62" s="12"/>
      <c r="R62" s="12"/>
      <c r="S62" s="12"/>
      <c r="T62" s="12"/>
      <c r="U62" s="12"/>
      <c r="V62" s="12"/>
      <c r="W62" s="12"/>
      <c r="X62" s="12"/>
      <c r="Y62" s="12"/>
      <c r="Z62" s="12"/>
      <c r="AA62" s="12"/>
    </row>
    <row r="63" spans="1:27" ht="25.5" x14ac:dyDescent="0.25">
      <c r="A63" s="12" t="s">
        <v>6537</v>
      </c>
      <c r="B63" s="12" t="s">
        <v>7228</v>
      </c>
      <c r="C63" s="12" t="s">
        <v>7437</v>
      </c>
      <c r="D63" s="12" t="s">
        <v>7438</v>
      </c>
      <c r="E63" s="12" t="s">
        <v>7439</v>
      </c>
      <c r="F63" s="12" t="s">
        <v>7440</v>
      </c>
      <c r="G63" s="12" t="s">
        <v>7441</v>
      </c>
      <c r="H63" s="12" t="s">
        <v>7442</v>
      </c>
      <c r="I63" s="12" t="s">
        <v>7443</v>
      </c>
      <c r="J63" s="12" t="s">
        <v>7444</v>
      </c>
      <c r="K63" s="12" t="s">
        <v>7438</v>
      </c>
      <c r="L63" s="12"/>
      <c r="M63" s="12"/>
      <c r="N63" s="12"/>
      <c r="O63" s="12" t="s">
        <v>21</v>
      </c>
      <c r="P63" s="12"/>
      <c r="Q63" s="12"/>
      <c r="R63" s="12"/>
      <c r="S63" s="12"/>
      <c r="T63" s="12"/>
      <c r="U63" s="12"/>
      <c r="V63" s="12"/>
      <c r="W63" s="12"/>
      <c r="X63" s="12"/>
      <c r="Y63" s="12"/>
      <c r="Z63" s="12"/>
      <c r="AA63" s="12"/>
    </row>
    <row r="64" spans="1:27" ht="25.5" x14ac:dyDescent="0.25">
      <c r="A64" s="12" t="s">
        <v>6537</v>
      </c>
      <c r="B64" s="12" t="s">
        <v>7228</v>
      </c>
      <c r="C64" s="12" t="s">
        <v>7437</v>
      </c>
      <c r="D64" s="12" t="s">
        <v>7438</v>
      </c>
      <c r="E64" s="12" t="s">
        <v>7445</v>
      </c>
      <c r="F64" s="12" t="s">
        <v>7446</v>
      </c>
      <c r="G64" s="12" t="s">
        <v>7447</v>
      </c>
      <c r="H64" s="12" t="s">
        <v>7448</v>
      </c>
      <c r="I64" s="12" t="s">
        <v>7449</v>
      </c>
      <c r="J64" s="12" t="s">
        <v>7444</v>
      </c>
      <c r="K64" s="12" t="s">
        <v>7438</v>
      </c>
      <c r="L64" s="12"/>
      <c r="M64" s="12"/>
      <c r="N64" s="12"/>
      <c r="O64" s="12" t="s">
        <v>21</v>
      </c>
      <c r="P64" s="12"/>
      <c r="Q64" s="12"/>
      <c r="R64" s="12"/>
      <c r="S64" s="12"/>
      <c r="T64" s="12"/>
      <c r="U64" s="12"/>
      <c r="V64" s="12"/>
      <c r="W64" s="12"/>
      <c r="X64" s="12"/>
      <c r="Y64" s="12"/>
      <c r="Z64" s="12"/>
      <c r="AA64" s="12"/>
    </row>
    <row r="65" spans="1:27" ht="25.5" x14ac:dyDescent="0.25">
      <c r="A65" s="12" t="s">
        <v>6537</v>
      </c>
      <c r="B65" s="12" t="s">
        <v>7228</v>
      </c>
      <c r="C65" s="12" t="s">
        <v>7437</v>
      </c>
      <c r="D65" s="12" t="s">
        <v>7438</v>
      </c>
      <c r="E65" s="12" t="s">
        <v>7450</v>
      </c>
      <c r="F65" s="12" t="s">
        <v>7451</v>
      </c>
      <c r="G65" s="12" t="s">
        <v>7452</v>
      </c>
      <c r="H65" s="12" t="s">
        <v>7453</v>
      </c>
      <c r="I65" s="12" t="s">
        <v>7454</v>
      </c>
      <c r="J65" s="12" t="s">
        <v>7444</v>
      </c>
      <c r="K65" s="12" t="s">
        <v>7438</v>
      </c>
      <c r="L65" s="12"/>
      <c r="M65" s="12"/>
      <c r="N65" s="12"/>
      <c r="O65" s="12" t="s">
        <v>21</v>
      </c>
      <c r="P65" s="12"/>
      <c r="Q65" s="12"/>
      <c r="R65" s="12"/>
      <c r="S65" s="12"/>
      <c r="T65" s="12"/>
      <c r="U65" s="12"/>
      <c r="V65" s="12"/>
      <c r="W65" s="12"/>
      <c r="X65" s="12"/>
      <c r="Y65" s="12"/>
      <c r="Z65" s="12"/>
      <c r="AA65" s="12"/>
    </row>
    <row r="66" spans="1:27" ht="25.5" x14ac:dyDescent="0.25">
      <c r="A66" s="12" t="s">
        <v>6537</v>
      </c>
      <c r="B66" s="12" t="s">
        <v>7228</v>
      </c>
      <c r="C66" s="12" t="s">
        <v>7437</v>
      </c>
      <c r="D66" s="12" t="s">
        <v>7438</v>
      </c>
      <c r="E66" s="12" t="s">
        <v>7455</v>
      </c>
      <c r="F66" s="12" t="s">
        <v>7456</v>
      </c>
      <c r="G66" s="12" t="s">
        <v>7457</v>
      </c>
      <c r="H66" s="12" t="s">
        <v>7458</v>
      </c>
      <c r="I66" s="12" t="s">
        <v>7459</v>
      </c>
      <c r="J66" s="12" t="s">
        <v>7444</v>
      </c>
      <c r="K66" s="12" t="s">
        <v>7438</v>
      </c>
      <c r="L66" s="12"/>
      <c r="M66" s="12"/>
      <c r="N66" s="12"/>
      <c r="O66" s="12" t="s">
        <v>21</v>
      </c>
      <c r="P66" s="12"/>
      <c r="Q66" s="12"/>
      <c r="R66" s="12"/>
      <c r="S66" s="12"/>
      <c r="T66" s="12"/>
      <c r="U66" s="12"/>
      <c r="V66" s="12"/>
      <c r="W66" s="12"/>
      <c r="X66" s="12"/>
      <c r="Y66" s="12"/>
      <c r="Z66" s="12"/>
      <c r="AA66" s="12"/>
    </row>
    <row r="67" spans="1:27" ht="25.5" x14ac:dyDescent="0.25">
      <c r="A67" s="12" t="s">
        <v>6537</v>
      </c>
      <c r="B67" s="12" t="s">
        <v>7228</v>
      </c>
      <c r="C67" s="12" t="s">
        <v>7437</v>
      </c>
      <c r="D67" s="12" t="s">
        <v>7438</v>
      </c>
      <c r="E67" s="12" t="s">
        <v>7460</v>
      </c>
      <c r="F67" s="12" t="s">
        <v>7461</v>
      </c>
      <c r="G67" s="12" t="s">
        <v>7462</v>
      </c>
      <c r="H67" s="12" t="s">
        <v>7463</v>
      </c>
      <c r="I67" s="12" t="s">
        <v>7464</v>
      </c>
      <c r="J67" s="12" t="s">
        <v>7444</v>
      </c>
      <c r="K67" s="12" t="s">
        <v>7438</v>
      </c>
      <c r="L67" s="12"/>
      <c r="M67" s="12"/>
      <c r="N67" s="12"/>
      <c r="O67" s="12" t="s">
        <v>21</v>
      </c>
      <c r="P67" s="12"/>
      <c r="Q67" s="12"/>
      <c r="R67" s="12"/>
      <c r="S67" s="12"/>
      <c r="T67" s="12"/>
      <c r="U67" s="12"/>
      <c r="V67" s="12"/>
      <c r="W67" s="12"/>
      <c r="X67" s="12"/>
      <c r="Y67" s="12"/>
      <c r="Z67" s="12"/>
      <c r="AA67" s="12"/>
    </row>
    <row r="68" spans="1:27" ht="25.5" x14ac:dyDescent="0.25">
      <c r="A68" s="12" t="s">
        <v>6537</v>
      </c>
      <c r="B68" s="12" t="s">
        <v>7228</v>
      </c>
      <c r="C68" s="12" t="s">
        <v>7437</v>
      </c>
      <c r="D68" s="12" t="s">
        <v>7438</v>
      </c>
      <c r="E68" s="12" t="s">
        <v>7465</v>
      </c>
      <c r="F68" s="12" t="s">
        <v>7466</v>
      </c>
      <c r="G68" s="12" t="s">
        <v>7467</v>
      </c>
      <c r="H68" s="12" t="s">
        <v>7468</v>
      </c>
      <c r="I68" s="12" t="s">
        <v>7469</v>
      </c>
      <c r="J68" s="12" t="s">
        <v>7444</v>
      </c>
      <c r="K68" s="12" t="s">
        <v>7438</v>
      </c>
      <c r="L68" s="12"/>
      <c r="M68" s="12"/>
      <c r="N68" s="12"/>
      <c r="O68" s="12" t="s">
        <v>21</v>
      </c>
      <c r="P68" s="12"/>
      <c r="Q68" s="12"/>
      <c r="R68" s="12"/>
      <c r="S68" s="12"/>
      <c r="T68" s="12"/>
      <c r="U68" s="12"/>
      <c r="V68" s="12"/>
      <c r="W68" s="12"/>
      <c r="X68" s="12"/>
      <c r="Y68" s="12"/>
      <c r="Z68" s="12"/>
      <c r="AA68" s="12"/>
    </row>
    <row r="69" spans="1:27" ht="25.5" x14ac:dyDescent="0.25">
      <c r="A69" s="12" t="s">
        <v>6537</v>
      </c>
      <c r="B69" s="12" t="s">
        <v>7228</v>
      </c>
      <c r="C69" s="12" t="s">
        <v>7437</v>
      </c>
      <c r="D69" s="12" t="s">
        <v>7438</v>
      </c>
      <c r="E69" s="12" t="s">
        <v>7470</v>
      </c>
      <c r="F69" s="12" t="s">
        <v>7471</v>
      </c>
      <c r="G69" s="12" t="s">
        <v>7472</v>
      </c>
      <c r="H69" s="12" t="s">
        <v>7473</v>
      </c>
      <c r="I69" s="12" t="s">
        <v>7474</v>
      </c>
      <c r="J69" s="12" t="s">
        <v>7272</v>
      </c>
      <c r="K69" s="12" t="s">
        <v>7438</v>
      </c>
      <c r="L69" s="12"/>
      <c r="M69" s="12"/>
      <c r="N69" s="12"/>
      <c r="O69" s="12" t="s">
        <v>4278</v>
      </c>
      <c r="P69" s="12"/>
      <c r="Q69" s="12"/>
      <c r="R69" s="12"/>
      <c r="S69" s="12"/>
      <c r="T69" s="12"/>
      <c r="U69" s="12"/>
      <c r="V69" s="12"/>
      <c r="W69" s="12"/>
      <c r="X69" s="12"/>
      <c r="Y69" s="12"/>
      <c r="Z69" s="12"/>
      <c r="AA69" s="12"/>
    </row>
    <row r="70" spans="1:27" ht="25.5" x14ac:dyDescent="0.25">
      <c r="A70" s="12" t="s">
        <v>6537</v>
      </c>
      <c r="B70" s="12" t="s">
        <v>7228</v>
      </c>
      <c r="C70" s="12" t="s">
        <v>7437</v>
      </c>
      <c r="D70" s="12" t="s">
        <v>7438</v>
      </c>
      <c r="E70" s="12" t="s">
        <v>7475</v>
      </c>
      <c r="F70" s="12" t="s">
        <v>7476</v>
      </c>
      <c r="G70" s="12" t="s">
        <v>7477</v>
      </c>
      <c r="H70" s="12" t="s">
        <v>7478</v>
      </c>
      <c r="I70" s="12" t="s">
        <v>7479</v>
      </c>
      <c r="J70" s="12" t="s">
        <v>7444</v>
      </c>
      <c r="K70" s="12" t="s">
        <v>7438</v>
      </c>
      <c r="L70" s="12"/>
      <c r="M70" s="12"/>
      <c r="N70" s="12"/>
      <c r="O70" s="12" t="s">
        <v>21</v>
      </c>
      <c r="P70" s="12"/>
      <c r="Q70" s="12"/>
      <c r="R70" s="12"/>
      <c r="S70" s="12"/>
      <c r="T70" s="12"/>
      <c r="U70" s="12"/>
      <c r="V70" s="12"/>
      <c r="W70" s="12"/>
      <c r="X70" s="12"/>
      <c r="Y70" s="12"/>
      <c r="Z70" s="12"/>
      <c r="AA70" s="12"/>
    </row>
    <row r="71" spans="1:27" ht="25.5" x14ac:dyDescent="0.25">
      <c r="A71" s="12" t="s">
        <v>6537</v>
      </c>
      <c r="B71" s="12" t="s">
        <v>7228</v>
      </c>
      <c r="C71" s="12" t="s">
        <v>7437</v>
      </c>
      <c r="D71" s="12" t="s">
        <v>7438</v>
      </c>
      <c r="E71" s="12" t="s">
        <v>7480</v>
      </c>
      <c r="F71" s="12" t="s">
        <v>7481</v>
      </c>
      <c r="G71" s="12" t="s">
        <v>7482</v>
      </c>
      <c r="H71" s="12" t="s">
        <v>7483</v>
      </c>
      <c r="I71" s="12" t="s">
        <v>7479</v>
      </c>
      <c r="J71" s="12" t="s">
        <v>7444</v>
      </c>
      <c r="K71" s="12" t="s">
        <v>7438</v>
      </c>
      <c r="L71" s="12"/>
      <c r="M71" s="12"/>
      <c r="N71" s="12"/>
      <c r="O71" s="12" t="s">
        <v>21</v>
      </c>
      <c r="P71" s="12"/>
      <c r="Q71" s="12"/>
      <c r="R71" s="12"/>
      <c r="S71" s="12"/>
      <c r="T71" s="12"/>
      <c r="U71" s="12"/>
      <c r="V71" s="12"/>
      <c r="W71" s="12"/>
      <c r="X71" s="12"/>
      <c r="Y71" s="12"/>
      <c r="Z71" s="12"/>
      <c r="AA71" s="12"/>
    </row>
    <row r="72" spans="1:27" ht="25.5" x14ac:dyDescent="0.25">
      <c r="A72" s="12" t="s">
        <v>6537</v>
      </c>
      <c r="B72" s="12" t="s">
        <v>7228</v>
      </c>
      <c r="C72" s="12" t="s">
        <v>7437</v>
      </c>
      <c r="D72" s="12" t="s">
        <v>7438</v>
      </c>
      <c r="E72" s="12" t="s">
        <v>7484</v>
      </c>
      <c r="F72" s="12" t="s">
        <v>7485</v>
      </c>
      <c r="G72" s="12" t="s">
        <v>7486</v>
      </c>
      <c r="H72" s="12" t="s">
        <v>7487</v>
      </c>
      <c r="I72" s="12" t="s">
        <v>7431</v>
      </c>
      <c r="J72" s="12" t="s">
        <v>7272</v>
      </c>
      <c r="K72" s="12" t="s">
        <v>7438</v>
      </c>
      <c r="L72" s="12"/>
      <c r="M72" s="12"/>
      <c r="N72" s="12"/>
      <c r="O72" s="12" t="s">
        <v>4278</v>
      </c>
      <c r="P72" s="12"/>
      <c r="Q72" s="12"/>
      <c r="R72" s="12"/>
      <c r="S72" s="12"/>
      <c r="T72" s="12"/>
      <c r="U72" s="12"/>
      <c r="V72" s="12"/>
      <c r="W72" s="12"/>
      <c r="X72" s="12"/>
      <c r="Y72" s="12"/>
      <c r="Z72" s="12"/>
      <c r="AA72" s="12"/>
    </row>
    <row r="73" spans="1:27" ht="25.5" x14ac:dyDescent="0.25">
      <c r="A73" s="12" t="s">
        <v>6537</v>
      </c>
      <c r="B73" s="12" t="s">
        <v>7228</v>
      </c>
      <c r="C73" s="12" t="s">
        <v>7437</v>
      </c>
      <c r="D73" s="12" t="s">
        <v>7438</v>
      </c>
      <c r="E73" s="12" t="s">
        <v>7488</v>
      </c>
      <c r="F73" s="12" t="s">
        <v>7489</v>
      </c>
      <c r="G73" s="12" t="s">
        <v>7490</v>
      </c>
      <c r="H73" s="12" t="s">
        <v>7491</v>
      </c>
      <c r="I73" s="12" t="s">
        <v>7436</v>
      </c>
      <c r="J73" s="12" t="s">
        <v>7272</v>
      </c>
      <c r="K73" s="12" t="s">
        <v>7438</v>
      </c>
      <c r="L73" s="12"/>
      <c r="M73" s="12"/>
      <c r="N73" s="12"/>
      <c r="O73" s="12" t="s">
        <v>4278</v>
      </c>
      <c r="P73" s="12"/>
      <c r="Q73" s="12"/>
      <c r="R73" s="12"/>
      <c r="S73" s="12"/>
      <c r="T73" s="12"/>
      <c r="U73" s="12"/>
      <c r="V73" s="12"/>
      <c r="W73" s="12"/>
      <c r="X73" s="12"/>
      <c r="Y73" s="12"/>
      <c r="Z73" s="12"/>
      <c r="AA73" s="12"/>
    </row>
    <row r="74" spans="1:27" ht="25.5" x14ac:dyDescent="0.25">
      <c r="A74" s="12" t="s">
        <v>6537</v>
      </c>
      <c r="B74" s="12" t="s">
        <v>7228</v>
      </c>
      <c r="C74" s="12" t="s">
        <v>7492</v>
      </c>
      <c r="D74" s="12" t="s">
        <v>7493</v>
      </c>
      <c r="E74" s="12" t="s">
        <v>7494</v>
      </c>
      <c r="F74" s="12" t="s">
        <v>7495</v>
      </c>
      <c r="G74" s="12" t="s">
        <v>7496</v>
      </c>
      <c r="H74" s="12" t="s">
        <v>7497</v>
      </c>
      <c r="I74" s="12" t="s">
        <v>7498</v>
      </c>
      <c r="J74" s="12" t="s">
        <v>7272</v>
      </c>
      <c r="K74" s="12" t="s">
        <v>7493</v>
      </c>
      <c r="L74" s="12"/>
      <c r="M74" s="12"/>
      <c r="N74" s="12"/>
      <c r="O74" s="12" t="s">
        <v>4278</v>
      </c>
      <c r="P74" s="12"/>
      <c r="Q74" s="12"/>
      <c r="R74" s="12"/>
      <c r="S74" s="12"/>
      <c r="T74" s="12"/>
      <c r="U74" s="12"/>
      <c r="V74" s="12"/>
      <c r="W74" s="12"/>
      <c r="X74" s="12"/>
      <c r="Y74" s="12"/>
      <c r="Z74" s="12"/>
      <c r="AA74" s="12"/>
    </row>
    <row r="75" spans="1:27" ht="25.5" x14ac:dyDescent="0.25">
      <c r="A75" s="12" t="s">
        <v>6537</v>
      </c>
      <c r="B75" s="12" t="s">
        <v>7228</v>
      </c>
      <c r="C75" s="12" t="s">
        <v>7492</v>
      </c>
      <c r="D75" s="12" t="s">
        <v>7493</v>
      </c>
      <c r="E75" s="12" t="s">
        <v>7499</v>
      </c>
      <c r="F75" s="12" t="s">
        <v>7500</v>
      </c>
      <c r="G75" s="12" t="s">
        <v>7501</v>
      </c>
      <c r="H75" s="12" t="s">
        <v>7502</v>
      </c>
      <c r="I75" s="12" t="s">
        <v>7503</v>
      </c>
      <c r="J75" s="12" t="s">
        <v>7504</v>
      </c>
      <c r="K75" s="12" t="s">
        <v>7493</v>
      </c>
      <c r="L75" s="12"/>
      <c r="M75" s="12"/>
      <c r="N75" s="12"/>
      <c r="O75" s="12" t="s">
        <v>21</v>
      </c>
      <c r="P75" s="12"/>
      <c r="Q75" s="12"/>
      <c r="R75" s="12"/>
      <c r="S75" s="12"/>
      <c r="T75" s="12"/>
      <c r="U75" s="12"/>
      <c r="V75" s="12"/>
      <c r="W75" s="12"/>
      <c r="X75" s="12"/>
      <c r="Y75" s="12"/>
      <c r="Z75" s="12"/>
      <c r="AA75" s="12"/>
    </row>
    <row r="76" spans="1:27" ht="38.25" x14ac:dyDescent="0.25">
      <c r="A76" s="12" t="s">
        <v>6537</v>
      </c>
      <c r="B76" s="12" t="s">
        <v>7228</v>
      </c>
      <c r="C76" s="12" t="s">
        <v>7492</v>
      </c>
      <c r="D76" s="12" t="s">
        <v>7493</v>
      </c>
      <c r="E76" s="12" t="s">
        <v>7505</v>
      </c>
      <c r="F76" s="12" t="s">
        <v>7506</v>
      </c>
      <c r="G76" s="12" t="s">
        <v>7507</v>
      </c>
      <c r="H76" s="12" t="s">
        <v>7508</v>
      </c>
      <c r="I76" s="12" t="s">
        <v>7509</v>
      </c>
      <c r="J76" s="12" t="s">
        <v>7510</v>
      </c>
      <c r="K76" s="12" t="s">
        <v>7493</v>
      </c>
      <c r="L76" s="12"/>
      <c r="M76" s="12"/>
      <c r="N76" s="12"/>
      <c r="O76" s="12" t="s">
        <v>21</v>
      </c>
      <c r="P76" s="12"/>
      <c r="Q76" s="12"/>
      <c r="R76" s="12"/>
      <c r="S76" s="12"/>
      <c r="T76" s="12"/>
      <c r="U76" s="12"/>
      <c r="V76" s="12"/>
      <c r="W76" s="12"/>
      <c r="X76" s="12"/>
      <c r="Y76" s="12"/>
      <c r="Z76" s="12"/>
      <c r="AA76" s="12"/>
    </row>
    <row r="77" spans="1:27" ht="25.5" x14ac:dyDescent="0.25">
      <c r="A77" s="12" t="s">
        <v>6537</v>
      </c>
      <c r="B77" s="12" t="s">
        <v>7228</v>
      </c>
      <c r="C77" s="12" t="s">
        <v>7492</v>
      </c>
      <c r="D77" s="12" t="s">
        <v>7493</v>
      </c>
      <c r="E77" s="12" t="s">
        <v>7511</v>
      </c>
      <c r="F77" s="12" t="s">
        <v>7512</v>
      </c>
      <c r="G77" s="12" t="s">
        <v>7513</v>
      </c>
      <c r="H77" s="12" t="s">
        <v>7514</v>
      </c>
      <c r="I77" s="12" t="s">
        <v>7515</v>
      </c>
      <c r="J77" s="12" t="s">
        <v>7272</v>
      </c>
      <c r="K77" s="12" t="s">
        <v>7493</v>
      </c>
      <c r="L77" s="12"/>
      <c r="M77" s="12"/>
      <c r="N77" s="12"/>
      <c r="O77" s="12" t="s">
        <v>4278</v>
      </c>
      <c r="P77" s="12"/>
      <c r="Q77" s="12"/>
      <c r="R77" s="12"/>
      <c r="S77" s="12"/>
      <c r="T77" s="12"/>
      <c r="U77" s="12"/>
      <c r="V77" s="12"/>
      <c r="W77" s="12"/>
      <c r="X77" s="12"/>
      <c r="Y77" s="12"/>
      <c r="Z77" s="12"/>
      <c r="AA77" s="12"/>
    </row>
    <row r="78" spans="1:27" ht="38.25" x14ac:dyDescent="0.25">
      <c r="A78" s="12" t="s">
        <v>7516</v>
      </c>
      <c r="B78" s="12" t="s">
        <v>7516</v>
      </c>
      <c r="C78" s="12" t="s">
        <v>7517</v>
      </c>
      <c r="D78" s="12"/>
      <c r="E78" s="12" t="s">
        <v>7518</v>
      </c>
      <c r="F78" s="12" t="s">
        <v>7519</v>
      </c>
      <c r="G78" s="12" t="s">
        <v>7520</v>
      </c>
      <c r="H78" s="12"/>
      <c r="I78" s="12" t="s">
        <v>7521</v>
      </c>
      <c r="J78" s="12"/>
      <c r="K78" s="12" t="s">
        <v>5159</v>
      </c>
      <c r="L78" s="12"/>
      <c r="M78" s="12"/>
      <c r="N78" s="12"/>
      <c r="O78" s="12" t="s">
        <v>4278</v>
      </c>
      <c r="P78" s="12"/>
      <c r="Q78" s="12"/>
      <c r="R78" s="12"/>
      <c r="S78" s="12"/>
      <c r="T78" s="12"/>
      <c r="U78" s="12"/>
      <c r="V78" s="12"/>
      <c r="W78" s="12"/>
      <c r="X78" s="12"/>
      <c r="Y78" s="12"/>
      <c r="Z78" s="12"/>
      <c r="AA78" s="12"/>
    </row>
    <row r="79" spans="1:27" ht="25.5" x14ac:dyDescent="0.25">
      <c r="A79" s="12" t="s">
        <v>7516</v>
      </c>
      <c r="B79" s="12" t="s">
        <v>7516</v>
      </c>
      <c r="C79" s="12" t="s">
        <v>7517</v>
      </c>
      <c r="D79" s="12"/>
      <c r="E79" s="12" t="s">
        <v>7522</v>
      </c>
      <c r="F79" s="12" t="s">
        <v>7523</v>
      </c>
      <c r="G79" s="12" t="s">
        <v>7524</v>
      </c>
      <c r="H79" s="12"/>
      <c r="I79" s="12" t="s">
        <v>7525</v>
      </c>
      <c r="J79" s="12"/>
      <c r="K79" s="12" t="s">
        <v>5159</v>
      </c>
      <c r="L79" s="12"/>
      <c r="M79" s="12"/>
      <c r="N79" s="12"/>
      <c r="O79" s="12" t="s">
        <v>4278</v>
      </c>
      <c r="P79" s="12"/>
      <c r="Q79" s="12"/>
      <c r="R79" s="12"/>
      <c r="S79" s="12"/>
      <c r="T79" s="12"/>
      <c r="U79" s="12"/>
      <c r="V79" s="12"/>
      <c r="W79" s="12"/>
      <c r="X79" s="12"/>
      <c r="Y79" s="12"/>
      <c r="Z79" s="12"/>
      <c r="AA79" s="12"/>
    </row>
    <row r="80" spans="1:27" ht="25.5" x14ac:dyDescent="0.25">
      <c r="A80" s="12" t="s">
        <v>7516</v>
      </c>
      <c r="B80" s="12" t="s">
        <v>7516</v>
      </c>
      <c r="C80" s="12" t="s">
        <v>7517</v>
      </c>
      <c r="D80" s="12"/>
      <c r="E80" s="12" t="s">
        <v>7526</v>
      </c>
      <c r="F80" s="12" t="s">
        <v>7527</v>
      </c>
      <c r="G80" s="12" t="s">
        <v>7528</v>
      </c>
      <c r="H80" s="12"/>
      <c r="I80" s="12" t="s">
        <v>7529</v>
      </c>
      <c r="J80" s="12"/>
      <c r="K80" s="12" t="s">
        <v>5159</v>
      </c>
      <c r="L80" s="12"/>
      <c r="M80" s="12"/>
      <c r="N80" s="12"/>
      <c r="O80" s="12" t="s">
        <v>4278</v>
      </c>
      <c r="P80" s="12"/>
      <c r="Q80" s="12"/>
      <c r="R80" s="12"/>
      <c r="S80" s="12"/>
      <c r="T80" s="12"/>
      <c r="U80" s="12"/>
      <c r="V80" s="12"/>
      <c r="W80" s="12"/>
      <c r="X80" s="12"/>
      <c r="Y80" s="12"/>
      <c r="Z80" s="12"/>
      <c r="AA80" s="12"/>
    </row>
    <row r="81" spans="1:27" ht="38.25" x14ac:dyDescent="0.25">
      <c r="A81" s="12" t="s">
        <v>7516</v>
      </c>
      <c r="B81" s="12" t="s">
        <v>7516</v>
      </c>
      <c r="C81" s="12" t="s">
        <v>7530</v>
      </c>
      <c r="D81" s="12"/>
      <c r="E81" s="12" t="s">
        <v>7531</v>
      </c>
      <c r="F81" s="12" t="s">
        <v>7532</v>
      </c>
      <c r="G81" s="12" t="s">
        <v>7533</v>
      </c>
      <c r="H81" s="12"/>
      <c r="I81" s="12" t="s">
        <v>7534</v>
      </c>
      <c r="J81" s="12"/>
      <c r="K81" s="12" t="s">
        <v>5159</v>
      </c>
      <c r="L81" s="12"/>
      <c r="M81" s="12"/>
      <c r="N81" s="12"/>
      <c r="O81" s="12" t="s">
        <v>4278</v>
      </c>
      <c r="P81" s="12"/>
      <c r="Q81" s="12"/>
      <c r="R81" s="12"/>
      <c r="S81" s="12"/>
      <c r="T81" s="12"/>
      <c r="U81" s="12"/>
      <c r="V81" s="12"/>
      <c r="W81" s="12"/>
      <c r="X81" s="12"/>
      <c r="Y81" s="12"/>
      <c r="Z81" s="12"/>
      <c r="AA81" s="12"/>
    </row>
    <row r="82" spans="1:27" ht="25.5" x14ac:dyDescent="0.25">
      <c r="A82" s="12" t="s">
        <v>7516</v>
      </c>
      <c r="B82" s="12" t="s">
        <v>7516</v>
      </c>
      <c r="C82" s="12" t="s">
        <v>7535</v>
      </c>
      <c r="D82" s="12"/>
      <c r="E82" s="12" t="s">
        <v>7536</v>
      </c>
      <c r="F82" s="12" t="s">
        <v>7537</v>
      </c>
      <c r="G82" s="12" t="s">
        <v>7538</v>
      </c>
      <c r="H82" s="12"/>
      <c r="I82" s="12" t="s">
        <v>7539</v>
      </c>
      <c r="J82" s="12"/>
      <c r="K82" s="12"/>
      <c r="L82" s="12"/>
      <c r="M82" s="12"/>
      <c r="N82" s="12"/>
      <c r="O82" s="12"/>
      <c r="P82" s="12"/>
      <c r="Q82" s="12"/>
      <c r="R82" s="12"/>
      <c r="S82" s="12"/>
      <c r="T82" s="12"/>
      <c r="U82" s="12"/>
      <c r="V82" s="12"/>
      <c r="W82" s="12"/>
      <c r="X82" s="12"/>
      <c r="Y82" s="12"/>
      <c r="Z82" s="12"/>
      <c r="AA82" s="12"/>
    </row>
    <row r="83" spans="1:27" ht="38.25" x14ac:dyDescent="0.25">
      <c r="A83" s="12" t="s">
        <v>7516</v>
      </c>
      <c r="B83" s="12" t="s">
        <v>7516</v>
      </c>
      <c r="C83" s="12" t="s">
        <v>7535</v>
      </c>
      <c r="D83" s="12"/>
      <c r="E83" s="12" t="s">
        <v>7540</v>
      </c>
      <c r="F83" s="12" t="s">
        <v>7541</v>
      </c>
      <c r="G83" s="12" t="s">
        <v>7542</v>
      </c>
      <c r="H83" s="12"/>
      <c r="I83" s="12" t="s">
        <v>7543</v>
      </c>
      <c r="J83" s="12"/>
      <c r="K83" s="12"/>
      <c r="L83" s="12"/>
      <c r="M83" s="12"/>
      <c r="N83" s="12"/>
      <c r="O83" s="12"/>
      <c r="P83" s="12"/>
      <c r="Q83" s="12"/>
      <c r="R83" s="12"/>
      <c r="S83" s="12"/>
      <c r="T83" s="12"/>
      <c r="U83" s="12"/>
      <c r="V83" s="12"/>
      <c r="W83" s="12"/>
      <c r="X83" s="12"/>
      <c r="Y83" s="12"/>
      <c r="Z83" s="12"/>
      <c r="AA83" s="12"/>
    </row>
    <row r="84" spans="1:27" ht="63.75" x14ac:dyDescent="0.25">
      <c r="A84" s="12" t="s">
        <v>7516</v>
      </c>
      <c r="B84" s="12" t="s">
        <v>7516</v>
      </c>
      <c r="C84" s="12" t="s">
        <v>7535</v>
      </c>
      <c r="D84" s="12"/>
      <c r="E84" s="12" t="s">
        <v>7544</v>
      </c>
      <c r="F84" s="12" t="s">
        <v>7545</v>
      </c>
      <c r="G84" s="12" t="s">
        <v>7546</v>
      </c>
      <c r="H84" s="12"/>
      <c r="I84" s="12" t="s">
        <v>7547</v>
      </c>
      <c r="J84" s="12"/>
      <c r="K84" s="12"/>
      <c r="L84" s="12"/>
      <c r="M84" s="12"/>
      <c r="N84" s="12"/>
      <c r="O84" s="12"/>
      <c r="P84" s="12"/>
      <c r="Q84" s="12"/>
      <c r="R84" s="12"/>
      <c r="S84" s="12"/>
      <c r="T84" s="12"/>
      <c r="U84" s="12"/>
      <c r="V84" s="12"/>
      <c r="W84" s="12"/>
      <c r="X84" s="12"/>
      <c r="Y84" s="12"/>
      <c r="Z84" s="12"/>
      <c r="AA84" s="12"/>
    </row>
    <row r="85" spans="1:27" ht="38.25" x14ac:dyDescent="0.25">
      <c r="A85" s="12" t="s">
        <v>7548</v>
      </c>
      <c r="B85" s="12" t="s">
        <v>7516</v>
      </c>
      <c r="C85" s="12" t="s">
        <v>7549</v>
      </c>
      <c r="D85" s="12"/>
      <c r="E85" s="12" t="s">
        <v>7550</v>
      </c>
      <c r="F85" s="12" t="s">
        <v>7551</v>
      </c>
      <c r="G85" s="12" t="s">
        <v>7552</v>
      </c>
      <c r="H85" s="12"/>
      <c r="I85" s="12" t="s">
        <v>7553</v>
      </c>
      <c r="J85" s="12"/>
      <c r="K85" s="12" t="s">
        <v>5159</v>
      </c>
      <c r="L85" s="12"/>
      <c r="M85" s="12"/>
      <c r="N85" s="12"/>
      <c r="O85" s="12" t="s">
        <v>4278</v>
      </c>
      <c r="P85" s="12"/>
      <c r="Q85" s="12"/>
      <c r="R85" s="12"/>
      <c r="S85" s="12"/>
      <c r="T85" s="12"/>
      <c r="U85" s="12"/>
      <c r="V85" s="12"/>
      <c r="W85" s="12"/>
      <c r="X85" s="12"/>
      <c r="Y85" s="12"/>
      <c r="Z85" s="12"/>
      <c r="AA85" s="12"/>
    </row>
    <row r="86" spans="1:27" ht="25.5" x14ac:dyDescent="0.25">
      <c r="A86" s="12" t="s">
        <v>7548</v>
      </c>
      <c r="B86" s="12" t="s">
        <v>7516</v>
      </c>
      <c r="C86" s="12" t="s">
        <v>7549</v>
      </c>
      <c r="D86" s="12"/>
      <c r="E86" s="12" t="s">
        <v>7554</v>
      </c>
      <c r="F86" s="12" t="s">
        <v>7555</v>
      </c>
      <c r="G86" s="12" t="s">
        <v>7556</v>
      </c>
      <c r="H86" s="12"/>
      <c r="I86" s="12" t="s">
        <v>7557</v>
      </c>
      <c r="J86" s="12"/>
      <c r="K86" s="12" t="s">
        <v>5159</v>
      </c>
      <c r="L86" s="12"/>
      <c r="M86" s="12"/>
      <c r="N86" s="12"/>
      <c r="O86" s="12" t="s">
        <v>4278</v>
      </c>
      <c r="P86" s="12"/>
      <c r="Q86" s="12"/>
      <c r="R86" s="12"/>
      <c r="S86" s="12"/>
      <c r="T86" s="12"/>
      <c r="U86" s="12"/>
      <c r="V86" s="12"/>
      <c r="W86" s="12"/>
      <c r="X86" s="12"/>
      <c r="Y86" s="12"/>
      <c r="Z86" s="12"/>
      <c r="AA86" s="12"/>
    </row>
    <row r="87" spans="1:27" ht="38.25" x14ac:dyDescent="0.25">
      <c r="A87" s="12" t="s">
        <v>7548</v>
      </c>
      <c r="B87" s="12" t="s">
        <v>7516</v>
      </c>
      <c r="C87" s="12" t="s">
        <v>7549</v>
      </c>
      <c r="D87" s="12"/>
      <c r="E87" s="12" t="s">
        <v>7558</v>
      </c>
      <c r="F87" s="12" t="s">
        <v>7559</v>
      </c>
      <c r="G87" s="12" t="s">
        <v>7560</v>
      </c>
      <c r="H87" s="12"/>
      <c r="I87" s="12" t="s">
        <v>7561</v>
      </c>
      <c r="J87" s="12"/>
      <c r="K87" s="12" t="s">
        <v>5159</v>
      </c>
      <c r="L87" s="12"/>
      <c r="M87" s="12"/>
      <c r="N87" s="12"/>
      <c r="O87" s="12" t="s">
        <v>21</v>
      </c>
      <c r="P87" s="12"/>
      <c r="Q87" s="12"/>
      <c r="R87" s="12"/>
      <c r="S87" s="12"/>
      <c r="T87" s="12"/>
      <c r="U87" s="12"/>
      <c r="V87" s="12"/>
      <c r="W87" s="12"/>
      <c r="X87" s="12"/>
      <c r="Y87" s="12"/>
      <c r="Z87" s="12"/>
      <c r="AA87" s="12"/>
    </row>
    <row r="88" spans="1:27" ht="38.25" x14ac:dyDescent="0.25">
      <c r="A88" s="12" t="s">
        <v>6616</v>
      </c>
      <c r="B88" s="12" t="s">
        <v>7562</v>
      </c>
      <c r="C88" s="12" t="s">
        <v>7563</v>
      </c>
      <c r="D88" s="12"/>
      <c r="E88" s="12" t="s">
        <v>7564</v>
      </c>
      <c r="F88" s="12" t="s">
        <v>7565</v>
      </c>
      <c r="G88" s="12" t="s">
        <v>7566</v>
      </c>
      <c r="H88" s="12" t="s">
        <v>7567</v>
      </c>
      <c r="I88" s="12" t="s">
        <v>7568</v>
      </c>
      <c r="J88" s="12" t="s">
        <v>5159</v>
      </c>
      <c r="K88" s="12" t="s">
        <v>5159</v>
      </c>
      <c r="L88" s="12"/>
      <c r="M88" s="12"/>
      <c r="N88" s="12"/>
      <c r="O88" s="12" t="s">
        <v>21</v>
      </c>
      <c r="P88" s="12"/>
      <c r="Q88" s="12"/>
      <c r="R88" s="12"/>
      <c r="S88" s="12"/>
      <c r="T88" s="12"/>
      <c r="U88" s="12"/>
      <c r="V88" s="12"/>
      <c r="W88" s="12"/>
      <c r="X88" s="12"/>
      <c r="Y88" s="12"/>
      <c r="Z88" s="12"/>
      <c r="AA88" s="12"/>
    </row>
    <row r="89" spans="1:27" ht="25.5" x14ac:dyDescent="0.25">
      <c r="A89" s="12" t="s">
        <v>6616</v>
      </c>
      <c r="B89" s="12" t="s">
        <v>7562</v>
      </c>
      <c r="C89" s="12" t="s">
        <v>7563</v>
      </c>
      <c r="D89" s="12"/>
      <c r="E89" s="12" t="s">
        <v>7569</v>
      </c>
      <c r="F89" s="12" t="s">
        <v>7570</v>
      </c>
      <c r="G89" s="12" t="s">
        <v>7571</v>
      </c>
      <c r="H89" s="12" t="s">
        <v>7572</v>
      </c>
      <c r="I89" s="12" t="s">
        <v>7573</v>
      </c>
      <c r="J89" s="12" t="s">
        <v>5159</v>
      </c>
      <c r="K89" s="12" t="s">
        <v>5159</v>
      </c>
      <c r="L89" s="12"/>
      <c r="M89" s="12"/>
      <c r="N89" s="12"/>
      <c r="O89" s="12" t="s">
        <v>21</v>
      </c>
      <c r="P89" s="12"/>
      <c r="Q89" s="12"/>
      <c r="R89" s="12"/>
      <c r="S89" s="12"/>
      <c r="T89" s="12"/>
      <c r="U89" s="12"/>
      <c r="V89" s="12"/>
      <c r="W89" s="12"/>
      <c r="X89" s="12"/>
      <c r="Y89" s="12"/>
      <c r="Z89" s="12"/>
      <c r="AA89" s="12"/>
    </row>
    <row r="90" spans="1:27" x14ac:dyDescent="0.25">
      <c r="A90" s="12" t="s">
        <v>6616</v>
      </c>
      <c r="B90" s="12" t="s">
        <v>7562</v>
      </c>
      <c r="C90" s="12" t="s">
        <v>7563</v>
      </c>
      <c r="D90" s="12"/>
      <c r="E90" s="12" t="s">
        <v>7574</v>
      </c>
      <c r="F90" s="12" t="s">
        <v>7575</v>
      </c>
      <c r="G90" s="12" t="s">
        <v>7576</v>
      </c>
      <c r="H90" s="12" t="s">
        <v>7577</v>
      </c>
      <c r="I90" s="12" t="s">
        <v>7578</v>
      </c>
      <c r="J90" s="12" t="s">
        <v>5159</v>
      </c>
      <c r="K90" s="12" t="s">
        <v>5159</v>
      </c>
      <c r="L90" s="12"/>
      <c r="M90" s="12"/>
      <c r="N90" s="12"/>
      <c r="O90" s="12" t="s">
        <v>21</v>
      </c>
      <c r="P90" s="12"/>
      <c r="Q90" s="12"/>
      <c r="R90" s="12"/>
      <c r="S90" s="12"/>
      <c r="T90" s="12"/>
      <c r="U90" s="12"/>
      <c r="V90" s="12"/>
      <c r="W90" s="12"/>
      <c r="X90" s="12"/>
      <c r="Y90" s="12"/>
      <c r="Z90" s="12"/>
      <c r="AA90" s="12"/>
    </row>
    <row r="91" spans="1:27" ht="38.25" x14ac:dyDescent="0.25">
      <c r="A91" s="12" t="s">
        <v>6616</v>
      </c>
      <c r="B91" s="12" t="s">
        <v>7562</v>
      </c>
      <c r="C91" s="12" t="s">
        <v>7579</v>
      </c>
      <c r="D91" s="12"/>
      <c r="E91" s="12" t="s">
        <v>7580</v>
      </c>
      <c r="F91" s="12" t="s">
        <v>7581</v>
      </c>
      <c r="G91" s="12" t="s">
        <v>7582</v>
      </c>
      <c r="H91" s="12" t="s">
        <v>7583</v>
      </c>
      <c r="I91" s="12" t="s">
        <v>7584</v>
      </c>
      <c r="J91" s="12" t="s">
        <v>5159</v>
      </c>
      <c r="K91" s="12" t="s">
        <v>5159</v>
      </c>
      <c r="L91" s="12"/>
      <c r="M91" s="12"/>
      <c r="N91" s="12"/>
      <c r="O91" s="12" t="s">
        <v>21</v>
      </c>
      <c r="P91" s="12"/>
      <c r="Q91" s="12"/>
      <c r="R91" s="12"/>
      <c r="S91" s="12"/>
      <c r="T91" s="12"/>
      <c r="U91" s="12"/>
      <c r="V91" s="12"/>
      <c r="W91" s="12"/>
      <c r="X91" s="12"/>
      <c r="Y91" s="12"/>
      <c r="Z91" s="12"/>
      <c r="AA91" s="12"/>
    </row>
    <row r="92" spans="1:27" ht="25.5" x14ac:dyDescent="0.25">
      <c r="A92" s="12" t="s">
        <v>6616</v>
      </c>
      <c r="B92" s="12" t="s">
        <v>7562</v>
      </c>
      <c r="C92" s="12" t="s">
        <v>7579</v>
      </c>
      <c r="D92" s="12"/>
      <c r="E92" s="12" t="s">
        <v>7585</v>
      </c>
      <c r="F92" s="12" t="s">
        <v>7586</v>
      </c>
      <c r="G92" s="12" t="s">
        <v>7587</v>
      </c>
      <c r="H92" s="12" t="s">
        <v>7588</v>
      </c>
      <c r="I92" s="12" t="s">
        <v>7584</v>
      </c>
      <c r="J92" s="12" t="s">
        <v>5159</v>
      </c>
      <c r="K92" s="12" t="s">
        <v>5159</v>
      </c>
      <c r="L92" s="12"/>
      <c r="M92" s="12"/>
      <c r="N92" s="12"/>
      <c r="O92" s="12" t="s">
        <v>21</v>
      </c>
      <c r="P92" s="12"/>
      <c r="Q92" s="12"/>
      <c r="R92" s="12"/>
      <c r="S92" s="12"/>
      <c r="T92" s="12"/>
      <c r="U92" s="12"/>
      <c r="V92" s="12"/>
      <c r="W92" s="12"/>
      <c r="X92" s="12"/>
      <c r="Y92" s="12"/>
      <c r="Z92" s="12"/>
      <c r="AA92" s="12"/>
    </row>
    <row r="93" spans="1:27" ht="25.5" x14ac:dyDescent="0.25">
      <c r="A93" s="12" t="s">
        <v>6616</v>
      </c>
      <c r="B93" s="12" t="s">
        <v>7562</v>
      </c>
      <c r="C93" s="12" t="s">
        <v>7579</v>
      </c>
      <c r="D93" s="12"/>
      <c r="E93" s="12" t="s">
        <v>7589</v>
      </c>
      <c r="F93" s="12" t="s">
        <v>7590</v>
      </c>
      <c r="G93" s="12" t="s">
        <v>7591</v>
      </c>
      <c r="H93" s="12" t="s">
        <v>7592</v>
      </c>
      <c r="I93" s="12" t="s">
        <v>7584</v>
      </c>
      <c r="J93" s="12" t="s">
        <v>5159</v>
      </c>
      <c r="K93" s="12" t="s">
        <v>5159</v>
      </c>
      <c r="L93" s="12"/>
      <c r="M93" s="12"/>
      <c r="N93" s="12"/>
      <c r="O93" s="12" t="s">
        <v>21</v>
      </c>
      <c r="P93" s="12"/>
      <c r="Q93" s="12"/>
      <c r="R93" s="12"/>
      <c r="S93" s="12"/>
      <c r="T93" s="12"/>
      <c r="U93" s="12"/>
      <c r="V93" s="12"/>
      <c r="W93" s="12"/>
      <c r="X93" s="12"/>
      <c r="Y93" s="12"/>
      <c r="Z93" s="12"/>
      <c r="AA93" s="12"/>
    </row>
    <row r="94" spans="1:27" ht="25.5" x14ac:dyDescent="0.25">
      <c r="A94" s="12" t="s">
        <v>6616</v>
      </c>
      <c r="B94" s="12" t="s">
        <v>7562</v>
      </c>
      <c r="C94" s="12" t="s">
        <v>7579</v>
      </c>
      <c r="D94" s="12"/>
      <c r="E94" s="12" t="s">
        <v>7593</v>
      </c>
      <c r="F94" s="12" t="s">
        <v>7594</v>
      </c>
      <c r="G94" s="12" t="s">
        <v>7595</v>
      </c>
      <c r="H94" s="12" t="s">
        <v>7596</v>
      </c>
      <c r="I94" s="12" t="s">
        <v>7597</v>
      </c>
      <c r="J94" s="12" t="s">
        <v>5159</v>
      </c>
      <c r="K94" s="12" t="s">
        <v>5159</v>
      </c>
      <c r="L94" s="12"/>
      <c r="M94" s="12"/>
      <c r="N94" s="12"/>
      <c r="O94" s="12" t="s">
        <v>21</v>
      </c>
      <c r="P94" s="12"/>
      <c r="Q94" s="12"/>
      <c r="R94" s="12"/>
      <c r="S94" s="12"/>
      <c r="T94" s="12"/>
      <c r="U94" s="12"/>
      <c r="V94" s="12"/>
      <c r="W94" s="12"/>
      <c r="X94" s="12"/>
      <c r="Y94" s="12"/>
      <c r="Z94" s="12"/>
      <c r="AA94" s="12"/>
    </row>
    <row r="95" spans="1:27" ht="63.75" x14ac:dyDescent="0.25">
      <c r="A95" s="12" t="s">
        <v>6616</v>
      </c>
      <c r="B95" s="12" t="s">
        <v>7562</v>
      </c>
      <c r="C95" s="12" t="s">
        <v>7579</v>
      </c>
      <c r="D95" s="12"/>
      <c r="E95" s="12" t="s">
        <v>7598</v>
      </c>
      <c r="F95" s="12" t="s">
        <v>7599</v>
      </c>
      <c r="G95" s="12" t="s">
        <v>7600</v>
      </c>
      <c r="H95" s="12" t="s">
        <v>7601</v>
      </c>
      <c r="I95" s="12" t="s">
        <v>7602</v>
      </c>
      <c r="J95" s="12" t="s">
        <v>5159</v>
      </c>
      <c r="K95" s="12" t="s">
        <v>5159</v>
      </c>
      <c r="L95" s="12"/>
      <c r="M95" s="12"/>
      <c r="N95" s="12"/>
      <c r="O95" s="12" t="s">
        <v>21</v>
      </c>
      <c r="P95" s="12"/>
      <c r="Q95" s="12"/>
      <c r="R95" s="12"/>
      <c r="S95" s="12"/>
      <c r="T95" s="12"/>
      <c r="U95" s="12"/>
      <c r="V95" s="12"/>
      <c r="W95" s="12"/>
      <c r="X95" s="12"/>
      <c r="Y95" s="12"/>
      <c r="Z95" s="12"/>
      <c r="AA95" s="12"/>
    </row>
    <row r="96" spans="1:27" ht="38.25" x14ac:dyDescent="0.25">
      <c r="A96" s="12" t="s">
        <v>6616</v>
      </c>
      <c r="B96" s="12" t="s">
        <v>7562</v>
      </c>
      <c r="C96" s="12" t="s">
        <v>7603</v>
      </c>
      <c r="D96" s="12"/>
      <c r="E96" s="12" t="s">
        <v>7604</v>
      </c>
      <c r="F96" s="12" t="s">
        <v>7605</v>
      </c>
      <c r="G96" s="12" t="s">
        <v>7606</v>
      </c>
      <c r="H96" s="12" t="s">
        <v>7607</v>
      </c>
      <c r="I96" s="12" t="s">
        <v>7608</v>
      </c>
      <c r="J96" s="12" t="s">
        <v>5159</v>
      </c>
      <c r="K96" s="12" t="s">
        <v>5159</v>
      </c>
      <c r="L96" s="12"/>
      <c r="M96" s="12"/>
      <c r="N96" s="12"/>
      <c r="O96" s="12" t="s">
        <v>4278</v>
      </c>
      <c r="P96" s="12"/>
      <c r="Q96" s="12"/>
      <c r="R96" s="12"/>
      <c r="S96" s="12"/>
      <c r="T96" s="12"/>
      <c r="U96" s="12"/>
      <c r="V96" s="12"/>
      <c r="W96" s="12"/>
      <c r="X96" s="12"/>
      <c r="Y96" s="12"/>
      <c r="Z96" s="12"/>
      <c r="AA96" s="12"/>
    </row>
    <row r="97" spans="1:27" ht="38.25" x14ac:dyDescent="0.25">
      <c r="A97" s="12" t="s">
        <v>6616</v>
      </c>
      <c r="B97" s="12" t="s">
        <v>7562</v>
      </c>
      <c r="C97" s="12" t="s">
        <v>7603</v>
      </c>
      <c r="D97" s="12"/>
      <c r="E97" s="12" t="s">
        <v>7609</v>
      </c>
      <c r="F97" s="12" t="s">
        <v>7610</v>
      </c>
      <c r="G97" s="12" t="s">
        <v>7611</v>
      </c>
      <c r="H97" s="12" t="s">
        <v>7612</v>
      </c>
      <c r="I97" s="12" t="s">
        <v>7613</v>
      </c>
      <c r="J97" s="12" t="s">
        <v>5159</v>
      </c>
      <c r="K97" s="12" t="s">
        <v>5159</v>
      </c>
      <c r="L97" s="12"/>
      <c r="M97" s="12"/>
      <c r="N97" s="12"/>
      <c r="O97" s="12" t="s">
        <v>4278</v>
      </c>
      <c r="P97" s="12"/>
      <c r="Q97" s="12"/>
      <c r="R97" s="12"/>
      <c r="S97" s="12"/>
      <c r="T97" s="12"/>
      <c r="U97" s="12"/>
      <c r="V97" s="12"/>
      <c r="W97" s="12"/>
      <c r="X97" s="12"/>
      <c r="Y97" s="12"/>
      <c r="Z97" s="12"/>
      <c r="AA97" s="12"/>
    </row>
    <row r="98" spans="1:27" ht="76.5" x14ac:dyDescent="0.25">
      <c r="A98" s="12" t="s">
        <v>6616</v>
      </c>
      <c r="B98" s="12" t="s">
        <v>7562</v>
      </c>
      <c r="C98" s="12" t="s">
        <v>7603</v>
      </c>
      <c r="D98" s="12"/>
      <c r="E98" s="12" t="s">
        <v>7614</v>
      </c>
      <c r="F98" s="12" t="s">
        <v>7615</v>
      </c>
      <c r="G98" s="12" t="s">
        <v>7616</v>
      </c>
      <c r="H98" s="12" t="s">
        <v>7617</v>
      </c>
      <c r="I98" s="12" t="s">
        <v>7618</v>
      </c>
      <c r="J98" s="12" t="s">
        <v>5159</v>
      </c>
      <c r="K98" s="12" t="s">
        <v>5159</v>
      </c>
      <c r="L98" s="12"/>
      <c r="M98" s="12"/>
      <c r="N98" s="12"/>
      <c r="O98" s="12" t="s">
        <v>4278</v>
      </c>
      <c r="P98" s="12"/>
      <c r="Q98" s="12"/>
      <c r="R98" s="12"/>
      <c r="S98" s="12"/>
      <c r="T98" s="12"/>
      <c r="U98" s="12"/>
      <c r="V98" s="12"/>
      <c r="W98" s="12"/>
      <c r="X98" s="12"/>
      <c r="Y98" s="12"/>
      <c r="Z98" s="12"/>
      <c r="AA98" s="12"/>
    </row>
    <row r="99" spans="1:27" ht="25.5" x14ac:dyDescent="0.25">
      <c r="A99" s="12" t="s">
        <v>6616</v>
      </c>
      <c r="B99" s="12" t="s">
        <v>7562</v>
      </c>
      <c r="C99" s="12" t="s">
        <v>7603</v>
      </c>
      <c r="D99" s="12"/>
      <c r="E99" s="12" t="s">
        <v>7619</v>
      </c>
      <c r="F99" s="12" t="s">
        <v>7620</v>
      </c>
      <c r="G99" s="12" t="s">
        <v>7621</v>
      </c>
      <c r="H99" s="12" t="s">
        <v>7622</v>
      </c>
      <c r="I99" s="12" t="s">
        <v>7623</v>
      </c>
      <c r="J99" s="12" t="s">
        <v>5159</v>
      </c>
      <c r="K99" s="12" t="s">
        <v>5159</v>
      </c>
      <c r="L99" s="12"/>
      <c r="M99" s="12"/>
      <c r="N99" s="12"/>
      <c r="O99" s="12" t="s">
        <v>21</v>
      </c>
      <c r="P99" s="12"/>
      <c r="Q99" s="12"/>
      <c r="R99" s="12"/>
      <c r="S99" s="12"/>
      <c r="T99" s="12"/>
      <c r="U99" s="12"/>
      <c r="V99" s="12"/>
      <c r="W99" s="12"/>
      <c r="X99" s="12"/>
      <c r="Y99" s="12"/>
      <c r="Z99" s="12"/>
      <c r="AA99" s="12"/>
    </row>
    <row r="100" spans="1:27" ht="25.5" x14ac:dyDescent="0.25">
      <c r="A100" s="12" t="s">
        <v>6616</v>
      </c>
      <c r="B100" s="12" t="s">
        <v>7562</v>
      </c>
      <c r="C100" s="12" t="s">
        <v>7603</v>
      </c>
      <c r="D100" s="12"/>
      <c r="E100" s="12" t="s">
        <v>7624</v>
      </c>
      <c r="F100" s="12" t="s">
        <v>7625</v>
      </c>
      <c r="G100" s="12" t="s">
        <v>7626</v>
      </c>
      <c r="H100" s="12" t="s">
        <v>7627</v>
      </c>
      <c r="I100" s="12" t="s">
        <v>7628</v>
      </c>
      <c r="J100" s="12" t="s">
        <v>5159</v>
      </c>
      <c r="K100" s="12" t="s">
        <v>5159</v>
      </c>
      <c r="L100" s="12"/>
      <c r="M100" s="12"/>
      <c r="N100" s="12"/>
      <c r="O100" s="12" t="s">
        <v>4278</v>
      </c>
      <c r="P100" s="12"/>
      <c r="Q100" s="12"/>
      <c r="R100" s="12"/>
      <c r="S100" s="12"/>
      <c r="T100" s="12"/>
      <c r="U100" s="12"/>
      <c r="V100" s="12"/>
      <c r="W100" s="12"/>
      <c r="X100" s="12"/>
      <c r="Y100" s="12"/>
      <c r="Z100" s="12"/>
      <c r="AA100" s="12"/>
    </row>
    <row r="101" spans="1:27" ht="38.25" x14ac:dyDescent="0.25">
      <c r="A101" s="12" t="s">
        <v>6616</v>
      </c>
      <c r="B101" s="12" t="s">
        <v>7562</v>
      </c>
      <c r="C101" s="12" t="s">
        <v>7603</v>
      </c>
      <c r="D101" s="12"/>
      <c r="E101" s="12" t="s">
        <v>7629</v>
      </c>
      <c r="F101" s="12" t="s">
        <v>7630</v>
      </c>
      <c r="G101" s="12" t="s">
        <v>7631</v>
      </c>
      <c r="H101" s="12" t="s">
        <v>7632</v>
      </c>
      <c r="I101" s="12" t="s">
        <v>7633</v>
      </c>
      <c r="J101" s="12" t="s">
        <v>5159</v>
      </c>
      <c r="K101" s="12" t="s">
        <v>5159</v>
      </c>
      <c r="L101" s="12"/>
      <c r="M101" s="12"/>
      <c r="N101" s="12"/>
      <c r="O101" s="12" t="s">
        <v>4278</v>
      </c>
      <c r="P101" s="12"/>
      <c r="Q101" s="12"/>
      <c r="R101" s="12"/>
      <c r="S101" s="12"/>
      <c r="T101" s="12"/>
      <c r="U101" s="12"/>
      <c r="V101" s="12"/>
      <c r="W101" s="12"/>
      <c r="X101" s="12"/>
      <c r="Y101" s="12"/>
      <c r="Z101" s="12"/>
      <c r="AA101" s="12"/>
    </row>
    <row r="102" spans="1:27" x14ac:dyDescent="0.25">
      <c r="A102" s="12" t="s">
        <v>6637</v>
      </c>
      <c r="B102" s="12" t="s">
        <v>7634</v>
      </c>
      <c r="C102" s="12" t="s">
        <v>7635</v>
      </c>
      <c r="D102" s="12"/>
      <c r="E102" s="12" t="s">
        <v>7636</v>
      </c>
      <c r="F102" s="12" t="s">
        <v>7637</v>
      </c>
      <c r="G102" s="12" t="s">
        <v>7638</v>
      </c>
      <c r="H102" s="12" t="s">
        <v>7639</v>
      </c>
      <c r="I102" s="12" t="s">
        <v>7640</v>
      </c>
      <c r="J102" s="12" t="s">
        <v>7641</v>
      </c>
      <c r="K102" s="12" t="s">
        <v>5159</v>
      </c>
      <c r="L102" s="12"/>
      <c r="M102" s="12"/>
      <c r="N102" s="12"/>
      <c r="O102" s="12" t="s">
        <v>4278</v>
      </c>
      <c r="P102" s="12"/>
      <c r="Q102" s="12"/>
      <c r="R102" s="12"/>
      <c r="S102" s="12"/>
      <c r="T102" s="12"/>
      <c r="U102" s="12"/>
      <c r="V102" s="12"/>
      <c r="W102" s="12"/>
      <c r="X102" s="12"/>
      <c r="Y102" s="12"/>
      <c r="Z102" s="12"/>
      <c r="AA102" s="12"/>
    </row>
    <row r="103" spans="1:27" ht="25.5" x14ac:dyDescent="0.25">
      <c r="A103" s="12" t="s">
        <v>6637</v>
      </c>
      <c r="B103" s="12" t="s">
        <v>7634</v>
      </c>
      <c r="C103" s="12" t="s">
        <v>7635</v>
      </c>
      <c r="D103" s="12"/>
      <c r="E103" s="12" t="s">
        <v>7642</v>
      </c>
      <c r="F103" s="12" t="s">
        <v>7643</v>
      </c>
      <c r="G103" s="12" t="s">
        <v>7644</v>
      </c>
      <c r="H103" s="12" t="s">
        <v>7645</v>
      </c>
      <c r="I103" s="12" t="s">
        <v>7646</v>
      </c>
      <c r="J103" s="12" t="s">
        <v>7641</v>
      </c>
      <c r="K103" s="12" t="s">
        <v>5159</v>
      </c>
      <c r="L103" s="12"/>
      <c r="M103" s="12"/>
      <c r="N103" s="12"/>
      <c r="O103" s="12" t="s">
        <v>4278</v>
      </c>
      <c r="P103" s="12" t="s">
        <v>7647</v>
      </c>
      <c r="Q103" s="12"/>
      <c r="R103" s="12"/>
      <c r="S103" s="12"/>
      <c r="T103" s="12"/>
      <c r="U103" s="12"/>
      <c r="V103" s="12"/>
      <c r="W103" s="12"/>
      <c r="X103" s="12"/>
      <c r="Y103" s="12"/>
      <c r="Z103" s="12"/>
      <c r="AA103" s="12"/>
    </row>
    <row r="104" spans="1:27" ht="25.5" x14ac:dyDescent="0.25">
      <c r="A104" s="12" t="s">
        <v>6637</v>
      </c>
      <c r="B104" s="12" t="s">
        <v>7634</v>
      </c>
      <c r="C104" s="12" t="s">
        <v>7635</v>
      </c>
      <c r="D104" s="12"/>
      <c r="E104" s="12" t="s">
        <v>7648</v>
      </c>
      <c r="F104" s="12" t="s">
        <v>7649</v>
      </c>
      <c r="G104" s="12" t="s">
        <v>7650</v>
      </c>
      <c r="H104" s="12" t="s">
        <v>7651</v>
      </c>
      <c r="I104" s="12" t="s">
        <v>7652</v>
      </c>
      <c r="J104" s="12" t="s">
        <v>7641</v>
      </c>
      <c r="K104" s="12" t="s">
        <v>5159</v>
      </c>
      <c r="L104" s="12"/>
      <c r="M104" s="12"/>
      <c r="N104" s="12"/>
      <c r="O104" s="12" t="s">
        <v>4278</v>
      </c>
      <c r="P104" s="12" t="s">
        <v>7653</v>
      </c>
      <c r="Q104" s="12"/>
      <c r="R104" s="12"/>
      <c r="S104" s="12"/>
      <c r="T104" s="12"/>
      <c r="U104" s="12"/>
      <c r="V104" s="12"/>
      <c r="W104" s="12"/>
      <c r="X104" s="12"/>
      <c r="Y104" s="12"/>
      <c r="Z104" s="12"/>
      <c r="AA104" s="12"/>
    </row>
    <row r="105" spans="1:27" ht="25.5" x14ac:dyDescent="0.25">
      <c r="A105" s="12" t="s">
        <v>6637</v>
      </c>
      <c r="B105" s="12" t="s">
        <v>7634</v>
      </c>
      <c r="C105" s="12" t="s">
        <v>7635</v>
      </c>
      <c r="D105" s="12"/>
      <c r="E105" s="12" t="s">
        <v>7654</v>
      </c>
      <c r="F105" s="12" t="s">
        <v>7655</v>
      </c>
      <c r="G105" s="12" t="s">
        <v>7656</v>
      </c>
      <c r="H105" s="12" t="s">
        <v>7657</v>
      </c>
      <c r="I105" s="12" t="s">
        <v>7658</v>
      </c>
      <c r="J105" s="12" t="s">
        <v>7641</v>
      </c>
      <c r="K105" s="12" t="s">
        <v>5159</v>
      </c>
      <c r="L105" s="12"/>
      <c r="M105" s="12"/>
      <c r="N105" s="12"/>
      <c r="O105" s="12" t="s">
        <v>4278</v>
      </c>
      <c r="P105" s="12"/>
      <c r="Q105" s="12"/>
      <c r="R105" s="12"/>
      <c r="S105" s="12"/>
      <c r="T105" s="12"/>
      <c r="U105" s="12"/>
      <c r="V105" s="12"/>
      <c r="W105" s="12"/>
      <c r="X105" s="12"/>
      <c r="Y105" s="12"/>
      <c r="Z105" s="12"/>
      <c r="AA105" s="12"/>
    </row>
    <row r="106" spans="1:27" ht="25.5" x14ac:dyDescent="0.25">
      <c r="A106" s="12" t="s">
        <v>6637</v>
      </c>
      <c r="B106" s="12" t="s">
        <v>7634</v>
      </c>
      <c r="C106" s="12" t="s">
        <v>7635</v>
      </c>
      <c r="D106" s="12" t="s">
        <v>7376</v>
      </c>
      <c r="E106" s="12" t="s">
        <v>7659</v>
      </c>
      <c r="F106" s="12" t="s">
        <v>7660</v>
      </c>
      <c r="G106" s="12" t="s">
        <v>7661</v>
      </c>
      <c r="H106" s="12" t="s">
        <v>7662</v>
      </c>
      <c r="I106" s="12" t="s">
        <v>7392</v>
      </c>
      <c r="J106" s="12" t="s">
        <v>7382</v>
      </c>
      <c r="K106" s="12" t="s">
        <v>7376</v>
      </c>
      <c r="L106" s="12"/>
      <c r="M106" s="12"/>
      <c r="N106" s="12"/>
      <c r="O106" s="12" t="s">
        <v>21</v>
      </c>
      <c r="P106" s="12"/>
      <c r="Q106" s="12"/>
      <c r="R106" s="12"/>
      <c r="S106" s="12"/>
      <c r="T106" s="12"/>
      <c r="U106" s="12"/>
      <c r="V106" s="12"/>
      <c r="W106" s="12"/>
      <c r="X106" s="12"/>
      <c r="Y106" s="12"/>
      <c r="Z106" s="12"/>
      <c r="AA106" s="12"/>
    </row>
    <row r="107" spans="1:27" ht="25.5" x14ac:dyDescent="0.25">
      <c r="A107" s="12" t="s">
        <v>6637</v>
      </c>
      <c r="B107" s="12" t="s">
        <v>7634</v>
      </c>
      <c r="C107" s="12" t="s">
        <v>7635</v>
      </c>
      <c r="D107" s="12" t="s">
        <v>7376</v>
      </c>
      <c r="E107" s="12" t="s">
        <v>7663</v>
      </c>
      <c r="F107" s="12" t="s">
        <v>7664</v>
      </c>
      <c r="G107" s="12" t="s">
        <v>7665</v>
      </c>
      <c r="H107" s="12" t="s">
        <v>7666</v>
      </c>
      <c r="I107" s="12" t="s">
        <v>7667</v>
      </c>
      <c r="J107" s="12" t="s">
        <v>7382</v>
      </c>
      <c r="K107" s="12" t="s">
        <v>7376</v>
      </c>
      <c r="L107" s="12"/>
      <c r="M107" s="12"/>
      <c r="N107" s="12"/>
      <c r="O107" s="12" t="s">
        <v>21</v>
      </c>
      <c r="P107" s="12"/>
      <c r="Q107" s="12"/>
      <c r="R107" s="12"/>
      <c r="S107" s="12"/>
      <c r="T107" s="12"/>
      <c r="U107" s="12"/>
      <c r="V107" s="12"/>
      <c r="W107" s="12"/>
      <c r="X107" s="12"/>
      <c r="Y107" s="12"/>
      <c r="Z107" s="12"/>
      <c r="AA107" s="12"/>
    </row>
    <row r="108" spans="1:27" ht="25.5" x14ac:dyDescent="0.25">
      <c r="A108" s="12" t="s">
        <v>6637</v>
      </c>
      <c r="B108" s="12" t="s">
        <v>7634</v>
      </c>
      <c r="C108" s="12" t="s">
        <v>7635</v>
      </c>
      <c r="D108" s="12" t="s">
        <v>7376</v>
      </c>
      <c r="E108" s="12" t="s">
        <v>7668</v>
      </c>
      <c r="F108" s="12" t="s">
        <v>7669</v>
      </c>
      <c r="G108" s="12" t="s">
        <v>7670</v>
      </c>
      <c r="H108" s="12" t="s">
        <v>7671</v>
      </c>
      <c r="I108" s="12" t="s">
        <v>7672</v>
      </c>
      <c r="J108" s="12" t="s">
        <v>7382</v>
      </c>
      <c r="K108" s="12" t="s">
        <v>7376</v>
      </c>
      <c r="L108" s="12"/>
      <c r="M108" s="12"/>
      <c r="N108" s="12"/>
      <c r="O108" s="12" t="s">
        <v>21</v>
      </c>
      <c r="P108" s="12"/>
      <c r="Q108" s="12"/>
      <c r="R108" s="12"/>
      <c r="S108" s="12"/>
      <c r="T108" s="12"/>
      <c r="U108" s="12"/>
      <c r="V108" s="12"/>
      <c r="W108" s="12"/>
      <c r="X108" s="12"/>
      <c r="Y108" s="12"/>
      <c r="Z108" s="12"/>
      <c r="AA108" s="12"/>
    </row>
    <row r="109" spans="1:27" ht="25.5" x14ac:dyDescent="0.25">
      <c r="A109" s="12" t="s">
        <v>6637</v>
      </c>
      <c r="B109" s="12" t="s">
        <v>7634</v>
      </c>
      <c r="C109" s="12" t="s">
        <v>7635</v>
      </c>
      <c r="D109" s="12" t="s">
        <v>7376</v>
      </c>
      <c r="E109" s="12" t="s">
        <v>7673</v>
      </c>
      <c r="F109" s="12" t="s">
        <v>7674</v>
      </c>
      <c r="G109" s="12" t="s">
        <v>7675</v>
      </c>
      <c r="H109" s="12" t="s">
        <v>7676</v>
      </c>
      <c r="I109" s="12" t="s">
        <v>7677</v>
      </c>
      <c r="J109" s="12" t="s">
        <v>7382</v>
      </c>
      <c r="K109" s="12" t="s">
        <v>7376</v>
      </c>
      <c r="L109" s="12"/>
      <c r="M109" s="12"/>
      <c r="N109" s="12"/>
      <c r="O109" s="12" t="s">
        <v>21</v>
      </c>
      <c r="P109" s="12"/>
      <c r="Q109" s="12"/>
      <c r="R109" s="12"/>
      <c r="S109" s="12"/>
      <c r="T109" s="12"/>
      <c r="U109" s="12"/>
      <c r="V109" s="12"/>
      <c r="W109" s="12"/>
      <c r="X109" s="12"/>
      <c r="Y109" s="12"/>
      <c r="Z109" s="12"/>
      <c r="AA109" s="12"/>
    </row>
    <row r="110" spans="1:27" ht="25.5" x14ac:dyDescent="0.25">
      <c r="A110" s="12" t="s">
        <v>6637</v>
      </c>
      <c r="B110" s="12" t="s">
        <v>7634</v>
      </c>
      <c r="C110" s="12" t="s">
        <v>7635</v>
      </c>
      <c r="D110" s="12" t="s">
        <v>7376</v>
      </c>
      <c r="E110" s="12" t="s">
        <v>7678</v>
      </c>
      <c r="F110" s="12" t="s">
        <v>7679</v>
      </c>
      <c r="G110" s="12" t="s">
        <v>7680</v>
      </c>
      <c r="H110" s="12" t="s">
        <v>7681</v>
      </c>
      <c r="I110" s="12" t="s">
        <v>7682</v>
      </c>
      <c r="J110" s="12" t="s">
        <v>7382</v>
      </c>
      <c r="K110" s="12" t="s">
        <v>7376</v>
      </c>
      <c r="L110" s="12"/>
      <c r="M110" s="12"/>
      <c r="N110" s="12"/>
      <c r="O110" s="12" t="s">
        <v>21</v>
      </c>
      <c r="P110" s="12"/>
      <c r="Q110" s="12"/>
      <c r="R110" s="12"/>
      <c r="S110" s="12"/>
      <c r="T110" s="12"/>
      <c r="U110" s="12"/>
      <c r="V110" s="12"/>
      <c r="W110" s="12"/>
      <c r="X110" s="12"/>
      <c r="Y110" s="12"/>
      <c r="Z110" s="12"/>
      <c r="AA110" s="12"/>
    </row>
    <row r="111" spans="1:27" ht="25.5" x14ac:dyDescent="0.25">
      <c r="A111" s="12" t="s">
        <v>6637</v>
      </c>
      <c r="B111" s="12" t="s">
        <v>7634</v>
      </c>
      <c r="C111" s="12" t="s">
        <v>7635</v>
      </c>
      <c r="D111" s="12" t="s">
        <v>7376</v>
      </c>
      <c r="E111" s="12" t="s">
        <v>7683</v>
      </c>
      <c r="F111" s="12" t="s">
        <v>7684</v>
      </c>
      <c r="G111" s="12" t="s">
        <v>7685</v>
      </c>
      <c r="H111" s="12" t="s">
        <v>7686</v>
      </c>
      <c r="I111" s="12" t="s">
        <v>7687</v>
      </c>
      <c r="J111" s="12" t="s">
        <v>7382</v>
      </c>
      <c r="K111" s="12" t="s">
        <v>7376</v>
      </c>
      <c r="L111" s="12"/>
      <c r="M111" s="12"/>
      <c r="N111" s="12"/>
      <c r="O111" s="12" t="s">
        <v>21</v>
      </c>
      <c r="P111" s="12"/>
      <c r="Q111" s="12"/>
      <c r="R111" s="12"/>
      <c r="S111" s="12"/>
      <c r="T111" s="12"/>
      <c r="U111" s="12"/>
      <c r="V111" s="12"/>
      <c r="W111" s="12"/>
      <c r="X111" s="12"/>
      <c r="Y111" s="12"/>
      <c r="Z111" s="12"/>
      <c r="AA111" s="12"/>
    </row>
    <row r="112" spans="1:27" ht="25.5" x14ac:dyDescent="0.25">
      <c r="A112" s="12" t="s">
        <v>6637</v>
      </c>
      <c r="B112" s="12" t="s">
        <v>7634</v>
      </c>
      <c r="C112" s="12" t="s">
        <v>7635</v>
      </c>
      <c r="D112" s="12" t="s">
        <v>7376</v>
      </c>
      <c r="E112" s="12" t="s">
        <v>7688</v>
      </c>
      <c r="F112" s="12" t="s">
        <v>7689</v>
      </c>
      <c r="G112" s="12" t="s">
        <v>7690</v>
      </c>
      <c r="H112" s="12" t="s">
        <v>7691</v>
      </c>
      <c r="I112" s="12" t="s">
        <v>7412</v>
      </c>
      <c r="J112" s="12" t="s">
        <v>7382</v>
      </c>
      <c r="K112" s="12" t="s">
        <v>7376</v>
      </c>
      <c r="L112" s="12"/>
      <c r="M112" s="12"/>
      <c r="N112" s="12"/>
      <c r="O112" s="12" t="s">
        <v>21</v>
      </c>
      <c r="P112" s="12"/>
      <c r="Q112" s="12"/>
      <c r="R112" s="12"/>
      <c r="S112" s="12"/>
      <c r="T112" s="12"/>
      <c r="U112" s="12"/>
      <c r="V112" s="12"/>
      <c r="W112" s="12"/>
      <c r="X112" s="12"/>
      <c r="Y112" s="12"/>
      <c r="Z112" s="12"/>
      <c r="AA112" s="12"/>
    </row>
    <row r="113" spans="1:27" ht="25.5" x14ac:dyDescent="0.25">
      <c r="A113" s="12" t="s">
        <v>6637</v>
      </c>
      <c r="B113" s="12" t="s">
        <v>7634</v>
      </c>
      <c r="C113" s="12" t="s">
        <v>7635</v>
      </c>
      <c r="D113" s="12" t="s">
        <v>7376</v>
      </c>
      <c r="E113" s="12" t="s">
        <v>7692</v>
      </c>
      <c r="F113" s="12" t="s">
        <v>7693</v>
      </c>
      <c r="G113" s="12" t="s">
        <v>7694</v>
      </c>
      <c r="H113" s="12" t="s">
        <v>7695</v>
      </c>
      <c r="I113" s="12" t="s">
        <v>7696</v>
      </c>
      <c r="J113" s="12" t="s">
        <v>7382</v>
      </c>
      <c r="K113" s="12" t="s">
        <v>7376</v>
      </c>
      <c r="L113" s="12"/>
      <c r="M113" s="12"/>
      <c r="N113" s="12"/>
      <c r="O113" s="12" t="s">
        <v>21</v>
      </c>
      <c r="P113" s="12"/>
      <c r="Q113" s="12"/>
      <c r="R113" s="12"/>
      <c r="S113" s="12"/>
      <c r="T113" s="12"/>
      <c r="U113" s="12"/>
      <c r="V113" s="12"/>
      <c r="W113" s="12"/>
      <c r="X113" s="12"/>
      <c r="Y113" s="12"/>
      <c r="Z113" s="12"/>
      <c r="AA113" s="12"/>
    </row>
    <row r="114" spans="1:27" ht="25.5" x14ac:dyDescent="0.25">
      <c r="A114" s="12" t="s">
        <v>6637</v>
      </c>
      <c r="B114" s="12" t="s">
        <v>7634</v>
      </c>
      <c r="C114" s="12" t="s">
        <v>7635</v>
      </c>
      <c r="D114" s="12" t="s">
        <v>7376</v>
      </c>
      <c r="E114" s="12" t="s">
        <v>7697</v>
      </c>
      <c r="F114" s="12" t="s">
        <v>7698</v>
      </c>
      <c r="G114" s="12" t="s">
        <v>7699</v>
      </c>
      <c r="H114" s="12" t="s">
        <v>7700</v>
      </c>
      <c r="I114" s="12" t="s">
        <v>7696</v>
      </c>
      <c r="J114" s="12" t="s">
        <v>7382</v>
      </c>
      <c r="K114" s="12" t="s">
        <v>7376</v>
      </c>
      <c r="L114" s="12"/>
      <c r="M114" s="12"/>
      <c r="N114" s="12"/>
      <c r="O114" s="12" t="s">
        <v>21</v>
      </c>
      <c r="P114" s="12"/>
      <c r="Q114" s="12"/>
      <c r="R114" s="12"/>
      <c r="S114" s="12"/>
      <c r="T114" s="12"/>
      <c r="U114" s="12"/>
      <c r="V114" s="12"/>
      <c r="W114" s="12"/>
      <c r="X114" s="12"/>
      <c r="Y114" s="12"/>
      <c r="Z114" s="12"/>
      <c r="AA114" s="12"/>
    </row>
    <row r="115" spans="1:27" ht="25.5" x14ac:dyDescent="0.25">
      <c r="A115" s="12" t="s">
        <v>6637</v>
      </c>
      <c r="B115" s="12" t="s">
        <v>7634</v>
      </c>
      <c r="C115" s="12" t="s">
        <v>7701</v>
      </c>
      <c r="D115" s="12"/>
      <c r="E115" s="12" t="s">
        <v>7702</v>
      </c>
      <c r="F115" s="12" t="s">
        <v>7703</v>
      </c>
      <c r="G115" s="12" t="s">
        <v>7704</v>
      </c>
      <c r="H115" s="12" t="s">
        <v>7705</v>
      </c>
      <c r="I115" s="12" t="s">
        <v>7706</v>
      </c>
      <c r="J115" s="12" t="s">
        <v>7707</v>
      </c>
      <c r="K115" s="12" t="s">
        <v>5159</v>
      </c>
      <c r="L115" s="12"/>
      <c r="M115" s="12"/>
      <c r="N115" s="12"/>
      <c r="O115" s="12" t="s">
        <v>4278</v>
      </c>
      <c r="P115" s="12"/>
      <c r="Q115" s="12"/>
      <c r="R115" s="12"/>
      <c r="S115" s="12"/>
      <c r="T115" s="12"/>
      <c r="U115" s="12"/>
      <c r="V115" s="12"/>
      <c r="W115" s="12"/>
      <c r="X115" s="12"/>
      <c r="Y115" s="12"/>
      <c r="Z115" s="12"/>
      <c r="AA115" s="12"/>
    </row>
    <row r="116" spans="1:27" ht="25.5" x14ac:dyDescent="0.25">
      <c r="A116" s="12" t="s">
        <v>6637</v>
      </c>
      <c r="B116" s="12" t="s">
        <v>7634</v>
      </c>
      <c r="C116" s="12" t="s">
        <v>7701</v>
      </c>
      <c r="D116" s="12"/>
      <c r="E116" s="12" t="s">
        <v>7708</v>
      </c>
      <c r="F116" s="12" t="s">
        <v>7709</v>
      </c>
      <c r="G116" s="12" t="s">
        <v>7710</v>
      </c>
      <c r="H116" s="12" t="s">
        <v>7711</v>
      </c>
      <c r="I116" s="12" t="s">
        <v>7706</v>
      </c>
      <c r="J116" s="12" t="s">
        <v>7707</v>
      </c>
      <c r="K116" s="12" t="s">
        <v>5159</v>
      </c>
      <c r="L116" s="12"/>
      <c r="M116" s="12"/>
      <c r="N116" s="12"/>
      <c r="O116" s="12" t="s">
        <v>4278</v>
      </c>
      <c r="P116" s="12"/>
      <c r="Q116" s="12"/>
      <c r="R116" s="12"/>
      <c r="S116" s="12"/>
      <c r="T116" s="12"/>
      <c r="U116" s="12"/>
      <c r="V116" s="12"/>
      <c r="W116" s="12"/>
      <c r="X116" s="12"/>
      <c r="Y116" s="12"/>
      <c r="Z116" s="12"/>
      <c r="AA116" s="12"/>
    </row>
    <row r="117" spans="1:27" ht="25.5" x14ac:dyDescent="0.25">
      <c r="A117" s="12" t="s">
        <v>6637</v>
      </c>
      <c r="B117" s="12" t="s">
        <v>7634</v>
      </c>
      <c r="C117" s="12" t="s">
        <v>7701</v>
      </c>
      <c r="D117" s="12"/>
      <c r="E117" s="12" t="s">
        <v>7712</v>
      </c>
      <c r="F117" s="12" t="s">
        <v>7713</v>
      </c>
      <c r="G117" s="12" t="s">
        <v>7714</v>
      </c>
      <c r="H117" s="12" t="s">
        <v>7715</v>
      </c>
      <c r="I117" s="12" t="s">
        <v>7706</v>
      </c>
      <c r="J117" s="12" t="s">
        <v>7707</v>
      </c>
      <c r="K117" s="12" t="s">
        <v>5159</v>
      </c>
      <c r="L117" s="12"/>
      <c r="M117" s="12"/>
      <c r="N117" s="12"/>
      <c r="O117" s="12" t="s">
        <v>4278</v>
      </c>
      <c r="P117" s="12"/>
      <c r="Q117" s="12"/>
      <c r="R117" s="12"/>
      <c r="S117" s="12"/>
      <c r="T117" s="12"/>
      <c r="U117" s="12"/>
      <c r="V117" s="12"/>
      <c r="W117" s="12"/>
      <c r="X117" s="12"/>
      <c r="Y117" s="12"/>
      <c r="Z117" s="12"/>
      <c r="AA117" s="12"/>
    </row>
    <row r="118" spans="1:27" ht="25.5" x14ac:dyDescent="0.25">
      <c r="A118" s="12" t="s">
        <v>6637</v>
      </c>
      <c r="B118" s="12" t="s">
        <v>7634</v>
      </c>
      <c r="C118" s="12" t="s">
        <v>7701</v>
      </c>
      <c r="D118" s="12"/>
      <c r="E118" s="12" t="s">
        <v>7716</v>
      </c>
      <c r="F118" s="12" t="s">
        <v>7717</v>
      </c>
      <c r="G118" s="12" t="s">
        <v>7718</v>
      </c>
      <c r="H118" s="12" t="s">
        <v>7719</v>
      </c>
      <c r="I118" s="12" t="s">
        <v>7706</v>
      </c>
      <c r="J118" s="12" t="s">
        <v>7707</v>
      </c>
      <c r="K118" s="12" t="s">
        <v>5159</v>
      </c>
      <c r="L118" s="12"/>
      <c r="M118" s="12"/>
      <c r="N118" s="12"/>
      <c r="O118" s="12" t="s">
        <v>4278</v>
      </c>
      <c r="P118" s="12"/>
      <c r="Q118" s="12"/>
      <c r="R118" s="12"/>
      <c r="S118" s="12"/>
      <c r="T118" s="12"/>
      <c r="U118" s="12"/>
      <c r="V118" s="12"/>
      <c r="W118" s="12"/>
      <c r="X118" s="12"/>
      <c r="Y118" s="12"/>
      <c r="Z118" s="12"/>
      <c r="AA118" s="12"/>
    </row>
    <row r="119" spans="1:27" ht="25.5" x14ac:dyDescent="0.25">
      <c r="A119" s="12" t="s">
        <v>6637</v>
      </c>
      <c r="B119" s="12" t="s">
        <v>7634</v>
      </c>
      <c r="C119" s="12" t="s">
        <v>7701</v>
      </c>
      <c r="D119" s="12"/>
      <c r="E119" s="12" t="s">
        <v>7720</v>
      </c>
      <c r="F119" s="12" t="s">
        <v>7721</v>
      </c>
      <c r="G119" s="12" t="s">
        <v>7722</v>
      </c>
      <c r="H119" s="12" t="s">
        <v>7723</v>
      </c>
      <c r="I119" s="12" t="s">
        <v>7706</v>
      </c>
      <c r="J119" s="12" t="s">
        <v>7707</v>
      </c>
      <c r="K119" s="12" t="s">
        <v>5159</v>
      </c>
      <c r="L119" s="12"/>
      <c r="M119" s="12"/>
      <c r="N119" s="12"/>
      <c r="O119" s="12" t="s">
        <v>4278</v>
      </c>
      <c r="P119" s="12"/>
      <c r="Q119" s="12"/>
      <c r="R119" s="12"/>
      <c r="S119" s="12"/>
      <c r="T119" s="12"/>
      <c r="U119" s="12"/>
      <c r="V119" s="12"/>
      <c r="W119" s="12"/>
      <c r="X119" s="12"/>
      <c r="Y119" s="12"/>
      <c r="Z119" s="12"/>
      <c r="AA119" s="12"/>
    </row>
    <row r="120" spans="1:27" ht="25.5" x14ac:dyDescent="0.25">
      <c r="A120" s="12" t="s">
        <v>6637</v>
      </c>
      <c r="B120" s="12" t="s">
        <v>7634</v>
      </c>
      <c r="C120" s="12" t="s">
        <v>7701</v>
      </c>
      <c r="D120" s="12"/>
      <c r="E120" s="12" t="s">
        <v>7724</v>
      </c>
      <c r="F120" s="12" t="s">
        <v>7725</v>
      </c>
      <c r="G120" s="12" t="s">
        <v>7726</v>
      </c>
      <c r="H120" s="12" t="s">
        <v>7727</v>
      </c>
      <c r="I120" s="12" t="s">
        <v>7728</v>
      </c>
      <c r="J120" s="12" t="s">
        <v>7707</v>
      </c>
      <c r="K120" s="12" t="s">
        <v>5159</v>
      </c>
      <c r="L120" s="12"/>
      <c r="M120" s="12"/>
      <c r="N120" s="12"/>
      <c r="O120" s="12" t="s">
        <v>4278</v>
      </c>
      <c r="P120" s="12"/>
      <c r="Q120" s="12"/>
      <c r="R120" s="12"/>
      <c r="S120" s="12"/>
      <c r="T120" s="12"/>
      <c r="U120" s="12"/>
      <c r="V120" s="12"/>
      <c r="W120" s="12"/>
      <c r="X120" s="12"/>
      <c r="Y120" s="12"/>
      <c r="Z120" s="12"/>
      <c r="AA120" s="12"/>
    </row>
    <row r="121" spans="1:27" x14ac:dyDescent="0.25">
      <c r="A121" s="12" t="s">
        <v>6637</v>
      </c>
      <c r="B121" s="12" t="s">
        <v>7634</v>
      </c>
      <c r="C121" s="12" t="s">
        <v>7701</v>
      </c>
      <c r="D121" s="12"/>
      <c r="E121" s="12" t="s">
        <v>7729</v>
      </c>
      <c r="F121" s="12" t="s">
        <v>7730</v>
      </c>
      <c r="G121" s="12" t="s">
        <v>7731</v>
      </c>
      <c r="H121" s="12" t="s">
        <v>7732</v>
      </c>
      <c r="I121" s="12" t="s">
        <v>7728</v>
      </c>
      <c r="J121" s="12" t="s">
        <v>7707</v>
      </c>
      <c r="K121" s="12" t="s">
        <v>5159</v>
      </c>
      <c r="L121" s="12"/>
      <c r="M121" s="12"/>
      <c r="N121" s="12"/>
      <c r="O121" s="12" t="s">
        <v>4278</v>
      </c>
      <c r="P121" s="12"/>
      <c r="Q121" s="12"/>
      <c r="R121" s="12"/>
      <c r="S121" s="12"/>
      <c r="T121" s="12"/>
      <c r="U121" s="12"/>
      <c r="V121" s="12"/>
      <c r="W121" s="12"/>
      <c r="X121" s="12"/>
      <c r="Y121" s="12"/>
      <c r="Z121" s="12"/>
      <c r="AA121" s="12"/>
    </row>
    <row r="122" spans="1:27" x14ac:dyDescent="0.25">
      <c r="A122" s="12" t="s">
        <v>6637</v>
      </c>
      <c r="B122" s="12" t="s">
        <v>7634</v>
      </c>
      <c r="C122" s="12" t="s">
        <v>7701</v>
      </c>
      <c r="D122" s="12"/>
      <c r="E122" s="12" t="s">
        <v>7733</v>
      </c>
      <c r="F122" s="12" t="s">
        <v>7734</v>
      </c>
      <c r="G122" s="12" t="s">
        <v>7735</v>
      </c>
      <c r="H122" s="12" t="s">
        <v>7736</v>
      </c>
      <c r="I122" s="12" t="s">
        <v>7728</v>
      </c>
      <c r="J122" s="12" t="s">
        <v>7707</v>
      </c>
      <c r="K122" s="12" t="s">
        <v>5159</v>
      </c>
      <c r="L122" s="12"/>
      <c r="M122" s="12"/>
      <c r="N122" s="12"/>
      <c r="O122" s="12" t="s">
        <v>4278</v>
      </c>
      <c r="P122" s="12"/>
      <c r="Q122" s="12"/>
      <c r="R122" s="12"/>
      <c r="S122" s="12"/>
      <c r="T122" s="12"/>
      <c r="U122" s="12"/>
      <c r="V122" s="12"/>
      <c r="W122" s="12"/>
      <c r="X122" s="12"/>
      <c r="Y122" s="12"/>
      <c r="Z122" s="12"/>
      <c r="AA122" s="12"/>
    </row>
    <row r="123" spans="1:27" x14ac:dyDescent="0.25">
      <c r="A123" s="12" t="s">
        <v>6637</v>
      </c>
      <c r="B123" s="12" t="s">
        <v>7634</v>
      </c>
      <c r="C123" s="12" t="s">
        <v>7701</v>
      </c>
      <c r="D123" s="12"/>
      <c r="E123" s="12" t="s">
        <v>7737</v>
      </c>
      <c r="F123" s="12" t="s">
        <v>7738</v>
      </c>
      <c r="G123" s="12" t="s">
        <v>7739</v>
      </c>
      <c r="H123" s="12" t="s">
        <v>7740</v>
      </c>
      <c r="I123" s="12" t="s">
        <v>7728</v>
      </c>
      <c r="J123" s="12" t="s">
        <v>7707</v>
      </c>
      <c r="K123" s="12" t="s">
        <v>5159</v>
      </c>
      <c r="L123" s="12"/>
      <c r="M123" s="12"/>
      <c r="N123" s="12"/>
      <c r="O123" s="12" t="s">
        <v>4278</v>
      </c>
      <c r="P123" s="12"/>
      <c r="Q123" s="12"/>
      <c r="R123" s="12"/>
      <c r="S123" s="12"/>
      <c r="T123" s="12"/>
      <c r="U123" s="12"/>
      <c r="V123" s="12"/>
      <c r="W123" s="12"/>
      <c r="X123" s="12"/>
      <c r="Y123" s="12"/>
      <c r="Z123" s="12"/>
      <c r="AA123" s="12"/>
    </row>
    <row r="124" spans="1:27" x14ac:dyDescent="0.25">
      <c r="A124" s="12" t="s">
        <v>6637</v>
      </c>
      <c r="B124" s="12" t="s">
        <v>7634</v>
      </c>
      <c r="C124" s="12" t="s">
        <v>7701</v>
      </c>
      <c r="D124" s="12"/>
      <c r="E124" s="12" t="s">
        <v>7741</v>
      </c>
      <c r="F124" s="12" t="s">
        <v>7742</v>
      </c>
      <c r="G124" s="12" t="s">
        <v>7743</v>
      </c>
      <c r="H124" s="12" t="s">
        <v>7744</v>
      </c>
      <c r="I124" s="12" t="s">
        <v>7728</v>
      </c>
      <c r="J124" s="12" t="s">
        <v>7707</v>
      </c>
      <c r="K124" s="12" t="s">
        <v>5159</v>
      </c>
      <c r="L124" s="12"/>
      <c r="M124" s="12"/>
      <c r="N124" s="12"/>
      <c r="O124" s="12" t="s">
        <v>4278</v>
      </c>
      <c r="P124" s="12"/>
      <c r="Q124" s="12"/>
      <c r="R124" s="12"/>
      <c r="S124" s="12"/>
      <c r="T124" s="12"/>
      <c r="U124" s="12"/>
      <c r="V124" s="12"/>
      <c r="W124" s="12"/>
      <c r="X124" s="12"/>
      <c r="Y124" s="12"/>
      <c r="Z124" s="12"/>
      <c r="AA124" s="12"/>
    </row>
    <row r="125" spans="1:27" x14ac:dyDescent="0.25">
      <c r="A125" s="12" t="s">
        <v>6637</v>
      </c>
      <c r="B125" s="12" t="s">
        <v>7634</v>
      </c>
      <c r="C125" s="12" t="s">
        <v>7745</v>
      </c>
      <c r="D125" s="12" t="s">
        <v>7746</v>
      </c>
      <c r="E125" s="12" t="s">
        <v>7747</v>
      </c>
      <c r="F125" s="12" t="s">
        <v>7748</v>
      </c>
      <c r="G125" s="12" t="s">
        <v>7749</v>
      </c>
      <c r="H125" s="12" t="s">
        <v>7750</v>
      </c>
      <c r="I125" s="12" t="s">
        <v>7751</v>
      </c>
      <c r="J125" s="12" t="s">
        <v>7641</v>
      </c>
      <c r="K125" s="12" t="s">
        <v>7746</v>
      </c>
      <c r="L125" s="12"/>
      <c r="M125" s="12"/>
      <c r="N125" s="12"/>
      <c r="O125" s="12" t="s">
        <v>4278</v>
      </c>
      <c r="P125" s="12"/>
      <c r="Q125" s="12"/>
      <c r="R125" s="12"/>
      <c r="S125" s="12"/>
      <c r="T125" s="12"/>
      <c r="U125" s="12"/>
      <c r="V125" s="12"/>
      <c r="W125" s="12"/>
      <c r="X125" s="12"/>
      <c r="Y125" s="12"/>
      <c r="Z125" s="12"/>
      <c r="AA125" s="12"/>
    </row>
    <row r="126" spans="1:27" x14ac:dyDescent="0.25">
      <c r="A126" s="12" t="s">
        <v>6637</v>
      </c>
      <c r="B126" s="12" t="s">
        <v>7634</v>
      </c>
      <c r="C126" s="12" t="s">
        <v>7745</v>
      </c>
      <c r="D126" s="12"/>
      <c r="E126" s="12" t="s">
        <v>7752</v>
      </c>
      <c r="F126" s="12" t="s">
        <v>7753</v>
      </c>
      <c r="G126" s="12" t="s">
        <v>7754</v>
      </c>
      <c r="H126" s="12" t="s">
        <v>7755</v>
      </c>
      <c r="I126" s="12" t="s">
        <v>7751</v>
      </c>
      <c r="J126" s="12" t="s">
        <v>7641</v>
      </c>
      <c r="K126" s="12" t="s">
        <v>5159</v>
      </c>
      <c r="L126" s="12"/>
      <c r="M126" s="12"/>
      <c r="N126" s="12"/>
      <c r="O126" s="12" t="s">
        <v>4278</v>
      </c>
      <c r="P126" s="12"/>
      <c r="Q126" s="12"/>
      <c r="R126" s="12"/>
      <c r="S126" s="12"/>
      <c r="T126" s="12"/>
      <c r="U126" s="12"/>
      <c r="V126" s="12"/>
      <c r="W126" s="12"/>
      <c r="X126" s="12"/>
      <c r="Y126" s="12"/>
      <c r="Z126" s="12"/>
      <c r="AA126" s="12"/>
    </row>
    <row r="127" spans="1:27" ht="25.5" x14ac:dyDescent="0.25">
      <c r="A127" s="12" t="s">
        <v>6637</v>
      </c>
      <c r="B127" s="12" t="s">
        <v>7634</v>
      </c>
      <c r="C127" s="12" t="s">
        <v>7745</v>
      </c>
      <c r="D127" s="12"/>
      <c r="E127" s="12" t="s">
        <v>7756</v>
      </c>
      <c r="F127" s="12" t="s">
        <v>7757</v>
      </c>
      <c r="G127" s="12" t="s">
        <v>7758</v>
      </c>
      <c r="H127" s="12" t="s">
        <v>7759</v>
      </c>
      <c r="I127" s="12" t="s">
        <v>7751</v>
      </c>
      <c r="J127" s="12" t="s">
        <v>7641</v>
      </c>
      <c r="K127" s="12" t="s">
        <v>5159</v>
      </c>
      <c r="L127" s="12"/>
      <c r="M127" s="12"/>
      <c r="N127" s="12"/>
      <c r="O127" s="12" t="s">
        <v>4278</v>
      </c>
      <c r="P127" s="12"/>
      <c r="Q127" s="12"/>
      <c r="R127" s="12"/>
      <c r="S127" s="12"/>
      <c r="T127" s="12"/>
      <c r="U127" s="12"/>
      <c r="V127" s="12"/>
      <c r="W127" s="12"/>
      <c r="X127" s="12"/>
      <c r="Y127" s="12"/>
      <c r="Z127" s="12"/>
      <c r="AA127" s="12"/>
    </row>
    <row r="128" spans="1:27" ht="25.5" x14ac:dyDescent="0.25">
      <c r="A128" s="12" t="s">
        <v>6637</v>
      </c>
      <c r="B128" s="12" t="s">
        <v>7634</v>
      </c>
      <c r="C128" s="12" t="s">
        <v>7745</v>
      </c>
      <c r="D128" s="12"/>
      <c r="E128" s="12" t="s">
        <v>7760</v>
      </c>
      <c r="F128" s="12" t="s">
        <v>7761</v>
      </c>
      <c r="G128" s="12" t="s">
        <v>7762</v>
      </c>
      <c r="H128" s="12" t="s">
        <v>7763</v>
      </c>
      <c r="I128" s="12" t="s">
        <v>7764</v>
      </c>
      <c r="J128" s="12" t="s">
        <v>7641</v>
      </c>
      <c r="K128" s="12" t="s">
        <v>5159</v>
      </c>
      <c r="L128" s="12"/>
      <c r="M128" s="12"/>
      <c r="N128" s="12"/>
      <c r="O128" s="12" t="s">
        <v>4278</v>
      </c>
      <c r="P128" s="12"/>
      <c r="Q128" s="12"/>
      <c r="R128" s="12"/>
      <c r="S128" s="12"/>
      <c r="T128" s="12"/>
      <c r="U128" s="12"/>
      <c r="V128" s="12"/>
      <c r="W128" s="12"/>
      <c r="X128" s="12"/>
      <c r="Y128" s="12"/>
      <c r="Z128" s="12"/>
      <c r="AA128" s="12"/>
    </row>
    <row r="129" spans="1:27" ht="25.5" x14ac:dyDescent="0.25">
      <c r="A129" s="12" t="s">
        <v>6637</v>
      </c>
      <c r="B129" s="12" t="s">
        <v>7634</v>
      </c>
      <c r="C129" s="12" t="s">
        <v>7745</v>
      </c>
      <c r="D129" s="12"/>
      <c r="E129" s="12" t="s">
        <v>7765</v>
      </c>
      <c r="F129" s="12" t="s">
        <v>7766</v>
      </c>
      <c r="G129" s="12" t="s">
        <v>7767</v>
      </c>
      <c r="H129" s="12" t="s">
        <v>7768</v>
      </c>
      <c r="I129" s="12" t="s">
        <v>7764</v>
      </c>
      <c r="J129" s="12" t="s">
        <v>7641</v>
      </c>
      <c r="K129" s="12" t="s">
        <v>5159</v>
      </c>
      <c r="L129" s="12"/>
      <c r="M129" s="12"/>
      <c r="N129" s="12"/>
      <c r="O129" s="12" t="s">
        <v>4278</v>
      </c>
      <c r="P129" s="12"/>
      <c r="Q129" s="12"/>
      <c r="R129" s="12"/>
      <c r="S129" s="12"/>
      <c r="T129" s="12"/>
      <c r="U129" s="12"/>
      <c r="V129" s="12"/>
      <c r="W129" s="12"/>
      <c r="X129" s="12"/>
      <c r="Y129" s="12"/>
      <c r="Z129" s="12"/>
      <c r="AA129" s="12"/>
    </row>
    <row r="130" spans="1:27" x14ac:dyDescent="0.25">
      <c r="A130" s="12" t="s">
        <v>6637</v>
      </c>
      <c r="B130" s="12" t="s">
        <v>7634</v>
      </c>
      <c r="C130" s="12" t="s">
        <v>7745</v>
      </c>
      <c r="D130" s="12"/>
      <c r="E130" s="12" t="s">
        <v>7769</v>
      </c>
      <c r="F130" s="12" t="s">
        <v>7770</v>
      </c>
      <c r="G130" s="12" t="s">
        <v>7771</v>
      </c>
      <c r="H130" s="12" t="s">
        <v>7772</v>
      </c>
      <c r="I130" s="12" t="s">
        <v>7773</v>
      </c>
      <c r="J130" s="12" t="s">
        <v>7641</v>
      </c>
      <c r="K130" s="12" t="s">
        <v>5159</v>
      </c>
      <c r="L130" s="12"/>
      <c r="M130" s="12"/>
      <c r="N130" s="12"/>
      <c r="O130" s="12" t="s">
        <v>4278</v>
      </c>
      <c r="P130" s="12"/>
      <c r="Q130" s="12"/>
      <c r="R130" s="12"/>
      <c r="S130" s="12"/>
      <c r="T130" s="12"/>
      <c r="U130" s="12"/>
      <c r="V130" s="12"/>
      <c r="W130" s="12"/>
      <c r="X130" s="12"/>
      <c r="Y130" s="12"/>
      <c r="Z130" s="12"/>
      <c r="AA130" s="12"/>
    </row>
    <row r="131" spans="1:27" ht="38.25" x14ac:dyDescent="0.25">
      <c r="A131" s="12" t="s">
        <v>6687</v>
      </c>
      <c r="B131" s="12" t="s">
        <v>7774</v>
      </c>
      <c r="C131" s="12" t="s">
        <v>7775</v>
      </c>
      <c r="D131" s="12"/>
      <c r="E131" s="12" t="s">
        <v>7776</v>
      </c>
      <c r="F131" s="12" t="s">
        <v>7777</v>
      </c>
      <c r="G131" s="12" t="s">
        <v>7778</v>
      </c>
      <c r="H131" s="12" t="s">
        <v>7779</v>
      </c>
      <c r="I131" s="12" t="s">
        <v>7780</v>
      </c>
      <c r="J131" s="12" t="s">
        <v>5159</v>
      </c>
      <c r="K131" s="12" t="s">
        <v>5159</v>
      </c>
      <c r="L131" s="12"/>
      <c r="M131" s="12"/>
      <c r="N131" s="12"/>
      <c r="O131" s="12" t="s">
        <v>4278</v>
      </c>
      <c r="P131" s="12"/>
      <c r="Q131" s="12"/>
      <c r="R131" s="12"/>
      <c r="S131" s="12"/>
      <c r="T131" s="12"/>
      <c r="U131" s="12"/>
      <c r="V131" s="12"/>
      <c r="W131" s="12"/>
      <c r="X131" s="12"/>
      <c r="Y131" s="12"/>
      <c r="Z131" s="12"/>
      <c r="AA131" s="12"/>
    </row>
    <row r="132" spans="1:27" ht="25.5" x14ac:dyDescent="0.25">
      <c r="A132" s="12" t="s">
        <v>6687</v>
      </c>
      <c r="B132" s="12" t="s">
        <v>7774</v>
      </c>
      <c r="C132" s="12" t="s">
        <v>7775</v>
      </c>
      <c r="D132" s="12"/>
      <c r="E132" s="12" t="s">
        <v>7781</v>
      </c>
      <c r="F132" s="12" t="s">
        <v>7782</v>
      </c>
      <c r="G132" s="12" t="s">
        <v>7783</v>
      </c>
      <c r="H132" s="12" t="s">
        <v>7784</v>
      </c>
      <c r="I132" s="12" t="s">
        <v>7785</v>
      </c>
      <c r="J132" s="12" t="s">
        <v>5159</v>
      </c>
      <c r="K132" s="12" t="s">
        <v>5159</v>
      </c>
      <c r="L132" s="12"/>
      <c r="M132" s="12"/>
      <c r="N132" s="12"/>
      <c r="O132" s="12" t="s">
        <v>4278</v>
      </c>
      <c r="P132" s="12"/>
      <c r="Q132" s="12"/>
      <c r="R132" s="12"/>
      <c r="S132" s="12"/>
      <c r="T132" s="12"/>
      <c r="U132" s="12"/>
      <c r="V132" s="12"/>
      <c r="W132" s="12"/>
      <c r="X132" s="12"/>
      <c r="Y132" s="12"/>
      <c r="Z132" s="12"/>
      <c r="AA132" s="12"/>
    </row>
    <row r="133" spans="1:27" ht="25.5" x14ac:dyDescent="0.25">
      <c r="A133" s="12" t="s">
        <v>6687</v>
      </c>
      <c r="B133" s="12" t="s">
        <v>7774</v>
      </c>
      <c r="C133" s="12" t="s">
        <v>7775</v>
      </c>
      <c r="D133" s="12"/>
      <c r="E133" s="12" t="s">
        <v>7786</v>
      </c>
      <c r="F133" s="12" t="s">
        <v>7787</v>
      </c>
      <c r="G133" s="12" t="s">
        <v>7788</v>
      </c>
      <c r="H133" s="12" t="s">
        <v>7789</v>
      </c>
      <c r="I133" s="12" t="s">
        <v>7790</v>
      </c>
      <c r="J133" s="12" t="s">
        <v>5159</v>
      </c>
      <c r="K133" s="12" t="s">
        <v>5159</v>
      </c>
      <c r="L133" s="12"/>
      <c r="M133" s="12"/>
      <c r="N133" s="12"/>
      <c r="O133" s="12" t="s">
        <v>4278</v>
      </c>
      <c r="P133" s="12"/>
      <c r="Q133" s="12"/>
      <c r="R133" s="12"/>
      <c r="S133" s="12"/>
      <c r="T133" s="12"/>
      <c r="U133" s="12"/>
      <c r="V133" s="12"/>
      <c r="W133" s="12"/>
      <c r="X133" s="12"/>
      <c r="Y133" s="12"/>
      <c r="Z133" s="12"/>
      <c r="AA133" s="12"/>
    </row>
    <row r="134" spans="1:27" ht="25.5" x14ac:dyDescent="0.25">
      <c r="A134" s="12" t="s">
        <v>6687</v>
      </c>
      <c r="B134" s="12" t="s">
        <v>7774</v>
      </c>
      <c r="C134" s="12" t="s">
        <v>7775</v>
      </c>
      <c r="D134" s="12"/>
      <c r="E134" s="12" t="s">
        <v>18206</v>
      </c>
      <c r="F134" s="12" t="s">
        <v>7791</v>
      </c>
      <c r="G134" s="12" t="s">
        <v>18207</v>
      </c>
      <c r="H134" s="12" t="s">
        <v>7792</v>
      </c>
      <c r="I134" s="12" t="s">
        <v>18208</v>
      </c>
      <c r="J134" s="12" t="s">
        <v>5159</v>
      </c>
      <c r="K134" s="12" t="s">
        <v>5159</v>
      </c>
      <c r="L134" s="12"/>
      <c r="M134" s="12"/>
      <c r="N134" s="12"/>
      <c r="O134" s="12" t="s">
        <v>4278</v>
      </c>
      <c r="P134" s="12"/>
      <c r="Q134" s="12"/>
      <c r="R134" s="12"/>
      <c r="S134" s="12"/>
      <c r="T134" s="12"/>
      <c r="U134" s="12"/>
      <c r="V134" s="12"/>
      <c r="W134" s="12"/>
      <c r="X134" s="12"/>
      <c r="Y134" s="12"/>
      <c r="Z134" s="12"/>
      <c r="AA134" s="12"/>
    </row>
    <row r="135" spans="1:27" ht="25.5" x14ac:dyDescent="0.25">
      <c r="A135" s="12" t="s">
        <v>6687</v>
      </c>
      <c r="B135" s="12" t="s">
        <v>7774</v>
      </c>
      <c r="C135" s="12" t="s">
        <v>7775</v>
      </c>
      <c r="D135" s="12"/>
      <c r="E135" s="12" t="s">
        <v>7793</v>
      </c>
      <c r="F135" s="12" t="s">
        <v>7794</v>
      </c>
      <c r="G135" s="12" t="s">
        <v>7795</v>
      </c>
      <c r="H135" s="12" t="s">
        <v>7796</v>
      </c>
      <c r="I135" s="12" t="s">
        <v>7797</v>
      </c>
      <c r="J135" s="12" t="s">
        <v>5159</v>
      </c>
      <c r="K135" s="12" t="s">
        <v>5159</v>
      </c>
      <c r="L135" s="12"/>
      <c r="M135" s="12"/>
      <c r="N135" s="12"/>
      <c r="O135" s="12" t="s">
        <v>21</v>
      </c>
      <c r="P135" s="12"/>
      <c r="Q135" s="12"/>
      <c r="R135" s="12"/>
      <c r="S135" s="12"/>
      <c r="T135" s="12"/>
      <c r="U135" s="12"/>
      <c r="V135" s="12"/>
      <c r="W135" s="12"/>
      <c r="X135" s="12"/>
      <c r="Y135" s="12"/>
      <c r="Z135" s="12"/>
      <c r="AA135" s="12"/>
    </row>
    <row r="136" spans="1:27" ht="38.25" x14ac:dyDescent="0.25">
      <c r="A136" s="12" t="s">
        <v>6687</v>
      </c>
      <c r="B136" s="12" t="s">
        <v>7774</v>
      </c>
      <c r="C136" s="12" t="s">
        <v>7798</v>
      </c>
      <c r="D136" s="12"/>
      <c r="E136" s="12" t="s">
        <v>7799</v>
      </c>
      <c r="F136" s="12" t="s">
        <v>7800</v>
      </c>
      <c r="G136" s="12" t="s">
        <v>7801</v>
      </c>
      <c r="H136" s="12" t="s">
        <v>7802</v>
      </c>
      <c r="I136" s="12" t="s">
        <v>7803</v>
      </c>
      <c r="J136" s="12" t="s">
        <v>5159</v>
      </c>
      <c r="K136" s="12" t="s">
        <v>5159</v>
      </c>
      <c r="L136" s="12"/>
      <c r="M136" s="12"/>
      <c r="N136" s="12"/>
      <c r="O136" s="12" t="s">
        <v>4278</v>
      </c>
      <c r="P136" s="12"/>
      <c r="Q136" s="12"/>
      <c r="R136" s="12"/>
      <c r="S136" s="12"/>
      <c r="T136" s="12"/>
      <c r="U136" s="12"/>
      <c r="V136" s="12"/>
      <c r="W136" s="12"/>
      <c r="X136" s="12"/>
      <c r="Y136" s="12"/>
      <c r="Z136" s="12"/>
      <c r="AA136" s="12"/>
    </row>
    <row r="137" spans="1:27" ht="38.25" x14ac:dyDescent="0.25">
      <c r="A137" s="12" t="s">
        <v>6687</v>
      </c>
      <c r="B137" s="12" t="s">
        <v>7774</v>
      </c>
      <c r="C137" s="12" t="s">
        <v>7798</v>
      </c>
      <c r="D137" s="12"/>
      <c r="E137" s="12" t="s">
        <v>7804</v>
      </c>
      <c r="F137" s="12" t="s">
        <v>7805</v>
      </c>
      <c r="G137" s="12" t="s">
        <v>7806</v>
      </c>
      <c r="H137" s="12" t="s">
        <v>7807</v>
      </c>
      <c r="I137" s="12" t="s">
        <v>7808</v>
      </c>
      <c r="J137" s="12"/>
      <c r="K137" s="12" t="s">
        <v>5159</v>
      </c>
      <c r="L137" s="12"/>
      <c r="M137" s="12"/>
      <c r="N137" s="12"/>
      <c r="O137" s="12" t="s">
        <v>4278</v>
      </c>
      <c r="P137" s="12"/>
      <c r="Q137" s="12"/>
      <c r="R137" s="12"/>
      <c r="S137" s="12"/>
      <c r="T137" s="12"/>
      <c r="U137" s="12"/>
      <c r="V137" s="12"/>
      <c r="W137" s="12"/>
      <c r="X137" s="12"/>
      <c r="Y137" s="12"/>
      <c r="Z137" s="12"/>
      <c r="AA137" s="12"/>
    </row>
    <row r="138" spans="1:27" ht="38.25" x14ac:dyDescent="0.25">
      <c r="A138" s="12" t="s">
        <v>6687</v>
      </c>
      <c r="B138" s="12" t="s">
        <v>7774</v>
      </c>
      <c r="C138" s="12" t="s">
        <v>7798</v>
      </c>
      <c r="D138" s="12"/>
      <c r="E138" s="12" t="s">
        <v>7809</v>
      </c>
      <c r="F138" s="12" t="s">
        <v>7810</v>
      </c>
      <c r="G138" s="12" t="s">
        <v>7811</v>
      </c>
      <c r="H138" s="12" t="s">
        <v>7812</v>
      </c>
      <c r="I138" s="12" t="s">
        <v>7813</v>
      </c>
      <c r="J138" s="12"/>
      <c r="K138" s="12" t="s">
        <v>5159</v>
      </c>
      <c r="L138" s="12"/>
      <c r="M138" s="12"/>
      <c r="N138" s="12"/>
      <c r="O138" s="12" t="s">
        <v>4278</v>
      </c>
      <c r="P138" s="12"/>
      <c r="Q138" s="12"/>
      <c r="R138" s="12"/>
      <c r="S138" s="12"/>
      <c r="T138" s="12"/>
      <c r="U138" s="12"/>
      <c r="V138" s="12"/>
      <c r="W138" s="12"/>
      <c r="X138" s="12"/>
      <c r="Y138" s="12"/>
      <c r="Z138" s="12"/>
      <c r="AA138" s="12"/>
    </row>
    <row r="139" spans="1:27" ht="38.25" x14ac:dyDescent="0.25">
      <c r="A139" s="12" t="s">
        <v>6687</v>
      </c>
      <c r="B139" s="12" t="s">
        <v>7774</v>
      </c>
      <c r="C139" s="12" t="s">
        <v>7798</v>
      </c>
      <c r="D139" s="12"/>
      <c r="E139" s="12" t="s">
        <v>7814</v>
      </c>
      <c r="F139" s="12" t="s">
        <v>7815</v>
      </c>
      <c r="G139" s="12" t="s">
        <v>7816</v>
      </c>
      <c r="H139" s="12" t="s">
        <v>7817</v>
      </c>
      <c r="I139" s="12" t="s">
        <v>7818</v>
      </c>
      <c r="J139" s="12"/>
      <c r="K139" s="12" t="s">
        <v>5159</v>
      </c>
      <c r="L139" s="12"/>
      <c r="M139" s="12"/>
      <c r="N139" s="12"/>
      <c r="O139" s="12" t="s">
        <v>4278</v>
      </c>
      <c r="P139" s="12"/>
      <c r="Q139" s="12"/>
      <c r="R139" s="12"/>
      <c r="S139" s="12"/>
      <c r="T139" s="12"/>
      <c r="U139" s="12"/>
      <c r="V139" s="12"/>
      <c r="W139" s="12"/>
      <c r="X139" s="12"/>
      <c r="Y139" s="12"/>
      <c r="Z139" s="12"/>
      <c r="AA139" s="12"/>
    </row>
    <row r="140" spans="1:27" ht="25.5" x14ac:dyDescent="0.25">
      <c r="A140" s="12" t="s">
        <v>6687</v>
      </c>
      <c r="B140" s="12" t="s">
        <v>7774</v>
      </c>
      <c r="C140" s="12" t="s">
        <v>7798</v>
      </c>
      <c r="D140" s="12"/>
      <c r="E140" s="12" t="s">
        <v>18209</v>
      </c>
      <c r="F140" s="12" t="s">
        <v>7819</v>
      </c>
      <c r="G140" s="12" t="s">
        <v>18210</v>
      </c>
      <c r="H140" s="12" t="s">
        <v>7820</v>
      </c>
      <c r="I140" s="12" t="s">
        <v>18211</v>
      </c>
      <c r="J140" s="12" t="s">
        <v>5159</v>
      </c>
      <c r="K140" s="12" t="s">
        <v>5159</v>
      </c>
      <c r="L140" s="12"/>
      <c r="M140" s="12"/>
      <c r="N140" s="12"/>
      <c r="O140" s="12" t="s">
        <v>4278</v>
      </c>
      <c r="P140" s="12"/>
      <c r="Q140" s="12"/>
      <c r="R140" s="12"/>
      <c r="S140" s="12"/>
      <c r="T140" s="12"/>
      <c r="U140" s="12"/>
      <c r="V140" s="12"/>
      <c r="W140" s="12"/>
      <c r="X140" s="12"/>
      <c r="Y140" s="12"/>
      <c r="Z140" s="12"/>
      <c r="AA140" s="12"/>
    </row>
    <row r="141" spans="1:27" ht="38.25" x14ac:dyDescent="0.25">
      <c r="A141" s="12" t="s">
        <v>6687</v>
      </c>
      <c r="B141" s="12" t="s">
        <v>7774</v>
      </c>
      <c r="C141" s="12" t="s">
        <v>7798</v>
      </c>
      <c r="D141" s="12"/>
      <c r="E141" s="12" t="s">
        <v>7821</v>
      </c>
      <c r="F141" s="12" t="s">
        <v>7822</v>
      </c>
      <c r="G141" s="12" t="s">
        <v>7823</v>
      </c>
      <c r="H141" s="12" t="s">
        <v>7824</v>
      </c>
      <c r="I141" s="12" t="s">
        <v>7825</v>
      </c>
      <c r="J141" s="12" t="s">
        <v>5159</v>
      </c>
      <c r="K141" s="12" t="s">
        <v>5159</v>
      </c>
      <c r="L141" s="12"/>
      <c r="M141" s="12"/>
      <c r="N141" s="12"/>
      <c r="O141" s="12" t="s">
        <v>4278</v>
      </c>
      <c r="P141" s="12"/>
      <c r="Q141" s="12"/>
      <c r="R141" s="12"/>
      <c r="S141" s="12"/>
      <c r="T141" s="12"/>
      <c r="U141" s="12"/>
      <c r="V141" s="12"/>
      <c r="W141" s="12"/>
      <c r="X141" s="12"/>
      <c r="Y141" s="12"/>
      <c r="Z141" s="12"/>
      <c r="AA141" s="12"/>
    </row>
    <row r="142" spans="1:27" ht="63.75" x14ac:dyDescent="0.25">
      <c r="A142" s="12" t="s">
        <v>6687</v>
      </c>
      <c r="B142" s="12" t="s">
        <v>7774</v>
      </c>
      <c r="C142" s="12" t="s">
        <v>7826</v>
      </c>
      <c r="D142" s="12"/>
      <c r="E142" s="12" t="s">
        <v>7827</v>
      </c>
      <c r="F142" s="12" t="s">
        <v>7828</v>
      </c>
      <c r="G142" s="12" t="s">
        <v>7829</v>
      </c>
      <c r="H142" s="12" t="s">
        <v>7830</v>
      </c>
      <c r="I142" s="12" t="s">
        <v>7831</v>
      </c>
      <c r="J142" s="12" t="s">
        <v>5159</v>
      </c>
      <c r="K142" s="12" t="s">
        <v>5159</v>
      </c>
      <c r="L142" s="12"/>
      <c r="M142" s="12"/>
      <c r="N142" s="12"/>
      <c r="O142" s="12" t="s">
        <v>4278</v>
      </c>
      <c r="P142" s="12"/>
      <c r="Q142" s="12"/>
      <c r="R142" s="12"/>
      <c r="S142" s="12"/>
      <c r="T142" s="12"/>
      <c r="U142" s="12"/>
      <c r="V142" s="12"/>
      <c r="W142" s="12"/>
      <c r="X142" s="12"/>
      <c r="Y142" s="12"/>
      <c r="Z142" s="12"/>
      <c r="AA142" s="12"/>
    </row>
    <row r="143" spans="1:27" ht="38.25" x14ac:dyDescent="0.25">
      <c r="A143" s="12" t="s">
        <v>6687</v>
      </c>
      <c r="B143" s="12" t="s">
        <v>7774</v>
      </c>
      <c r="C143" s="12" t="s">
        <v>7826</v>
      </c>
      <c r="D143" s="12"/>
      <c r="E143" s="12" t="s">
        <v>7832</v>
      </c>
      <c r="F143" s="12" t="s">
        <v>7833</v>
      </c>
      <c r="G143" s="12" t="s">
        <v>7834</v>
      </c>
      <c r="H143" s="12" t="s">
        <v>7835</v>
      </c>
      <c r="I143" s="12" t="s">
        <v>7836</v>
      </c>
      <c r="J143" s="12" t="s">
        <v>5159</v>
      </c>
      <c r="K143" s="12" t="s">
        <v>5159</v>
      </c>
      <c r="L143" s="12"/>
      <c r="M143" s="12"/>
      <c r="N143" s="12"/>
      <c r="O143" s="12" t="s">
        <v>4278</v>
      </c>
      <c r="P143" s="12"/>
      <c r="Q143" s="12"/>
      <c r="R143" s="12"/>
      <c r="S143" s="12"/>
      <c r="T143" s="12"/>
      <c r="U143" s="12"/>
      <c r="V143" s="12"/>
      <c r="W143" s="12"/>
      <c r="X143" s="12"/>
      <c r="Y143" s="12"/>
      <c r="Z143" s="12"/>
      <c r="AA143" s="12"/>
    </row>
    <row r="144" spans="1:27" ht="25.5" x14ac:dyDescent="0.25">
      <c r="A144" s="12" t="s">
        <v>6687</v>
      </c>
      <c r="B144" s="12" t="s">
        <v>7774</v>
      </c>
      <c r="C144" s="12" t="s">
        <v>7837</v>
      </c>
      <c r="D144" s="12"/>
      <c r="E144" s="12" t="s">
        <v>7838</v>
      </c>
      <c r="F144" s="12" t="s">
        <v>7839</v>
      </c>
      <c r="G144" s="12" t="s">
        <v>7840</v>
      </c>
      <c r="H144" s="12" t="s">
        <v>7841</v>
      </c>
      <c r="I144" s="12" t="s">
        <v>7842</v>
      </c>
      <c r="J144" s="12" t="s">
        <v>5159</v>
      </c>
      <c r="K144" s="12" t="s">
        <v>5159</v>
      </c>
      <c r="L144" s="12"/>
      <c r="M144" s="12"/>
      <c r="N144" s="12"/>
      <c r="O144" s="12" t="s">
        <v>4278</v>
      </c>
      <c r="P144" s="12"/>
      <c r="Q144" s="12"/>
      <c r="R144" s="12"/>
      <c r="S144" s="12"/>
      <c r="T144" s="12"/>
      <c r="U144" s="12"/>
      <c r="V144" s="12"/>
      <c r="W144" s="12"/>
      <c r="X144" s="12"/>
      <c r="Y144" s="12"/>
      <c r="Z144" s="12"/>
      <c r="AA144" s="12"/>
    </row>
    <row r="145" spans="1:27" ht="25.5" x14ac:dyDescent="0.25">
      <c r="A145" s="12" t="s">
        <v>6687</v>
      </c>
      <c r="B145" s="12" t="s">
        <v>7774</v>
      </c>
      <c r="C145" s="12" t="s">
        <v>7837</v>
      </c>
      <c r="D145" s="12"/>
      <c r="E145" s="12" t="s">
        <v>7843</v>
      </c>
      <c r="F145" s="12" t="s">
        <v>7844</v>
      </c>
      <c r="G145" s="12" t="s">
        <v>7845</v>
      </c>
      <c r="H145" s="12" t="s">
        <v>7846</v>
      </c>
      <c r="I145" s="12" t="s">
        <v>7847</v>
      </c>
      <c r="J145" s="12" t="s">
        <v>5159</v>
      </c>
      <c r="K145" s="12" t="s">
        <v>5159</v>
      </c>
      <c r="L145" s="12"/>
      <c r="M145" s="12"/>
      <c r="N145" s="12"/>
      <c r="O145" s="12" t="s">
        <v>4278</v>
      </c>
      <c r="P145" s="12"/>
      <c r="Q145" s="12"/>
      <c r="R145" s="12"/>
      <c r="S145" s="12"/>
      <c r="T145" s="12"/>
      <c r="U145" s="12"/>
      <c r="V145" s="12"/>
      <c r="W145" s="12"/>
      <c r="X145" s="12"/>
      <c r="Y145" s="12"/>
      <c r="Z145" s="12"/>
      <c r="AA145" s="12"/>
    </row>
    <row r="146" spans="1:27" ht="25.5" x14ac:dyDescent="0.25">
      <c r="A146" s="12" t="s">
        <v>6687</v>
      </c>
      <c r="B146" s="12" t="s">
        <v>7774</v>
      </c>
      <c r="C146" s="12" t="s">
        <v>7837</v>
      </c>
      <c r="D146" s="12"/>
      <c r="E146" s="12" t="s">
        <v>7848</v>
      </c>
      <c r="F146" s="12" t="s">
        <v>7849</v>
      </c>
      <c r="G146" s="12" t="s">
        <v>7850</v>
      </c>
      <c r="H146" s="12" t="s">
        <v>7851</v>
      </c>
      <c r="I146" s="12" t="s">
        <v>7852</v>
      </c>
      <c r="J146" s="12" t="s">
        <v>5159</v>
      </c>
      <c r="K146" s="12" t="s">
        <v>5159</v>
      </c>
      <c r="L146" s="12"/>
      <c r="M146" s="12"/>
      <c r="N146" s="12"/>
      <c r="O146" s="12" t="s">
        <v>4278</v>
      </c>
      <c r="P146" s="12"/>
      <c r="Q146" s="12"/>
      <c r="R146" s="12"/>
      <c r="S146" s="12"/>
      <c r="T146" s="12"/>
      <c r="U146" s="12"/>
      <c r="V146" s="12"/>
      <c r="W146" s="12"/>
      <c r="X146" s="12"/>
      <c r="Y146" s="12"/>
      <c r="Z146" s="12"/>
      <c r="AA146" s="12"/>
    </row>
    <row r="147" spans="1:27" ht="38.25" x14ac:dyDescent="0.25">
      <c r="A147" s="12" t="s">
        <v>6687</v>
      </c>
      <c r="B147" s="12" t="s">
        <v>7774</v>
      </c>
      <c r="C147" s="12" t="s">
        <v>7837</v>
      </c>
      <c r="D147" s="12"/>
      <c r="E147" s="12" t="s">
        <v>7853</v>
      </c>
      <c r="F147" s="12" t="s">
        <v>7854</v>
      </c>
      <c r="G147" s="12" t="s">
        <v>7855</v>
      </c>
      <c r="H147" s="12" t="s">
        <v>7856</v>
      </c>
      <c r="I147" s="12" t="s">
        <v>7857</v>
      </c>
      <c r="J147" s="12" t="s">
        <v>5159</v>
      </c>
      <c r="K147" s="12" t="s">
        <v>5159</v>
      </c>
      <c r="L147" s="12"/>
      <c r="M147" s="12"/>
      <c r="N147" s="12"/>
      <c r="O147" s="12" t="s">
        <v>4278</v>
      </c>
      <c r="P147" s="12"/>
      <c r="Q147" s="12"/>
      <c r="R147" s="12"/>
      <c r="S147" s="12"/>
      <c r="T147" s="12"/>
      <c r="U147" s="12"/>
      <c r="V147" s="12"/>
      <c r="W147" s="12"/>
      <c r="X147" s="12"/>
      <c r="Y147" s="12"/>
      <c r="Z147" s="12"/>
      <c r="AA147" s="12"/>
    </row>
    <row r="148" spans="1:27" ht="25.5" x14ac:dyDescent="0.25">
      <c r="A148" s="12" t="s">
        <v>6687</v>
      </c>
      <c r="B148" s="12" t="s">
        <v>7774</v>
      </c>
      <c r="C148" s="12" t="s">
        <v>7837</v>
      </c>
      <c r="D148" s="12"/>
      <c r="E148" s="12" t="s">
        <v>7858</v>
      </c>
      <c r="F148" s="12" t="s">
        <v>7859</v>
      </c>
      <c r="G148" s="12" t="s">
        <v>7795</v>
      </c>
      <c r="H148" s="12" t="s">
        <v>7860</v>
      </c>
      <c r="I148" s="12" t="s">
        <v>7797</v>
      </c>
      <c r="J148" s="12" t="s">
        <v>5159</v>
      </c>
      <c r="K148" s="12" t="s">
        <v>5159</v>
      </c>
      <c r="L148" s="12"/>
      <c r="M148" s="12"/>
      <c r="N148" s="12"/>
      <c r="O148" s="12" t="s">
        <v>21</v>
      </c>
      <c r="P148" s="12"/>
      <c r="Q148" s="12"/>
      <c r="R148" s="12"/>
      <c r="S148" s="12"/>
      <c r="T148" s="12"/>
      <c r="U148" s="12"/>
      <c r="V148" s="12"/>
      <c r="W148" s="12"/>
      <c r="X148" s="12"/>
      <c r="Y148" s="12"/>
      <c r="Z148" s="12"/>
      <c r="AA148" s="12"/>
    </row>
    <row r="149" spans="1:27" ht="38.25" x14ac:dyDescent="0.25">
      <c r="A149" s="12" t="s">
        <v>6722</v>
      </c>
      <c r="B149" s="12" t="s">
        <v>7861</v>
      </c>
      <c r="C149" s="12" t="s">
        <v>7862</v>
      </c>
      <c r="D149" s="12" t="s">
        <v>7746</v>
      </c>
      <c r="E149" s="12" t="s">
        <v>7863</v>
      </c>
      <c r="F149" s="12" t="s">
        <v>7864</v>
      </c>
      <c r="G149" s="12" t="s">
        <v>7865</v>
      </c>
      <c r="H149" s="12" t="s">
        <v>7866</v>
      </c>
      <c r="I149" s="12" t="s">
        <v>7867</v>
      </c>
      <c r="J149" s="12" t="s">
        <v>7272</v>
      </c>
      <c r="K149" s="12" t="s">
        <v>7746</v>
      </c>
      <c r="L149" s="12"/>
      <c r="M149" s="12"/>
      <c r="N149" s="12"/>
      <c r="O149" s="12" t="s">
        <v>4278</v>
      </c>
      <c r="P149" s="12"/>
      <c r="Q149" s="12"/>
      <c r="R149" s="12"/>
      <c r="S149" s="12"/>
      <c r="T149" s="12"/>
      <c r="U149" s="12"/>
      <c r="V149" s="12"/>
      <c r="W149" s="12"/>
      <c r="X149" s="12"/>
      <c r="Y149" s="12"/>
      <c r="Z149" s="12"/>
      <c r="AA149" s="12"/>
    </row>
    <row r="150" spans="1:27" ht="38.25" x14ac:dyDescent="0.25">
      <c r="A150" s="12" t="s">
        <v>6722</v>
      </c>
      <c r="B150" s="12" t="s">
        <v>7861</v>
      </c>
      <c r="C150" s="12" t="s">
        <v>7862</v>
      </c>
      <c r="D150" s="12" t="s">
        <v>7746</v>
      </c>
      <c r="E150" s="12" t="s">
        <v>7868</v>
      </c>
      <c r="F150" s="12" t="s">
        <v>7869</v>
      </c>
      <c r="G150" s="12" t="s">
        <v>7870</v>
      </c>
      <c r="H150" s="12" t="s">
        <v>7871</v>
      </c>
      <c r="I150" s="12" t="s">
        <v>7867</v>
      </c>
      <c r="J150" s="12" t="s">
        <v>7272</v>
      </c>
      <c r="K150" s="12" t="s">
        <v>7746</v>
      </c>
      <c r="L150" s="12"/>
      <c r="M150" s="12"/>
      <c r="N150" s="12"/>
      <c r="O150" s="12" t="s">
        <v>4278</v>
      </c>
      <c r="P150" s="12"/>
      <c r="Q150" s="12"/>
      <c r="R150" s="12"/>
      <c r="S150" s="12"/>
      <c r="T150" s="12"/>
      <c r="U150" s="12"/>
      <c r="V150" s="12"/>
      <c r="W150" s="12"/>
      <c r="X150" s="12"/>
      <c r="Y150" s="12"/>
      <c r="Z150" s="12"/>
      <c r="AA150" s="12"/>
    </row>
    <row r="151" spans="1:27" ht="38.25" x14ac:dyDescent="0.25">
      <c r="A151" s="12" t="s">
        <v>6722</v>
      </c>
      <c r="B151" s="12" t="s">
        <v>7861</v>
      </c>
      <c r="C151" s="12" t="s">
        <v>7862</v>
      </c>
      <c r="D151" s="12" t="s">
        <v>7746</v>
      </c>
      <c r="E151" s="12" t="s">
        <v>7872</v>
      </c>
      <c r="F151" s="12" t="s">
        <v>7873</v>
      </c>
      <c r="G151" s="12" t="s">
        <v>7874</v>
      </c>
      <c r="H151" s="12" t="s">
        <v>7875</v>
      </c>
      <c r="I151" s="12" t="s">
        <v>7876</v>
      </c>
      <c r="J151" s="12" t="s">
        <v>7272</v>
      </c>
      <c r="K151" s="12" t="s">
        <v>7746</v>
      </c>
      <c r="L151" s="12"/>
      <c r="M151" s="12"/>
      <c r="N151" s="12"/>
      <c r="O151" s="12" t="s">
        <v>4278</v>
      </c>
      <c r="P151" s="12"/>
      <c r="Q151" s="12"/>
      <c r="R151" s="12"/>
      <c r="S151" s="12"/>
      <c r="T151" s="12"/>
      <c r="U151" s="12"/>
      <c r="V151" s="12"/>
      <c r="W151" s="12"/>
      <c r="X151" s="12"/>
      <c r="Y151" s="12"/>
      <c r="Z151" s="12"/>
      <c r="AA151" s="12"/>
    </row>
    <row r="152" spans="1:27" ht="38.25" x14ac:dyDescent="0.25">
      <c r="A152" s="12" t="s">
        <v>6722</v>
      </c>
      <c r="B152" s="12" t="s">
        <v>7861</v>
      </c>
      <c r="C152" s="12" t="s">
        <v>7877</v>
      </c>
      <c r="D152" s="12" t="s">
        <v>7746</v>
      </c>
      <c r="E152" s="12" t="s">
        <v>7878</v>
      </c>
      <c r="F152" s="12" t="s">
        <v>7879</v>
      </c>
      <c r="G152" s="12" t="s">
        <v>7880</v>
      </c>
      <c r="H152" s="12" t="s">
        <v>7881</v>
      </c>
      <c r="I152" s="12" t="s">
        <v>7882</v>
      </c>
      <c r="J152" s="12" t="s">
        <v>7272</v>
      </c>
      <c r="K152" s="12" t="s">
        <v>7746</v>
      </c>
      <c r="L152" s="12"/>
      <c r="M152" s="12"/>
      <c r="N152" s="12"/>
      <c r="O152" s="12" t="s">
        <v>4278</v>
      </c>
      <c r="P152" s="12" t="s">
        <v>7653</v>
      </c>
      <c r="Q152" s="12"/>
      <c r="R152" s="12"/>
      <c r="S152" s="12"/>
      <c r="T152" s="12"/>
      <c r="U152" s="12"/>
      <c r="V152" s="12"/>
      <c r="W152" s="12"/>
      <c r="X152" s="12"/>
      <c r="Y152" s="12"/>
      <c r="Z152" s="12"/>
      <c r="AA152" s="12"/>
    </row>
    <row r="153" spans="1:27" ht="38.25" x14ac:dyDescent="0.25">
      <c r="A153" s="12" t="s">
        <v>6722</v>
      </c>
      <c r="B153" s="12" t="s">
        <v>7861</v>
      </c>
      <c r="C153" s="12" t="s">
        <v>7877</v>
      </c>
      <c r="D153" s="12" t="s">
        <v>7746</v>
      </c>
      <c r="E153" s="12" t="s">
        <v>7883</v>
      </c>
      <c r="F153" s="12" t="s">
        <v>7884</v>
      </c>
      <c r="G153" s="12" t="s">
        <v>7885</v>
      </c>
      <c r="H153" s="12" t="s">
        <v>7886</v>
      </c>
      <c r="I153" s="12" t="s">
        <v>7882</v>
      </c>
      <c r="J153" s="12" t="s">
        <v>7272</v>
      </c>
      <c r="K153" s="12" t="s">
        <v>7746</v>
      </c>
      <c r="L153" s="12"/>
      <c r="M153" s="12"/>
      <c r="N153" s="12"/>
      <c r="O153" s="12" t="s">
        <v>4278</v>
      </c>
      <c r="P153" s="12" t="s">
        <v>7653</v>
      </c>
      <c r="Q153" s="12"/>
      <c r="R153" s="12"/>
      <c r="S153" s="12"/>
      <c r="T153" s="12"/>
      <c r="U153" s="12"/>
      <c r="V153" s="12"/>
      <c r="W153" s="12"/>
      <c r="X153" s="12"/>
      <c r="Y153" s="12"/>
      <c r="Z153" s="12"/>
      <c r="AA153" s="12"/>
    </row>
    <row r="154" spans="1:27" ht="38.25" x14ac:dyDescent="0.25">
      <c r="A154" s="12" t="s">
        <v>6722</v>
      </c>
      <c r="B154" s="12" t="s">
        <v>7861</v>
      </c>
      <c r="C154" s="12" t="s">
        <v>7877</v>
      </c>
      <c r="D154" s="12" t="s">
        <v>7746</v>
      </c>
      <c r="E154" s="12" t="s">
        <v>7887</v>
      </c>
      <c r="F154" s="12" t="s">
        <v>7888</v>
      </c>
      <c r="G154" s="12" t="s">
        <v>7889</v>
      </c>
      <c r="H154" s="12" t="s">
        <v>7890</v>
      </c>
      <c r="I154" s="12" t="s">
        <v>7882</v>
      </c>
      <c r="J154" s="12" t="s">
        <v>7272</v>
      </c>
      <c r="K154" s="12" t="s">
        <v>7746</v>
      </c>
      <c r="L154" s="12"/>
      <c r="M154" s="12"/>
      <c r="N154" s="12"/>
      <c r="O154" s="12" t="s">
        <v>4278</v>
      </c>
      <c r="P154" s="12" t="s">
        <v>7653</v>
      </c>
      <c r="Q154" s="12"/>
      <c r="R154" s="12"/>
      <c r="S154" s="12"/>
      <c r="T154" s="12"/>
      <c r="U154" s="12"/>
      <c r="V154" s="12"/>
      <c r="W154" s="12"/>
      <c r="X154" s="12"/>
      <c r="Y154" s="12"/>
      <c r="Z154" s="12"/>
      <c r="AA154" s="12"/>
    </row>
    <row r="155" spans="1:27" ht="25.5" x14ac:dyDescent="0.25">
      <c r="A155" s="12" t="s">
        <v>6722</v>
      </c>
      <c r="B155" s="12" t="s">
        <v>7861</v>
      </c>
      <c r="C155" s="12" t="s">
        <v>7877</v>
      </c>
      <c r="D155" s="12" t="s">
        <v>7746</v>
      </c>
      <c r="E155" s="12" t="s">
        <v>7891</v>
      </c>
      <c r="F155" s="12" t="s">
        <v>7892</v>
      </c>
      <c r="G155" s="12" t="s">
        <v>7893</v>
      </c>
      <c r="H155" s="12" t="s">
        <v>7894</v>
      </c>
      <c r="I155" s="12" t="s">
        <v>7895</v>
      </c>
      <c r="J155" s="12" t="s">
        <v>7272</v>
      </c>
      <c r="K155" s="12" t="s">
        <v>7746</v>
      </c>
      <c r="L155" s="12"/>
      <c r="M155" s="12"/>
      <c r="N155" s="12"/>
      <c r="O155" s="12" t="s">
        <v>4278</v>
      </c>
      <c r="P155" s="12"/>
      <c r="Q155" s="12"/>
      <c r="R155" s="12"/>
      <c r="S155" s="12"/>
      <c r="T155" s="12"/>
      <c r="U155" s="12"/>
      <c r="V155" s="12"/>
      <c r="W155" s="12"/>
      <c r="X155" s="12"/>
      <c r="Y155" s="12"/>
      <c r="Z155" s="12"/>
      <c r="AA155" s="12"/>
    </row>
    <row r="156" spans="1:27" x14ac:dyDescent="0.25">
      <c r="A156" s="12" t="s">
        <v>6722</v>
      </c>
      <c r="B156" s="12" t="s">
        <v>7861</v>
      </c>
      <c r="C156" s="12" t="s">
        <v>7877</v>
      </c>
      <c r="D156" s="12" t="s">
        <v>7746</v>
      </c>
      <c r="E156" s="12" t="s">
        <v>7896</v>
      </c>
      <c r="F156" s="12" t="s">
        <v>7897</v>
      </c>
      <c r="G156" s="12" t="s">
        <v>7898</v>
      </c>
      <c r="H156" s="12" t="s">
        <v>7899</v>
      </c>
      <c r="I156" s="12" t="s">
        <v>7895</v>
      </c>
      <c r="J156" s="12" t="s">
        <v>7272</v>
      </c>
      <c r="K156" s="12" t="s">
        <v>7746</v>
      </c>
      <c r="L156" s="12"/>
      <c r="M156" s="12"/>
      <c r="N156" s="12"/>
      <c r="O156" s="12" t="s">
        <v>4278</v>
      </c>
      <c r="P156" s="12"/>
      <c r="Q156" s="12"/>
      <c r="R156" s="12"/>
      <c r="S156" s="12"/>
      <c r="T156" s="12"/>
      <c r="U156" s="12"/>
      <c r="V156" s="12"/>
      <c r="W156" s="12"/>
      <c r="X156" s="12"/>
      <c r="Y156" s="12"/>
      <c r="Z156" s="12"/>
      <c r="AA156" s="12"/>
    </row>
    <row r="157" spans="1:27" ht="25.5" x14ac:dyDescent="0.25">
      <c r="A157" s="12" t="s">
        <v>6722</v>
      </c>
      <c r="B157" s="12" t="s">
        <v>7861</v>
      </c>
      <c r="C157" s="12" t="s">
        <v>7877</v>
      </c>
      <c r="D157" s="12" t="s">
        <v>7746</v>
      </c>
      <c r="E157" s="12" t="s">
        <v>7900</v>
      </c>
      <c r="F157" s="12" t="s">
        <v>7901</v>
      </c>
      <c r="G157" s="12" t="s">
        <v>7902</v>
      </c>
      <c r="H157" s="12" t="s">
        <v>7903</v>
      </c>
      <c r="I157" s="12" t="s">
        <v>7895</v>
      </c>
      <c r="J157" s="12" t="s">
        <v>7272</v>
      </c>
      <c r="K157" s="12" t="s">
        <v>7746</v>
      </c>
      <c r="L157" s="12"/>
      <c r="M157" s="12"/>
      <c r="N157" s="12"/>
      <c r="O157" s="12" t="s">
        <v>4278</v>
      </c>
      <c r="P157" s="12"/>
      <c r="Q157" s="12"/>
      <c r="R157" s="12"/>
      <c r="S157" s="12"/>
      <c r="T157" s="12"/>
      <c r="U157" s="12"/>
      <c r="V157" s="12"/>
      <c r="W157" s="12"/>
      <c r="X157" s="12"/>
      <c r="Y157" s="12"/>
      <c r="Z157" s="12"/>
      <c r="AA157" s="12"/>
    </row>
    <row r="158" spans="1:27" ht="38.25" x14ac:dyDescent="0.25">
      <c r="A158" s="12" t="s">
        <v>6722</v>
      </c>
      <c r="B158" s="12" t="s">
        <v>7861</v>
      </c>
      <c r="C158" s="12" t="s">
        <v>7877</v>
      </c>
      <c r="D158" s="12" t="s">
        <v>7746</v>
      </c>
      <c r="E158" s="12" t="s">
        <v>7904</v>
      </c>
      <c r="F158" s="12" t="s">
        <v>7905</v>
      </c>
      <c r="G158" s="12" t="s">
        <v>7906</v>
      </c>
      <c r="H158" s="12" t="s">
        <v>7907</v>
      </c>
      <c r="I158" s="12" t="s">
        <v>7895</v>
      </c>
      <c r="J158" s="12" t="s">
        <v>7272</v>
      </c>
      <c r="K158" s="12" t="s">
        <v>7746</v>
      </c>
      <c r="L158" s="12"/>
      <c r="M158" s="12"/>
      <c r="N158" s="12"/>
      <c r="O158" s="12" t="s">
        <v>4278</v>
      </c>
      <c r="P158" s="12"/>
      <c r="Q158" s="12"/>
      <c r="R158" s="12"/>
      <c r="S158" s="12"/>
      <c r="T158" s="12"/>
      <c r="U158" s="12"/>
      <c r="V158" s="12"/>
      <c r="W158" s="12"/>
      <c r="X158" s="12"/>
      <c r="Y158" s="12"/>
      <c r="Z158" s="12"/>
      <c r="AA158" s="12"/>
    </row>
    <row r="159" spans="1:27" ht="25.5" x14ac:dyDescent="0.25">
      <c r="A159" s="12" t="s">
        <v>6722</v>
      </c>
      <c r="B159" s="12" t="s">
        <v>7861</v>
      </c>
      <c r="C159" s="12" t="s">
        <v>7877</v>
      </c>
      <c r="D159" s="12" t="s">
        <v>7746</v>
      </c>
      <c r="E159" s="12" t="s">
        <v>7908</v>
      </c>
      <c r="F159" s="12" t="s">
        <v>7909</v>
      </c>
      <c r="G159" s="12" t="s">
        <v>7910</v>
      </c>
      <c r="H159" s="12" t="s">
        <v>7911</v>
      </c>
      <c r="I159" s="12" t="s">
        <v>7895</v>
      </c>
      <c r="J159" s="12" t="s">
        <v>7272</v>
      </c>
      <c r="K159" s="12" t="s">
        <v>7746</v>
      </c>
      <c r="L159" s="12"/>
      <c r="M159" s="12"/>
      <c r="N159" s="12"/>
      <c r="O159" s="12" t="s">
        <v>4278</v>
      </c>
      <c r="P159" s="12"/>
      <c r="Q159" s="12"/>
      <c r="R159" s="12"/>
      <c r="S159" s="12"/>
      <c r="T159" s="12"/>
      <c r="U159" s="12"/>
      <c r="V159" s="12"/>
      <c r="W159" s="12"/>
      <c r="X159" s="12"/>
      <c r="Y159" s="12"/>
      <c r="Z159" s="12"/>
      <c r="AA159" s="12"/>
    </row>
    <row r="160" spans="1:27" ht="25.5" x14ac:dyDescent="0.25">
      <c r="A160" s="12" t="s">
        <v>6722</v>
      </c>
      <c r="B160" s="12" t="s">
        <v>7861</v>
      </c>
      <c r="C160" s="12" t="s">
        <v>7912</v>
      </c>
      <c r="D160" s="12" t="s">
        <v>7746</v>
      </c>
      <c r="E160" s="12" t="s">
        <v>7913</v>
      </c>
      <c r="F160" s="12" t="s">
        <v>7914</v>
      </c>
      <c r="G160" s="12" t="s">
        <v>7915</v>
      </c>
      <c r="H160" s="12" t="s">
        <v>7916</v>
      </c>
      <c r="I160" s="12" t="s">
        <v>7917</v>
      </c>
      <c r="J160" s="12" t="s">
        <v>7272</v>
      </c>
      <c r="K160" s="12" t="s">
        <v>7746</v>
      </c>
      <c r="L160" s="12"/>
      <c r="M160" s="12"/>
      <c r="N160" s="12"/>
      <c r="O160" s="12" t="s">
        <v>4278</v>
      </c>
      <c r="P160" s="12"/>
      <c r="Q160" s="12"/>
      <c r="R160" s="12"/>
      <c r="S160" s="12"/>
      <c r="T160" s="12"/>
      <c r="U160" s="12"/>
      <c r="V160" s="12"/>
      <c r="W160" s="12"/>
      <c r="X160" s="12"/>
      <c r="Y160" s="12"/>
      <c r="Z160" s="12"/>
      <c r="AA160" s="12"/>
    </row>
    <row r="161" spans="1:27" ht="38.25" x14ac:dyDescent="0.25">
      <c r="A161" s="12" t="s">
        <v>6722</v>
      </c>
      <c r="B161" s="12" t="s">
        <v>7861</v>
      </c>
      <c r="C161" s="12" t="s">
        <v>7912</v>
      </c>
      <c r="D161" s="12" t="s">
        <v>7746</v>
      </c>
      <c r="E161" s="12" t="s">
        <v>7918</v>
      </c>
      <c r="F161" s="12" t="s">
        <v>7919</v>
      </c>
      <c r="G161" s="12" t="s">
        <v>7920</v>
      </c>
      <c r="H161" s="12" t="s">
        <v>7921</v>
      </c>
      <c r="I161" s="12" t="s">
        <v>7917</v>
      </c>
      <c r="J161" s="12" t="s">
        <v>7272</v>
      </c>
      <c r="K161" s="12" t="s">
        <v>7746</v>
      </c>
      <c r="L161" s="12"/>
      <c r="M161" s="12"/>
      <c r="N161" s="12"/>
      <c r="O161" s="12" t="s">
        <v>4278</v>
      </c>
      <c r="P161" s="12"/>
      <c r="Q161" s="12"/>
      <c r="R161" s="12"/>
      <c r="S161" s="12"/>
      <c r="T161" s="12"/>
      <c r="U161" s="12"/>
      <c r="V161" s="12"/>
      <c r="W161" s="12"/>
      <c r="X161" s="12"/>
      <c r="Y161" s="12"/>
      <c r="Z161" s="12"/>
      <c r="AA161" s="12"/>
    </row>
    <row r="162" spans="1:27" ht="38.25" x14ac:dyDescent="0.25">
      <c r="A162" s="12" t="s">
        <v>6722</v>
      </c>
      <c r="B162" s="12" t="s">
        <v>7861</v>
      </c>
      <c r="C162" s="12" t="s">
        <v>7922</v>
      </c>
      <c r="D162" s="12" t="s">
        <v>7746</v>
      </c>
      <c r="E162" s="12" t="s">
        <v>7923</v>
      </c>
      <c r="F162" s="12" t="s">
        <v>7924</v>
      </c>
      <c r="G162" s="12" t="s">
        <v>7925</v>
      </c>
      <c r="H162" s="12" t="s">
        <v>7926</v>
      </c>
      <c r="I162" s="12" t="s">
        <v>7927</v>
      </c>
      <c r="J162" s="12" t="s">
        <v>7272</v>
      </c>
      <c r="K162" s="12" t="s">
        <v>7746</v>
      </c>
      <c r="L162" s="12"/>
      <c r="M162" s="12"/>
      <c r="N162" s="12"/>
      <c r="O162" s="12" t="s">
        <v>4278</v>
      </c>
      <c r="P162" s="12"/>
      <c r="Q162" s="12"/>
      <c r="R162" s="12"/>
      <c r="S162" s="12"/>
      <c r="T162" s="12"/>
      <c r="U162" s="12"/>
      <c r="V162" s="12"/>
      <c r="W162" s="12"/>
      <c r="X162" s="12"/>
      <c r="Y162" s="12"/>
      <c r="Z162" s="12"/>
      <c r="AA162" s="12"/>
    </row>
    <row r="163" spans="1:27" ht="25.5" x14ac:dyDescent="0.25">
      <c r="A163" s="12" t="s">
        <v>6722</v>
      </c>
      <c r="B163" s="12" t="s">
        <v>7861</v>
      </c>
      <c r="C163" s="12" t="s">
        <v>7922</v>
      </c>
      <c r="D163" s="12" t="s">
        <v>7746</v>
      </c>
      <c r="E163" s="12" t="s">
        <v>7928</v>
      </c>
      <c r="F163" s="12" t="s">
        <v>7929</v>
      </c>
      <c r="G163" s="12" t="s">
        <v>7930</v>
      </c>
      <c r="H163" s="12" t="s">
        <v>7931</v>
      </c>
      <c r="I163" s="12" t="s">
        <v>7927</v>
      </c>
      <c r="J163" s="12" t="s">
        <v>7272</v>
      </c>
      <c r="K163" s="12" t="s">
        <v>7746</v>
      </c>
      <c r="L163" s="12"/>
      <c r="M163" s="12"/>
      <c r="N163" s="12"/>
      <c r="O163" s="12" t="s">
        <v>4278</v>
      </c>
      <c r="P163" s="12"/>
      <c r="Q163" s="12"/>
      <c r="R163" s="12"/>
      <c r="S163" s="12"/>
      <c r="T163" s="12"/>
      <c r="U163" s="12"/>
      <c r="V163" s="12"/>
      <c r="W163" s="12"/>
      <c r="X163" s="12"/>
      <c r="Y163" s="12"/>
      <c r="Z163" s="12"/>
      <c r="AA163" s="12"/>
    </row>
    <row r="164" spans="1:27" ht="51" x14ac:dyDescent="0.25">
      <c r="A164" s="12" t="s">
        <v>6722</v>
      </c>
      <c r="B164" s="12" t="s">
        <v>7861</v>
      </c>
      <c r="C164" s="12" t="s">
        <v>7922</v>
      </c>
      <c r="D164" s="12" t="s">
        <v>7746</v>
      </c>
      <c r="E164" s="12" t="s">
        <v>7932</v>
      </c>
      <c r="F164" s="12" t="s">
        <v>7933</v>
      </c>
      <c r="G164" s="12" t="s">
        <v>7934</v>
      </c>
      <c r="H164" s="12" t="s">
        <v>7935</v>
      </c>
      <c r="I164" s="12" t="s">
        <v>7927</v>
      </c>
      <c r="J164" s="12" t="s">
        <v>7272</v>
      </c>
      <c r="K164" s="12" t="s">
        <v>7746</v>
      </c>
      <c r="L164" s="12"/>
      <c r="M164" s="12"/>
      <c r="N164" s="12"/>
      <c r="O164" s="12" t="s">
        <v>4278</v>
      </c>
      <c r="P164" s="12"/>
      <c r="Q164" s="12"/>
      <c r="R164" s="12"/>
      <c r="S164" s="12"/>
      <c r="T164" s="12"/>
      <c r="U164" s="12"/>
      <c r="V164" s="12"/>
      <c r="W164" s="12"/>
      <c r="X164" s="12"/>
      <c r="Y164" s="12"/>
      <c r="Z164" s="12"/>
      <c r="AA164" s="12"/>
    </row>
    <row r="165" spans="1:27" ht="38.25" x14ac:dyDescent="0.25">
      <c r="A165" s="12" t="s">
        <v>6797</v>
      </c>
      <c r="B165" s="12" t="s">
        <v>7861</v>
      </c>
      <c r="C165" s="12" t="s">
        <v>7936</v>
      </c>
      <c r="D165" s="12" t="s">
        <v>7746</v>
      </c>
      <c r="E165" s="12" t="s">
        <v>7937</v>
      </c>
      <c r="F165" s="12" t="s">
        <v>7938</v>
      </c>
      <c r="G165" s="12" t="s">
        <v>7939</v>
      </c>
      <c r="H165" s="12" t="s">
        <v>7940</v>
      </c>
      <c r="I165" s="12" t="s">
        <v>7941</v>
      </c>
      <c r="J165" s="12" t="s">
        <v>7272</v>
      </c>
      <c r="K165" s="12" t="s">
        <v>7746</v>
      </c>
      <c r="L165" s="12"/>
      <c r="M165" s="12"/>
      <c r="N165" s="12"/>
      <c r="O165" s="12" t="s">
        <v>4278</v>
      </c>
      <c r="P165" s="12" t="s">
        <v>7653</v>
      </c>
      <c r="Q165" s="12"/>
      <c r="R165" s="12"/>
      <c r="S165" s="12"/>
      <c r="T165" s="12"/>
      <c r="U165" s="12"/>
      <c r="V165" s="12"/>
      <c r="W165" s="12"/>
      <c r="X165" s="12"/>
      <c r="Y165" s="12"/>
      <c r="Z165" s="12"/>
      <c r="AA165" s="12"/>
    </row>
    <row r="166" spans="1:27" ht="25.5" x14ac:dyDescent="0.25">
      <c r="A166" s="12" t="s">
        <v>6797</v>
      </c>
      <c r="B166" s="12" t="s">
        <v>7861</v>
      </c>
      <c r="C166" s="12" t="s">
        <v>7877</v>
      </c>
      <c r="D166" s="12" t="s">
        <v>7746</v>
      </c>
      <c r="E166" s="12" t="s">
        <v>7942</v>
      </c>
      <c r="F166" s="12" t="s">
        <v>7943</v>
      </c>
      <c r="G166" s="12" t="s">
        <v>7944</v>
      </c>
      <c r="H166" s="12" t="s">
        <v>7945</v>
      </c>
      <c r="I166" s="12" t="s">
        <v>7946</v>
      </c>
      <c r="J166" s="12" t="s">
        <v>7272</v>
      </c>
      <c r="K166" s="12" t="s">
        <v>7746</v>
      </c>
      <c r="L166" s="12"/>
      <c r="M166" s="12"/>
      <c r="N166" s="12"/>
      <c r="O166" s="12" t="s">
        <v>4278</v>
      </c>
      <c r="P166" s="12" t="s">
        <v>7653</v>
      </c>
      <c r="Q166" s="12"/>
      <c r="R166" s="12"/>
      <c r="S166" s="12"/>
      <c r="T166" s="12"/>
      <c r="U166" s="12"/>
      <c r="V166" s="12"/>
      <c r="W166" s="12"/>
      <c r="X166" s="12"/>
      <c r="Y166" s="12"/>
      <c r="Z166" s="12"/>
      <c r="AA166" s="12"/>
    </row>
    <row r="167" spans="1:27" ht="25.5" x14ac:dyDescent="0.25">
      <c r="A167" s="12" t="s">
        <v>6797</v>
      </c>
      <c r="B167" s="12" t="s">
        <v>7861</v>
      </c>
      <c r="C167" s="12" t="s">
        <v>7877</v>
      </c>
      <c r="D167" s="12" t="s">
        <v>7746</v>
      </c>
      <c r="E167" s="12" t="s">
        <v>7947</v>
      </c>
      <c r="F167" s="12" t="s">
        <v>7948</v>
      </c>
      <c r="G167" s="12" t="s">
        <v>7949</v>
      </c>
      <c r="H167" s="12" t="s">
        <v>7950</v>
      </c>
      <c r="I167" s="12" t="s">
        <v>7946</v>
      </c>
      <c r="J167" s="12" t="s">
        <v>7272</v>
      </c>
      <c r="K167" s="12" t="s">
        <v>7746</v>
      </c>
      <c r="L167" s="12"/>
      <c r="M167" s="12"/>
      <c r="N167" s="12"/>
      <c r="O167" s="12" t="s">
        <v>4278</v>
      </c>
      <c r="P167" s="12" t="s">
        <v>7653</v>
      </c>
      <c r="Q167" s="12"/>
      <c r="R167" s="12"/>
      <c r="S167" s="12"/>
      <c r="T167" s="12"/>
      <c r="U167" s="12"/>
      <c r="V167" s="12"/>
      <c r="W167" s="12"/>
      <c r="X167" s="12"/>
      <c r="Y167" s="12"/>
      <c r="Z167" s="12"/>
      <c r="AA167" s="12"/>
    </row>
    <row r="168" spans="1:27" ht="25.5" x14ac:dyDescent="0.25">
      <c r="A168" s="12" t="s">
        <v>6797</v>
      </c>
      <c r="B168" s="12" t="s">
        <v>7861</v>
      </c>
      <c r="C168" s="12" t="s">
        <v>7877</v>
      </c>
      <c r="D168" s="12" t="s">
        <v>7746</v>
      </c>
      <c r="E168" s="12" t="s">
        <v>7951</v>
      </c>
      <c r="F168" s="12" t="s">
        <v>7952</v>
      </c>
      <c r="G168" s="12" t="s">
        <v>7953</v>
      </c>
      <c r="H168" s="12" t="s">
        <v>7954</v>
      </c>
      <c r="I168" s="12" t="s">
        <v>7955</v>
      </c>
      <c r="J168" s="12" t="s">
        <v>7272</v>
      </c>
      <c r="K168" s="12" t="s">
        <v>7746</v>
      </c>
      <c r="L168" s="12"/>
      <c r="M168" s="12"/>
      <c r="N168" s="12"/>
      <c r="O168" s="12" t="s">
        <v>4278</v>
      </c>
      <c r="P168" s="12"/>
      <c r="Q168" s="12"/>
      <c r="R168" s="12"/>
      <c r="S168" s="12"/>
      <c r="T168" s="12"/>
      <c r="U168" s="12"/>
      <c r="V168" s="12"/>
      <c r="W168" s="12"/>
      <c r="X168" s="12"/>
      <c r="Y168" s="12"/>
      <c r="Z168" s="12"/>
      <c r="AA168" s="12"/>
    </row>
    <row r="169" spans="1:27" ht="38.25" x14ac:dyDescent="0.25">
      <c r="A169" s="12" t="s">
        <v>6797</v>
      </c>
      <c r="B169" s="12" t="s">
        <v>7861</v>
      </c>
      <c r="C169" s="12" t="s">
        <v>7877</v>
      </c>
      <c r="D169" s="12" t="s">
        <v>7746</v>
      </c>
      <c r="E169" s="12" t="s">
        <v>7956</v>
      </c>
      <c r="F169" s="12" t="s">
        <v>7957</v>
      </c>
      <c r="G169" s="12" t="s">
        <v>7958</v>
      </c>
      <c r="H169" s="12" t="s">
        <v>7959</v>
      </c>
      <c r="I169" s="12" t="s">
        <v>7955</v>
      </c>
      <c r="J169" s="12" t="s">
        <v>7272</v>
      </c>
      <c r="K169" s="12" t="s">
        <v>7746</v>
      </c>
      <c r="L169" s="12"/>
      <c r="M169" s="12"/>
      <c r="N169" s="12"/>
      <c r="O169" s="12" t="s">
        <v>4278</v>
      </c>
      <c r="P169" s="12"/>
      <c r="Q169" s="12"/>
      <c r="R169" s="12"/>
      <c r="S169" s="12"/>
      <c r="T169" s="12"/>
      <c r="U169" s="12"/>
      <c r="V169" s="12"/>
      <c r="W169" s="12"/>
      <c r="X169" s="12"/>
      <c r="Y169" s="12"/>
      <c r="Z169" s="12"/>
      <c r="AA169" s="12"/>
    </row>
    <row r="170" spans="1:27" ht="25.5" x14ac:dyDescent="0.25">
      <c r="A170" s="12" t="s">
        <v>6797</v>
      </c>
      <c r="B170" s="12" t="s">
        <v>7861</v>
      </c>
      <c r="C170" s="12" t="s">
        <v>7877</v>
      </c>
      <c r="D170" s="12" t="s">
        <v>7746</v>
      </c>
      <c r="E170" s="12" t="s">
        <v>7960</v>
      </c>
      <c r="F170" s="12" t="s">
        <v>7961</v>
      </c>
      <c r="G170" s="12" t="s">
        <v>7962</v>
      </c>
      <c r="H170" s="12" t="s">
        <v>7963</v>
      </c>
      <c r="I170" s="12" t="s">
        <v>7955</v>
      </c>
      <c r="J170" s="12" t="s">
        <v>7272</v>
      </c>
      <c r="K170" s="12" t="s">
        <v>7746</v>
      </c>
      <c r="L170" s="12"/>
      <c r="M170" s="12"/>
      <c r="N170" s="12"/>
      <c r="O170" s="12" t="s">
        <v>4278</v>
      </c>
      <c r="P170" s="12"/>
      <c r="Q170" s="12"/>
      <c r="R170" s="12"/>
      <c r="S170" s="12"/>
      <c r="T170" s="12"/>
      <c r="U170" s="12"/>
      <c r="V170" s="12"/>
      <c r="W170" s="12"/>
      <c r="X170" s="12"/>
      <c r="Y170" s="12"/>
      <c r="Z170" s="12"/>
      <c r="AA170" s="12"/>
    </row>
    <row r="171" spans="1:27" ht="25.5" x14ac:dyDescent="0.25">
      <c r="A171" s="12" t="s">
        <v>6797</v>
      </c>
      <c r="B171" s="12" t="s">
        <v>7861</v>
      </c>
      <c r="C171" s="12" t="s">
        <v>7964</v>
      </c>
      <c r="D171" s="12" t="s">
        <v>7746</v>
      </c>
      <c r="E171" s="12" t="s">
        <v>7965</v>
      </c>
      <c r="F171" s="12" t="s">
        <v>7966</v>
      </c>
      <c r="G171" s="12" t="s">
        <v>7967</v>
      </c>
      <c r="H171" s="12" t="s">
        <v>7968</v>
      </c>
      <c r="I171" s="12" t="s">
        <v>7969</v>
      </c>
      <c r="J171" s="12" t="s">
        <v>7272</v>
      </c>
      <c r="K171" s="12" t="s">
        <v>7746</v>
      </c>
      <c r="L171" s="12"/>
      <c r="M171" s="12"/>
      <c r="N171" s="12"/>
      <c r="O171" s="12" t="s">
        <v>4278</v>
      </c>
      <c r="P171" s="12"/>
      <c r="Q171" s="12"/>
      <c r="R171" s="12"/>
      <c r="S171" s="12"/>
      <c r="T171" s="12"/>
      <c r="U171" s="12"/>
      <c r="V171" s="12"/>
      <c r="W171" s="12"/>
      <c r="X171" s="12"/>
      <c r="Y171" s="12"/>
      <c r="Z171" s="12"/>
      <c r="AA171" s="12"/>
    </row>
    <row r="172" spans="1:27" ht="25.5" x14ac:dyDescent="0.25">
      <c r="A172" s="12" t="s">
        <v>6797</v>
      </c>
      <c r="B172" s="12" t="s">
        <v>7861</v>
      </c>
      <c r="C172" s="12" t="s">
        <v>7912</v>
      </c>
      <c r="D172" s="12" t="s">
        <v>7746</v>
      </c>
      <c r="E172" s="12" t="s">
        <v>7970</v>
      </c>
      <c r="F172" s="12" t="s">
        <v>7971</v>
      </c>
      <c r="G172" s="12" t="s">
        <v>7972</v>
      </c>
      <c r="H172" s="12" t="s">
        <v>7973</v>
      </c>
      <c r="I172" s="12" t="s">
        <v>7974</v>
      </c>
      <c r="J172" s="12" t="s">
        <v>7272</v>
      </c>
      <c r="K172" s="12" t="s">
        <v>7746</v>
      </c>
      <c r="L172" s="12"/>
      <c r="M172" s="12"/>
      <c r="N172" s="12"/>
      <c r="O172" s="12" t="s">
        <v>4278</v>
      </c>
      <c r="P172" s="12"/>
      <c r="Q172" s="12"/>
      <c r="R172" s="12"/>
      <c r="S172" s="12"/>
      <c r="T172" s="12"/>
      <c r="U172" s="12"/>
      <c r="V172" s="12"/>
      <c r="W172" s="12"/>
      <c r="X172" s="12"/>
      <c r="Y172" s="12"/>
      <c r="Z172" s="12"/>
      <c r="AA172" s="12"/>
    </row>
    <row r="173" spans="1:27" ht="38.25" x14ac:dyDescent="0.25">
      <c r="A173" s="12" t="s">
        <v>6797</v>
      </c>
      <c r="B173" s="12" t="s">
        <v>7861</v>
      </c>
      <c r="C173" s="12" t="s">
        <v>7912</v>
      </c>
      <c r="D173" s="12" t="s">
        <v>7746</v>
      </c>
      <c r="E173" s="12" t="s">
        <v>7975</v>
      </c>
      <c r="F173" s="12" t="s">
        <v>7976</v>
      </c>
      <c r="G173" s="12" t="s">
        <v>7977</v>
      </c>
      <c r="H173" s="12" t="s">
        <v>7978</v>
      </c>
      <c r="I173" s="12" t="s">
        <v>7917</v>
      </c>
      <c r="J173" s="12" t="s">
        <v>7272</v>
      </c>
      <c r="K173" s="12" t="s">
        <v>7746</v>
      </c>
      <c r="L173" s="12"/>
      <c r="M173" s="12"/>
      <c r="N173" s="12"/>
      <c r="O173" s="12" t="s">
        <v>4278</v>
      </c>
      <c r="P173" s="12"/>
      <c r="Q173" s="12"/>
      <c r="R173" s="12"/>
      <c r="S173" s="12"/>
      <c r="T173" s="12"/>
      <c r="U173" s="12"/>
      <c r="V173" s="12"/>
      <c r="W173" s="12"/>
      <c r="X173" s="12"/>
      <c r="Y173" s="12"/>
      <c r="Z173" s="12"/>
      <c r="AA173" s="12"/>
    </row>
    <row r="174" spans="1:27" ht="38.25" x14ac:dyDescent="0.25">
      <c r="A174" s="12" t="s">
        <v>6797</v>
      </c>
      <c r="B174" s="12" t="s">
        <v>7861</v>
      </c>
      <c r="C174" s="12" t="s">
        <v>7979</v>
      </c>
      <c r="D174" s="12" t="s">
        <v>7746</v>
      </c>
      <c r="E174" s="12" t="s">
        <v>7980</v>
      </c>
      <c r="F174" s="12" t="s">
        <v>7981</v>
      </c>
      <c r="G174" s="12" t="s">
        <v>7982</v>
      </c>
      <c r="H174" s="12" t="s">
        <v>7983</v>
      </c>
      <c r="I174" s="12" t="s">
        <v>7984</v>
      </c>
      <c r="J174" s="12" t="s">
        <v>7272</v>
      </c>
      <c r="K174" s="12" t="s">
        <v>7746</v>
      </c>
      <c r="L174" s="12"/>
      <c r="M174" s="12"/>
      <c r="N174" s="12"/>
      <c r="O174" s="12" t="s">
        <v>4278</v>
      </c>
      <c r="P174" s="12"/>
      <c r="Q174" s="12"/>
      <c r="R174" s="12"/>
      <c r="S174" s="12"/>
      <c r="T174" s="12"/>
      <c r="U174" s="12"/>
      <c r="V174" s="12"/>
      <c r="W174" s="12"/>
      <c r="X174" s="12"/>
      <c r="Y174" s="12"/>
      <c r="Z174" s="12"/>
      <c r="AA174" s="12"/>
    </row>
    <row r="175" spans="1:27" ht="38.25" x14ac:dyDescent="0.25">
      <c r="A175" s="12" t="s">
        <v>6797</v>
      </c>
      <c r="B175" s="12" t="s">
        <v>7861</v>
      </c>
      <c r="C175" s="12" t="s">
        <v>7979</v>
      </c>
      <c r="D175" s="12" t="s">
        <v>7746</v>
      </c>
      <c r="E175" s="12" t="s">
        <v>7985</v>
      </c>
      <c r="F175" s="12" t="s">
        <v>7986</v>
      </c>
      <c r="G175" s="12" t="s">
        <v>7987</v>
      </c>
      <c r="H175" s="12" t="s">
        <v>7988</v>
      </c>
      <c r="I175" s="12" t="s">
        <v>7984</v>
      </c>
      <c r="J175" s="12" t="s">
        <v>7272</v>
      </c>
      <c r="K175" s="12" t="s">
        <v>7746</v>
      </c>
      <c r="L175" s="12"/>
      <c r="M175" s="12"/>
      <c r="N175" s="12"/>
      <c r="O175" s="12" t="s">
        <v>4278</v>
      </c>
      <c r="P175" s="12"/>
      <c r="Q175" s="12"/>
      <c r="R175" s="12"/>
      <c r="S175" s="12"/>
      <c r="T175" s="12"/>
      <c r="U175" s="12"/>
      <c r="V175" s="12"/>
      <c r="W175" s="12"/>
      <c r="X175" s="12"/>
      <c r="Y175" s="12"/>
      <c r="Z175" s="12"/>
      <c r="AA175" s="12"/>
    </row>
    <row r="176" spans="1:27" ht="25.5" x14ac:dyDescent="0.25">
      <c r="A176" s="12" t="s">
        <v>6797</v>
      </c>
      <c r="B176" s="12" t="s">
        <v>7861</v>
      </c>
      <c r="C176" s="12" t="s">
        <v>7989</v>
      </c>
      <c r="D176" s="12" t="s">
        <v>7746</v>
      </c>
      <c r="E176" s="12" t="s">
        <v>7990</v>
      </c>
      <c r="F176" s="12" t="s">
        <v>7991</v>
      </c>
      <c r="G176" s="12" t="s">
        <v>7992</v>
      </c>
      <c r="H176" s="12" t="s">
        <v>7993</v>
      </c>
      <c r="I176" s="12" t="s">
        <v>7994</v>
      </c>
      <c r="J176" s="12" t="s">
        <v>7272</v>
      </c>
      <c r="K176" s="12" t="s">
        <v>7746</v>
      </c>
      <c r="L176" s="12"/>
      <c r="M176" s="12"/>
      <c r="N176" s="12"/>
      <c r="O176" s="12" t="s">
        <v>4278</v>
      </c>
      <c r="P176" s="12"/>
      <c r="Q176" s="12"/>
      <c r="R176" s="12"/>
      <c r="S176" s="12"/>
      <c r="T176" s="12"/>
      <c r="U176" s="12"/>
      <c r="V176" s="12"/>
      <c r="W176" s="12"/>
      <c r="X176" s="12"/>
      <c r="Y176" s="12"/>
      <c r="Z176" s="12"/>
      <c r="AA176" s="12"/>
    </row>
    <row r="177" spans="1:27" ht="25.5" x14ac:dyDescent="0.25">
      <c r="A177" s="12" t="s">
        <v>6797</v>
      </c>
      <c r="B177" s="12" t="s">
        <v>7861</v>
      </c>
      <c r="C177" s="12" t="s">
        <v>7989</v>
      </c>
      <c r="D177" s="12" t="s">
        <v>7746</v>
      </c>
      <c r="E177" s="12" t="s">
        <v>7995</v>
      </c>
      <c r="F177" s="12" t="s">
        <v>7996</v>
      </c>
      <c r="G177" s="12" t="s">
        <v>7997</v>
      </c>
      <c r="H177" s="12" t="s">
        <v>7998</v>
      </c>
      <c r="I177" s="12" t="s">
        <v>7994</v>
      </c>
      <c r="J177" s="12" t="s">
        <v>7272</v>
      </c>
      <c r="K177" s="12" t="s">
        <v>7746</v>
      </c>
      <c r="L177" s="12"/>
      <c r="M177" s="12"/>
      <c r="N177" s="12"/>
      <c r="O177" s="12" t="s">
        <v>4278</v>
      </c>
      <c r="P177" s="12"/>
      <c r="Q177" s="12"/>
      <c r="R177" s="12"/>
      <c r="S177" s="12"/>
      <c r="T177" s="12"/>
      <c r="U177" s="12"/>
      <c r="V177" s="12"/>
      <c r="W177" s="12"/>
      <c r="X177" s="12"/>
      <c r="Y177" s="12"/>
      <c r="Z177" s="12"/>
      <c r="AA177" s="12"/>
    </row>
    <row r="178" spans="1:27" ht="25.5" x14ac:dyDescent="0.25">
      <c r="A178" s="12" t="s">
        <v>6797</v>
      </c>
      <c r="B178" s="12" t="s">
        <v>7861</v>
      </c>
      <c r="C178" s="12" t="s">
        <v>7989</v>
      </c>
      <c r="D178" s="12" t="s">
        <v>7746</v>
      </c>
      <c r="E178" s="12" t="s">
        <v>7999</v>
      </c>
      <c r="F178" s="12" t="s">
        <v>8000</v>
      </c>
      <c r="G178" s="12" t="s">
        <v>8001</v>
      </c>
      <c r="H178" s="12" t="s">
        <v>8002</v>
      </c>
      <c r="I178" s="12" t="s">
        <v>7994</v>
      </c>
      <c r="J178" s="12" t="s">
        <v>7272</v>
      </c>
      <c r="K178" s="12" t="s">
        <v>7746</v>
      </c>
      <c r="L178" s="12"/>
      <c r="M178" s="12"/>
      <c r="N178" s="12"/>
      <c r="O178" s="12" t="s">
        <v>4278</v>
      </c>
      <c r="P178" s="12"/>
      <c r="Q178" s="12"/>
      <c r="R178" s="12"/>
      <c r="S178" s="12"/>
      <c r="T178" s="12"/>
      <c r="U178" s="12"/>
      <c r="V178" s="12"/>
      <c r="W178" s="12"/>
      <c r="X178" s="12"/>
      <c r="Y178" s="12"/>
      <c r="Z178" s="12"/>
      <c r="AA178" s="12"/>
    </row>
    <row r="179" spans="1:27" ht="25.5" x14ac:dyDescent="0.25">
      <c r="A179" s="12" t="s">
        <v>6797</v>
      </c>
      <c r="B179" s="12" t="s">
        <v>7861</v>
      </c>
      <c r="C179" s="12" t="s">
        <v>7989</v>
      </c>
      <c r="D179" s="12" t="s">
        <v>7746</v>
      </c>
      <c r="E179" s="12" t="s">
        <v>8003</v>
      </c>
      <c r="F179" s="12" t="s">
        <v>8004</v>
      </c>
      <c r="G179" s="12" t="s">
        <v>8005</v>
      </c>
      <c r="H179" s="12" t="s">
        <v>8006</v>
      </c>
      <c r="I179" s="12" t="s">
        <v>7994</v>
      </c>
      <c r="J179" s="12" t="s">
        <v>7272</v>
      </c>
      <c r="K179" s="12" t="s">
        <v>7746</v>
      </c>
      <c r="L179" s="12"/>
      <c r="M179" s="12"/>
      <c r="N179" s="12"/>
      <c r="O179" s="12" t="s">
        <v>4278</v>
      </c>
      <c r="P179" s="12"/>
      <c r="Q179" s="12"/>
      <c r="R179" s="12"/>
      <c r="S179" s="12"/>
      <c r="T179" s="12"/>
      <c r="U179" s="12"/>
      <c r="V179" s="12"/>
      <c r="W179" s="12"/>
      <c r="X179" s="12"/>
      <c r="Y179" s="12"/>
      <c r="Z179" s="12"/>
      <c r="AA179" s="12"/>
    </row>
    <row r="180" spans="1:27" ht="25.5" x14ac:dyDescent="0.25">
      <c r="A180" s="12" t="s">
        <v>6797</v>
      </c>
      <c r="B180" s="12" t="s">
        <v>7861</v>
      </c>
      <c r="C180" s="12" t="s">
        <v>7989</v>
      </c>
      <c r="D180" s="12" t="s">
        <v>7746</v>
      </c>
      <c r="E180" s="12" t="s">
        <v>8007</v>
      </c>
      <c r="F180" s="12" t="s">
        <v>8008</v>
      </c>
      <c r="G180" s="12" t="s">
        <v>8009</v>
      </c>
      <c r="H180" s="12" t="s">
        <v>8010</v>
      </c>
      <c r="I180" s="12" t="s">
        <v>8011</v>
      </c>
      <c r="J180" s="12" t="s">
        <v>7272</v>
      </c>
      <c r="K180" s="12" t="s">
        <v>7746</v>
      </c>
      <c r="L180" s="12"/>
      <c r="M180" s="12"/>
      <c r="N180" s="12"/>
      <c r="O180" s="12" t="s">
        <v>4278</v>
      </c>
      <c r="P180" s="12"/>
      <c r="Q180" s="12"/>
      <c r="R180" s="12"/>
      <c r="S180" s="12"/>
      <c r="T180" s="12"/>
      <c r="U180" s="12"/>
      <c r="V180" s="12"/>
      <c r="W180" s="12"/>
      <c r="X180" s="12"/>
      <c r="Y180" s="12"/>
      <c r="Z180" s="12"/>
      <c r="AA180" s="12"/>
    </row>
    <row r="181" spans="1:27" x14ac:dyDescent="0.25">
      <c r="A181" s="12" t="s">
        <v>6863</v>
      </c>
      <c r="B181" s="12" t="s">
        <v>7861</v>
      </c>
      <c r="C181" s="12" t="s">
        <v>7877</v>
      </c>
      <c r="D181" s="12" t="s">
        <v>7746</v>
      </c>
      <c r="E181" s="12" t="s">
        <v>8012</v>
      </c>
      <c r="F181" s="12" t="s">
        <v>8013</v>
      </c>
      <c r="G181" s="12" t="s">
        <v>8014</v>
      </c>
      <c r="H181" s="12" t="s">
        <v>8015</v>
      </c>
      <c r="I181" s="12" t="s">
        <v>8016</v>
      </c>
      <c r="J181" s="12" t="s">
        <v>7272</v>
      </c>
      <c r="K181" s="12" t="s">
        <v>7746</v>
      </c>
      <c r="L181" s="12"/>
      <c r="M181" s="12"/>
      <c r="N181" s="12"/>
      <c r="O181" s="12" t="s">
        <v>4278</v>
      </c>
      <c r="P181" s="12"/>
      <c r="Q181" s="12"/>
      <c r="R181" s="12"/>
      <c r="S181" s="12"/>
      <c r="T181" s="12"/>
      <c r="U181" s="12"/>
      <c r="V181" s="12"/>
      <c r="W181" s="12"/>
      <c r="X181" s="12"/>
      <c r="Y181" s="12"/>
      <c r="Z181" s="12"/>
      <c r="AA181" s="12"/>
    </row>
    <row r="182" spans="1:27" ht="51" x14ac:dyDescent="0.25">
      <c r="A182" s="12" t="s">
        <v>6863</v>
      </c>
      <c r="B182" s="12" t="s">
        <v>7861</v>
      </c>
      <c r="C182" s="12" t="s">
        <v>7877</v>
      </c>
      <c r="D182" s="12" t="s">
        <v>7746</v>
      </c>
      <c r="E182" s="12" t="s">
        <v>8017</v>
      </c>
      <c r="F182" s="12" t="s">
        <v>8018</v>
      </c>
      <c r="G182" s="12" t="s">
        <v>8019</v>
      </c>
      <c r="H182" s="12" t="s">
        <v>8020</v>
      </c>
      <c r="I182" s="12" t="s">
        <v>8016</v>
      </c>
      <c r="J182" s="12" t="s">
        <v>7272</v>
      </c>
      <c r="K182" s="12" t="s">
        <v>7746</v>
      </c>
      <c r="L182" s="12"/>
      <c r="M182" s="12"/>
      <c r="N182" s="12"/>
      <c r="O182" s="12" t="s">
        <v>4278</v>
      </c>
      <c r="P182" s="12"/>
      <c r="Q182" s="12"/>
      <c r="R182" s="12"/>
      <c r="S182" s="12"/>
      <c r="T182" s="12"/>
      <c r="U182" s="12"/>
      <c r="V182" s="12"/>
      <c r="W182" s="12"/>
      <c r="X182" s="12"/>
      <c r="Y182" s="12"/>
      <c r="Z182" s="12"/>
      <c r="AA182" s="12"/>
    </row>
    <row r="183" spans="1:27" ht="38.25" x14ac:dyDescent="0.25">
      <c r="A183" s="12" t="s">
        <v>6863</v>
      </c>
      <c r="B183" s="12" t="s">
        <v>7861</v>
      </c>
      <c r="C183" s="12" t="s">
        <v>7877</v>
      </c>
      <c r="D183" s="12" t="s">
        <v>7746</v>
      </c>
      <c r="E183" s="12" t="s">
        <v>8021</v>
      </c>
      <c r="F183" s="12" t="s">
        <v>8022</v>
      </c>
      <c r="G183" s="12" t="s">
        <v>8023</v>
      </c>
      <c r="H183" s="12" t="s">
        <v>8024</v>
      </c>
      <c r="I183" s="12" t="s">
        <v>8016</v>
      </c>
      <c r="J183" s="12" t="s">
        <v>7272</v>
      </c>
      <c r="K183" s="12" t="s">
        <v>7746</v>
      </c>
      <c r="L183" s="12"/>
      <c r="M183" s="12"/>
      <c r="N183" s="12"/>
      <c r="O183" s="12" t="s">
        <v>4278</v>
      </c>
      <c r="P183" s="12"/>
      <c r="Q183" s="12"/>
      <c r="R183" s="12"/>
      <c r="S183" s="12"/>
      <c r="T183" s="12"/>
      <c r="U183" s="12"/>
      <c r="V183" s="12"/>
      <c r="W183" s="12"/>
      <c r="X183" s="12"/>
      <c r="Y183" s="12"/>
      <c r="Z183" s="12"/>
      <c r="AA183" s="12"/>
    </row>
    <row r="184" spans="1:27" ht="25.5" x14ac:dyDescent="0.25">
      <c r="A184" s="12" t="s">
        <v>6863</v>
      </c>
      <c r="B184" s="12" t="s">
        <v>7861</v>
      </c>
      <c r="C184" s="12" t="s">
        <v>7877</v>
      </c>
      <c r="D184" s="12" t="s">
        <v>7746</v>
      </c>
      <c r="E184" s="12" t="s">
        <v>8025</v>
      </c>
      <c r="F184" s="12" t="s">
        <v>8026</v>
      </c>
      <c r="G184" s="12" t="s">
        <v>8027</v>
      </c>
      <c r="H184" s="12" t="s">
        <v>8028</v>
      </c>
      <c r="I184" s="12" t="s">
        <v>8016</v>
      </c>
      <c r="J184" s="12" t="s">
        <v>7272</v>
      </c>
      <c r="K184" s="12" t="s">
        <v>7746</v>
      </c>
      <c r="L184" s="12"/>
      <c r="M184" s="12"/>
      <c r="N184" s="12"/>
      <c r="O184" s="12" t="s">
        <v>4278</v>
      </c>
      <c r="P184" s="12"/>
      <c r="Q184" s="12"/>
      <c r="R184" s="12"/>
      <c r="S184" s="12"/>
      <c r="T184" s="12"/>
      <c r="U184" s="12"/>
      <c r="V184" s="12"/>
      <c r="W184" s="12"/>
      <c r="X184" s="12"/>
      <c r="Y184" s="12"/>
      <c r="Z184" s="12"/>
      <c r="AA184" s="12"/>
    </row>
    <row r="185" spans="1:27" ht="25.5" x14ac:dyDescent="0.25">
      <c r="A185" s="12" t="s">
        <v>6863</v>
      </c>
      <c r="B185" s="12" t="s">
        <v>7861</v>
      </c>
      <c r="C185" s="12" t="s">
        <v>7877</v>
      </c>
      <c r="D185" s="12" t="s">
        <v>7746</v>
      </c>
      <c r="E185" s="12" t="s">
        <v>8029</v>
      </c>
      <c r="F185" s="12" t="s">
        <v>8030</v>
      </c>
      <c r="G185" s="12" t="s">
        <v>8031</v>
      </c>
      <c r="H185" s="12" t="s">
        <v>8032</v>
      </c>
      <c r="I185" s="12" t="s">
        <v>8016</v>
      </c>
      <c r="J185" s="12" t="s">
        <v>7272</v>
      </c>
      <c r="K185" s="12" t="s">
        <v>7746</v>
      </c>
      <c r="L185" s="12"/>
      <c r="M185" s="12"/>
      <c r="N185" s="12"/>
      <c r="O185" s="12" t="s">
        <v>4278</v>
      </c>
      <c r="P185" s="12"/>
      <c r="Q185" s="12"/>
      <c r="R185" s="12"/>
      <c r="S185" s="12"/>
      <c r="T185" s="12"/>
      <c r="U185" s="12"/>
      <c r="V185" s="12"/>
      <c r="W185" s="12"/>
      <c r="X185" s="12"/>
      <c r="Y185" s="12"/>
      <c r="Z185" s="12"/>
      <c r="AA185" s="12"/>
    </row>
    <row r="186" spans="1:27" ht="25.5" x14ac:dyDescent="0.25">
      <c r="A186" s="12" t="s">
        <v>6863</v>
      </c>
      <c r="B186" s="12" t="s">
        <v>7861</v>
      </c>
      <c r="C186" s="12" t="s">
        <v>7877</v>
      </c>
      <c r="D186" s="12" t="s">
        <v>7746</v>
      </c>
      <c r="E186" s="12" t="s">
        <v>8033</v>
      </c>
      <c r="F186" s="12" t="s">
        <v>8034</v>
      </c>
      <c r="G186" s="12" t="s">
        <v>8035</v>
      </c>
      <c r="H186" s="12" t="s">
        <v>8036</v>
      </c>
      <c r="I186" s="12" t="s">
        <v>8016</v>
      </c>
      <c r="J186" s="12" t="s">
        <v>7272</v>
      </c>
      <c r="K186" s="12" t="s">
        <v>7746</v>
      </c>
      <c r="L186" s="12"/>
      <c r="M186" s="12"/>
      <c r="N186" s="12"/>
      <c r="O186" s="12" t="s">
        <v>4278</v>
      </c>
      <c r="P186" s="12" t="s">
        <v>7653</v>
      </c>
      <c r="Q186" s="12"/>
      <c r="R186" s="12"/>
      <c r="S186" s="12"/>
      <c r="T186" s="12"/>
      <c r="U186" s="12"/>
      <c r="V186" s="12"/>
      <c r="W186" s="12"/>
      <c r="X186" s="12"/>
      <c r="Y186" s="12"/>
      <c r="Z186" s="12"/>
      <c r="AA186" s="12"/>
    </row>
    <row r="187" spans="1:27" ht="25.5" x14ac:dyDescent="0.25">
      <c r="A187" s="12" t="s">
        <v>6863</v>
      </c>
      <c r="B187" s="12" t="s">
        <v>7861</v>
      </c>
      <c r="C187" s="12" t="s">
        <v>7877</v>
      </c>
      <c r="D187" s="12" t="s">
        <v>7746</v>
      </c>
      <c r="E187" s="12" t="s">
        <v>8037</v>
      </c>
      <c r="F187" s="12" t="s">
        <v>8038</v>
      </c>
      <c r="G187" s="12" t="s">
        <v>8039</v>
      </c>
      <c r="H187" s="12" t="s">
        <v>8040</v>
      </c>
      <c r="I187" s="12" t="s">
        <v>8016</v>
      </c>
      <c r="J187" s="12" t="s">
        <v>7272</v>
      </c>
      <c r="K187" s="12" t="s">
        <v>7746</v>
      </c>
      <c r="L187" s="12"/>
      <c r="M187" s="12"/>
      <c r="N187" s="12"/>
      <c r="O187" s="12" t="s">
        <v>4278</v>
      </c>
      <c r="P187" s="12" t="s">
        <v>7653</v>
      </c>
      <c r="Q187" s="12"/>
      <c r="R187" s="12"/>
      <c r="S187" s="12"/>
      <c r="T187" s="12"/>
      <c r="U187" s="12"/>
      <c r="V187" s="12"/>
      <c r="W187" s="12"/>
      <c r="X187" s="12"/>
      <c r="Y187" s="12"/>
      <c r="Z187" s="12"/>
      <c r="AA187" s="12"/>
    </row>
    <row r="188" spans="1:27" ht="38.25" x14ac:dyDescent="0.25">
      <c r="A188" s="12" t="s">
        <v>6863</v>
      </c>
      <c r="B188" s="12" t="s">
        <v>7861</v>
      </c>
      <c r="C188" s="12" t="s">
        <v>7964</v>
      </c>
      <c r="D188" s="12" t="s">
        <v>7746</v>
      </c>
      <c r="E188" s="12" t="s">
        <v>8041</v>
      </c>
      <c r="F188" s="12" t="s">
        <v>8042</v>
      </c>
      <c r="G188" s="12" t="s">
        <v>8043</v>
      </c>
      <c r="H188" s="12" t="s">
        <v>8044</v>
      </c>
      <c r="I188" s="12" t="s">
        <v>8045</v>
      </c>
      <c r="J188" s="12" t="s">
        <v>7272</v>
      </c>
      <c r="K188" s="12" t="s">
        <v>7746</v>
      </c>
      <c r="L188" s="12"/>
      <c r="M188" s="12"/>
      <c r="N188" s="12"/>
      <c r="O188" s="12" t="s">
        <v>4278</v>
      </c>
      <c r="P188" s="12"/>
      <c r="Q188" s="12"/>
      <c r="R188" s="12"/>
      <c r="S188" s="12"/>
      <c r="T188" s="12"/>
      <c r="U188" s="12"/>
      <c r="V188" s="12"/>
      <c r="W188" s="12"/>
      <c r="X188" s="12"/>
      <c r="Y188" s="12"/>
      <c r="Z188" s="12"/>
      <c r="AA188" s="12"/>
    </row>
    <row r="189" spans="1:27" ht="25.5" x14ac:dyDescent="0.25">
      <c r="A189" s="12" t="s">
        <v>6863</v>
      </c>
      <c r="B189" s="12" t="s">
        <v>7861</v>
      </c>
      <c r="C189" s="12" t="s">
        <v>8046</v>
      </c>
      <c r="D189" s="12" t="s">
        <v>7746</v>
      </c>
      <c r="E189" s="12" t="s">
        <v>8047</v>
      </c>
      <c r="F189" s="12" t="s">
        <v>8048</v>
      </c>
      <c r="G189" s="12" t="s">
        <v>8049</v>
      </c>
      <c r="H189" s="12" t="s">
        <v>8050</v>
      </c>
      <c r="I189" s="12" t="s">
        <v>8051</v>
      </c>
      <c r="J189" s="12" t="s">
        <v>7272</v>
      </c>
      <c r="K189" s="12" t="s">
        <v>7746</v>
      </c>
      <c r="L189" s="12"/>
      <c r="M189" s="12"/>
      <c r="N189" s="12"/>
      <c r="O189" s="12" t="s">
        <v>4278</v>
      </c>
      <c r="P189" s="12"/>
      <c r="Q189" s="12"/>
      <c r="R189" s="12"/>
      <c r="S189" s="12"/>
      <c r="T189" s="12"/>
      <c r="U189" s="12"/>
      <c r="V189" s="12"/>
      <c r="W189" s="12"/>
      <c r="X189" s="12"/>
      <c r="Y189" s="12"/>
      <c r="Z189" s="12"/>
      <c r="AA189" s="12"/>
    </row>
    <row r="190" spans="1:27" ht="38.25" x14ac:dyDescent="0.25">
      <c r="A190" s="12" t="s">
        <v>6863</v>
      </c>
      <c r="B190" s="12" t="s">
        <v>7861</v>
      </c>
      <c r="C190" s="12" t="s">
        <v>8046</v>
      </c>
      <c r="D190" s="12" t="s">
        <v>7746</v>
      </c>
      <c r="E190" s="12" t="s">
        <v>8052</v>
      </c>
      <c r="F190" s="12" t="s">
        <v>8053</v>
      </c>
      <c r="G190" s="12" t="s">
        <v>8054</v>
      </c>
      <c r="H190" s="12" t="s">
        <v>8055</v>
      </c>
      <c r="I190" s="12" t="s">
        <v>8051</v>
      </c>
      <c r="J190" s="12" t="s">
        <v>7272</v>
      </c>
      <c r="K190" s="12" t="s">
        <v>7746</v>
      </c>
      <c r="L190" s="12"/>
      <c r="M190" s="12"/>
      <c r="N190" s="12"/>
      <c r="O190" s="12" t="s">
        <v>4278</v>
      </c>
      <c r="P190" s="12"/>
      <c r="Q190" s="12"/>
      <c r="R190" s="12"/>
      <c r="S190" s="12"/>
      <c r="T190" s="12"/>
      <c r="U190" s="12"/>
      <c r="V190" s="12"/>
      <c r="W190" s="12"/>
      <c r="X190" s="12"/>
      <c r="Y190" s="12"/>
      <c r="Z190" s="12"/>
      <c r="AA190" s="12"/>
    </row>
    <row r="191" spans="1:27" ht="38.25" x14ac:dyDescent="0.25">
      <c r="A191" s="12" t="s">
        <v>6863</v>
      </c>
      <c r="B191" s="12" t="s">
        <v>7861</v>
      </c>
      <c r="C191" s="12" t="s">
        <v>8046</v>
      </c>
      <c r="D191" s="12" t="s">
        <v>7746</v>
      </c>
      <c r="E191" s="12" t="s">
        <v>8056</v>
      </c>
      <c r="F191" s="12" t="s">
        <v>8057</v>
      </c>
      <c r="G191" s="12" t="s">
        <v>8058</v>
      </c>
      <c r="H191" s="12" t="s">
        <v>8059</v>
      </c>
      <c r="I191" s="12" t="s">
        <v>8051</v>
      </c>
      <c r="J191" s="12" t="s">
        <v>7272</v>
      </c>
      <c r="K191" s="12" t="s">
        <v>7746</v>
      </c>
      <c r="L191" s="12"/>
      <c r="M191" s="12"/>
      <c r="N191" s="12"/>
      <c r="O191" s="12" t="s">
        <v>4278</v>
      </c>
      <c r="P191" s="12"/>
      <c r="Q191" s="12"/>
      <c r="R191" s="12"/>
      <c r="S191" s="12"/>
      <c r="T191" s="12"/>
      <c r="U191" s="12"/>
      <c r="V191" s="12"/>
      <c r="W191" s="12"/>
      <c r="X191" s="12"/>
      <c r="Y191" s="12"/>
      <c r="Z191" s="12"/>
      <c r="AA191" s="12"/>
    </row>
    <row r="192" spans="1:27" ht="25.5" x14ac:dyDescent="0.25">
      <c r="A192" s="12" t="s">
        <v>6863</v>
      </c>
      <c r="B192" s="12" t="s">
        <v>7861</v>
      </c>
      <c r="C192" s="12" t="s">
        <v>8046</v>
      </c>
      <c r="D192" s="12" t="s">
        <v>7746</v>
      </c>
      <c r="E192" s="12" t="s">
        <v>8060</v>
      </c>
      <c r="F192" s="12" t="s">
        <v>8061</v>
      </c>
      <c r="G192" s="12" t="s">
        <v>8062</v>
      </c>
      <c r="H192" s="12" t="s">
        <v>8063</v>
      </c>
      <c r="I192" s="12" t="s">
        <v>8051</v>
      </c>
      <c r="J192" s="12" t="s">
        <v>7272</v>
      </c>
      <c r="K192" s="12" t="s">
        <v>7746</v>
      </c>
      <c r="L192" s="12"/>
      <c r="M192" s="12"/>
      <c r="N192" s="12"/>
      <c r="O192" s="12" t="s">
        <v>4278</v>
      </c>
      <c r="P192" s="12"/>
      <c r="Q192" s="12"/>
      <c r="R192" s="12"/>
      <c r="S192" s="12"/>
      <c r="T192" s="12"/>
      <c r="U192" s="12"/>
      <c r="V192" s="12"/>
      <c r="W192" s="12"/>
      <c r="X192" s="12"/>
      <c r="Y192" s="12"/>
      <c r="Z192" s="12"/>
      <c r="AA192" s="12"/>
    </row>
    <row r="193" spans="1:27" ht="25.5" x14ac:dyDescent="0.25">
      <c r="A193" s="12" t="s">
        <v>6863</v>
      </c>
      <c r="B193" s="12" t="s">
        <v>7861</v>
      </c>
      <c r="C193" s="12" t="s">
        <v>8046</v>
      </c>
      <c r="D193" s="12" t="s">
        <v>7746</v>
      </c>
      <c r="E193" s="12" t="s">
        <v>8064</v>
      </c>
      <c r="F193" s="12" t="s">
        <v>8065</v>
      </c>
      <c r="G193" s="12" t="s">
        <v>8066</v>
      </c>
      <c r="H193" s="12" t="s">
        <v>8067</v>
      </c>
      <c r="I193" s="12" t="s">
        <v>8051</v>
      </c>
      <c r="J193" s="12" t="s">
        <v>7272</v>
      </c>
      <c r="K193" s="12" t="s">
        <v>7746</v>
      </c>
      <c r="L193" s="12"/>
      <c r="M193" s="12"/>
      <c r="N193" s="12"/>
      <c r="O193" s="12" t="s">
        <v>4278</v>
      </c>
      <c r="P193" s="12"/>
      <c r="Q193" s="12"/>
      <c r="R193" s="12"/>
      <c r="S193" s="12"/>
      <c r="T193" s="12"/>
      <c r="U193" s="12"/>
      <c r="V193" s="12"/>
      <c r="W193" s="12"/>
      <c r="X193" s="12"/>
      <c r="Y193" s="12"/>
      <c r="Z193" s="12"/>
      <c r="AA193" s="12"/>
    </row>
    <row r="194" spans="1:27" ht="25.5" x14ac:dyDescent="0.25">
      <c r="A194" s="12" t="s">
        <v>6863</v>
      </c>
      <c r="B194" s="12" t="s">
        <v>7861</v>
      </c>
      <c r="C194" s="12" t="s">
        <v>8046</v>
      </c>
      <c r="D194" s="12" t="s">
        <v>7746</v>
      </c>
      <c r="E194" s="12" t="s">
        <v>8068</v>
      </c>
      <c r="F194" s="12" t="s">
        <v>8069</v>
      </c>
      <c r="G194" s="12" t="s">
        <v>8070</v>
      </c>
      <c r="H194" s="12" t="s">
        <v>8071</v>
      </c>
      <c r="I194" s="12" t="s">
        <v>8051</v>
      </c>
      <c r="J194" s="12" t="s">
        <v>7272</v>
      </c>
      <c r="K194" s="12" t="s">
        <v>7746</v>
      </c>
      <c r="L194" s="12"/>
      <c r="M194" s="12"/>
      <c r="N194" s="12"/>
      <c r="O194" s="12" t="s">
        <v>4278</v>
      </c>
      <c r="P194" s="12"/>
      <c r="Q194" s="12"/>
      <c r="R194" s="12"/>
      <c r="S194" s="12"/>
      <c r="T194" s="12"/>
      <c r="U194" s="12"/>
      <c r="V194" s="12"/>
      <c r="W194" s="12"/>
      <c r="X194" s="12"/>
      <c r="Y194" s="12"/>
      <c r="Z194" s="12"/>
      <c r="AA194" s="12"/>
    </row>
    <row r="195" spans="1:27" ht="38.25" x14ac:dyDescent="0.25">
      <c r="A195" s="12" t="s">
        <v>6863</v>
      </c>
      <c r="B195" s="12" t="s">
        <v>7861</v>
      </c>
      <c r="C195" s="12" t="s">
        <v>8072</v>
      </c>
      <c r="D195" s="12" t="s">
        <v>7746</v>
      </c>
      <c r="E195" s="12" t="s">
        <v>8073</v>
      </c>
      <c r="F195" s="12" t="s">
        <v>8074</v>
      </c>
      <c r="G195" s="12" t="s">
        <v>8075</v>
      </c>
      <c r="H195" s="12" t="s">
        <v>8076</v>
      </c>
      <c r="I195" s="12" t="s">
        <v>8077</v>
      </c>
      <c r="J195" s="12" t="s">
        <v>7272</v>
      </c>
      <c r="K195" s="12" t="s">
        <v>7746</v>
      </c>
      <c r="L195" s="12"/>
      <c r="M195" s="12"/>
      <c r="N195" s="12"/>
      <c r="O195" s="12" t="s">
        <v>4278</v>
      </c>
      <c r="P195" s="12"/>
      <c r="Q195" s="12"/>
      <c r="R195" s="12"/>
      <c r="S195" s="12"/>
      <c r="T195" s="12"/>
      <c r="U195" s="12"/>
      <c r="V195" s="12"/>
      <c r="W195" s="12"/>
      <c r="X195" s="12"/>
      <c r="Y195" s="12"/>
      <c r="Z195" s="12"/>
      <c r="AA195" s="12"/>
    </row>
    <row r="196" spans="1:27" ht="38.25" x14ac:dyDescent="0.25">
      <c r="A196" s="12" t="s">
        <v>6863</v>
      </c>
      <c r="B196" s="12" t="s">
        <v>7861</v>
      </c>
      <c r="C196" s="12" t="s">
        <v>8072</v>
      </c>
      <c r="D196" s="12" t="s">
        <v>7746</v>
      </c>
      <c r="E196" s="12" t="s">
        <v>8078</v>
      </c>
      <c r="F196" s="12" t="s">
        <v>8079</v>
      </c>
      <c r="G196" s="12" t="s">
        <v>8080</v>
      </c>
      <c r="H196" s="12" t="s">
        <v>8081</v>
      </c>
      <c r="I196" s="12" t="s">
        <v>8077</v>
      </c>
      <c r="J196" s="12" t="s">
        <v>7272</v>
      </c>
      <c r="K196" s="12" t="s">
        <v>7746</v>
      </c>
      <c r="L196" s="12"/>
      <c r="M196" s="12"/>
      <c r="N196" s="12"/>
      <c r="O196" s="12" t="s">
        <v>4278</v>
      </c>
      <c r="P196" s="12"/>
      <c r="Q196" s="12"/>
      <c r="R196" s="12"/>
      <c r="S196" s="12"/>
      <c r="T196" s="12"/>
      <c r="U196" s="12"/>
      <c r="V196" s="12"/>
      <c r="W196" s="12"/>
      <c r="X196" s="12"/>
      <c r="Y196" s="12"/>
      <c r="Z196" s="12"/>
      <c r="AA196" s="12"/>
    </row>
    <row r="197" spans="1:27" ht="25.5" x14ac:dyDescent="0.25">
      <c r="A197" s="12" t="s">
        <v>6863</v>
      </c>
      <c r="B197" s="12" t="s">
        <v>7861</v>
      </c>
      <c r="C197" s="12" t="s">
        <v>8072</v>
      </c>
      <c r="D197" s="12" t="s">
        <v>7746</v>
      </c>
      <c r="E197" s="12" t="s">
        <v>8082</v>
      </c>
      <c r="F197" s="12" t="s">
        <v>8083</v>
      </c>
      <c r="G197" s="12" t="s">
        <v>8084</v>
      </c>
      <c r="H197" s="12" t="s">
        <v>8085</v>
      </c>
      <c r="I197" s="12" t="s">
        <v>8077</v>
      </c>
      <c r="J197" s="12" t="s">
        <v>7272</v>
      </c>
      <c r="K197" s="12" t="s">
        <v>7746</v>
      </c>
      <c r="L197" s="12"/>
      <c r="M197" s="12"/>
      <c r="N197" s="12"/>
      <c r="O197" s="12" t="s">
        <v>4278</v>
      </c>
      <c r="P197" s="12"/>
      <c r="Q197" s="12"/>
      <c r="R197" s="12"/>
      <c r="S197" s="12"/>
      <c r="T197" s="12"/>
      <c r="U197" s="12"/>
      <c r="V197" s="12"/>
      <c r="W197" s="12"/>
      <c r="X197" s="12"/>
      <c r="Y197" s="12"/>
      <c r="Z197" s="12"/>
      <c r="AA197" s="12"/>
    </row>
    <row r="198" spans="1:27" ht="38.25" x14ac:dyDescent="0.25">
      <c r="A198" s="12" t="s">
        <v>6863</v>
      </c>
      <c r="B198" s="12" t="s">
        <v>7861</v>
      </c>
      <c r="C198" s="12" t="s">
        <v>8072</v>
      </c>
      <c r="D198" s="12" t="s">
        <v>7746</v>
      </c>
      <c r="E198" s="12" t="s">
        <v>8086</v>
      </c>
      <c r="F198" s="12" t="s">
        <v>8087</v>
      </c>
      <c r="G198" s="12" t="s">
        <v>8088</v>
      </c>
      <c r="H198" s="12" t="s">
        <v>8089</v>
      </c>
      <c r="I198" s="12" t="s">
        <v>8077</v>
      </c>
      <c r="J198" s="12" t="s">
        <v>7272</v>
      </c>
      <c r="K198" s="12" t="s">
        <v>7746</v>
      </c>
      <c r="L198" s="12"/>
      <c r="M198" s="12"/>
      <c r="N198" s="12"/>
      <c r="O198" s="12" t="s">
        <v>4278</v>
      </c>
      <c r="P198" s="12"/>
      <c r="Q198" s="12"/>
      <c r="R198" s="12"/>
      <c r="S198" s="12"/>
      <c r="T198" s="12"/>
      <c r="U198" s="12"/>
      <c r="V198" s="12"/>
      <c r="W198" s="12"/>
      <c r="X198" s="12"/>
      <c r="Y198" s="12"/>
      <c r="Z198" s="12"/>
      <c r="AA198" s="12"/>
    </row>
    <row r="199" spans="1:27" ht="38.25" x14ac:dyDescent="0.25">
      <c r="A199" s="12" t="s">
        <v>6863</v>
      </c>
      <c r="B199" s="12" t="s">
        <v>7861</v>
      </c>
      <c r="C199" s="12" t="s">
        <v>8072</v>
      </c>
      <c r="D199" s="12" t="s">
        <v>7746</v>
      </c>
      <c r="E199" s="12" t="s">
        <v>8090</v>
      </c>
      <c r="F199" s="12" t="s">
        <v>8091</v>
      </c>
      <c r="G199" s="12" t="s">
        <v>8092</v>
      </c>
      <c r="H199" s="12" t="s">
        <v>8093</v>
      </c>
      <c r="I199" s="12" t="s">
        <v>8094</v>
      </c>
      <c r="J199" s="12" t="s">
        <v>7272</v>
      </c>
      <c r="K199" s="12" t="s">
        <v>7746</v>
      </c>
      <c r="L199" s="12"/>
      <c r="M199" s="12"/>
      <c r="N199" s="12"/>
      <c r="O199" s="12" t="s">
        <v>4278</v>
      </c>
      <c r="P199" s="12"/>
      <c r="Q199" s="12"/>
      <c r="R199" s="12"/>
      <c r="S199" s="12"/>
      <c r="T199" s="12"/>
      <c r="U199" s="12"/>
      <c r="V199" s="12"/>
      <c r="W199" s="12"/>
      <c r="X199" s="12"/>
      <c r="Y199" s="12"/>
      <c r="Z199" s="12"/>
      <c r="AA199" s="12"/>
    </row>
    <row r="200" spans="1:27" ht="25.5" x14ac:dyDescent="0.25">
      <c r="A200" s="12" t="s">
        <v>6952</v>
      </c>
      <c r="B200" s="12" t="s">
        <v>8095</v>
      </c>
      <c r="C200" s="12" t="s">
        <v>8096</v>
      </c>
      <c r="D200" s="12" t="s">
        <v>7746</v>
      </c>
      <c r="E200" s="12" t="s">
        <v>8097</v>
      </c>
      <c r="F200" s="12" t="s">
        <v>8098</v>
      </c>
      <c r="G200" s="12" t="s">
        <v>8099</v>
      </c>
      <c r="H200" s="12" t="s">
        <v>8100</v>
      </c>
      <c r="I200" s="12" t="s">
        <v>8101</v>
      </c>
      <c r="J200" s="12" t="s">
        <v>7272</v>
      </c>
      <c r="K200" s="12" t="s">
        <v>7746</v>
      </c>
      <c r="L200" s="12"/>
      <c r="M200" s="12"/>
      <c r="N200" s="12"/>
      <c r="O200" s="12" t="s">
        <v>4278</v>
      </c>
      <c r="P200" s="12"/>
      <c r="Q200" s="12"/>
      <c r="R200" s="12"/>
      <c r="S200" s="12"/>
      <c r="T200" s="12"/>
      <c r="U200" s="12"/>
      <c r="V200" s="12"/>
      <c r="W200" s="12"/>
      <c r="X200" s="12"/>
      <c r="Y200" s="12"/>
      <c r="Z200" s="12"/>
      <c r="AA200" s="12"/>
    </row>
    <row r="201" spans="1:27" ht="25.5" x14ac:dyDescent="0.25">
      <c r="A201" s="12" t="s">
        <v>6952</v>
      </c>
      <c r="B201" s="12" t="s">
        <v>8095</v>
      </c>
      <c r="C201" s="12" t="s">
        <v>8096</v>
      </c>
      <c r="D201" s="12" t="s">
        <v>7746</v>
      </c>
      <c r="E201" s="12" t="s">
        <v>8102</v>
      </c>
      <c r="F201" s="12" t="s">
        <v>8103</v>
      </c>
      <c r="G201" s="12" t="s">
        <v>8104</v>
      </c>
      <c r="H201" s="12" t="s">
        <v>8105</v>
      </c>
      <c r="I201" s="12" t="s">
        <v>8101</v>
      </c>
      <c r="J201" s="12" t="s">
        <v>7272</v>
      </c>
      <c r="K201" s="12" t="s">
        <v>7746</v>
      </c>
      <c r="L201" s="12"/>
      <c r="M201" s="12"/>
      <c r="N201" s="12"/>
      <c r="O201" s="12" t="s">
        <v>4278</v>
      </c>
      <c r="P201" s="12"/>
      <c r="Q201" s="12"/>
      <c r="R201" s="12"/>
      <c r="S201" s="12"/>
      <c r="T201" s="12"/>
      <c r="U201" s="12"/>
      <c r="V201" s="12"/>
      <c r="W201" s="12"/>
      <c r="X201" s="12"/>
      <c r="Y201" s="12"/>
      <c r="Z201" s="12"/>
      <c r="AA201" s="12"/>
    </row>
    <row r="202" spans="1:27" ht="38.25" x14ac:dyDescent="0.25">
      <c r="A202" s="12" t="s">
        <v>6952</v>
      </c>
      <c r="B202" s="12" t="s">
        <v>8095</v>
      </c>
      <c r="C202" s="12" t="s">
        <v>8096</v>
      </c>
      <c r="D202" s="12" t="s">
        <v>7746</v>
      </c>
      <c r="E202" s="12" t="s">
        <v>8106</v>
      </c>
      <c r="F202" s="12" t="s">
        <v>8107</v>
      </c>
      <c r="G202" s="12" t="s">
        <v>8108</v>
      </c>
      <c r="H202" s="12" t="s">
        <v>8109</v>
      </c>
      <c r="I202" s="12" t="s">
        <v>8110</v>
      </c>
      <c r="J202" s="12" t="s">
        <v>7272</v>
      </c>
      <c r="K202" s="12" t="s">
        <v>7746</v>
      </c>
      <c r="L202" s="12"/>
      <c r="M202" s="12"/>
      <c r="N202" s="12"/>
      <c r="O202" s="12" t="s">
        <v>4278</v>
      </c>
      <c r="P202" s="12"/>
      <c r="Q202" s="12"/>
      <c r="R202" s="12"/>
      <c r="S202" s="12"/>
      <c r="T202" s="12"/>
      <c r="U202" s="12"/>
      <c r="V202" s="12"/>
      <c r="W202" s="12"/>
      <c r="X202" s="12"/>
      <c r="Y202" s="12"/>
      <c r="Z202" s="12"/>
      <c r="AA202" s="12"/>
    </row>
    <row r="203" spans="1:27" ht="25.5" x14ac:dyDescent="0.25">
      <c r="A203" s="12" t="s">
        <v>6952</v>
      </c>
      <c r="B203" s="12" t="s">
        <v>8095</v>
      </c>
      <c r="C203" s="12" t="s">
        <v>8096</v>
      </c>
      <c r="D203" s="12" t="s">
        <v>7746</v>
      </c>
      <c r="E203" s="12" t="s">
        <v>8111</v>
      </c>
      <c r="F203" s="12" t="s">
        <v>8112</v>
      </c>
      <c r="G203" s="12" t="s">
        <v>8113</v>
      </c>
      <c r="H203" s="12" t="s">
        <v>8114</v>
      </c>
      <c r="I203" s="12" t="s">
        <v>8110</v>
      </c>
      <c r="J203" s="12" t="s">
        <v>7272</v>
      </c>
      <c r="K203" s="12" t="s">
        <v>7746</v>
      </c>
      <c r="L203" s="12"/>
      <c r="M203" s="12"/>
      <c r="N203" s="12"/>
      <c r="O203" s="12" t="s">
        <v>4278</v>
      </c>
      <c r="P203" s="12"/>
      <c r="Q203" s="12"/>
      <c r="R203" s="12"/>
      <c r="S203" s="12"/>
      <c r="T203" s="12"/>
      <c r="U203" s="12"/>
      <c r="V203" s="12"/>
      <c r="W203" s="12"/>
      <c r="X203" s="12"/>
      <c r="Y203" s="12"/>
      <c r="Z203" s="12"/>
      <c r="AA203" s="12"/>
    </row>
    <row r="204" spans="1:27" ht="25.5" x14ac:dyDescent="0.25">
      <c r="A204" s="12" t="s">
        <v>6952</v>
      </c>
      <c r="B204" s="12" t="s">
        <v>8095</v>
      </c>
      <c r="C204" s="12" t="s">
        <v>8096</v>
      </c>
      <c r="D204" s="12" t="s">
        <v>7746</v>
      </c>
      <c r="E204" s="12" t="s">
        <v>8115</v>
      </c>
      <c r="F204" s="12" t="s">
        <v>8116</v>
      </c>
      <c r="G204" s="12" t="s">
        <v>8117</v>
      </c>
      <c r="H204" s="12" t="s">
        <v>8118</v>
      </c>
      <c r="I204" s="12" t="s">
        <v>8119</v>
      </c>
      <c r="J204" s="12" t="s">
        <v>7272</v>
      </c>
      <c r="K204" s="12" t="s">
        <v>7746</v>
      </c>
      <c r="L204" s="12"/>
      <c r="M204" s="12"/>
      <c r="N204" s="12"/>
      <c r="O204" s="12" t="s">
        <v>4278</v>
      </c>
      <c r="P204" s="12"/>
      <c r="Q204" s="12"/>
      <c r="R204" s="12"/>
      <c r="S204" s="12"/>
      <c r="T204" s="12"/>
      <c r="U204" s="12"/>
      <c r="V204" s="12"/>
      <c r="W204" s="12"/>
      <c r="X204" s="12"/>
      <c r="Y204" s="12"/>
      <c r="Z204" s="12"/>
      <c r="AA204" s="12"/>
    </row>
    <row r="205" spans="1:27" ht="25.5" x14ac:dyDescent="0.25">
      <c r="A205" s="12" t="s">
        <v>6952</v>
      </c>
      <c r="B205" s="12" t="s">
        <v>8095</v>
      </c>
      <c r="C205" s="12" t="s">
        <v>8096</v>
      </c>
      <c r="D205" s="12" t="s">
        <v>7746</v>
      </c>
      <c r="E205" s="12" t="s">
        <v>8120</v>
      </c>
      <c r="F205" s="12" t="s">
        <v>8121</v>
      </c>
      <c r="G205" s="12" t="s">
        <v>8122</v>
      </c>
      <c r="H205" s="12" t="s">
        <v>8123</v>
      </c>
      <c r="I205" s="12" t="s">
        <v>8124</v>
      </c>
      <c r="J205" s="12" t="s">
        <v>7272</v>
      </c>
      <c r="K205" s="12" t="s">
        <v>7746</v>
      </c>
      <c r="L205" s="12"/>
      <c r="M205" s="12"/>
      <c r="N205" s="12"/>
      <c r="O205" s="12" t="s">
        <v>4278</v>
      </c>
      <c r="P205" s="12"/>
      <c r="Q205" s="12"/>
      <c r="R205" s="12"/>
      <c r="S205" s="12"/>
      <c r="T205" s="12"/>
      <c r="U205" s="12"/>
      <c r="V205" s="12"/>
      <c r="W205" s="12"/>
      <c r="X205" s="12"/>
      <c r="Y205" s="12"/>
      <c r="Z205" s="12"/>
      <c r="AA205" s="12"/>
    </row>
    <row r="206" spans="1:27" ht="25.5" x14ac:dyDescent="0.25">
      <c r="A206" s="12" t="s">
        <v>6952</v>
      </c>
      <c r="B206" s="12" t="s">
        <v>8095</v>
      </c>
      <c r="C206" s="12" t="s">
        <v>8125</v>
      </c>
      <c r="D206" s="12" t="s">
        <v>7746</v>
      </c>
      <c r="E206" s="12" t="s">
        <v>8126</v>
      </c>
      <c r="F206" s="12" t="s">
        <v>8127</v>
      </c>
      <c r="G206" s="12" t="s">
        <v>8128</v>
      </c>
      <c r="H206" s="12" t="s">
        <v>8129</v>
      </c>
      <c r="I206" s="12" t="s">
        <v>8889</v>
      </c>
      <c r="J206" s="12" t="s">
        <v>7641</v>
      </c>
      <c r="K206" s="12" t="s">
        <v>7746</v>
      </c>
      <c r="L206" s="12"/>
      <c r="M206" s="12"/>
      <c r="N206" s="12"/>
      <c r="O206" s="12" t="s">
        <v>4278</v>
      </c>
      <c r="P206" s="12" t="s">
        <v>7647</v>
      </c>
      <c r="Q206" s="12"/>
      <c r="R206" s="12"/>
      <c r="S206" s="12"/>
      <c r="T206" s="12"/>
      <c r="U206" s="12"/>
      <c r="V206" s="12"/>
      <c r="W206" s="12"/>
      <c r="X206" s="12"/>
      <c r="Y206" s="12"/>
      <c r="Z206" s="12"/>
      <c r="AA206" s="12"/>
    </row>
    <row r="207" spans="1:27" ht="25.5" x14ac:dyDescent="0.25">
      <c r="A207" s="12" t="s">
        <v>6952</v>
      </c>
      <c r="B207" s="12" t="s">
        <v>8095</v>
      </c>
      <c r="C207" s="12" t="s">
        <v>8125</v>
      </c>
      <c r="D207" s="12" t="s">
        <v>7746</v>
      </c>
      <c r="E207" s="12" t="s">
        <v>8130</v>
      </c>
      <c r="F207" s="12" t="s">
        <v>8131</v>
      </c>
      <c r="G207" s="12" t="s">
        <v>8132</v>
      </c>
      <c r="H207" s="12" t="s">
        <v>8133</v>
      </c>
      <c r="I207" s="12" t="s">
        <v>8134</v>
      </c>
      <c r="J207" s="12" t="s">
        <v>7272</v>
      </c>
      <c r="K207" s="12" t="s">
        <v>7746</v>
      </c>
      <c r="L207" s="12"/>
      <c r="M207" s="12"/>
      <c r="N207" s="12"/>
      <c r="O207" s="12" t="s">
        <v>4278</v>
      </c>
      <c r="P207" s="12"/>
      <c r="Q207" s="12"/>
      <c r="R207" s="12"/>
      <c r="S207" s="12"/>
      <c r="T207" s="12"/>
      <c r="U207" s="12"/>
      <c r="V207" s="12"/>
      <c r="W207" s="12"/>
      <c r="X207" s="12"/>
      <c r="Y207" s="12"/>
      <c r="Z207" s="12"/>
      <c r="AA207" s="12"/>
    </row>
    <row r="208" spans="1:27" ht="38.25" x14ac:dyDescent="0.25">
      <c r="A208" s="12" t="s">
        <v>6952</v>
      </c>
      <c r="B208" s="12" t="s">
        <v>8095</v>
      </c>
      <c r="C208" s="12" t="s">
        <v>8125</v>
      </c>
      <c r="D208" s="12" t="s">
        <v>7746</v>
      </c>
      <c r="E208" s="12" t="s">
        <v>8135</v>
      </c>
      <c r="F208" s="12" t="s">
        <v>8136</v>
      </c>
      <c r="G208" s="12" t="s">
        <v>8137</v>
      </c>
      <c r="H208" s="12" t="s">
        <v>8138</v>
      </c>
      <c r="I208" s="12" t="s">
        <v>8139</v>
      </c>
      <c r="J208" s="12" t="s">
        <v>7272</v>
      </c>
      <c r="K208" s="12" t="s">
        <v>7746</v>
      </c>
      <c r="L208" s="12"/>
      <c r="M208" s="12"/>
      <c r="N208" s="12"/>
      <c r="O208" s="12" t="s">
        <v>4278</v>
      </c>
      <c r="P208" s="12"/>
      <c r="Q208" s="12"/>
      <c r="R208" s="12"/>
      <c r="S208" s="12"/>
      <c r="T208" s="12"/>
      <c r="U208" s="12"/>
      <c r="V208" s="12"/>
      <c r="W208" s="12"/>
      <c r="X208" s="12"/>
      <c r="Y208" s="12"/>
      <c r="Z208" s="12"/>
      <c r="AA208" s="12"/>
    </row>
    <row r="209" spans="1:27" ht="25.5" x14ac:dyDescent="0.25">
      <c r="A209" s="12" t="s">
        <v>6952</v>
      </c>
      <c r="B209" s="12" t="s">
        <v>8095</v>
      </c>
      <c r="C209" s="12" t="s">
        <v>8125</v>
      </c>
      <c r="D209" s="12" t="s">
        <v>7746</v>
      </c>
      <c r="E209" s="12" t="s">
        <v>8140</v>
      </c>
      <c r="F209" s="12" t="s">
        <v>8141</v>
      </c>
      <c r="G209" s="12" t="s">
        <v>8142</v>
      </c>
      <c r="H209" s="12" t="s">
        <v>8143</v>
      </c>
      <c r="I209" s="12" t="s">
        <v>8139</v>
      </c>
      <c r="J209" s="12" t="s">
        <v>7272</v>
      </c>
      <c r="K209" s="12" t="s">
        <v>7746</v>
      </c>
      <c r="L209" s="12"/>
      <c r="M209" s="12"/>
      <c r="N209" s="12"/>
      <c r="O209" s="12" t="s">
        <v>4278</v>
      </c>
      <c r="P209" s="12"/>
      <c r="Q209" s="12"/>
      <c r="R209" s="12"/>
      <c r="S209" s="12"/>
      <c r="T209" s="12"/>
      <c r="U209" s="12"/>
      <c r="V209" s="12"/>
      <c r="W209" s="12"/>
      <c r="X209" s="12"/>
      <c r="Y209" s="12"/>
      <c r="Z209" s="12"/>
      <c r="AA209" s="12"/>
    </row>
    <row r="210" spans="1:27" ht="25.5" x14ac:dyDescent="0.25">
      <c r="A210" s="12" t="s">
        <v>6952</v>
      </c>
      <c r="B210" s="12" t="s">
        <v>8095</v>
      </c>
      <c r="C210" s="12" t="s">
        <v>8125</v>
      </c>
      <c r="D210" s="12" t="s">
        <v>7746</v>
      </c>
      <c r="E210" s="12" t="s">
        <v>8144</v>
      </c>
      <c r="F210" s="12" t="s">
        <v>8145</v>
      </c>
      <c r="G210" s="12" t="s">
        <v>8146</v>
      </c>
      <c r="H210" s="12" t="s">
        <v>8147</v>
      </c>
      <c r="I210" s="12" t="s">
        <v>8139</v>
      </c>
      <c r="J210" s="12" t="s">
        <v>7272</v>
      </c>
      <c r="K210" s="12" t="s">
        <v>7746</v>
      </c>
      <c r="L210" s="12"/>
      <c r="M210" s="12"/>
      <c r="N210" s="12"/>
      <c r="O210" s="12" t="s">
        <v>4278</v>
      </c>
      <c r="P210" s="12"/>
      <c r="Q210" s="12"/>
      <c r="R210" s="12"/>
      <c r="S210" s="12"/>
      <c r="T210" s="12"/>
      <c r="U210" s="12"/>
      <c r="V210" s="12"/>
      <c r="W210" s="12"/>
      <c r="X210" s="12"/>
      <c r="Y210" s="12"/>
      <c r="Z210" s="12"/>
      <c r="AA210" s="12"/>
    </row>
    <row r="211" spans="1:27" ht="38.25" x14ac:dyDescent="0.25">
      <c r="A211" s="12" t="s">
        <v>6952</v>
      </c>
      <c r="B211" s="12" t="s">
        <v>8095</v>
      </c>
      <c r="C211" s="12" t="s">
        <v>8148</v>
      </c>
      <c r="D211" s="12" t="s">
        <v>7746</v>
      </c>
      <c r="E211" s="12" t="s">
        <v>8149</v>
      </c>
      <c r="F211" s="12" t="s">
        <v>8150</v>
      </c>
      <c r="G211" s="12" t="s">
        <v>8151</v>
      </c>
      <c r="H211" s="12" t="s">
        <v>8152</v>
      </c>
      <c r="I211" s="12" t="s">
        <v>8153</v>
      </c>
      <c r="J211" s="12" t="s">
        <v>7272</v>
      </c>
      <c r="K211" s="12" t="s">
        <v>7746</v>
      </c>
      <c r="L211" s="12"/>
      <c r="M211" s="12"/>
      <c r="N211" s="12"/>
      <c r="O211" s="12" t="s">
        <v>4278</v>
      </c>
      <c r="P211" s="12"/>
      <c r="Q211" s="12"/>
      <c r="R211" s="12"/>
      <c r="S211" s="12"/>
      <c r="T211" s="12"/>
      <c r="U211" s="12"/>
      <c r="V211" s="12"/>
      <c r="W211" s="12"/>
      <c r="X211" s="12"/>
      <c r="Y211" s="12"/>
      <c r="Z211" s="12"/>
      <c r="AA211" s="12"/>
    </row>
    <row r="212" spans="1:27" ht="25.5" x14ac:dyDescent="0.25">
      <c r="A212" s="12" t="s">
        <v>6952</v>
      </c>
      <c r="B212" s="12" t="s">
        <v>8095</v>
      </c>
      <c r="C212" s="12" t="s">
        <v>8148</v>
      </c>
      <c r="D212" s="12"/>
      <c r="E212" s="12" t="s">
        <v>8154</v>
      </c>
      <c r="F212" s="12" t="s">
        <v>8155</v>
      </c>
      <c r="G212" s="12" t="s">
        <v>8156</v>
      </c>
      <c r="H212" s="12" t="s">
        <v>8157</v>
      </c>
      <c r="I212" s="12" t="s">
        <v>8153</v>
      </c>
      <c r="J212" s="12" t="s">
        <v>7272</v>
      </c>
      <c r="K212" s="12" t="s">
        <v>5159</v>
      </c>
      <c r="L212" s="12"/>
      <c r="M212" s="12"/>
      <c r="N212" s="12"/>
      <c r="O212" s="12" t="s">
        <v>4278</v>
      </c>
      <c r="P212" s="12"/>
      <c r="Q212" s="12"/>
      <c r="R212" s="12"/>
      <c r="S212" s="12"/>
      <c r="T212" s="12"/>
      <c r="U212" s="12"/>
      <c r="V212" s="12"/>
      <c r="W212" s="12"/>
      <c r="X212" s="12"/>
      <c r="Y212" s="12"/>
      <c r="Z212" s="12"/>
      <c r="AA212" s="12"/>
    </row>
    <row r="213" spans="1:27" ht="38.25" x14ac:dyDescent="0.25">
      <c r="A213" s="12" t="s">
        <v>6952</v>
      </c>
      <c r="B213" s="12" t="s">
        <v>8095</v>
      </c>
      <c r="C213" s="12" t="s">
        <v>8148</v>
      </c>
      <c r="D213" s="12"/>
      <c r="E213" s="12" t="s">
        <v>8158</v>
      </c>
      <c r="F213" s="12" t="s">
        <v>8159</v>
      </c>
      <c r="G213" s="12" t="s">
        <v>8160</v>
      </c>
      <c r="H213" s="12" t="s">
        <v>8161</v>
      </c>
      <c r="I213" s="12" t="s">
        <v>8153</v>
      </c>
      <c r="J213" s="12" t="s">
        <v>7272</v>
      </c>
      <c r="K213" s="12" t="s">
        <v>5159</v>
      </c>
      <c r="L213" s="12"/>
      <c r="M213" s="12"/>
      <c r="N213" s="12"/>
      <c r="O213" s="12" t="s">
        <v>4278</v>
      </c>
      <c r="P213" s="12"/>
      <c r="Q213" s="12"/>
      <c r="R213" s="12"/>
      <c r="S213" s="12"/>
      <c r="T213" s="12"/>
      <c r="U213" s="12"/>
      <c r="V213" s="12"/>
      <c r="W213" s="12"/>
      <c r="X213" s="12"/>
      <c r="Y213" s="12"/>
      <c r="Z213" s="12"/>
      <c r="AA213" s="12"/>
    </row>
    <row r="214" spans="1:27" ht="25.5" x14ac:dyDescent="0.25">
      <c r="A214" s="12" t="s">
        <v>6952</v>
      </c>
      <c r="B214" s="12" t="s">
        <v>8095</v>
      </c>
      <c r="C214" s="12" t="s">
        <v>8148</v>
      </c>
      <c r="D214" s="12"/>
      <c r="E214" s="12" t="s">
        <v>8162</v>
      </c>
      <c r="F214" s="12" t="s">
        <v>8163</v>
      </c>
      <c r="G214" s="12" t="s">
        <v>8164</v>
      </c>
      <c r="H214" s="12" t="s">
        <v>8165</v>
      </c>
      <c r="I214" s="12" t="s">
        <v>8153</v>
      </c>
      <c r="J214" s="12" t="s">
        <v>7272</v>
      </c>
      <c r="K214" s="12" t="s">
        <v>5159</v>
      </c>
      <c r="L214" s="12"/>
      <c r="M214" s="12"/>
      <c r="N214" s="12"/>
      <c r="O214" s="12" t="s">
        <v>4278</v>
      </c>
      <c r="P214" s="12"/>
      <c r="Q214" s="12"/>
      <c r="R214" s="12"/>
      <c r="S214" s="12"/>
      <c r="T214" s="12"/>
      <c r="U214" s="12"/>
      <c r="V214" s="12"/>
      <c r="W214" s="12"/>
      <c r="X214" s="12"/>
      <c r="Y214" s="12"/>
      <c r="Z214" s="12"/>
      <c r="AA214" s="12"/>
    </row>
    <row r="215" spans="1:27" ht="25.5" x14ac:dyDescent="0.25">
      <c r="A215" s="12" t="s">
        <v>6952</v>
      </c>
      <c r="B215" s="12" t="s">
        <v>8095</v>
      </c>
      <c r="C215" s="12" t="s">
        <v>8148</v>
      </c>
      <c r="D215" s="12"/>
      <c r="E215" s="12" t="s">
        <v>8166</v>
      </c>
      <c r="F215" s="12" t="s">
        <v>8167</v>
      </c>
      <c r="G215" s="12" t="s">
        <v>8168</v>
      </c>
      <c r="H215" s="12" t="s">
        <v>8169</v>
      </c>
      <c r="I215" s="12" t="s">
        <v>8170</v>
      </c>
      <c r="J215" s="12" t="s">
        <v>7272</v>
      </c>
      <c r="K215" s="12" t="s">
        <v>5159</v>
      </c>
      <c r="L215" s="12"/>
      <c r="M215" s="12"/>
      <c r="N215" s="12"/>
      <c r="O215" s="12" t="s">
        <v>4278</v>
      </c>
      <c r="P215" s="12"/>
      <c r="Q215" s="12"/>
      <c r="R215" s="12"/>
      <c r="S215" s="12"/>
      <c r="T215" s="12"/>
      <c r="U215" s="12"/>
      <c r="V215" s="12"/>
      <c r="W215" s="12"/>
      <c r="X215" s="12"/>
      <c r="Y215" s="12"/>
      <c r="Z215" s="12"/>
      <c r="AA215" s="12"/>
    </row>
    <row r="216" spans="1:27" ht="38.25" x14ac:dyDescent="0.25">
      <c r="A216" s="12" t="s">
        <v>6952</v>
      </c>
      <c r="B216" s="12" t="s">
        <v>8095</v>
      </c>
      <c r="C216" s="12" t="s">
        <v>8148</v>
      </c>
      <c r="D216" s="12" t="s">
        <v>7746</v>
      </c>
      <c r="E216" s="12" t="s">
        <v>8171</v>
      </c>
      <c r="F216" s="12" t="s">
        <v>8172</v>
      </c>
      <c r="G216" s="12" t="s">
        <v>8173</v>
      </c>
      <c r="H216" s="12" t="s">
        <v>8174</v>
      </c>
      <c r="I216" s="12" t="s">
        <v>8175</v>
      </c>
      <c r="J216" s="12" t="s">
        <v>7272</v>
      </c>
      <c r="K216" s="12" t="s">
        <v>7746</v>
      </c>
      <c r="L216" s="12"/>
      <c r="M216" s="12"/>
      <c r="N216" s="12"/>
      <c r="O216" s="12" t="s">
        <v>4278</v>
      </c>
      <c r="P216" s="12"/>
      <c r="Q216" s="12"/>
      <c r="R216" s="12"/>
      <c r="S216" s="12"/>
      <c r="T216" s="12"/>
      <c r="U216" s="12"/>
      <c r="V216" s="12"/>
      <c r="W216" s="12"/>
      <c r="X216" s="12"/>
      <c r="Y216" s="12"/>
      <c r="Z216" s="12"/>
      <c r="AA216" s="12"/>
    </row>
    <row r="217" spans="1:27" ht="25.5" x14ac:dyDescent="0.25">
      <c r="A217" s="12" t="s">
        <v>6952</v>
      </c>
      <c r="B217" s="12" t="s">
        <v>8095</v>
      </c>
      <c r="C217" s="12" t="s">
        <v>8148</v>
      </c>
      <c r="D217" s="12" t="s">
        <v>7746</v>
      </c>
      <c r="E217" s="12" t="s">
        <v>8176</v>
      </c>
      <c r="F217" s="12" t="s">
        <v>8177</v>
      </c>
      <c r="G217" s="12" t="s">
        <v>8178</v>
      </c>
      <c r="H217" s="12" t="s">
        <v>8179</v>
      </c>
      <c r="I217" s="12" t="s">
        <v>8180</v>
      </c>
      <c r="J217" s="12" t="s">
        <v>7641</v>
      </c>
      <c r="K217" s="12" t="s">
        <v>7746</v>
      </c>
      <c r="L217" s="12"/>
      <c r="M217" s="12"/>
      <c r="N217" s="12"/>
      <c r="O217" s="12" t="s">
        <v>4278</v>
      </c>
      <c r="P217" s="12" t="s">
        <v>7647</v>
      </c>
      <c r="Q217" s="12"/>
      <c r="R217" s="12"/>
      <c r="S217" s="12"/>
      <c r="T217" s="12"/>
      <c r="U217" s="12"/>
      <c r="V217" s="12"/>
      <c r="W217" s="12"/>
      <c r="X217" s="12"/>
      <c r="Y217" s="12"/>
      <c r="Z217" s="12"/>
      <c r="AA217" s="12"/>
    </row>
    <row r="218" spans="1:27" x14ac:dyDescent="0.25">
      <c r="A218" s="12" t="s">
        <v>6952</v>
      </c>
      <c r="B218" s="12" t="s">
        <v>8095</v>
      </c>
      <c r="C218" s="12" t="s">
        <v>8148</v>
      </c>
      <c r="D218" s="12" t="s">
        <v>7746</v>
      </c>
      <c r="E218" s="12" t="s">
        <v>8181</v>
      </c>
      <c r="F218" s="12" t="s">
        <v>8182</v>
      </c>
      <c r="G218" s="12" t="s">
        <v>8183</v>
      </c>
      <c r="H218" s="12" t="s">
        <v>8184</v>
      </c>
      <c r="I218" s="12" t="s">
        <v>8185</v>
      </c>
      <c r="J218" s="12"/>
      <c r="K218" s="12" t="s">
        <v>7746</v>
      </c>
      <c r="L218" s="12"/>
      <c r="M218" s="12"/>
      <c r="N218" s="12"/>
      <c r="O218" s="12" t="s">
        <v>21</v>
      </c>
      <c r="P218" s="12"/>
      <c r="Q218" s="12"/>
      <c r="R218" s="12"/>
      <c r="S218" s="12"/>
      <c r="T218" s="12"/>
      <c r="U218" s="12"/>
      <c r="V218" s="12"/>
      <c r="W218" s="12"/>
      <c r="X218" s="12"/>
      <c r="Y218" s="12"/>
      <c r="Z218" s="12"/>
      <c r="AA218" s="12"/>
    </row>
    <row r="219" spans="1:27" x14ac:dyDescent="0.25">
      <c r="A219" s="12" t="s">
        <v>6952</v>
      </c>
      <c r="B219" s="12" t="s">
        <v>8095</v>
      </c>
      <c r="C219" s="12" t="s">
        <v>8148</v>
      </c>
      <c r="D219" s="12" t="s">
        <v>7746</v>
      </c>
      <c r="E219" s="12" t="s">
        <v>8186</v>
      </c>
      <c r="F219" s="12" t="s">
        <v>8187</v>
      </c>
      <c r="G219" s="12" t="s">
        <v>8188</v>
      </c>
      <c r="H219" s="12" t="s">
        <v>8189</v>
      </c>
      <c r="I219" s="12" t="s">
        <v>8190</v>
      </c>
      <c r="J219" s="12"/>
      <c r="K219" s="12" t="s">
        <v>7746</v>
      </c>
      <c r="L219" s="12"/>
      <c r="M219" s="12"/>
      <c r="N219" s="12"/>
      <c r="O219" s="12" t="s">
        <v>21</v>
      </c>
      <c r="P219" s="12"/>
      <c r="Q219" s="12"/>
      <c r="R219" s="12"/>
      <c r="S219" s="12"/>
      <c r="T219" s="12"/>
      <c r="U219" s="12"/>
      <c r="V219" s="12"/>
      <c r="W219" s="12"/>
      <c r="X219" s="12"/>
      <c r="Y219" s="12"/>
      <c r="Z219" s="12"/>
      <c r="AA219" s="12"/>
    </row>
    <row r="220" spans="1:27" ht="38.25" x14ac:dyDescent="0.25">
      <c r="A220" s="12" t="s">
        <v>6952</v>
      </c>
      <c r="B220" s="12" t="s">
        <v>8095</v>
      </c>
      <c r="C220" s="12" t="s">
        <v>8148</v>
      </c>
      <c r="D220" s="12"/>
      <c r="E220" s="12" t="s">
        <v>8191</v>
      </c>
      <c r="F220" s="12" t="s">
        <v>8192</v>
      </c>
      <c r="G220" s="12" t="s">
        <v>8193</v>
      </c>
      <c r="H220" s="12" t="s">
        <v>8194</v>
      </c>
      <c r="I220" s="12" t="s">
        <v>8195</v>
      </c>
      <c r="J220" s="12"/>
      <c r="K220" s="12" t="s">
        <v>5159</v>
      </c>
      <c r="L220" s="12"/>
      <c r="M220" s="12"/>
      <c r="N220" s="12"/>
      <c r="O220" s="12" t="s">
        <v>21</v>
      </c>
      <c r="P220" s="12"/>
      <c r="Q220" s="12"/>
      <c r="R220" s="12"/>
      <c r="S220" s="12"/>
      <c r="T220" s="12"/>
      <c r="U220" s="12"/>
      <c r="V220" s="12"/>
      <c r="W220" s="12"/>
      <c r="X220" s="12"/>
      <c r="Y220" s="12"/>
      <c r="Z220" s="12"/>
      <c r="AA220" s="12"/>
    </row>
    <row r="221" spans="1:27" ht="63.75" x14ac:dyDescent="0.25">
      <c r="A221" s="12" t="s">
        <v>6952</v>
      </c>
      <c r="B221" s="12" t="s">
        <v>8095</v>
      </c>
      <c r="C221" s="12" t="s">
        <v>8148</v>
      </c>
      <c r="D221" s="12"/>
      <c r="E221" s="12" t="s">
        <v>8196</v>
      </c>
      <c r="F221" s="12" t="s">
        <v>8197</v>
      </c>
      <c r="G221" s="12" t="s">
        <v>8198</v>
      </c>
      <c r="H221" s="12" t="s">
        <v>8199</v>
      </c>
      <c r="I221" s="12" t="s">
        <v>8200</v>
      </c>
      <c r="J221" s="12" t="s">
        <v>5159</v>
      </c>
      <c r="K221" s="12" t="s">
        <v>5159</v>
      </c>
      <c r="L221" s="12"/>
      <c r="M221" s="12"/>
      <c r="N221" s="12"/>
      <c r="O221" s="12" t="s">
        <v>21</v>
      </c>
      <c r="P221" s="12"/>
      <c r="Q221" s="12"/>
      <c r="R221" s="12"/>
      <c r="S221" s="12"/>
      <c r="T221" s="12"/>
      <c r="U221" s="12"/>
      <c r="V221" s="12"/>
      <c r="W221" s="12"/>
      <c r="X221" s="12"/>
      <c r="Y221" s="12"/>
      <c r="Z221" s="12"/>
      <c r="AA221" s="12"/>
    </row>
    <row r="222" spans="1:27" ht="63.75" x14ac:dyDescent="0.25">
      <c r="A222" s="12" t="s">
        <v>6952</v>
      </c>
      <c r="B222" s="12" t="s">
        <v>8095</v>
      </c>
      <c r="C222" s="12" t="s">
        <v>8148</v>
      </c>
      <c r="D222" s="12"/>
      <c r="E222" s="12" t="s">
        <v>8201</v>
      </c>
      <c r="F222" s="12" t="s">
        <v>8202</v>
      </c>
      <c r="G222" s="12" t="s">
        <v>8203</v>
      </c>
      <c r="H222" s="12" t="s">
        <v>8204</v>
      </c>
      <c r="I222" s="12" t="s">
        <v>8205</v>
      </c>
      <c r="J222" s="12" t="s">
        <v>5159</v>
      </c>
      <c r="K222" s="12" t="s">
        <v>5159</v>
      </c>
      <c r="L222" s="12"/>
      <c r="M222" s="12"/>
      <c r="N222" s="12"/>
      <c r="O222" s="12" t="s">
        <v>21</v>
      </c>
      <c r="P222" s="12"/>
      <c r="Q222" s="12"/>
      <c r="R222" s="12"/>
      <c r="S222" s="12"/>
      <c r="T222" s="12"/>
      <c r="U222" s="12"/>
      <c r="V222" s="12"/>
      <c r="W222" s="12"/>
      <c r="X222" s="12"/>
      <c r="Y222" s="12"/>
      <c r="Z222" s="12"/>
      <c r="AA222" s="12"/>
    </row>
    <row r="223" spans="1:27" ht="25.5" x14ac:dyDescent="0.25">
      <c r="A223" s="12" t="s">
        <v>6952</v>
      </c>
      <c r="B223" s="12" t="s">
        <v>8095</v>
      </c>
      <c r="C223" s="12" t="s">
        <v>8148</v>
      </c>
      <c r="D223" s="12"/>
      <c r="E223" s="12" t="s">
        <v>8894</v>
      </c>
      <c r="F223" s="12" t="s">
        <v>8890</v>
      </c>
      <c r="G223" s="12" t="s">
        <v>8891</v>
      </c>
      <c r="H223" s="12" t="s">
        <v>8892</v>
      </c>
      <c r="I223" s="12" t="s">
        <v>8893</v>
      </c>
      <c r="J223" s="12" t="s">
        <v>7272</v>
      </c>
      <c r="K223" s="12" t="s">
        <v>5159</v>
      </c>
      <c r="L223" s="12"/>
      <c r="M223" s="12"/>
      <c r="N223" s="12"/>
      <c r="O223" s="12" t="s">
        <v>4278</v>
      </c>
      <c r="P223" s="12"/>
      <c r="Q223" s="12"/>
      <c r="R223" s="12"/>
      <c r="S223" s="12"/>
      <c r="T223" s="12"/>
      <c r="U223" s="12"/>
      <c r="V223" s="12"/>
      <c r="W223" s="12"/>
      <c r="X223" s="12"/>
      <c r="Y223" s="12"/>
      <c r="Z223" s="12"/>
      <c r="AA223" s="12"/>
    </row>
    <row r="224" spans="1:27" ht="38.25" x14ac:dyDescent="0.25">
      <c r="A224" s="12" t="s">
        <v>7026</v>
      </c>
      <c r="B224" s="12" t="s">
        <v>8206</v>
      </c>
      <c r="C224" s="12" t="s">
        <v>8207</v>
      </c>
      <c r="D224" s="12" t="s">
        <v>8208</v>
      </c>
      <c r="E224" s="12" t="s">
        <v>8209</v>
      </c>
      <c r="F224" s="12" t="s">
        <v>8210</v>
      </c>
      <c r="G224" s="12" t="s">
        <v>8211</v>
      </c>
      <c r="H224" s="12" t="s">
        <v>8212</v>
      </c>
      <c r="I224" s="12" t="s">
        <v>8213</v>
      </c>
      <c r="J224" s="12" t="s">
        <v>8214</v>
      </c>
      <c r="K224" s="12" t="s">
        <v>8208</v>
      </c>
      <c r="L224" s="12"/>
      <c r="M224" s="12"/>
      <c r="N224" s="12"/>
      <c r="O224" s="12" t="s">
        <v>21</v>
      </c>
      <c r="P224" s="12"/>
      <c r="Q224" s="12"/>
      <c r="R224" s="12"/>
      <c r="S224" s="12"/>
      <c r="T224" s="12"/>
      <c r="U224" s="12"/>
      <c r="V224" s="12"/>
      <c r="W224" s="12"/>
      <c r="X224" s="12"/>
      <c r="Y224" s="12"/>
      <c r="Z224" s="12"/>
      <c r="AA224" s="12"/>
    </row>
    <row r="225" spans="1:27" ht="25.5" x14ac:dyDescent="0.25">
      <c r="A225" s="12" t="s">
        <v>7026</v>
      </c>
      <c r="B225" s="12" t="s">
        <v>8206</v>
      </c>
      <c r="C225" s="12" t="s">
        <v>8207</v>
      </c>
      <c r="D225" s="12"/>
      <c r="E225" s="12" t="s">
        <v>8215</v>
      </c>
      <c r="F225" s="12" t="s">
        <v>8216</v>
      </c>
      <c r="G225" s="12" t="s">
        <v>8217</v>
      </c>
      <c r="H225" s="12" t="s">
        <v>8218</v>
      </c>
      <c r="I225" s="12" t="s">
        <v>8219</v>
      </c>
      <c r="J225" s="12" t="s">
        <v>5159</v>
      </c>
      <c r="K225" s="12" t="s">
        <v>5159</v>
      </c>
      <c r="L225" s="12"/>
      <c r="M225" s="12"/>
      <c r="N225" s="12"/>
      <c r="O225" s="12" t="s">
        <v>21</v>
      </c>
      <c r="P225" s="12"/>
      <c r="Q225" s="12"/>
      <c r="R225" s="12"/>
      <c r="S225" s="12"/>
      <c r="T225" s="12"/>
      <c r="U225" s="12"/>
      <c r="V225" s="12"/>
      <c r="W225" s="12"/>
      <c r="X225" s="12"/>
      <c r="Y225" s="12"/>
      <c r="Z225" s="12"/>
      <c r="AA225" s="12"/>
    </row>
    <row r="226" spans="1:27" ht="25.5" x14ac:dyDescent="0.25">
      <c r="A226" s="12" t="s">
        <v>7026</v>
      </c>
      <c r="B226" s="12" t="s">
        <v>8206</v>
      </c>
      <c r="C226" s="12" t="s">
        <v>8207</v>
      </c>
      <c r="D226" s="12"/>
      <c r="E226" s="12" t="s">
        <v>8220</v>
      </c>
      <c r="F226" s="12" t="s">
        <v>8221</v>
      </c>
      <c r="G226" s="12" t="s">
        <v>8222</v>
      </c>
      <c r="H226" s="12" t="s">
        <v>8223</v>
      </c>
      <c r="I226" s="12" t="s">
        <v>8224</v>
      </c>
      <c r="J226" s="12" t="s">
        <v>5159</v>
      </c>
      <c r="K226" s="12" t="s">
        <v>5159</v>
      </c>
      <c r="L226" s="12"/>
      <c r="M226" s="12"/>
      <c r="N226" s="12"/>
      <c r="O226" s="12" t="s">
        <v>21</v>
      </c>
      <c r="P226" s="12"/>
      <c r="Q226" s="12"/>
      <c r="R226" s="12"/>
      <c r="S226" s="12"/>
      <c r="T226" s="12"/>
      <c r="U226" s="12"/>
      <c r="V226" s="12"/>
      <c r="W226" s="12"/>
      <c r="X226" s="12"/>
      <c r="Y226" s="12"/>
      <c r="Z226" s="12"/>
      <c r="AA226" s="12"/>
    </row>
    <row r="227" spans="1:27" ht="25.5" x14ac:dyDescent="0.25">
      <c r="A227" s="12" t="s">
        <v>7026</v>
      </c>
      <c r="B227" s="12" t="s">
        <v>8206</v>
      </c>
      <c r="C227" s="12" t="s">
        <v>8207</v>
      </c>
      <c r="D227" s="12"/>
      <c r="E227" s="12" t="s">
        <v>8225</v>
      </c>
      <c r="F227" s="12" t="s">
        <v>8226</v>
      </c>
      <c r="G227" s="12" t="s">
        <v>8227</v>
      </c>
      <c r="H227" s="12" t="s">
        <v>8228</v>
      </c>
      <c r="I227" s="12" t="s">
        <v>8229</v>
      </c>
      <c r="J227" s="12" t="s">
        <v>5159</v>
      </c>
      <c r="K227" s="12" t="s">
        <v>5159</v>
      </c>
      <c r="L227" s="12"/>
      <c r="M227" s="12"/>
      <c r="N227" s="12"/>
      <c r="O227" s="12" t="s">
        <v>21</v>
      </c>
      <c r="P227" s="12"/>
      <c r="Q227" s="12"/>
      <c r="R227" s="12"/>
      <c r="S227" s="12"/>
      <c r="T227" s="12"/>
      <c r="U227" s="12"/>
      <c r="V227" s="12"/>
      <c r="W227" s="12"/>
      <c r="X227" s="12"/>
      <c r="Y227" s="12"/>
      <c r="Z227" s="12"/>
      <c r="AA227" s="12"/>
    </row>
    <row r="228" spans="1:27" ht="38.25" x14ac:dyDescent="0.25">
      <c r="A228" s="12" t="s">
        <v>7026</v>
      </c>
      <c r="B228" s="12" t="s">
        <v>8206</v>
      </c>
      <c r="C228" s="12" t="s">
        <v>8207</v>
      </c>
      <c r="D228" s="12"/>
      <c r="E228" s="12" t="s">
        <v>8230</v>
      </c>
      <c r="F228" s="12" t="s">
        <v>8231</v>
      </c>
      <c r="G228" s="12" t="s">
        <v>8232</v>
      </c>
      <c r="H228" s="12" t="s">
        <v>8233</v>
      </c>
      <c r="I228" s="12" t="s">
        <v>8234</v>
      </c>
      <c r="J228" s="12" t="s">
        <v>5159</v>
      </c>
      <c r="K228" s="12" t="s">
        <v>5159</v>
      </c>
      <c r="L228" s="12"/>
      <c r="M228" s="12"/>
      <c r="N228" s="12"/>
      <c r="O228" s="12" t="s">
        <v>21</v>
      </c>
      <c r="P228" s="12" t="s">
        <v>7237</v>
      </c>
      <c r="Q228" s="12"/>
      <c r="R228" s="12"/>
      <c r="S228" s="12"/>
      <c r="T228" s="12"/>
      <c r="U228" s="12"/>
      <c r="V228" s="12"/>
      <c r="W228" s="12"/>
      <c r="X228" s="12"/>
      <c r="Y228" s="12"/>
      <c r="Z228" s="12"/>
      <c r="AA228" s="12"/>
    </row>
    <row r="229" spans="1:27" ht="38.25" x14ac:dyDescent="0.25">
      <c r="A229" s="12" t="s">
        <v>7026</v>
      </c>
      <c r="B229" s="12" t="s">
        <v>8206</v>
      </c>
      <c r="C229" s="12" t="s">
        <v>8207</v>
      </c>
      <c r="D229" s="12"/>
      <c r="E229" s="12" t="s">
        <v>8235</v>
      </c>
      <c r="F229" s="12" t="s">
        <v>8236</v>
      </c>
      <c r="G229" s="12" t="s">
        <v>8237</v>
      </c>
      <c r="H229" s="12" t="s">
        <v>8238</v>
      </c>
      <c r="I229" s="12" t="s">
        <v>8234</v>
      </c>
      <c r="J229" s="12" t="s">
        <v>5159</v>
      </c>
      <c r="K229" s="12" t="s">
        <v>5159</v>
      </c>
      <c r="L229" s="12"/>
      <c r="M229" s="12"/>
      <c r="N229" s="12"/>
      <c r="O229" s="12" t="s">
        <v>21</v>
      </c>
      <c r="P229" s="12" t="s">
        <v>7237</v>
      </c>
      <c r="Q229" s="12"/>
      <c r="R229" s="12"/>
      <c r="S229" s="12"/>
      <c r="T229" s="12"/>
      <c r="U229" s="12"/>
      <c r="V229" s="12"/>
      <c r="W229" s="12"/>
      <c r="X229" s="12"/>
      <c r="Y229" s="12"/>
      <c r="Z229" s="12"/>
      <c r="AA229" s="12"/>
    </row>
    <row r="230" spans="1:27" ht="38.25" x14ac:dyDescent="0.25">
      <c r="A230" s="12" t="s">
        <v>7026</v>
      </c>
      <c r="B230" s="12" t="s">
        <v>8206</v>
      </c>
      <c r="C230" s="12" t="s">
        <v>8207</v>
      </c>
      <c r="D230" s="12"/>
      <c r="E230" s="12" t="s">
        <v>8239</v>
      </c>
      <c r="F230" s="12" t="s">
        <v>8240</v>
      </c>
      <c r="G230" s="12" t="s">
        <v>8241</v>
      </c>
      <c r="H230" s="12" t="s">
        <v>8242</v>
      </c>
      <c r="I230" s="12" t="s">
        <v>8243</v>
      </c>
      <c r="J230" s="12" t="s">
        <v>5159</v>
      </c>
      <c r="K230" s="12" t="s">
        <v>5159</v>
      </c>
      <c r="L230" s="12"/>
      <c r="M230" s="12"/>
      <c r="N230" s="12"/>
      <c r="O230" s="12" t="s">
        <v>21</v>
      </c>
      <c r="P230" s="12" t="s">
        <v>7237</v>
      </c>
      <c r="Q230" s="12"/>
      <c r="R230" s="12"/>
      <c r="S230" s="12"/>
      <c r="T230" s="12"/>
      <c r="U230" s="12"/>
      <c r="V230" s="12"/>
      <c r="W230" s="12"/>
      <c r="X230" s="12"/>
      <c r="Y230" s="12"/>
      <c r="Z230" s="12"/>
      <c r="AA230" s="12"/>
    </row>
    <row r="231" spans="1:27" ht="38.25" x14ac:dyDescent="0.25">
      <c r="A231" s="12" t="s">
        <v>7026</v>
      </c>
      <c r="B231" s="12" t="s">
        <v>8206</v>
      </c>
      <c r="C231" s="12" t="s">
        <v>8207</v>
      </c>
      <c r="D231" s="12"/>
      <c r="E231" s="12" t="s">
        <v>8244</v>
      </c>
      <c r="F231" s="12" t="s">
        <v>8245</v>
      </c>
      <c r="G231" s="12" t="s">
        <v>8246</v>
      </c>
      <c r="H231" s="12" t="s">
        <v>8247</v>
      </c>
      <c r="I231" s="12" t="s">
        <v>8243</v>
      </c>
      <c r="J231" s="12" t="s">
        <v>5159</v>
      </c>
      <c r="K231" s="12" t="s">
        <v>5159</v>
      </c>
      <c r="L231" s="12"/>
      <c r="M231" s="12"/>
      <c r="N231" s="12"/>
      <c r="O231" s="12" t="s">
        <v>21</v>
      </c>
      <c r="P231" s="12" t="s">
        <v>7237</v>
      </c>
      <c r="Q231" s="12"/>
      <c r="R231" s="12"/>
      <c r="S231" s="12"/>
      <c r="T231" s="12"/>
      <c r="U231" s="12"/>
      <c r="V231" s="12"/>
      <c r="W231" s="12"/>
      <c r="X231" s="12"/>
      <c r="Y231" s="12"/>
      <c r="Z231" s="12"/>
      <c r="AA231" s="12"/>
    </row>
    <row r="232" spans="1:27" ht="38.25" x14ac:dyDescent="0.25">
      <c r="A232" s="12" t="s">
        <v>7026</v>
      </c>
      <c r="B232" s="12" t="s">
        <v>8206</v>
      </c>
      <c r="C232" s="12" t="s">
        <v>8207</v>
      </c>
      <c r="D232" s="12"/>
      <c r="E232" s="12" t="s">
        <v>8248</v>
      </c>
      <c r="F232" s="12" t="s">
        <v>8249</v>
      </c>
      <c r="G232" s="12" t="s">
        <v>8250</v>
      </c>
      <c r="H232" s="12" t="s">
        <v>8251</v>
      </c>
      <c r="I232" s="12" t="s">
        <v>8252</v>
      </c>
      <c r="J232" s="12" t="s">
        <v>5159</v>
      </c>
      <c r="K232" s="12" t="s">
        <v>5159</v>
      </c>
      <c r="L232" s="12"/>
      <c r="M232" s="12"/>
      <c r="N232" s="12"/>
      <c r="O232" s="12" t="s">
        <v>21</v>
      </c>
      <c r="P232" s="12"/>
      <c r="Q232" s="12"/>
      <c r="R232" s="12"/>
      <c r="S232" s="12"/>
      <c r="T232" s="12"/>
      <c r="U232" s="12"/>
      <c r="V232" s="12"/>
      <c r="W232" s="12"/>
      <c r="X232" s="12"/>
      <c r="Y232" s="12"/>
      <c r="Z232" s="12"/>
      <c r="AA232" s="12"/>
    </row>
    <row r="233" spans="1:27" ht="38.25" x14ac:dyDescent="0.25">
      <c r="A233" s="12" t="s">
        <v>7026</v>
      </c>
      <c r="B233" s="12" t="s">
        <v>8206</v>
      </c>
      <c r="C233" s="12" t="s">
        <v>8207</v>
      </c>
      <c r="D233" s="12"/>
      <c r="E233" s="12" t="s">
        <v>8253</v>
      </c>
      <c r="F233" s="12" t="s">
        <v>8254</v>
      </c>
      <c r="G233" s="12" t="s">
        <v>8255</v>
      </c>
      <c r="H233" s="12" t="s">
        <v>8256</v>
      </c>
      <c r="I233" s="12" t="s">
        <v>8252</v>
      </c>
      <c r="J233" s="12" t="s">
        <v>5159</v>
      </c>
      <c r="K233" s="12" t="s">
        <v>5159</v>
      </c>
      <c r="L233" s="12"/>
      <c r="M233" s="12"/>
      <c r="N233" s="12"/>
      <c r="O233" s="12" t="s">
        <v>21</v>
      </c>
      <c r="P233" s="12" t="s">
        <v>7237</v>
      </c>
      <c r="Q233" s="12"/>
      <c r="R233" s="12"/>
      <c r="S233" s="12"/>
      <c r="T233" s="12"/>
      <c r="U233" s="12"/>
      <c r="V233" s="12"/>
      <c r="W233" s="12"/>
      <c r="X233" s="12"/>
      <c r="Y233" s="12"/>
      <c r="Z233" s="12"/>
      <c r="AA233" s="12"/>
    </row>
    <row r="234" spans="1:27" ht="25.5" x14ac:dyDescent="0.25">
      <c r="A234" s="12" t="s">
        <v>7026</v>
      </c>
      <c r="B234" s="12" t="s">
        <v>8206</v>
      </c>
      <c r="C234" s="12" t="s">
        <v>8207</v>
      </c>
      <c r="D234" s="12"/>
      <c r="E234" s="12" t="s">
        <v>8257</v>
      </c>
      <c r="F234" s="12" t="s">
        <v>8258</v>
      </c>
      <c r="G234" s="12" t="s">
        <v>8259</v>
      </c>
      <c r="H234" s="12" t="s">
        <v>8260</v>
      </c>
      <c r="I234" s="12" t="s">
        <v>8261</v>
      </c>
      <c r="J234" s="12" t="s">
        <v>5159</v>
      </c>
      <c r="K234" s="12" t="s">
        <v>5159</v>
      </c>
      <c r="L234" s="12"/>
      <c r="M234" s="12"/>
      <c r="N234" s="12"/>
      <c r="O234" s="12" t="s">
        <v>4278</v>
      </c>
      <c r="P234" s="12"/>
      <c r="Q234" s="12"/>
      <c r="R234" s="12"/>
      <c r="S234" s="12"/>
      <c r="T234" s="12"/>
      <c r="U234" s="12"/>
      <c r="V234" s="12"/>
      <c r="W234" s="12"/>
      <c r="X234" s="12"/>
      <c r="Y234" s="12"/>
      <c r="Z234" s="12"/>
      <c r="AA234" s="12"/>
    </row>
    <row r="235" spans="1:27" ht="25.5" x14ac:dyDescent="0.25">
      <c r="A235" s="12" t="s">
        <v>7026</v>
      </c>
      <c r="B235" s="12" t="s">
        <v>8206</v>
      </c>
      <c r="C235" s="12" t="s">
        <v>8207</v>
      </c>
      <c r="D235" s="12"/>
      <c r="E235" s="12" t="s">
        <v>8262</v>
      </c>
      <c r="F235" s="12" t="s">
        <v>8263</v>
      </c>
      <c r="G235" s="12" t="s">
        <v>8264</v>
      </c>
      <c r="H235" s="12" t="s">
        <v>8265</v>
      </c>
      <c r="I235" s="12" t="s">
        <v>8266</v>
      </c>
      <c r="J235" s="12" t="s">
        <v>5159</v>
      </c>
      <c r="K235" s="12" t="s">
        <v>5159</v>
      </c>
      <c r="L235" s="12"/>
      <c r="M235" s="12"/>
      <c r="N235" s="12"/>
      <c r="O235" s="12" t="s">
        <v>21</v>
      </c>
      <c r="P235" s="12"/>
      <c r="Q235" s="12"/>
      <c r="R235" s="12"/>
      <c r="S235" s="12"/>
      <c r="T235" s="12"/>
      <c r="U235" s="12"/>
      <c r="V235" s="12"/>
      <c r="W235" s="12"/>
      <c r="X235" s="12"/>
      <c r="Y235" s="12"/>
      <c r="Z235" s="12"/>
      <c r="AA235" s="12"/>
    </row>
    <row r="236" spans="1:27" ht="25.5" x14ac:dyDescent="0.25">
      <c r="A236" s="12" t="s">
        <v>7026</v>
      </c>
      <c r="B236" s="12" t="s">
        <v>8206</v>
      </c>
      <c r="C236" s="12" t="s">
        <v>8207</v>
      </c>
      <c r="D236" s="12"/>
      <c r="E236" s="12" t="s">
        <v>8267</v>
      </c>
      <c r="F236" s="12" t="s">
        <v>8268</v>
      </c>
      <c r="G236" s="12" t="s">
        <v>8269</v>
      </c>
      <c r="H236" s="12" t="s">
        <v>8270</v>
      </c>
      <c r="I236" s="12" t="s">
        <v>8271</v>
      </c>
      <c r="J236" s="12" t="s">
        <v>5159</v>
      </c>
      <c r="K236" s="12" t="s">
        <v>5159</v>
      </c>
      <c r="L236" s="12"/>
      <c r="M236" s="12"/>
      <c r="N236" s="12"/>
      <c r="O236" s="12" t="s">
        <v>21</v>
      </c>
      <c r="P236" s="12"/>
      <c r="Q236" s="12"/>
      <c r="R236" s="12"/>
      <c r="S236" s="12"/>
      <c r="T236" s="12"/>
      <c r="U236" s="12"/>
      <c r="V236" s="12"/>
      <c r="W236" s="12"/>
      <c r="X236" s="12"/>
      <c r="Y236" s="12"/>
      <c r="Z236" s="12"/>
      <c r="AA236" s="12"/>
    </row>
    <row r="237" spans="1:27" ht="38.25" x14ac:dyDescent="0.25">
      <c r="A237" s="12" t="s">
        <v>7026</v>
      </c>
      <c r="B237" s="12" t="s">
        <v>8206</v>
      </c>
      <c r="C237" s="12" t="s">
        <v>8207</v>
      </c>
      <c r="D237" s="12"/>
      <c r="E237" s="12" t="s">
        <v>8272</v>
      </c>
      <c r="F237" s="12" t="s">
        <v>8273</v>
      </c>
      <c r="G237" s="12" t="s">
        <v>8274</v>
      </c>
      <c r="H237" s="12" t="s">
        <v>8275</v>
      </c>
      <c r="I237" s="12" t="s">
        <v>8276</v>
      </c>
      <c r="J237" s="12" t="s">
        <v>5159</v>
      </c>
      <c r="K237" s="12" t="s">
        <v>5159</v>
      </c>
      <c r="L237" s="12"/>
      <c r="M237" s="12"/>
      <c r="N237" s="12"/>
      <c r="O237" s="12" t="s">
        <v>21</v>
      </c>
      <c r="P237" s="12"/>
      <c r="Q237" s="12"/>
      <c r="R237" s="12"/>
      <c r="S237" s="12"/>
      <c r="T237" s="12"/>
      <c r="U237" s="12"/>
      <c r="V237" s="12"/>
      <c r="W237" s="12"/>
      <c r="X237" s="12"/>
      <c r="Y237" s="12"/>
      <c r="Z237" s="12"/>
      <c r="AA237" s="12"/>
    </row>
    <row r="238" spans="1:27" ht="38.25" x14ac:dyDescent="0.25">
      <c r="A238" s="12" t="s">
        <v>7026</v>
      </c>
      <c r="B238" s="12" t="s">
        <v>8206</v>
      </c>
      <c r="C238" s="12" t="s">
        <v>8207</v>
      </c>
      <c r="D238" s="12"/>
      <c r="E238" s="12" t="s">
        <v>8277</v>
      </c>
      <c r="F238" s="12" t="s">
        <v>8278</v>
      </c>
      <c r="G238" s="12" t="s">
        <v>8279</v>
      </c>
      <c r="H238" s="12" t="s">
        <v>8280</v>
      </c>
      <c r="I238" s="12" t="s">
        <v>8281</v>
      </c>
      <c r="J238" s="12" t="s">
        <v>5159</v>
      </c>
      <c r="K238" s="12" t="s">
        <v>5159</v>
      </c>
      <c r="L238" s="12"/>
      <c r="M238" s="12"/>
      <c r="N238" s="12"/>
      <c r="O238" s="12" t="s">
        <v>21</v>
      </c>
      <c r="P238" s="12" t="s">
        <v>7237</v>
      </c>
      <c r="Q238" s="12"/>
      <c r="R238" s="12"/>
      <c r="S238" s="12"/>
      <c r="T238" s="12"/>
      <c r="U238" s="12"/>
      <c r="V238" s="12"/>
      <c r="W238" s="12"/>
      <c r="X238" s="12"/>
      <c r="Y238" s="12"/>
      <c r="Z238" s="12"/>
      <c r="AA238" s="12"/>
    </row>
    <row r="239" spans="1:27" ht="76.5" x14ac:dyDescent="0.25">
      <c r="A239" s="12" t="s">
        <v>7026</v>
      </c>
      <c r="B239" s="12" t="s">
        <v>8206</v>
      </c>
      <c r="C239" s="12" t="s">
        <v>8207</v>
      </c>
      <c r="D239" s="12"/>
      <c r="E239" s="12" t="s">
        <v>8282</v>
      </c>
      <c r="F239" s="12" t="s">
        <v>8283</v>
      </c>
      <c r="G239" s="12" t="s">
        <v>8284</v>
      </c>
      <c r="H239" s="12" t="s">
        <v>8285</v>
      </c>
      <c r="I239" s="12" t="s">
        <v>8286</v>
      </c>
      <c r="J239" s="12" t="s">
        <v>5159</v>
      </c>
      <c r="K239" s="12" t="s">
        <v>5159</v>
      </c>
      <c r="L239" s="12"/>
      <c r="M239" s="12"/>
      <c r="N239" s="12"/>
      <c r="O239" s="12" t="s">
        <v>4278</v>
      </c>
      <c r="P239" s="12"/>
      <c r="Q239" s="12"/>
      <c r="R239" s="12"/>
      <c r="S239" s="12"/>
      <c r="T239" s="12"/>
      <c r="U239" s="12"/>
      <c r="V239" s="12"/>
      <c r="W239" s="12"/>
      <c r="X239" s="12"/>
      <c r="Y239" s="12"/>
      <c r="Z239" s="12"/>
      <c r="AA239" s="12"/>
    </row>
    <row r="240" spans="1:27" ht="51" x14ac:dyDescent="0.25">
      <c r="A240" s="12" t="s">
        <v>7026</v>
      </c>
      <c r="B240" s="12" t="s">
        <v>8206</v>
      </c>
      <c r="C240" s="12" t="s">
        <v>8207</v>
      </c>
      <c r="D240" s="12"/>
      <c r="E240" s="12" t="s">
        <v>8287</v>
      </c>
      <c r="F240" s="12" t="s">
        <v>8288</v>
      </c>
      <c r="G240" s="12" t="s">
        <v>8289</v>
      </c>
      <c r="H240" s="12" t="s">
        <v>8290</v>
      </c>
      <c r="I240" s="12" t="s">
        <v>8291</v>
      </c>
      <c r="J240" s="12" t="s">
        <v>5159</v>
      </c>
      <c r="K240" s="12" t="s">
        <v>5159</v>
      </c>
      <c r="L240" s="12"/>
      <c r="M240" s="12"/>
      <c r="N240" s="12"/>
      <c r="O240" s="12" t="s">
        <v>21</v>
      </c>
      <c r="P240" s="12"/>
      <c r="Q240" s="12"/>
      <c r="R240" s="12"/>
      <c r="S240" s="12"/>
      <c r="T240" s="12"/>
      <c r="U240" s="12"/>
      <c r="V240" s="12"/>
      <c r="W240" s="12"/>
      <c r="X240" s="12"/>
      <c r="Y240" s="12"/>
      <c r="Z240" s="12"/>
      <c r="AA240" s="12"/>
    </row>
    <row r="241" spans="1:27" ht="38.25" x14ac:dyDescent="0.25">
      <c r="A241" s="12" t="s">
        <v>7026</v>
      </c>
      <c r="B241" s="12" t="s">
        <v>8206</v>
      </c>
      <c r="C241" s="12" t="s">
        <v>8207</v>
      </c>
      <c r="D241" s="12"/>
      <c r="E241" s="12" t="s">
        <v>8292</v>
      </c>
      <c r="F241" s="12" t="s">
        <v>8293</v>
      </c>
      <c r="G241" s="12" t="s">
        <v>8294</v>
      </c>
      <c r="H241" s="12" t="s">
        <v>8295</v>
      </c>
      <c r="I241" s="12" t="s">
        <v>8296</v>
      </c>
      <c r="J241" s="12" t="s">
        <v>5159</v>
      </c>
      <c r="K241" s="12" t="s">
        <v>5159</v>
      </c>
      <c r="L241" s="12"/>
      <c r="M241" s="12"/>
      <c r="N241" s="12"/>
      <c r="O241" s="12" t="s">
        <v>4278</v>
      </c>
      <c r="P241" s="12"/>
      <c r="Q241" s="12"/>
      <c r="R241" s="12"/>
      <c r="S241" s="12"/>
      <c r="T241" s="12"/>
      <c r="U241" s="12"/>
      <c r="V241" s="12"/>
      <c r="W241" s="12"/>
      <c r="X241" s="12"/>
      <c r="Y241" s="12"/>
      <c r="Z241" s="12"/>
      <c r="AA241" s="12"/>
    </row>
    <row r="242" spans="1:27" ht="25.5" x14ac:dyDescent="0.25">
      <c r="A242" s="12" t="s">
        <v>7026</v>
      </c>
      <c r="B242" s="12" t="s">
        <v>8206</v>
      </c>
      <c r="C242" s="12" t="s">
        <v>8207</v>
      </c>
      <c r="D242" s="12"/>
      <c r="E242" s="12" t="s">
        <v>8297</v>
      </c>
      <c r="F242" s="12" t="s">
        <v>8298</v>
      </c>
      <c r="G242" s="12" t="s">
        <v>8299</v>
      </c>
      <c r="H242" s="12" t="s">
        <v>8300</v>
      </c>
      <c r="I242" s="12" t="s">
        <v>8301</v>
      </c>
      <c r="J242" s="12" t="s">
        <v>5159</v>
      </c>
      <c r="K242" s="12" t="s">
        <v>5159</v>
      </c>
      <c r="L242" s="12"/>
      <c r="M242" s="12"/>
      <c r="N242" s="12"/>
      <c r="O242" s="12" t="s">
        <v>4278</v>
      </c>
      <c r="P242" s="12"/>
      <c r="Q242" s="12"/>
      <c r="R242" s="12"/>
      <c r="S242" s="12"/>
      <c r="T242" s="12"/>
      <c r="U242" s="12"/>
      <c r="V242" s="12"/>
      <c r="W242" s="12"/>
      <c r="X242" s="12"/>
      <c r="Y242" s="12"/>
      <c r="Z242" s="12"/>
      <c r="AA242" s="12"/>
    </row>
    <row r="243" spans="1:27" ht="51" x14ac:dyDescent="0.25">
      <c r="A243" s="12" t="s">
        <v>7026</v>
      </c>
      <c r="B243" s="12" t="s">
        <v>8206</v>
      </c>
      <c r="C243" s="12" t="s">
        <v>8207</v>
      </c>
      <c r="D243" s="12"/>
      <c r="E243" s="12" t="s">
        <v>8302</v>
      </c>
      <c r="F243" s="12" t="s">
        <v>8303</v>
      </c>
      <c r="G243" s="12" t="s">
        <v>8304</v>
      </c>
      <c r="H243" s="12" t="s">
        <v>8305</v>
      </c>
      <c r="I243" s="12" t="s">
        <v>8306</v>
      </c>
      <c r="J243" s="12" t="s">
        <v>5159</v>
      </c>
      <c r="K243" s="12" t="s">
        <v>5159</v>
      </c>
      <c r="L243" s="12"/>
      <c r="M243" s="12"/>
      <c r="N243" s="12"/>
      <c r="O243" s="12" t="s">
        <v>21</v>
      </c>
      <c r="P243" s="12"/>
      <c r="Q243" s="12"/>
      <c r="R243" s="12"/>
      <c r="S243" s="12"/>
      <c r="T243" s="12"/>
      <c r="U243" s="12"/>
      <c r="V243" s="12"/>
      <c r="W243" s="12"/>
      <c r="X243" s="12"/>
      <c r="Y243" s="12"/>
      <c r="Z243" s="12"/>
      <c r="AA243" s="12"/>
    </row>
    <row r="244" spans="1:27" ht="51" x14ac:dyDescent="0.25">
      <c r="A244" s="12" t="s">
        <v>7026</v>
      </c>
      <c r="B244" s="12" t="s">
        <v>8206</v>
      </c>
      <c r="C244" s="12" t="s">
        <v>8307</v>
      </c>
      <c r="D244" s="12"/>
      <c r="E244" s="12" t="s">
        <v>8308</v>
      </c>
      <c r="F244" s="12" t="s">
        <v>8309</v>
      </c>
      <c r="G244" s="12" t="s">
        <v>8310</v>
      </c>
      <c r="H244" s="12" t="s">
        <v>8311</v>
      </c>
      <c r="I244" s="12" t="s">
        <v>8312</v>
      </c>
      <c r="J244" s="12" t="s">
        <v>5159</v>
      </c>
      <c r="K244" s="12" t="s">
        <v>5159</v>
      </c>
      <c r="L244" s="12"/>
      <c r="M244" s="12"/>
      <c r="N244" s="12"/>
      <c r="O244" s="12" t="s">
        <v>21</v>
      </c>
      <c r="P244" s="12"/>
      <c r="Q244" s="12"/>
      <c r="R244" s="12"/>
      <c r="S244" s="12"/>
      <c r="T244" s="12"/>
      <c r="U244" s="12"/>
      <c r="V244" s="12"/>
      <c r="W244" s="12"/>
      <c r="X244" s="12"/>
      <c r="Y244" s="12"/>
      <c r="Z244" s="12"/>
      <c r="AA244" s="12"/>
    </row>
    <row r="245" spans="1:27" ht="63.75" x14ac:dyDescent="0.25">
      <c r="A245" s="12" t="s">
        <v>7026</v>
      </c>
      <c r="B245" s="12" t="s">
        <v>8206</v>
      </c>
      <c r="C245" s="12" t="s">
        <v>8307</v>
      </c>
      <c r="D245" s="12"/>
      <c r="E245" s="12" t="s">
        <v>8313</v>
      </c>
      <c r="F245" s="12" t="s">
        <v>8314</v>
      </c>
      <c r="G245" s="12" t="s">
        <v>8315</v>
      </c>
      <c r="H245" s="12" t="s">
        <v>8316</v>
      </c>
      <c r="I245" s="12" t="s">
        <v>8317</v>
      </c>
      <c r="J245" s="12" t="s">
        <v>5159</v>
      </c>
      <c r="K245" s="12" t="s">
        <v>5159</v>
      </c>
      <c r="L245" s="12"/>
      <c r="M245" s="12"/>
      <c r="N245" s="12"/>
      <c r="O245" s="12" t="s">
        <v>4278</v>
      </c>
      <c r="P245" s="12"/>
      <c r="Q245" s="12"/>
      <c r="R245" s="12"/>
      <c r="S245" s="12"/>
      <c r="T245" s="12"/>
      <c r="U245" s="12"/>
      <c r="V245" s="12"/>
      <c r="W245" s="12"/>
      <c r="X245" s="12"/>
      <c r="Y245" s="12"/>
      <c r="Z245" s="12"/>
      <c r="AA245" s="12"/>
    </row>
    <row r="246" spans="1:27" ht="63.75" x14ac:dyDescent="0.25">
      <c r="A246" s="12" t="s">
        <v>7026</v>
      </c>
      <c r="B246" s="12" t="s">
        <v>8206</v>
      </c>
      <c r="C246" s="12" t="s">
        <v>8307</v>
      </c>
      <c r="D246" s="12"/>
      <c r="E246" s="12" t="s">
        <v>8318</v>
      </c>
      <c r="F246" s="12" t="s">
        <v>8319</v>
      </c>
      <c r="G246" s="12" t="s">
        <v>8320</v>
      </c>
      <c r="H246" s="12" t="s">
        <v>8321</v>
      </c>
      <c r="I246" s="12" t="s">
        <v>8322</v>
      </c>
      <c r="J246" s="12" t="s">
        <v>5159</v>
      </c>
      <c r="K246" s="12" t="s">
        <v>5159</v>
      </c>
      <c r="L246" s="12"/>
      <c r="M246" s="12"/>
      <c r="N246" s="12"/>
      <c r="O246" s="12" t="s">
        <v>4278</v>
      </c>
      <c r="P246" s="12"/>
      <c r="Q246" s="12"/>
      <c r="R246" s="12"/>
      <c r="S246" s="12"/>
      <c r="T246" s="12"/>
      <c r="U246" s="12"/>
      <c r="V246" s="12"/>
      <c r="W246" s="12"/>
      <c r="X246" s="12"/>
      <c r="Y246" s="12"/>
      <c r="Z246" s="12"/>
      <c r="AA246" s="12"/>
    </row>
    <row r="247" spans="1:27" ht="25.5" x14ac:dyDescent="0.25">
      <c r="A247" s="12" t="s">
        <v>7026</v>
      </c>
      <c r="B247" s="12" t="s">
        <v>8206</v>
      </c>
      <c r="C247" s="12" t="s">
        <v>8307</v>
      </c>
      <c r="D247" s="12"/>
      <c r="E247" s="12" t="s">
        <v>8323</v>
      </c>
      <c r="F247" s="12" t="s">
        <v>8324</v>
      </c>
      <c r="G247" s="12" t="s">
        <v>8325</v>
      </c>
      <c r="H247" s="12" t="s">
        <v>8326</v>
      </c>
      <c r="I247" s="12" t="s">
        <v>8301</v>
      </c>
      <c r="J247" s="12"/>
      <c r="K247" s="12" t="s">
        <v>5159</v>
      </c>
      <c r="L247" s="12"/>
      <c r="M247" s="12"/>
      <c r="N247" s="12"/>
      <c r="O247" s="12" t="s">
        <v>4278</v>
      </c>
      <c r="P247" s="12"/>
      <c r="Q247" s="12"/>
      <c r="R247" s="12"/>
      <c r="S247" s="12"/>
      <c r="T247" s="12"/>
      <c r="U247" s="12"/>
      <c r="V247" s="12"/>
      <c r="W247" s="12"/>
      <c r="X247" s="12"/>
      <c r="Y247" s="12"/>
      <c r="Z247" s="12"/>
      <c r="AA247" s="12"/>
    </row>
    <row r="248" spans="1:27" ht="63.75" x14ac:dyDescent="0.25">
      <c r="A248" s="12" t="s">
        <v>7026</v>
      </c>
      <c r="B248" s="12" t="s">
        <v>8206</v>
      </c>
      <c r="C248" s="12" t="s">
        <v>8307</v>
      </c>
      <c r="D248" s="12"/>
      <c r="E248" s="12" t="s">
        <v>8327</v>
      </c>
      <c r="F248" s="12" t="s">
        <v>8328</v>
      </c>
      <c r="G248" s="12" t="s">
        <v>8329</v>
      </c>
      <c r="H248" s="12" t="s">
        <v>8330</v>
      </c>
      <c r="I248" s="12" t="s">
        <v>8331</v>
      </c>
      <c r="J248" s="12" t="s">
        <v>5159</v>
      </c>
      <c r="K248" s="12" t="s">
        <v>5159</v>
      </c>
      <c r="L248" s="12"/>
      <c r="M248" s="12"/>
      <c r="N248" s="12"/>
      <c r="O248" s="12" t="s">
        <v>21</v>
      </c>
      <c r="P248" s="12"/>
      <c r="Q248" s="12"/>
      <c r="R248" s="12"/>
      <c r="S248" s="12"/>
      <c r="T248" s="12"/>
      <c r="U248" s="12"/>
      <c r="V248" s="12"/>
      <c r="W248" s="12"/>
      <c r="X248" s="12"/>
      <c r="Y248" s="12"/>
      <c r="Z248" s="12"/>
      <c r="AA248" s="12"/>
    </row>
    <row r="249" spans="1:27" ht="38.25" x14ac:dyDescent="0.25">
      <c r="A249" s="12" t="s">
        <v>7026</v>
      </c>
      <c r="B249" s="12" t="s">
        <v>8206</v>
      </c>
      <c r="C249" s="12" t="s">
        <v>8307</v>
      </c>
      <c r="D249" s="12"/>
      <c r="E249" s="12" t="s">
        <v>8332</v>
      </c>
      <c r="F249" s="12" t="s">
        <v>8333</v>
      </c>
      <c r="G249" s="12" t="s">
        <v>8334</v>
      </c>
      <c r="H249" s="12" t="s">
        <v>8335</v>
      </c>
      <c r="I249" s="12" t="s">
        <v>8336</v>
      </c>
      <c r="J249" s="12" t="s">
        <v>5159</v>
      </c>
      <c r="K249" s="12" t="s">
        <v>5159</v>
      </c>
      <c r="L249" s="12"/>
      <c r="M249" s="12"/>
      <c r="N249" s="12"/>
      <c r="O249" s="12" t="s">
        <v>21</v>
      </c>
      <c r="P249" s="12"/>
      <c r="Q249" s="12"/>
      <c r="R249" s="12"/>
      <c r="S249" s="12"/>
      <c r="T249" s="12"/>
      <c r="U249" s="12"/>
      <c r="V249" s="12"/>
      <c r="W249" s="12"/>
      <c r="X249" s="12"/>
      <c r="Y249" s="12"/>
      <c r="Z249" s="12"/>
      <c r="AA249" s="12"/>
    </row>
    <row r="250" spans="1:27" ht="63.75" x14ac:dyDescent="0.25">
      <c r="A250" s="12" t="s">
        <v>7026</v>
      </c>
      <c r="B250" s="12" t="s">
        <v>8206</v>
      </c>
      <c r="C250" s="12" t="s">
        <v>8307</v>
      </c>
      <c r="D250" s="12"/>
      <c r="E250" s="12" t="s">
        <v>8337</v>
      </c>
      <c r="F250" s="12" t="s">
        <v>8338</v>
      </c>
      <c r="G250" s="12" t="s">
        <v>8339</v>
      </c>
      <c r="H250" s="12" t="s">
        <v>8340</v>
      </c>
      <c r="I250" s="12" t="s">
        <v>8341</v>
      </c>
      <c r="J250" s="12" t="s">
        <v>5159</v>
      </c>
      <c r="K250" s="12" t="s">
        <v>5159</v>
      </c>
      <c r="L250" s="12"/>
      <c r="M250" s="12"/>
      <c r="N250" s="12"/>
      <c r="O250" s="12" t="s">
        <v>4278</v>
      </c>
      <c r="P250" s="12"/>
      <c r="Q250" s="12"/>
      <c r="R250" s="12"/>
      <c r="S250" s="12"/>
      <c r="T250" s="12"/>
      <c r="U250" s="12"/>
      <c r="V250" s="12"/>
      <c r="W250" s="12"/>
      <c r="X250" s="12"/>
      <c r="Y250" s="12"/>
      <c r="Z250" s="12"/>
      <c r="AA250" s="12"/>
    </row>
    <row r="251" spans="1:27" ht="25.5" x14ac:dyDescent="0.25">
      <c r="A251" s="12" t="s">
        <v>7026</v>
      </c>
      <c r="B251" s="12" t="s">
        <v>8206</v>
      </c>
      <c r="C251" s="12" t="s">
        <v>8307</v>
      </c>
      <c r="D251" s="12"/>
      <c r="E251" s="12" t="s">
        <v>8342</v>
      </c>
      <c r="F251" s="12" t="s">
        <v>8343</v>
      </c>
      <c r="G251" s="12" t="s">
        <v>8344</v>
      </c>
      <c r="H251" s="12" t="s">
        <v>8345</v>
      </c>
      <c r="I251" s="12" t="s">
        <v>8346</v>
      </c>
      <c r="J251" s="12" t="s">
        <v>5159</v>
      </c>
      <c r="K251" s="12" t="s">
        <v>5159</v>
      </c>
      <c r="L251" s="12"/>
      <c r="M251" s="12"/>
      <c r="N251" s="12"/>
      <c r="O251" s="12" t="s">
        <v>4278</v>
      </c>
      <c r="P251" s="12"/>
      <c r="Q251" s="12"/>
      <c r="R251" s="12"/>
      <c r="S251" s="12"/>
      <c r="T251" s="12"/>
      <c r="U251" s="12"/>
      <c r="V251" s="12"/>
      <c r="W251" s="12"/>
      <c r="X251" s="12"/>
      <c r="Y251" s="12"/>
      <c r="Z251" s="12"/>
      <c r="AA251" s="12"/>
    </row>
    <row r="252" spans="1:27" ht="38.25" x14ac:dyDescent="0.25">
      <c r="A252" s="12" t="s">
        <v>7026</v>
      </c>
      <c r="B252" s="12" t="s">
        <v>8206</v>
      </c>
      <c r="C252" s="12" t="s">
        <v>8307</v>
      </c>
      <c r="D252" s="12"/>
      <c r="E252" s="12" t="s">
        <v>8347</v>
      </c>
      <c r="F252" s="12" t="s">
        <v>8348</v>
      </c>
      <c r="G252" s="12" t="s">
        <v>8349</v>
      </c>
      <c r="H252" s="12" t="s">
        <v>8350</v>
      </c>
      <c r="I252" s="12" t="s">
        <v>8351</v>
      </c>
      <c r="J252" s="12" t="s">
        <v>5159</v>
      </c>
      <c r="K252" s="12" t="s">
        <v>5159</v>
      </c>
      <c r="L252" s="12"/>
      <c r="M252" s="12"/>
      <c r="N252" s="12"/>
      <c r="O252" s="12" t="s">
        <v>4278</v>
      </c>
      <c r="P252" s="12"/>
      <c r="Q252" s="12"/>
      <c r="R252" s="12"/>
      <c r="S252" s="12"/>
      <c r="T252" s="12"/>
      <c r="U252" s="12"/>
      <c r="V252" s="12"/>
      <c r="W252" s="12"/>
      <c r="X252" s="12"/>
      <c r="Y252" s="12"/>
      <c r="Z252" s="12"/>
      <c r="AA252" s="12"/>
    </row>
    <row r="253" spans="1:27" ht="76.5" x14ac:dyDescent="0.25">
      <c r="A253" s="12" t="s">
        <v>7026</v>
      </c>
      <c r="B253" s="12" t="s">
        <v>8206</v>
      </c>
      <c r="C253" s="12" t="s">
        <v>8307</v>
      </c>
      <c r="D253" s="12"/>
      <c r="E253" s="12" t="s">
        <v>8352</v>
      </c>
      <c r="F253" s="12" t="s">
        <v>8353</v>
      </c>
      <c r="G253" s="12" t="s">
        <v>8354</v>
      </c>
      <c r="H253" s="12" t="s">
        <v>8355</v>
      </c>
      <c r="I253" s="12" t="s">
        <v>8356</v>
      </c>
      <c r="J253" s="12" t="s">
        <v>5159</v>
      </c>
      <c r="K253" s="12" t="s">
        <v>5159</v>
      </c>
      <c r="L253" s="12"/>
      <c r="M253" s="12"/>
      <c r="N253" s="12"/>
      <c r="O253" s="12" t="s">
        <v>4278</v>
      </c>
      <c r="P253" s="12"/>
      <c r="Q253" s="12"/>
      <c r="R253" s="12"/>
      <c r="S253" s="12"/>
      <c r="T253" s="12"/>
      <c r="U253" s="12"/>
      <c r="V253" s="12"/>
      <c r="W253" s="12"/>
      <c r="X253" s="12"/>
      <c r="Y253" s="12"/>
      <c r="Z253" s="12"/>
      <c r="AA253" s="12"/>
    </row>
    <row r="254" spans="1:27" ht="63.75" x14ac:dyDescent="0.25">
      <c r="A254" s="12" t="s">
        <v>7026</v>
      </c>
      <c r="B254" s="12" t="s">
        <v>8206</v>
      </c>
      <c r="C254" s="12" t="s">
        <v>8307</v>
      </c>
      <c r="D254" s="12"/>
      <c r="E254" s="12" t="s">
        <v>8357</v>
      </c>
      <c r="F254" s="12" t="s">
        <v>8358</v>
      </c>
      <c r="G254" s="12" t="s">
        <v>8359</v>
      </c>
      <c r="H254" s="12" t="s">
        <v>8360</v>
      </c>
      <c r="I254" s="12" t="s">
        <v>8361</v>
      </c>
      <c r="J254" s="12" t="s">
        <v>5159</v>
      </c>
      <c r="K254" s="12" t="s">
        <v>5159</v>
      </c>
      <c r="L254" s="12"/>
      <c r="M254" s="12"/>
      <c r="N254" s="12"/>
      <c r="O254" s="12" t="s">
        <v>4278</v>
      </c>
      <c r="P254" s="12"/>
      <c r="Q254" s="12"/>
      <c r="R254" s="12"/>
      <c r="S254" s="12"/>
      <c r="T254" s="12"/>
      <c r="U254" s="12"/>
      <c r="V254" s="12"/>
      <c r="W254" s="12"/>
      <c r="X254" s="12"/>
      <c r="Y254" s="12"/>
      <c r="Z254" s="12"/>
      <c r="AA254" s="12"/>
    </row>
    <row r="255" spans="1:27" ht="51" x14ac:dyDescent="0.25">
      <c r="A255" s="12" t="s">
        <v>7026</v>
      </c>
      <c r="B255" s="12" t="s">
        <v>8206</v>
      </c>
      <c r="C255" s="12" t="s">
        <v>8307</v>
      </c>
      <c r="D255" s="12"/>
      <c r="E255" s="12" t="s">
        <v>8362</v>
      </c>
      <c r="F255" s="12" t="s">
        <v>8363</v>
      </c>
      <c r="G255" s="12" t="s">
        <v>8364</v>
      </c>
      <c r="H255" s="12" t="s">
        <v>8365</v>
      </c>
      <c r="I255" s="12" t="s">
        <v>8306</v>
      </c>
      <c r="J255" s="12"/>
      <c r="K255" s="12" t="s">
        <v>5159</v>
      </c>
      <c r="L255" s="12"/>
      <c r="M255" s="12"/>
      <c r="N255" s="12"/>
      <c r="O255" s="12" t="s">
        <v>21</v>
      </c>
      <c r="P255" s="12"/>
      <c r="Q255" s="12"/>
      <c r="R255" s="12"/>
      <c r="S255" s="12"/>
      <c r="T255" s="12"/>
      <c r="U255" s="12"/>
      <c r="V255" s="12"/>
      <c r="W255" s="12"/>
      <c r="X255" s="12"/>
      <c r="Y255" s="12"/>
      <c r="Z255" s="12"/>
      <c r="AA255" s="12"/>
    </row>
    <row r="256" spans="1:27" ht="38.25" x14ac:dyDescent="0.25">
      <c r="A256" s="12" t="s">
        <v>7026</v>
      </c>
      <c r="B256" s="12" t="s">
        <v>8206</v>
      </c>
      <c r="C256" s="12" t="s">
        <v>8307</v>
      </c>
      <c r="D256" s="12"/>
      <c r="E256" s="12" t="s">
        <v>8366</v>
      </c>
      <c r="F256" s="12" t="s">
        <v>8367</v>
      </c>
      <c r="G256" s="12" t="s">
        <v>8368</v>
      </c>
      <c r="H256" s="12" t="s">
        <v>8369</v>
      </c>
      <c r="I256" s="12" t="s">
        <v>8370</v>
      </c>
      <c r="J256" s="12"/>
      <c r="K256" s="12" t="s">
        <v>5159</v>
      </c>
      <c r="L256" s="12"/>
      <c r="M256" s="12"/>
      <c r="N256" s="12"/>
      <c r="O256" s="12" t="s">
        <v>4278</v>
      </c>
      <c r="P256" s="12"/>
      <c r="Q256" s="12"/>
      <c r="R256" s="12"/>
      <c r="S256" s="12"/>
      <c r="T256" s="12"/>
      <c r="U256" s="12"/>
      <c r="V256" s="12"/>
      <c r="W256" s="12"/>
      <c r="X256" s="12"/>
      <c r="Y256" s="12"/>
      <c r="Z256" s="12"/>
      <c r="AA256" s="12"/>
    </row>
    <row r="257" spans="1:27" ht="38.25" x14ac:dyDescent="0.25">
      <c r="A257" s="12" t="s">
        <v>7026</v>
      </c>
      <c r="B257" s="12" t="s">
        <v>8206</v>
      </c>
      <c r="C257" s="12" t="s">
        <v>8307</v>
      </c>
      <c r="D257" s="12"/>
      <c r="E257" s="12" t="s">
        <v>8371</v>
      </c>
      <c r="F257" s="12" t="s">
        <v>8372</v>
      </c>
      <c r="G257" s="12" t="s">
        <v>8373</v>
      </c>
      <c r="H257" s="12" t="s">
        <v>8374</v>
      </c>
      <c r="I257" s="12" t="s">
        <v>8375</v>
      </c>
      <c r="J257" s="12"/>
      <c r="K257" s="12" t="s">
        <v>5159</v>
      </c>
      <c r="L257" s="12"/>
      <c r="M257" s="12"/>
      <c r="N257" s="12"/>
      <c r="O257" s="12" t="s">
        <v>21</v>
      </c>
      <c r="P257" s="12" t="s">
        <v>7237</v>
      </c>
      <c r="Q257" s="12"/>
      <c r="R257" s="12"/>
      <c r="S257" s="12"/>
      <c r="T257" s="12"/>
      <c r="U257" s="12"/>
      <c r="V257" s="12"/>
      <c r="W257" s="12"/>
      <c r="X257" s="12"/>
      <c r="Y257" s="12"/>
      <c r="Z257" s="12"/>
      <c r="AA257" s="12"/>
    </row>
    <row r="258" spans="1:27" x14ac:dyDescent="0.2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row>
    <row r="259" spans="1:27" x14ac:dyDescent="0.2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row>
    <row r="260" spans="1:27" x14ac:dyDescent="0.2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row>
    <row r="261" spans="1:27" x14ac:dyDescent="0.2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row>
    <row r="262" spans="1:27" x14ac:dyDescent="0.2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row>
    <row r="263" spans="1:27" x14ac:dyDescent="0.2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row>
    <row r="264" spans="1:27" x14ac:dyDescent="0.2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row>
    <row r="265" spans="1:27" x14ac:dyDescent="0.2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row>
    <row r="266" spans="1:27" x14ac:dyDescent="0.2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row>
    <row r="267" spans="1:27" x14ac:dyDescent="0.25">
      <c r="A267" s="12"/>
      <c r="B267" s="12"/>
      <c r="C267" s="12"/>
      <c r="D267" s="12"/>
      <c r="E267" s="12"/>
      <c r="F267" s="12"/>
      <c r="G267" s="12"/>
      <c r="H267" s="12"/>
      <c r="I267" s="12"/>
      <c r="J267" s="12"/>
      <c r="K267" s="12"/>
      <c r="L267" s="12"/>
      <c r="M267" s="12"/>
      <c r="N267" s="12"/>
      <c r="O267" s="12"/>
      <c r="P267" s="12"/>
    </row>
    <row r="268" spans="1:27" x14ac:dyDescent="0.25">
      <c r="A268" s="12"/>
      <c r="B268" s="12"/>
      <c r="C268" s="12"/>
      <c r="D268" s="12"/>
      <c r="E268" s="12"/>
      <c r="F268" s="12"/>
      <c r="G268" s="12"/>
      <c r="H268" s="12"/>
      <c r="I268" s="12"/>
      <c r="J268" s="12"/>
      <c r="K268" s="12"/>
      <c r="L268" s="12"/>
      <c r="M268" s="12"/>
    </row>
    <row r="269" spans="1:27" x14ac:dyDescent="0.25">
      <c r="A269" s="12"/>
      <c r="B269" s="12"/>
      <c r="C269" s="12"/>
      <c r="D269" s="12"/>
      <c r="E269" s="12"/>
      <c r="F269" s="12"/>
      <c r="G269" s="12"/>
      <c r="H269" s="12"/>
      <c r="I269" s="12"/>
      <c r="J269" s="12"/>
      <c r="K269" s="12"/>
      <c r="L269" s="12"/>
      <c r="M269" s="12"/>
    </row>
    <row r="270" spans="1:27" x14ac:dyDescent="0.25">
      <c r="A270" s="12"/>
      <c r="B270" s="12"/>
      <c r="C270" s="12"/>
      <c r="D270" s="12"/>
      <c r="E270" s="12"/>
      <c r="F270" s="12"/>
      <c r="G270" s="12"/>
      <c r="H270" s="12"/>
      <c r="I270" s="12"/>
      <c r="J270" s="12"/>
      <c r="K270" s="12"/>
      <c r="L270" s="12"/>
      <c r="M270" s="12"/>
    </row>
    <row r="271" spans="1:27" x14ac:dyDescent="0.25">
      <c r="A271" s="12"/>
      <c r="B271" s="12"/>
      <c r="C271" s="12"/>
      <c r="D271" s="12"/>
      <c r="E271" s="12"/>
      <c r="F271" s="12"/>
      <c r="G271" s="12"/>
      <c r="H271" s="12"/>
      <c r="I271" s="12"/>
      <c r="J271" s="12"/>
      <c r="K271" s="12"/>
      <c r="L271" s="12"/>
      <c r="M271" s="12"/>
    </row>
    <row r="272" spans="1:27" x14ac:dyDescent="0.25">
      <c r="A272" s="12"/>
      <c r="B272" s="12"/>
      <c r="C272" s="12"/>
      <c r="D272" s="12"/>
      <c r="E272" s="12"/>
      <c r="F272" s="12"/>
      <c r="G272" s="12"/>
      <c r="H272" s="12"/>
      <c r="I272" s="12"/>
      <c r="J272" s="12"/>
      <c r="K272" s="12"/>
      <c r="L272" s="12"/>
      <c r="M272" s="12"/>
    </row>
    <row r="273" spans="1:13" x14ac:dyDescent="0.25">
      <c r="A273" s="12"/>
      <c r="B273" s="12"/>
      <c r="C273" s="12"/>
      <c r="D273" s="12"/>
      <c r="E273" s="12"/>
      <c r="F273" s="12"/>
      <c r="G273" s="12"/>
      <c r="H273" s="12"/>
      <c r="I273" s="12"/>
      <c r="J273" s="12"/>
      <c r="K273" s="12"/>
      <c r="L273" s="12"/>
      <c r="M273" s="12"/>
    </row>
    <row r="274" spans="1:13" x14ac:dyDescent="0.25">
      <c r="A274" s="12"/>
      <c r="B274" s="12"/>
      <c r="C274" s="12"/>
      <c r="D274" s="12"/>
      <c r="E274" s="12"/>
      <c r="F274" s="12"/>
      <c r="G274" s="12"/>
      <c r="H274" s="12"/>
      <c r="I274" s="12"/>
      <c r="J274" s="12"/>
      <c r="K274" s="12"/>
      <c r="L274" s="12"/>
      <c r="M274" s="12"/>
    </row>
    <row r="275" spans="1:13" x14ac:dyDescent="0.25">
      <c r="A275" s="12"/>
      <c r="B275" s="12"/>
      <c r="C275" s="12"/>
      <c r="D275" s="12"/>
      <c r="E275" s="12"/>
      <c r="F275" s="12"/>
      <c r="G275" s="12"/>
      <c r="H275" s="12"/>
      <c r="I275" s="12"/>
      <c r="J275" s="12"/>
      <c r="K275" s="12"/>
      <c r="L275" s="12"/>
      <c r="M275" s="12"/>
    </row>
    <row r="276" spans="1:13" x14ac:dyDescent="0.25">
      <c r="A276" s="12"/>
      <c r="B276" s="12"/>
      <c r="C276" s="12"/>
      <c r="D276" s="12"/>
      <c r="E276" s="12"/>
      <c r="F276" s="12"/>
      <c r="G276" s="12"/>
      <c r="H276" s="12"/>
      <c r="I276" s="12"/>
      <c r="J276" s="12"/>
      <c r="K276" s="12"/>
      <c r="L276" s="12"/>
      <c r="M276" s="12"/>
    </row>
    <row r="277" spans="1:13" x14ac:dyDescent="0.25">
      <c r="A277" s="12"/>
      <c r="B277" s="12"/>
      <c r="C277" s="12"/>
      <c r="D277" s="12"/>
      <c r="E277" s="12"/>
      <c r="F277" s="12"/>
      <c r="G277" s="12"/>
      <c r="H277" s="12"/>
      <c r="I277" s="12"/>
      <c r="J277" s="12"/>
      <c r="K277" s="12"/>
      <c r="L277" s="12"/>
      <c r="M277" s="12"/>
    </row>
    <row r="278" spans="1:13" x14ac:dyDescent="0.25">
      <c r="A278" s="12"/>
      <c r="B278" s="12"/>
      <c r="C278" s="12"/>
      <c r="D278" s="12"/>
      <c r="E278" s="12"/>
      <c r="F278" s="12"/>
      <c r="G278" s="12"/>
      <c r="H278" s="12"/>
      <c r="I278" s="12"/>
      <c r="J278" s="12"/>
      <c r="K278" s="12"/>
      <c r="L278" s="12"/>
      <c r="M278" s="12"/>
    </row>
    <row r="279" spans="1:13" x14ac:dyDescent="0.25">
      <c r="A279" s="12"/>
      <c r="B279" s="12"/>
      <c r="C279" s="12"/>
      <c r="D279" s="12"/>
      <c r="E279" s="12"/>
      <c r="F279" s="12"/>
      <c r="G279" s="12"/>
      <c r="H279" s="12"/>
      <c r="I279" s="12"/>
      <c r="J279" s="12"/>
      <c r="K279" s="12"/>
      <c r="L279" s="12"/>
      <c r="M279" s="12"/>
    </row>
    <row r="280" spans="1:13" x14ac:dyDescent="0.25">
      <c r="A280" s="12"/>
      <c r="B280" s="12"/>
      <c r="C280" s="12"/>
      <c r="D280" s="12"/>
      <c r="E280" s="12"/>
      <c r="F280" s="12"/>
      <c r="G280" s="12"/>
      <c r="H280" s="12"/>
      <c r="I280" s="12"/>
      <c r="J280" s="12"/>
      <c r="K280" s="12"/>
      <c r="L280" s="12"/>
      <c r="M280" s="12"/>
    </row>
    <row r="281" spans="1:13" x14ac:dyDescent="0.25">
      <c r="A281" s="12"/>
      <c r="B281" s="12"/>
      <c r="C281" s="12"/>
      <c r="D281" s="12"/>
      <c r="E281" s="12"/>
      <c r="F281" s="12"/>
      <c r="G281" s="12"/>
      <c r="H281" s="12"/>
      <c r="I281" s="12"/>
      <c r="J281" s="12"/>
      <c r="K281" s="12"/>
      <c r="L281" s="12"/>
      <c r="M281" s="12"/>
    </row>
    <row r="282" spans="1:13" x14ac:dyDescent="0.25">
      <c r="A282" s="12"/>
      <c r="B282" s="12"/>
      <c r="C282" s="12"/>
      <c r="D282" s="12"/>
      <c r="E282" s="12"/>
      <c r="F282" s="12"/>
      <c r="G282" s="12"/>
      <c r="H282" s="12"/>
      <c r="I282" s="12"/>
      <c r="J282" s="12"/>
      <c r="K282" s="12"/>
      <c r="L282" s="12"/>
      <c r="M282" s="12"/>
    </row>
    <row r="283" spans="1:13" x14ac:dyDescent="0.25">
      <c r="A283" s="12"/>
      <c r="B283" s="12"/>
      <c r="C283" s="12"/>
      <c r="D283" s="12"/>
      <c r="E283" s="12"/>
      <c r="F283" s="12"/>
      <c r="G283" s="12"/>
      <c r="H283" s="12"/>
      <c r="I283" s="12"/>
      <c r="J283" s="12"/>
      <c r="K283" s="12"/>
      <c r="L283" s="12"/>
      <c r="M283" s="12"/>
    </row>
    <row r="284" spans="1:13" x14ac:dyDescent="0.25">
      <c r="A284" s="12"/>
      <c r="B284" s="12"/>
      <c r="C284" s="12"/>
      <c r="D284" s="12"/>
      <c r="E284" s="12"/>
      <c r="F284" s="12"/>
      <c r="G284" s="12"/>
      <c r="H284" s="12"/>
      <c r="I284" s="12"/>
      <c r="J284" s="12"/>
      <c r="K284" s="12"/>
      <c r="L284" s="12"/>
      <c r="M284" s="12"/>
    </row>
    <row r="285" spans="1:13" x14ac:dyDescent="0.25">
      <c r="A285" s="12"/>
      <c r="B285" s="12"/>
      <c r="C285" s="12"/>
      <c r="D285" s="12"/>
      <c r="E285" s="12"/>
      <c r="F285" s="12"/>
      <c r="G285" s="12"/>
      <c r="H285" s="12"/>
      <c r="I285" s="12"/>
      <c r="J285" s="12"/>
      <c r="K285" s="12"/>
      <c r="L285" s="12"/>
      <c r="M285" s="12"/>
    </row>
    <row r="286" spans="1:13" x14ac:dyDescent="0.25">
      <c r="A286" s="12"/>
      <c r="B286" s="12"/>
      <c r="C286" s="12"/>
      <c r="D286" s="12"/>
      <c r="E286" s="12"/>
      <c r="F286" s="12"/>
      <c r="G286" s="12"/>
      <c r="H286" s="12"/>
      <c r="I286" s="12"/>
      <c r="J286" s="12"/>
      <c r="K286" s="12"/>
      <c r="L286" s="12"/>
      <c r="M286" s="12"/>
    </row>
    <row r="287" spans="1:13" x14ac:dyDescent="0.25">
      <c r="A287" s="12"/>
      <c r="B287" s="12"/>
      <c r="C287" s="12"/>
      <c r="D287" s="12"/>
      <c r="E287" s="12"/>
      <c r="F287" s="12"/>
      <c r="G287" s="12"/>
      <c r="H287" s="12"/>
      <c r="I287" s="12"/>
      <c r="J287" s="12"/>
      <c r="K287" s="12"/>
      <c r="L287" s="12"/>
      <c r="M287" s="12"/>
    </row>
    <row r="288" spans="1:13" x14ac:dyDescent="0.25">
      <c r="A288" s="12"/>
      <c r="B288" s="12"/>
      <c r="C288" s="12"/>
      <c r="D288" s="12"/>
      <c r="E288" s="12"/>
      <c r="F288" s="12"/>
      <c r="G288" s="12"/>
      <c r="H288" s="12"/>
      <c r="I288" s="12"/>
      <c r="J288" s="12"/>
      <c r="K288" s="12"/>
      <c r="L288" s="12"/>
      <c r="M288" s="12"/>
    </row>
    <row r="289" spans="1:13" x14ac:dyDescent="0.25">
      <c r="A289" s="12"/>
      <c r="B289" s="12"/>
      <c r="C289" s="12"/>
      <c r="D289" s="12"/>
      <c r="E289" s="12"/>
      <c r="F289" s="12"/>
      <c r="G289" s="12"/>
      <c r="H289" s="12"/>
      <c r="I289" s="12"/>
      <c r="J289" s="12"/>
      <c r="K289" s="12"/>
      <c r="L289" s="12"/>
      <c r="M289" s="12"/>
    </row>
    <row r="290" spans="1:13" x14ac:dyDescent="0.25">
      <c r="A290" s="12"/>
      <c r="B290" s="12"/>
      <c r="C290" s="12"/>
      <c r="D290" s="12"/>
      <c r="E290" s="12"/>
      <c r="F290" s="12"/>
      <c r="G290" s="12"/>
      <c r="H290" s="12"/>
      <c r="I290" s="12"/>
      <c r="J290" s="12"/>
      <c r="K290" s="12"/>
      <c r="L290" s="12"/>
      <c r="M290" s="12"/>
    </row>
    <row r="291" spans="1:13" x14ac:dyDescent="0.25">
      <c r="A291" s="12"/>
      <c r="B291" s="12"/>
      <c r="C291" s="12"/>
      <c r="D291" s="12"/>
      <c r="E291" s="12"/>
      <c r="F291" s="12"/>
      <c r="G291" s="12"/>
      <c r="H291" s="12"/>
      <c r="I291" s="12"/>
      <c r="J291" s="12"/>
      <c r="K291" s="12"/>
      <c r="L291" s="12"/>
      <c r="M291" s="12"/>
    </row>
    <row r="292" spans="1:13" x14ac:dyDescent="0.25">
      <c r="A292" s="12"/>
      <c r="B292" s="12"/>
      <c r="C292" s="12"/>
      <c r="D292" s="12"/>
      <c r="E292" s="12"/>
      <c r="F292" s="12"/>
      <c r="G292" s="12"/>
      <c r="H292" s="12"/>
      <c r="I292" s="12"/>
      <c r="J292" s="12"/>
      <c r="K292" s="12"/>
      <c r="L292" s="12"/>
      <c r="M292" s="12"/>
    </row>
    <row r="293" spans="1:13" x14ac:dyDescent="0.25">
      <c r="A293" s="12"/>
      <c r="B293" s="12"/>
      <c r="C293" s="12"/>
      <c r="D293" s="12"/>
      <c r="E293" s="12"/>
      <c r="F293" s="12"/>
      <c r="G293" s="12"/>
      <c r="H293" s="12"/>
      <c r="I293" s="12"/>
      <c r="J293" s="12"/>
      <c r="K293" s="12"/>
      <c r="L293" s="12"/>
      <c r="M293" s="12"/>
    </row>
    <row r="294" spans="1:13" x14ac:dyDescent="0.25">
      <c r="A294" s="12"/>
      <c r="B294" s="12"/>
      <c r="C294" s="12"/>
      <c r="D294" s="12"/>
      <c r="E294" s="12"/>
      <c r="F294" s="12"/>
      <c r="G294" s="12"/>
      <c r="H294" s="12"/>
      <c r="I294" s="12"/>
      <c r="J294" s="12"/>
      <c r="K294" s="12"/>
      <c r="L294" s="12"/>
      <c r="M294" s="12"/>
    </row>
    <row r="295" spans="1:13" x14ac:dyDescent="0.25">
      <c r="A295" s="12"/>
      <c r="B295" s="12"/>
      <c r="C295" s="12"/>
      <c r="D295" s="12"/>
      <c r="E295" s="12"/>
      <c r="F295" s="12"/>
      <c r="G295" s="12"/>
      <c r="H295" s="12"/>
      <c r="I295" s="12"/>
      <c r="J295" s="12"/>
      <c r="K295" s="12"/>
      <c r="L295" s="12"/>
      <c r="M295" s="12"/>
    </row>
    <row r="296" spans="1:13" x14ac:dyDescent="0.25">
      <c r="A296" s="12"/>
      <c r="B296" s="12"/>
      <c r="C296" s="12"/>
      <c r="D296" s="12"/>
      <c r="E296" s="12"/>
      <c r="F296" s="12"/>
      <c r="G296" s="12"/>
      <c r="H296" s="12"/>
      <c r="I296" s="12"/>
      <c r="J296" s="12"/>
      <c r="K296" s="12"/>
      <c r="L296" s="12"/>
      <c r="M296" s="12"/>
    </row>
    <row r="297" spans="1:13" x14ac:dyDescent="0.25">
      <c r="A297" s="12"/>
      <c r="B297" s="12"/>
      <c r="C297" s="12"/>
      <c r="D297" s="12"/>
      <c r="E297" s="12"/>
      <c r="F297" s="12"/>
      <c r="G297" s="12"/>
      <c r="H297" s="12"/>
      <c r="I297" s="12"/>
      <c r="J297" s="12"/>
      <c r="K297" s="12"/>
      <c r="L297" s="12"/>
      <c r="M297" s="12"/>
    </row>
    <row r="298" spans="1:13" x14ac:dyDescent="0.25">
      <c r="A298" s="12"/>
      <c r="B298" s="12"/>
      <c r="C298" s="12"/>
      <c r="D298" s="12"/>
      <c r="E298" s="12"/>
      <c r="F298" s="12"/>
      <c r="G298" s="12"/>
      <c r="H298" s="12"/>
      <c r="I298" s="12"/>
      <c r="J298" s="12"/>
      <c r="K298" s="12"/>
      <c r="L298" s="12"/>
      <c r="M298" s="12"/>
    </row>
    <row r="299" spans="1:13" x14ac:dyDescent="0.25">
      <c r="A299" s="12"/>
      <c r="B299" s="12"/>
      <c r="C299" s="12"/>
      <c r="D299" s="12"/>
      <c r="E299" s="12"/>
      <c r="F299" s="12"/>
      <c r="G299" s="12"/>
      <c r="H299" s="12"/>
      <c r="I299" s="12"/>
      <c r="J299" s="12"/>
      <c r="K299" s="12"/>
      <c r="L299" s="12"/>
      <c r="M299" s="12"/>
    </row>
    <row r="300" spans="1:13" x14ac:dyDescent="0.25">
      <c r="A300" s="12"/>
      <c r="B300" s="12"/>
      <c r="C300" s="12"/>
      <c r="D300" s="12"/>
      <c r="E300" s="12"/>
      <c r="F300" s="12"/>
      <c r="G300" s="12"/>
      <c r="H300" s="12"/>
      <c r="I300" s="12"/>
      <c r="J300" s="12"/>
      <c r="K300" s="12"/>
      <c r="L300" s="12"/>
      <c r="M300" s="12"/>
    </row>
    <row r="301" spans="1:13" x14ac:dyDescent="0.25">
      <c r="A301" s="12"/>
      <c r="B301" s="12"/>
      <c r="C301" s="12"/>
      <c r="D301" s="12"/>
      <c r="E301" s="12"/>
      <c r="F301" s="12"/>
      <c r="G301" s="12"/>
      <c r="H301" s="12"/>
      <c r="I301" s="12"/>
      <c r="J301" s="12"/>
      <c r="K301" s="12"/>
      <c r="L301" s="12"/>
      <c r="M301" s="12"/>
    </row>
    <row r="302" spans="1:13" x14ac:dyDescent="0.25">
      <c r="A302" s="12"/>
      <c r="B302" s="12"/>
      <c r="C302" s="12"/>
      <c r="D302" s="12"/>
      <c r="E302" s="12"/>
      <c r="F302" s="12"/>
      <c r="G302" s="12"/>
      <c r="H302" s="12"/>
      <c r="I302" s="12"/>
      <c r="J302" s="12"/>
      <c r="K302" s="12"/>
      <c r="L302" s="12"/>
      <c r="M302" s="12"/>
    </row>
    <row r="303" spans="1:13" x14ac:dyDescent="0.25">
      <c r="A303" s="12"/>
      <c r="B303" s="12"/>
      <c r="C303" s="12"/>
      <c r="D303" s="12"/>
      <c r="E303" s="12"/>
      <c r="F303" s="12"/>
      <c r="G303" s="12"/>
      <c r="H303" s="12"/>
      <c r="I303" s="12"/>
      <c r="J303" s="12"/>
      <c r="K303" s="12"/>
      <c r="L303" s="12"/>
      <c r="M303" s="12"/>
    </row>
    <row r="304" spans="1:13" x14ac:dyDescent="0.25">
      <c r="A304" s="12"/>
      <c r="B304" s="12"/>
      <c r="C304" s="12"/>
      <c r="D304" s="12"/>
      <c r="E304" s="12"/>
      <c r="F304" s="12"/>
      <c r="G304" s="12"/>
      <c r="H304" s="12"/>
      <c r="I304" s="12"/>
      <c r="J304" s="12"/>
      <c r="K304" s="12"/>
      <c r="L304" s="12"/>
      <c r="M304" s="12"/>
    </row>
    <row r="305" spans="1:13" x14ac:dyDescent="0.25">
      <c r="A305" s="12"/>
      <c r="B305" s="12"/>
      <c r="C305" s="12"/>
      <c r="D305" s="12"/>
      <c r="E305" s="12"/>
      <c r="F305" s="12"/>
      <c r="G305" s="12"/>
      <c r="H305" s="12"/>
      <c r="I305" s="12"/>
      <c r="J305" s="12"/>
      <c r="K305" s="12"/>
      <c r="L305" s="12"/>
      <c r="M305" s="12"/>
    </row>
    <row r="306" spans="1:13" x14ac:dyDescent="0.25">
      <c r="A306" s="12"/>
      <c r="B306" s="12"/>
      <c r="C306" s="12"/>
      <c r="D306" s="12"/>
      <c r="E306" s="12"/>
      <c r="F306" s="12"/>
      <c r="G306" s="12"/>
      <c r="H306" s="12"/>
      <c r="I306" s="12"/>
      <c r="J306" s="12"/>
      <c r="K306" s="12"/>
      <c r="L306" s="12"/>
      <c r="M306" s="12"/>
    </row>
    <row r="307" spans="1:13" x14ac:dyDescent="0.25">
      <c r="A307" s="12"/>
      <c r="B307" s="12"/>
      <c r="C307" s="12"/>
      <c r="D307" s="12"/>
      <c r="E307" s="12"/>
      <c r="F307" s="12"/>
      <c r="G307" s="12"/>
      <c r="H307" s="12"/>
      <c r="I307" s="12"/>
      <c r="J307" s="12"/>
      <c r="K307" s="12"/>
      <c r="L307" s="12"/>
      <c r="M307" s="12"/>
    </row>
    <row r="308" spans="1:13" x14ac:dyDescent="0.25">
      <c r="A308" s="12"/>
      <c r="B308" s="12"/>
      <c r="C308" s="12"/>
      <c r="D308" s="12"/>
      <c r="E308" s="12"/>
      <c r="F308" s="12"/>
      <c r="G308" s="12"/>
      <c r="H308" s="12"/>
      <c r="I308" s="12"/>
      <c r="J308" s="12"/>
      <c r="K308" s="12"/>
      <c r="L308" s="12"/>
      <c r="M308" s="12"/>
    </row>
    <row r="309" spans="1:13" x14ac:dyDescent="0.25">
      <c r="A309" s="12"/>
      <c r="B309" s="12"/>
      <c r="C309" s="12"/>
      <c r="D309" s="12"/>
      <c r="E309" s="12"/>
      <c r="F309" s="12"/>
      <c r="G309" s="12"/>
      <c r="H309" s="12"/>
      <c r="I309" s="12"/>
      <c r="J309" s="12"/>
      <c r="K309" s="12"/>
      <c r="L309" s="12"/>
      <c r="M309" s="12"/>
    </row>
    <row r="310" spans="1:13" x14ac:dyDescent="0.25">
      <c r="A310" s="12"/>
      <c r="B310" s="12"/>
      <c r="C310" s="12"/>
      <c r="D310" s="12"/>
      <c r="E310" s="12"/>
      <c r="F310" s="12"/>
      <c r="G310" s="12"/>
      <c r="H310" s="12"/>
      <c r="I310" s="12"/>
      <c r="J310" s="12"/>
      <c r="K310" s="12"/>
      <c r="L310" s="12"/>
      <c r="M310" s="12"/>
    </row>
    <row r="311" spans="1:13" x14ac:dyDescent="0.25">
      <c r="A311" s="12"/>
      <c r="B311" s="12"/>
      <c r="C311" s="12"/>
      <c r="D311" s="12"/>
      <c r="E311" s="12"/>
      <c r="F311" s="12"/>
      <c r="G311" s="12"/>
      <c r="H311" s="12"/>
      <c r="I311" s="12"/>
      <c r="J311" s="12"/>
      <c r="K311" s="12"/>
      <c r="L311" s="12"/>
      <c r="M311" s="12"/>
    </row>
    <row r="312" spans="1:13" x14ac:dyDescent="0.25">
      <c r="A312" s="12"/>
      <c r="B312" s="12"/>
      <c r="C312" s="12"/>
      <c r="D312" s="12"/>
      <c r="E312" s="12"/>
      <c r="F312" s="12"/>
      <c r="G312" s="12"/>
      <c r="H312" s="12"/>
      <c r="I312" s="12"/>
      <c r="J312" s="12"/>
      <c r="K312" s="12"/>
      <c r="L312" s="12"/>
      <c r="M312" s="12"/>
    </row>
    <row r="313" spans="1:13" x14ac:dyDescent="0.25">
      <c r="A313" s="12"/>
      <c r="B313" s="12"/>
      <c r="C313" s="12"/>
      <c r="D313" s="12"/>
      <c r="E313" s="12"/>
      <c r="F313" s="12"/>
      <c r="G313" s="12"/>
      <c r="H313" s="12"/>
      <c r="I313" s="12"/>
      <c r="J313" s="12"/>
      <c r="K313" s="12"/>
      <c r="L313" s="12"/>
      <c r="M313" s="12"/>
    </row>
    <row r="314" spans="1:13" x14ac:dyDescent="0.25">
      <c r="A314" s="12"/>
      <c r="B314" s="12"/>
      <c r="C314" s="12"/>
      <c r="D314" s="12"/>
      <c r="E314" s="12"/>
      <c r="F314" s="12"/>
      <c r="G314" s="12"/>
      <c r="H314" s="12"/>
      <c r="I314" s="12"/>
      <c r="J314" s="12"/>
      <c r="K314" s="12"/>
      <c r="L314" s="12"/>
      <c r="M314" s="12"/>
    </row>
  </sheetData>
  <phoneticPr fontId="6" type="noConversion"/>
  <pageMargins left="0.7" right="0.7" top="0.75" bottom="0.75" header="0.3" footer="0.3"/>
  <pageSetup orientation="portrait" horizontalDpi="1200" verticalDpi="1200" r:id="rId1"/>
  <customProperties>
    <customPr name="layoutContexts" r:id="rId2"/>
  </customProperties>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B24"/>
  <sheetViews>
    <sheetView zoomScaleNormal="100" workbookViewId="0">
      <selection activeCell="A5" sqref="A5"/>
    </sheetView>
  </sheetViews>
  <sheetFormatPr baseColWidth="10" defaultColWidth="9" defaultRowHeight="15.75" customHeight="1" x14ac:dyDescent="0.25"/>
  <cols>
    <col min="1" max="1" width="10.75" customWidth="1"/>
    <col min="2" max="2" width="24.125" customWidth="1"/>
  </cols>
  <sheetData>
    <row r="1" spans="1:2" x14ac:dyDescent="0.25">
      <c r="A1" s="12" t="s">
        <v>6493</v>
      </c>
      <c r="B1" s="12" t="s">
        <v>7152</v>
      </c>
    </row>
    <row r="2" spans="1:2" x14ac:dyDescent="0.25">
      <c r="A2" s="12" t="s">
        <v>6496</v>
      </c>
      <c r="B2" s="12"/>
    </row>
    <row r="3" spans="1:2" x14ac:dyDescent="0.25">
      <c r="A3" s="12" t="s">
        <v>6496</v>
      </c>
      <c r="B3" s="12" t="s">
        <v>7165</v>
      </c>
    </row>
    <row r="4" spans="1:2" x14ac:dyDescent="0.25">
      <c r="A4" s="12" t="s">
        <v>6496</v>
      </c>
      <c r="B4" s="12" t="s">
        <v>7174</v>
      </c>
    </row>
    <row r="5" spans="1:2" x14ac:dyDescent="0.25">
      <c r="A5" s="12" t="s">
        <v>6496</v>
      </c>
      <c r="B5" s="12" t="s">
        <v>7179</v>
      </c>
    </row>
    <row r="6" spans="1:2" x14ac:dyDescent="0.25">
      <c r="A6" s="12" t="s">
        <v>6537</v>
      </c>
      <c r="B6" s="12" t="s">
        <v>7438</v>
      </c>
    </row>
    <row r="7" spans="1:2" x14ac:dyDescent="0.25">
      <c r="A7" s="12" t="s">
        <v>6537</v>
      </c>
      <c r="B7" s="12" t="s">
        <v>7376</v>
      </c>
    </row>
    <row r="8" spans="1:2" x14ac:dyDescent="0.25">
      <c r="A8" s="12" t="s">
        <v>6537</v>
      </c>
      <c r="B8" s="12" t="s">
        <v>7297</v>
      </c>
    </row>
    <row r="9" spans="1:2" x14ac:dyDescent="0.25">
      <c r="A9" s="12" t="s">
        <v>6537</v>
      </c>
      <c r="B9" s="12" t="s">
        <v>7493</v>
      </c>
    </row>
    <row r="10" spans="1:2" x14ac:dyDescent="0.25">
      <c r="A10" s="12" t="s">
        <v>6537</v>
      </c>
      <c r="B10" s="12" t="s">
        <v>7230</v>
      </c>
    </row>
    <row r="11" spans="1:2" x14ac:dyDescent="0.25">
      <c r="A11" s="12" t="s">
        <v>7516</v>
      </c>
      <c r="B11" s="12"/>
    </row>
    <row r="12" spans="1:2" x14ac:dyDescent="0.25">
      <c r="A12" s="12" t="s">
        <v>7548</v>
      </c>
      <c r="B12" s="12"/>
    </row>
    <row r="13" spans="1:2" ht="15.75" customHeight="1" x14ac:dyDescent="0.25">
      <c r="A13" s="12" t="s">
        <v>6616</v>
      </c>
      <c r="B13" s="12"/>
    </row>
    <row r="14" spans="1:2" ht="15.75" customHeight="1" x14ac:dyDescent="0.25">
      <c r="A14" s="12" t="s">
        <v>6637</v>
      </c>
      <c r="B14" s="12"/>
    </row>
    <row r="15" spans="1:2" ht="15.75" customHeight="1" x14ac:dyDescent="0.25">
      <c r="A15" s="12" t="s">
        <v>6637</v>
      </c>
      <c r="B15" s="12" t="s">
        <v>7376</v>
      </c>
    </row>
    <row r="16" spans="1:2" ht="15.75" customHeight="1" x14ac:dyDescent="0.25">
      <c r="A16" s="12" t="s">
        <v>6637</v>
      </c>
      <c r="B16" s="12" t="s">
        <v>7746</v>
      </c>
    </row>
    <row r="17" spans="1:2" ht="15.75" customHeight="1" x14ac:dyDescent="0.25">
      <c r="A17" s="12" t="s">
        <v>6687</v>
      </c>
      <c r="B17" s="12"/>
    </row>
    <row r="18" spans="1:2" ht="15.75" customHeight="1" x14ac:dyDescent="0.25">
      <c r="A18" s="12" t="s">
        <v>6722</v>
      </c>
      <c r="B18" s="12" t="s">
        <v>7746</v>
      </c>
    </row>
    <row r="19" spans="1:2" ht="15.75" customHeight="1" x14ac:dyDescent="0.25">
      <c r="A19" s="12" t="s">
        <v>6797</v>
      </c>
      <c r="B19" s="12" t="s">
        <v>7746</v>
      </c>
    </row>
    <row r="20" spans="1:2" ht="15.75" customHeight="1" x14ac:dyDescent="0.25">
      <c r="A20" s="12" t="s">
        <v>6863</v>
      </c>
      <c r="B20" s="12" t="s">
        <v>7746</v>
      </c>
    </row>
    <row r="21" spans="1:2" ht="15.75" customHeight="1" x14ac:dyDescent="0.25">
      <c r="A21" s="12" t="s">
        <v>6952</v>
      </c>
      <c r="B21" s="12"/>
    </row>
    <row r="22" spans="1:2" ht="15.75" customHeight="1" x14ac:dyDescent="0.25">
      <c r="A22" s="12" t="s">
        <v>6952</v>
      </c>
      <c r="B22" s="12" t="s">
        <v>7746</v>
      </c>
    </row>
    <row r="23" spans="1:2" ht="15.75" customHeight="1" x14ac:dyDescent="0.25">
      <c r="A23" s="12" t="s">
        <v>7026</v>
      </c>
      <c r="B23" s="12"/>
    </row>
    <row r="24" spans="1:2" ht="15.75" customHeight="1" x14ac:dyDescent="0.25">
      <c r="A24" s="12" t="s">
        <v>7026</v>
      </c>
      <c r="B24" s="12" t="s">
        <v>8208</v>
      </c>
    </row>
  </sheetData>
  <pageMargins left="0.7" right="0.7" top="0.75" bottom="0.75" header="0.3" footer="0.3"/>
  <customProperties>
    <customPr name="layoutContexts" r:id="rId1"/>
  </customProperties>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A1:Z129"/>
  <sheetViews>
    <sheetView workbookViewId="0">
      <selection activeCell="A2" sqref="A2"/>
    </sheetView>
  </sheetViews>
  <sheetFormatPr baseColWidth="10" defaultColWidth="9" defaultRowHeight="15.75" customHeight="1" x14ac:dyDescent="0.25"/>
  <cols>
    <col min="1" max="1" width="12.75" bestFit="1" customWidth="1"/>
    <col min="2" max="26" width="59.75" customWidth="1"/>
  </cols>
  <sheetData>
    <row r="1" spans="1:26" x14ac:dyDescent="0.25">
      <c r="A1" s="12" t="s">
        <v>7086</v>
      </c>
      <c r="B1" s="12" t="s">
        <v>7087</v>
      </c>
      <c r="C1" s="12" t="s">
        <v>8376</v>
      </c>
      <c r="D1" s="12" t="s">
        <v>8377</v>
      </c>
      <c r="E1" s="12" t="s">
        <v>8378</v>
      </c>
      <c r="F1" s="12" t="s">
        <v>8379</v>
      </c>
      <c r="G1" s="12" t="s">
        <v>8380</v>
      </c>
      <c r="H1" s="12" t="s">
        <v>8381</v>
      </c>
      <c r="I1" s="12" t="s">
        <v>8382</v>
      </c>
      <c r="J1" s="12" t="s">
        <v>8383</v>
      </c>
      <c r="K1" s="12" t="s">
        <v>8384</v>
      </c>
      <c r="L1" s="12" t="s">
        <v>8385</v>
      </c>
      <c r="M1" s="12" t="s">
        <v>8386</v>
      </c>
      <c r="N1" s="12" t="s">
        <v>8387</v>
      </c>
      <c r="O1" s="12" t="s">
        <v>8388</v>
      </c>
      <c r="P1" s="12" t="s">
        <v>8389</v>
      </c>
      <c r="Q1" s="12" t="s">
        <v>8390</v>
      </c>
      <c r="R1" s="12" t="s">
        <v>8391</v>
      </c>
      <c r="S1" s="12" t="s">
        <v>8392</v>
      </c>
      <c r="T1" s="12" t="s">
        <v>8393</v>
      </c>
      <c r="U1" s="12" t="s">
        <v>8394</v>
      </c>
      <c r="V1" s="12" t="s">
        <v>8395</v>
      </c>
      <c r="W1" s="12" t="s">
        <v>8396</v>
      </c>
      <c r="X1" s="12" t="s">
        <v>8397</v>
      </c>
      <c r="Y1" s="12" t="s">
        <v>4251</v>
      </c>
      <c r="Z1" s="12" t="s">
        <v>4252</v>
      </c>
    </row>
    <row r="2" spans="1:26" ht="25.5" x14ac:dyDescent="0.25">
      <c r="A2" s="12" t="s">
        <v>8210</v>
      </c>
      <c r="B2" s="12" t="s">
        <v>8211</v>
      </c>
      <c r="C2" s="12" t="s">
        <v>8398</v>
      </c>
      <c r="D2" s="12"/>
      <c r="E2" s="12"/>
      <c r="F2" s="12"/>
      <c r="G2" s="12"/>
      <c r="H2" s="12"/>
      <c r="I2" s="12"/>
      <c r="J2" s="12"/>
      <c r="K2" s="12"/>
      <c r="L2" s="12"/>
      <c r="M2" s="12"/>
      <c r="N2" s="12"/>
      <c r="O2" s="12"/>
      <c r="P2" s="12"/>
      <c r="Q2" s="12"/>
      <c r="R2" s="12"/>
      <c r="S2" s="12"/>
      <c r="T2" s="12"/>
      <c r="U2" s="12"/>
      <c r="V2" s="12"/>
      <c r="W2" s="12"/>
      <c r="X2" s="12"/>
      <c r="Y2" s="12"/>
      <c r="Z2" s="12"/>
    </row>
    <row r="3" spans="1:26" ht="25.5" x14ac:dyDescent="0.25">
      <c r="A3" s="12" t="s">
        <v>8210</v>
      </c>
      <c r="B3" s="12" t="s">
        <v>8211</v>
      </c>
      <c r="C3" s="12" t="s">
        <v>8399</v>
      </c>
      <c r="D3" s="12"/>
      <c r="E3" s="12"/>
      <c r="F3" s="12"/>
      <c r="G3" s="12"/>
      <c r="H3" s="12"/>
      <c r="I3" s="12"/>
      <c r="J3" s="12"/>
      <c r="K3" s="12"/>
      <c r="L3" s="12"/>
      <c r="M3" s="12"/>
      <c r="N3" s="12"/>
      <c r="O3" s="12"/>
      <c r="P3" s="12"/>
      <c r="Q3" s="12"/>
      <c r="R3" s="12"/>
      <c r="S3" s="12"/>
      <c r="T3" s="12"/>
      <c r="U3" s="12"/>
      <c r="V3" s="12"/>
      <c r="W3" s="12"/>
      <c r="X3" s="12"/>
      <c r="Y3" s="12"/>
      <c r="Z3" s="12"/>
    </row>
    <row r="4" spans="1:26" ht="25.5" x14ac:dyDescent="0.25">
      <c r="A4" s="12" t="s">
        <v>8210</v>
      </c>
      <c r="B4" s="12" t="s">
        <v>8211</v>
      </c>
      <c r="C4" s="12" t="s">
        <v>8400</v>
      </c>
      <c r="D4" s="12"/>
      <c r="E4" s="12"/>
      <c r="F4" s="12"/>
      <c r="G4" s="12"/>
      <c r="H4" s="12"/>
      <c r="I4" s="12"/>
      <c r="J4" s="12"/>
      <c r="K4" s="12"/>
      <c r="L4" s="12"/>
      <c r="M4" s="12"/>
      <c r="N4" s="12"/>
      <c r="O4" s="12"/>
      <c r="P4" s="12"/>
      <c r="Q4" s="12"/>
      <c r="R4" s="12"/>
      <c r="S4" s="12"/>
      <c r="T4" s="12"/>
      <c r="U4" s="12"/>
      <c r="V4" s="12"/>
      <c r="W4" s="12"/>
      <c r="X4" s="12"/>
      <c r="Y4" s="12"/>
      <c r="Z4" s="12"/>
    </row>
    <row r="5" spans="1:26" ht="25.5" x14ac:dyDescent="0.25">
      <c r="A5" s="12" t="s">
        <v>8210</v>
      </c>
      <c r="B5" s="12" t="s">
        <v>8211</v>
      </c>
      <c r="C5" s="12" t="s">
        <v>8401</v>
      </c>
      <c r="D5" s="12"/>
      <c r="E5" s="12"/>
      <c r="F5" s="12"/>
      <c r="G5" s="12"/>
      <c r="H5" s="12"/>
      <c r="I5" s="12"/>
      <c r="J5" s="12"/>
      <c r="K5" s="12"/>
      <c r="L5" s="12"/>
      <c r="M5" s="12"/>
      <c r="N5" s="12"/>
      <c r="O5" s="12"/>
      <c r="P5" s="12"/>
      <c r="Q5" s="12"/>
      <c r="R5" s="12"/>
      <c r="S5" s="12"/>
      <c r="T5" s="12"/>
      <c r="U5" s="12"/>
      <c r="V5" s="12"/>
      <c r="W5" s="12"/>
      <c r="X5" s="12"/>
      <c r="Y5" s="12"/>
      <c r="Z5" s="12"/>
    </row>
    <row r="6" spans="1:26" ht="25.5" x14ac:dyDescent="0.25">
      <c r="A6" s="12" t="s">
        <v>8210</v>
      </c>
      <c r="B6" s="12" t="s">
        <v>8211</v>
      </c>
      <c r="C6" s="12" t="s">
        <v>8402</v>
      </c>
      <c r="D6" s="12"/>
      <c r="E6" s="12"/>
      <c r="F6" s="12"/>
      <c r="G6" s="12"/>
      <c r="H6" s="12"/>
      <c r="I6" s="12"/>
      <c r="J6" s="12"/>
      <c r="K6" s="12"/>
      <c r="L6" s="12"/>
      <c r="M6" s="12"/>
      <c r="N6" s="12"/>
      <c r="O6" s="12"/>
      <c r="P6" s="12"/>
      <c r="Q6" s="12"/>
      <c r="R6" s="12"/>
      <c r="S6" s="12"/>
      <c r="T6" s="12"/>
      <c r="U6" s="12"/>
      <c r="V6" s="12"/>
      <c r="W6" s="12"/>
      <c r="X6" s="12"/>
      <c r="Y6" s="12"/>
      <c r="Z6" s="12"/>
    </row>
    <row r="7" spans="1:26" ht="25.5" x14ac:dyDescent="0.25">
      <c r="A7" s="12" t="s">
        <v>8210</v>
      </c>
      <c r="B7" s="12" t="s">
        <v>8211</v>
      </c>
      <c r="C7" s="12" t="s">
        <v>8403</v>
      </c>
      <c r="D7" s="12"/>
      <c r="E7" s="12"/>
      <c r="F7" s="12"/>
      <c r="G7" s="12"/>
      <c r="H7" s="12"/>
      <c r="I7" s="12"/>
      <c r="J7" s="12"/>
      <c r="K7" s="12"/>
      <c r="L7" s="12"/>
      <c r="M7" s="12"/>
      <c r="N7" s="12"/>
      <c r="O7" s="12"/>
      <c r="P7" s="12"/>
      <c r="Q7" s="12"/>
      <c r="R7" s="12"/>
      <c r="S7" s="12"/>
      <c r="T7" s="12"/>
      <c r="U7" s="12"/>
      <c r="V7" s="12"/>
      <c r="W7" s="12"/>
      <c r="X7" s="12"/>
      <c r="Y7" s="12"/>
      <c r="Z7" s="12"/>
    </row>
    <row r="8" spans="1:26" ht="25.5" x14ac:dyDescent="0.25">
      <c r="A8" s="12" t="s">
        <v>8210</v>
      </c>
      <c r="B8" s="12" t="s">
        <v>8211</v>
      </c>
      <c r="C8" s="12" t="s">
        <v>8404</v>
      </c>
      <c r="D8" s="12"/>
      <c r="E8" s="12"/>
      <c r="F8" s="12"/>
      <c r="G8" s="12"/>
      <c r="H8" s="12"/>
      <c r="I8" s="12"/>
      <c r="J8" s="12"/>
      <c r="K8" s="12"/>
      <c r="L8" s="12"/>
      <c r="M8" s="12"/>
      <c r="N8" s="12"/>
      <c r="O8" s="12"/>
      <c r="P8" s="12"/>
      <c r="Q8" s="12"/>
      <c r="R8" s="12"/>
      <c r="S8" s="12"/>
      <c r="T8" s="12"/>
      <c r="U8" s="12"/>
      <c r="V8" s="12"/>
      <c r="W8" s="12"/>
      <c r="X8" s="12"/>
      <c r="Y8" s="12"/>
      <c r="Z8" s="12"/>
    </row>
    <row r="9" spans="1:26" ht="25.5" x14ac:dyDescent="0.25">
      <c r="A9" s="12" t="s">
        <v>8210</v>
      </c>
      <c r="B9" s="12" t="s">
        <v>8211</v>
      </c>
      <c r="C9" s="12" t="s">
        <v>8405</v>
      </c>
      <c r="D9" s="12"/>
      <c r="E9" s="12"/>
      <c r="F9" s="12"/>
      <c r="G9" s="12"/>
      <c r="H9" s="12"/>
      <c r="I9" s="12"/>
      <c r="J9" s="12"/>
      <c r="K9" s="12"/>
      <c r="L9" s="12"/>
      <c r="M9" s="12"/>
      <c r="N9" s="12"/>
      <c r="O9" s="12"/>
      <c r="P9" s="12"/>
      <c r="Q9" s="12"/>
      <c r="R9" s="12"/>
      <c r="S9" s="12"/>
      <c r="T9" s="12"/>
      <c r="U9" s="12"/>
      <c r="V9" s="12"/>
      <c r="W9" s="12"/>
      <c r="X9" s="12"/>
      <c r="Y9" s="12"/>
      <c r="Z9" s="12"/>
    </row>
    <row r="10" spans="1:26" ht="25.5" x14ac:dyDescent="0.25">
      <c r="A10" s="12" t="s">
        <v>8210</v>
      </c>
      <c r="B10" s="12" t="s">
        <v>8211</v>
      </c>
      <c r="C10" s="12" t="s">
        <v>8406</v>
      </c>
      <c r="D10" s="12"/>
      <c r="E10" s="12"/>
      <c r="F10" s="12"/>
      <c r="G10" s="12"/>
      <c r="H10" s="12"/>
      <c r="I10" s="12"/>
      <c r="J10" s="12"/>
      <c r="K10" s="12"/>
      <c r="L10" s="12"/>
      <c r="M10" s="12"/>
      <c r="N10" s="12"/>
      <c r="O10" s="12"/>
      <c r="P10" s="12"/>
      <c r="Q10" s="12"/>
      <c r="R10" s="12"/>
      <c r="S10" s="12"/>
      <c r="T10" s="12"/>
      <c r="U10" s="12"/>
      <c r="V10" s="12"/>
      <c r="W10" s="12"/>
      <c r="X10" s="12"/>
      <c r="Y10" s="12"/>
      <c r="Z10" s="12"/>
    </row>
    <row r="11" spans="1:26" ht="25.5" x14ac:dyDescent="0.25">
      <c r="A11" s="12" t="s">
        <v>8210</v>
      </c>
      <c r="B11" s="12"/>
      <c r="C11" s="12" t="s">
        <v>8407</v>
      </c>
      <c r="D11" s="12"/>
      <c r="E11" s="12"/>
      <c r="F11" s="12"/>
      <c r="G11" s="12"/>
      <c r="H11" s="12"/>
      <c r="I11" s="12"/>
      <c r="J11" s="12"/>
      <c r="K11" s="12"/>
      <c r="L11" s="12"/>
      <c r="M11" s="12"/>
      <c r="N11" s="12"/>
      <c r="O11" s="12"/>
      <c r="P11" s="12"/>
      <c r="Q11" s="12"/>
      <c r="R11" s="12"/>
      <c r="S11" s="12"/>
      <c r="T11" s="12"/>
      <c r="U11" s="12"/>
      <c r="V11" s="12"/>
      <c r="W11" s="12"/>
      <c r="X11" s="12"/>
      <c r="Y11" s="12"/>
      <c r="Z11" s="12"/>
    </row>
    <row r="12" spans="1:26" ht="25.5" x14ac:dyDescent="0.25">
      <c r="A12" s="12" t="s">
        <v>8210</v>
      </c>
      <c r="B12" s="12"/>
      <c r="C12" s="12" t="s">
        <v>8408</v>
      </c>
      <c r="D12" s="12"/>
      <c r="E12" s="12"/>
      <c r="F12" s="12"/>
      <c r="G12" s="12"/>
      <c r="H12" s="12"/>
      <c r="I12" s="12"/>
      <c r="J12" s="12"/>
      <c r="K12" s="12"/>
      <c r="L12" s="12"/>
      <c r="M12" s="12"/>
      <c r="N12" s="12"/>
      <c r="O12" s="12"/>
      <c r="P12" s="12"/>
      <c r="Q12" s="12"/>
      <c r="R12" s="12"/>
      <c r="S12" s="12"/>
      <c r="T12" s="12"/>
      <c r="U12" s="12"/>
      <c r="V12" s="12"/>
      <c r="W12" s="12"/>
      <c r="X12" s="12"/>
      <c r="Y12" s="12"/>
      <c r="Z12" s="12"/>
    </row>
    <row r="13" spans="1:26" ht="25.5" x14ac:dyDescent="0.25">
      <c r="A13" s="12" t="s">
        <v>8216</v>
      </c>
      <c r="B13" s="12" t="s">
        <v>8217</v>
      </c>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x14ac:dyDescent="0.25">
      <c r="A14" s="12" t="s">
        <v>8221</v>
      </c>
      <c r="B14" s="12" t="s">
        <v>8222</v>
      </c>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ht="25.5" x14ac:dyDescent="0.25">
      <c r="A15" s="12" t="s">
        <v>8226</v>
      </c>
      <c r="B15" s="12" t="s">
        <v>8227</v>
      </c>
      <c r="C15" s="12" t="s">
        <v>8409</v>
      </c>
      <c r="D15" s="12"/>
      <c r="E15" s="12"/>
      <c r="F15" s="12"/>
      <c r="G15" s="12"/>
      <c r="H15" s="12"/>
      <c r="I15" s="12"/>
      <c r="J15" s="12"/>
      <c r="K15" s="12"/>
      <c r="L15" s="12"/>
      <c r="M15" s="12"/>
      <c r="N15" s="12"/>
      <c r="O15" s="12"/>
      <c r="P15" s="12"/>
      <c r="Q15" s="12"/>
      <c r="R15" s="12"/>
      <c r="S15" s="12"/>
      <c r="T15" s="12"/>
      <c r="U15" s="12"/>
      <c r="V15" s="12"/>
      <c r="W15" s="12"/>
      <c r="X15" s="12"/>
      <c r="Y15" s="12"/>
      <c r="Z15" s="12"/>
    </row>
    <row r="16" spans="1:26" ht="25.5" x14ac:dyDescent="0.25">
      <c r="A16" s="12" t="s">
        <v>8226</v>
      </c>
      <c r="B16" s="12" t="s">
        <v>8227</v>
      </c>
      <c r="C16" s="12" t="s">
        <v>8410</v>
      </c>
      <c r="D16" s="12"/>
      <c r="E16" s="12"/>
      <c r="F16" s="12"/>
      <c r="G16" s="12"/>
      <c r="H16" s="12"/>
      <c r="I16" s="12"/>
      <c r="J16" s="12"/>
      <c r="K16" s="12"/>
      <c r="L16" s="12"/>
      <c r="M16" s="12"/>
      <c r="N16" s="12"/>
      <c r="O16" s="12"/>
      <c r="P16" s="12"/>
      <c r="Q16" s="12"/>
      <c r="R16" s="12"/>
      <c r="S16" s="12"/>
      <c r="T16" s="12"/>
      <c r="U16" s="12"/>
      <c r="V16" s="12"/>
      <c r="W16" s="12"/>
      <c r="X16" s="12"/>
      <c r="Y16" s="12"/>
      <c r="Z16" s="12"/>
    </row>
    <row r="17" spans="1:26" ht="25.5" x14ac:dyDescent="0.25">
      <c r="A17" s="12" t="s">
        <v>8226</v>
      </c>
      <c r="B17" s="12" t="s">
        <v>8227</v>
      </c>
      <c r="C17" s="12" t="s">
        <v>8411</v>
      </c>
      <c r="D17" s="12"/>
      <c r="E17" s="12"/>
      <c r="F17" s="12"/>
      <c r="G17" s="12"/>
      <c r="H17" s="12"/>
      <c r="I17" s="12"/>
      <c r="J17" s="12"/>
      <c r="K17" s="12"/>
      <c r="L17" s="12"/>
      <c r="M17" s="12"/>
      <c r="N17" s="12"/>
      <c r="O17" s="12"/>
      <c r="P17" s="12"/>
      <c r="Q17" s="12"/>
      <c r="R17" s="12"/>
      <c r="S17" s="12"/>
      <c r="T17" s="12"/>
      <c r="U17" s="12"/>
      <c r="V17" s="12"/>
      <c r="W17" s="12"/>
      <c r="X17" s="12"/>
      <c r="Y17" s="12"/>
      <c r="Z17" s="12"/>
    </row>
    <row r="18" spans="1:26" ht="25.5" x14ac:dyDescent="0.25">
      <c r="A18" s="12" t="s">
        <v>8226</v>
      </c>
      <c r="B18" s="12" t="s">
        <v>8227</v>
      </c>
      <c r="C18" s="12" t="s">
        <v>8412</v>
      </c>
      <c r="D18" s="12"/>
      <c r="E18" s="12"/>
      <c r="F18" s="12"/>
      <c r="G18" s="12"/>
      <c r="H18" s="12"/>
      <c r="I18" s="12"/>
      <c r="J18" s="12"/>
      <c r="K18" s="12"/>
      <c r="L18" s="12"/>
      <c r="M18" s="12"/>
      <c r="N18" s="12"/>
      <c r="O18" s="12"/>
      <c r="P18" s="12"/>
      <c r="Q18" s="12"/>
      <c r="R18" s="12"/>
      <c r="S18" s="12"/>
      <c r="T18" s="12"/>
      <c r="U18" s="12"/>
      <c r="V18" s="12"/>
      <c r="W18" s="12"/>
      <c r="X18" s="12"/>
      <c r="Y18" s="12"/>
      <c r="Z18" s="12"/>
    </row>
    <row r="19" spans="1:26" ht="25.5" x14ac:dyDescent="0.25">
      <c r="A19" s="12" t="s">
        <v>8226</v>
      </c>
      <c r="B19" s="12" t="s">
        <v>8227</v>
      </c>
      <c r="C19" s="12" t="s">
        <v>8413</v>
      </c>
      <c r="D19" s="12"/>
      <c r="E19" s="12"/>
      <c r="F19" s="12"/>
      <c r="G19" s="12"/>
      <c r="H19" s="12"/>
      <c r="I19" s="12"/>
      <c r="J19" s="12"/>
      <c r="K19" s="12"/>
      <c r="L19" s="12"/>
      <c r="M19" s="12"/>
      <c r="N19" s="12"/>
      <c r="O19" s="12"/>
      <c r="P19" s="12"/>
      <c r="Q19" s="12"/>
      <c r="R19" s="12"/>
      <c r="S19" s="12"/>
      <c r="T19" s="12"/>
      <c r="U19" s="12"/>
      <c r="V19" s="12"/>
      <c r="W19" s="12"/>
      <c r="X19" s="12"/>
      <c r="Y19" s="12"/>
      <c r="Z19" s="12"/>
    </row>
    <row r="20" spans="1:26" ht="25.5" x14ac:dyDescent="0.25">
      <c r="A20" s="12" t="s">
        <v>8226</v>
      </c>
      <c r="B20" s="12" t="s">
        <v>8227</v>
      </c>
      <c r="C20" s="12" t="s">
        <v>8414</v>
      </c>
      <c r="D20" s="12"/>
      <c r="E20" s="12"/>
      <c r="F20" s="12"/>
      <c r="G20" s="12"/>
      <c r="H20" s="12"/>
      <c r="I20" s="12"/>
      <c r="J20" s="12"/>
      <c r="K20" s="12"/>
      <c r="L20" s="12"/>
      <c r="M20" s="12"/>
      <c r="N20" s="12"/>
      <c r="O20" s="12"/>
      <c r="P20" s="12"/>
      <c r="Q20" s="12"/>
      <c r="R20" s="12"/>
      <c r="S20" s="12"/>
      <c r="T20" s="12"/>
      <c r="U20" s="12"/>
      <c r="V20" s="12"/>
      <c r="W20" s="12"/>
      <c r="X20" s="12"/>
      <c r="Y20" s="12"/>
      <c r="Z20" s="12"/>
    </row>
    <row r="21" spans="1:26" x14ac:dyDescent="0.25">
      <c r="A21" s="12" t="s">
        <v>8231</v>
      </c>
      <c r="B21" s="12" t="s">
        <v>8232</v>
      </c>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25.5" x14ac:dyDescent="0.25">
      <c r="A22" s="12" t="s">
        <v>8236</v>
      </c>
      <c r="B22" s="12" t="s">
        <v>8237</v>
      </c>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25.5" x14ac:dyDescent="0.25">
      <c r="A23" s="12" t="s">
        <v>8240</v>
      </c>
      <c r="B23" s="12" t="s">
        <v>8241</v>
      </c>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x14ac:dyDescent="0.25">
      <c r="A24" s="12" t="s">
        <v>8245</v>
      </c>
      <c r="B24" s="12" t="s">
        <v>8246</v>
      </c>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25.5" x14ac:dyDescent="0.25">
      <c r="A25" s="12" t="s">
        <v>8249</v>
      </c>
      <c r="B25" s="12" t="s">
        <v>8250</v>
      </c>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25.5" x14ac:dyDescent="0.25">
      <c r="A26" s="12" t="s">
        <v>8254</v>
      </c>
      <c r="B26" s="12" t="s">
        <v>8255</v>
      </c>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x14ac:dyDescent="0.25">
      <c r="A27" s="12" t="s">
        <v>8258</v>
      </c>
      <c r="B27" s="12" t="s">
        <v>8259</v>
      </c>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x14ac:dyDescent="0.25">
      <c r="A28" s="12" t="s">
        <v>8263</v>
      </c>
      <c r="B28" s="12" t="s">
        <v>8264</v>
      </c>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x14ac:dyDescent="0.25">
      <c r="A29" s="12" t="s">
        <v>8268</v>
      </c>
      <c r="B29" s="12" t="s">
        <v>8269</v>
      </c>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25.5" x14ac:dyDescent="0.25">
      <c r="A30" s="12" t="s">
        <v>8273</v>
      </c>
      <c r="B30" s="12" t="s">
        <v>8274</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x14ac:dyDescent="0.25">
      <c r="A31" s="12" t="s">
        <v>8278</v>
      </c>
      <c r="B31" s="12" t="s">
        <v>8279</v>
      </c>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51" x14ac:dyDescent="0.25">
      <c r="A32" s="12" t="s">
        <v>8283</v>
      </c>
      <c r="B32" s="12" t="s">
        <v>8284</v>
      </c>
      <c r="C32" s="12" t="s">
        <v>8415</v>
      </c>
      <c r="D32" s="12"/>
      <c r="E32" s="12"/>
      <c r="F32" s="12"/>
      <c r="G32" s="12"/>
      <c r="H32" s="12"/>
      <c r="I32" s="12"/>
      <c r="J32" s="12"/>
      <c r="K32" s="12"/>
      <c r="L32" s="12"/>
      <c r="M32" s="12"/>
      <c r="N32" s="12"/>
      <c r="O32" s="12"/>
      <c r="P32" s="12"/>
      <c r="Q32" s="12"/>
      <c r="R32" s="12"/>
      <c r="S32" s="12"/>
      <c r="T32" s="12"/>
      <c r="U32" s="12"/>
      <c r="V32" s="12"/>
      <c r="W32" s="12"/>
      <c r="X32" s="12"/>
      <c r="Y32" s="12"/>
      <c r="Z32" s="12"/>
    </row>
    <row r="33" spans="1:26" ht="51" x14ac:dyDescent="0.25">
      <c r="A33" s="12" t="s">
        <v>8283</v>
      </c>
      <c r="B33" s="12" t="s">
        <v>8284</v>
      </c>
      <c r="C33" s="12" t="s">
        <v>8416</v>
      </c>
      <c r="D33" s="12"/>
      <c r="E33" s="12"/>
      <c r="F33" s="12"/>
      <c r="G33" s="12"/>
      <c r="H33" s="12"/>
      <c r="I33" s="12"/>
      <c r="J33" s="12"/>
      <c r="K33" s="12"/>
      <c r="L33" s="12"/>
      <c r="M33" s="12"/>
      <c r="N33" s="12"/>
      <c r="O33" s="12"/>
      <c r="P33" s="12"/>
      <c r="Q33" s="12"/>
      <c r="R33" s="12"/>
      <c r="S33" s="12"/>
      <c r="T33" s="12"/>
      <c r="U33" s="12"/>
      <c r="V33" s="12"/>
      <c r="W33" s="12"/>
      <c r="X33" s="12"/>
      <c r="Y33" s="12"/>
      <c r="Z33" s="12"/>
    </row>
    <row r="34" spans="1:26" ht="51" x14ac:dyDescent="0.25">
      <c r="A34" s="12" t="s">
        <v>8283</v>
      </c>
      <c r="B34" s="12" t="s">
        <v>8284</v>
      </c>
      <c r="C34" s="12" t="s">
        <v>8417</v>
      </c>
      <c r="D34" s="12"/>
      <c r="E34" s="12"/>
      <c r="F34" s="12"/>
      <c r="G34" s="12"/>
      <c r="H34" s="12"/>
      <c r="I34" s="12"/>
      <c r="J34" s="12"/>
      <c r="K34" s="12"/>
      <c r="L34" s="12"/>
      <c r="M34" s="12"/>
      <c r="N34" s="12"/>
      <c r="O34" s="12"/>
      <c r="P34" s="12"/>
      <c r="Q34" s="12"/>
      <c r="R34" s="12"/>
      <c r="S34" s="12"/>
      <c r="T34" s="12"/>
      <c r="U34" s="12"/>
      <c r="V34" s="12"/>
      <c r="W34" s="12"/>
      <c r="X34" s="12"/>
      <c r="Y34" s="12"/>
      <c r="Z34" s="12"/>
    </row>
    <row r="35" spans="1:26" ht="51" x14ac:dyDescent="0.25">
      <c r="A35" s="12" t="s">
        <v>8283</v>
      </c>
      <c r="B35" s="12" t="s">
        <v>8284</v>
      </c>
      <c r="C35" s="12" t="s">
        <v>8418</v>
      </c>
      <c r="D35" s="12"/>
      <c r="E35" s="12"/>
      <c r="F35" s="12"/>
      <c r="G35" s="12"/>
      <c r="H35" s="12"/>
      <c r="I35" s="12"/>
      <c r="J35" s="12"/>
      <c r="K35" s="12"/>
      <c r="L35" s="12"/>
      <c r="M35" s="12"/>
      <c r="N35" s="12"/>
      <c r="O35" s="12"/>
      <c r="P35" s="12"/>
      <c r="Q35" s="12"/>
      <c r="R35" s="12"/>
      <c r="S35" s="12"/>
      <c r="T35" s="12"/>
      <c r="U35" s="12"/>
      <c r="V35" s="12"/>
      <c r="W35" s="12"/>
      <c r="X35" s="12"/>
      <c r="Y35" s="12"/>
      <c r="Z35" s="12"/>
    </row>
    <row r="36" spans="1:26" ht="51" x14ac:dyDescent="0.25">
      <c r="A36" s="12" t="s">
        <v>8283</v>
      </c>
      <c r="B36" s="12" t="s">
        <v>8284</v>
      </c>
      <c r="C36" s="12" t="s">
        <v>8419</v>
      </c>
      <c r="D36" s="12"/>
      <c r="E36" s="12"/>
      <c r="F36" s="12"/>
      <c r="G36" s="12"/>
      <c r="H36" s="12"/>
      <c r="I36" s="12"/>
      <c r="J36" s="12"/>
      <c r="K36" s="12"/>
      <c r="L36" s="12"/>
      <c r="M36" s="12"/>
      <c r="N36" s="12"/>
      <c r="O36" s="12"/>
      <c r="P36" s="12"/>
      <c r="Q36" s="12"/>
      <c r="R36" s="12"/>
      <c r="S36" s="12"/>
      <c r="T36" s="12"/>
      <c r="U36" s="12"/>
      <c r="V36" s="12"/>
      <c r="W36" s="12"/>
      <c r="X36" s="12"/>
      <c r="Y36" s="12"/>
      <c r="Z36" s="12"/>
    </row>
    <row r="37" spans="1:26" ht="51" x14ac:dyDescent="0.25">
      <c r="A37" s="12" t="s">
        <v>8283</v>
      </c>
      <c r="B37" s="12" t="s">
        <v>8284</v>
      </c>
      <c r="C37" s="12" t="s">
        <v>8420</v>
      </c>
      <c r="D37" s="12"/>
      <c r="E37" s="12"/>
      <c r="F37" s="12"/>
      <c r="G37" s="12"/>
      <c r="H37" s="12"/>
      <c r="I37" s="12"/>
      <c r="J37" s="12"/>
      <c r="K37" s="12"/>
      <c r="L37" s="12"/>
      <c r="M37" s="12"/>
      <c r="N37" s="12"/>
      <c r="O37" s="12"/>
      <c r="P37" s="12"/>
      <c r="Q37" s="12"/>
      <c r="R37" s="12"/>
      <c r="S37" s="12"/>
      <c r="T37" s="12"/>
      <c r="U37" s="12"/>
      <c r="V37" s="12"/>
      <c r="W37" s="12"/>
      <c r="X37" s="12"/>
      <c r="Y37" s="12"/>
      <c r="Z37" s="12"/>
    </row>
    <row r="38" spans="1:26" ht="51" x14ac:dyDescent="0.25">
      <c r="A38" s="12" t="s">
        <v>8283</v>
      </c>
      <c r="B38" s="12" t="s">
        <v>8284</v>
      </c>
      <c r="C38" s="12" t="s">
        <v>8421</v>
      </c>
      <c r="D38" s="12"/>
      <c r="E38" s="12"/>
      <c r="F38" s="12"/>
      <c r="G38" s="12"/>
      <c r="H38" s="12"/>
      <c r="I38" s="12"/>
      <c r="J38" s="12"/>
      <c r="K38" s="12"/>
      <c r="L38" s="12"/>
      <c r="M38" s="12"/>
      <c r="N38" s="12"/>
      <c r="O38" s="12"/>
      <c r="P38" s="12"/>
      <c r="Q38" s="12"/>
      <c r="R38" s="12"/>
      <c r="S38" s="12"/>
      <c r="T38" s="12"/>
      <c r="U38" s="12"/>
      <c r="V38" s="12"/>
      <c r="W38" s="12"/>
      <c r="X38" s="12"/>
      <c r="Y38" s="12"/>
      <c r="Z38" s="12"/>
    </row>
    <row r="39" spans="1:26" ht="38.25" x14ac:dyDescent="0.25">
      <c r="A39" s="12" t="s">
        <v>8288</v>
      </c>
      <c r="B39" s="12" t="s">
        <v>8289</v>
      </c>
      <c r="C39" s="12" t="s">
        <v>8422</v>
      </c>
      <c r="D39" s="12"/>
      <c r="E39" s="12"/>
      <c r="F39" s="12"/>
      <c r="G39" s="12"/>
      <c r="H39" s="12"/>
      <c r="I39" s="12"/>
      <c r="J39" s="12"/>
      <c r="K39" s="12"/>
      <c r="L39" s="12"/>
      <c r="M39" s="12"/>
      <c r="N39" s="12"/>
      <c r="O39" s="12"/>
      <c r="P39" s="12"/>
      <c r="Q39" s="12"/>
      <c r="R39" s="12"/>
      <c r="S39" s="12"/>
      <c r="T39" s="12"/>
      <c r="U39" s="12"/>
      <c r="V39" s="12"/>
      <c r="W39" s="12"/>
      <c r="X39" s="12"/>
      <c r="Y39" s="12"/>
      <c r="Z39" s="12"/>
    </row>
    <row r="40" spans="1:26" ht="38.25" x14ac:dyDescent="0.25">
      <c r="A40" s="12" t="s">
        <v>8288</v>
      </c>
      <c r="B40" s="12" t="s">
        <v>8289</v>
      </c>
      <c r="C40" s="12" t="s">
        <v>8423</v>
      </c>
      <c r="D40" s="12"/>
      <c r="E40" s="12"/>
      <c r="F40" s="12"/>
      <c r="G40" s="12"/>
      <c r="H40" s="12"/>
      <c r="I40" s="12"/>
      <c r="J40" s="12"/>
      <c r="K40" s="12"/>
      <c r="L40" s="12"/>
      <c r="M40" s="12"/>
      <c r="N40" s="12"/>
      <c r="O40" s="12"/>
      <c r="P40" s="12"/>
      <c r="Q40" s="12"/>
      <c r="R40" s="12"/>
      <c r="S40" s="12"/>
      <c r="T40" s="12"/>
      <c r="U40" s="12"/>
      <c r="V40" s="12"/>
      <c r="W40" s="12"/>
      <c r="X40" s="12"/>
      <c r="Y40" s="12"/>
      <c r="Z40" s="12"/>
    </row>
    <row r="41" spans="1:26" ht="38.25" x14ac:dyDescent="0.25">
      <c r="A41" s="12" t="s">
        <v>8288</v>
      </c>
      <c r="B41" s="12" t="s">
        <v>8289</v>
      </c>
      <c r="C41" s="12" t="s">
        <v>8424</v>
      </c>
      <c r="D41" s="12"/>
      <c r="E41" s="12"/>
      <c r="F41" s="12"/>
      <c r="G41" s="12"/>
      <c r="H41" s="12"/>
      <c r="I41" s="12"/>
      <c r="J41" s="12"/>
      <c r="K41" s="12"/>
      <c r="L41" s="12"/>
      <c r="M41" s="12"/>
      <c r="N41" s="12"/>
      <c r="O41" s="12"/>
      <c r="P41" s="12"/>
      <c r="Q41" s="12"/>
      <c r="R41" s="12"/>
      <c r="S41" s="12"/>
      <c r="T41" s="12"/>
      <c r="U41" s="12"/>
      <c r="V41" s="12"/>
      <c r="W41" s="12"/>
      <c r="X41" s="12"/>
      <c r="Y41" s="12"/>
      <c r="Z41" s="12"/>
    </row>
    <row r="42" spans="1:26" ht="38.25" x14ac:dyDescent="0.25">
      <c r="A42" s="12" t="s">
        <v>8288</v>
      </c>
      <c r="B42" s="12" t="s">
        <v>8289</v>
      </c>
      <c r="C42" s="12" t="s">
        <v>8425</v>
      </c>
      <c r="D42" s="12"/>
      <c r="E42" s="12"/>
      <c r="F42" s="12"/>
      <c r="G42" s="12"/>
      <c r="H42" s="12"/>
      <c r="I42" s="12"/>
      <c r="J42" s="12"/>
      <c r="K42" s="12"/>
      <c r="L42" s="12"/>
      <c r="M42" s="12"/>
      <c r="N42" s="12"/>
      <c r="O42" s="12"/>
      <c r="P42" s="12"/>
      <c r="Q42" s="12"/>
      <c r="R42" s="12"/>
      <c r="S42" s="12"/>
      <c r="T42" s="12"/>
      <c r="U42" s="12"/>
      <c r="V42" s="12"/>
      <c r="W42" s="12"/>
      <c r="X42" s="12"/>
      <c r="Y42" s="12"/>
      <c r="Z42" s="12"/>
    </row>
    <row r="43" spans="1:26" ht="38.25" x14ac:dyDescent="0.25">
      <c r="A43" s="12" t="s">
        <v>8288</v>
      </c>
      <c r="B43" s="12" t="s">
        <v>8289</v>
      </c>
      <c r="C43" s="12" t="s">
        <v>8426</v>
      </c>
      <c r="D43" s="12"/>
      <c r="E43" s="12"/>
      <c r="F43" s="12"/>
      <c r="G43" s="12"/>
      <c r="H43" s="12"/>
      <c r="I43" s="12"/>
      <c r="J43" s="12"/>
      <c r="K43" s="12"/>
      <c r="L43" s="12"/>
      <c r="M43" s="12"/>
      <c r="N43" s="12"/>
      <c r="O43" s="12"/>
      <c r="P43" s="12"/>
      <c r="Q43" s="12"/>
      <c r="R43" s="12"/>
      <c r="S43" s="12"/>
      <c r="T43" s="12"/>
      <c r="U43" s="12"/>
      <c r="V43" s="12"/>
      <c r="W43" s="12"/>
      <c r="X43" s="12"/>
      <c r="Y43" s="12"/>
      <c r="Z43" s="12"/>
    </row>
    <row r="44" spans="1:26" ht="38.25" x14ac:dyDescent="0.25">
      <c r="A44" s="12" t="s">
        <v>8288</v>
      </c>
      <c r="B44" s="12" t="s">
        <v>8289</v>
      </c>
      <c r="C44" s="12" t="s">
        <v>8427</v>
      </c>
      <c r="D44" s="12"/>
      <c r="E44" s="12"/>
      <c r="F44" s="12"/>
      <c r="G44" s="12"/>
      <c r="H44" s="12"/>
      <c r="I44" s="12"/>
      <c r="J44" s="12"/>
      <c r="K44" s="12"/>
      <c r="L44" s="12"/>
      <c r="M44" s="12"/>
      <c r="N44" s="12"/>
      <c r="O44" s="12"/>
      <c r="P44" s="12"/>
      <c r="Q44" s="12"/>
      <c r="R44" s="12"/>
      <c r="S44" s="12"/>
      <c r="T44" s="12"/>
      <c r="U44" s="12"/>
      <c r="V44" s="12"/>
      <c r="W44" s="12"/>
      <c r="X44" s="12"/>
      <c r="Y44" s="12"/>
      <c r="Z44" s="12"/>
    </row>
    <row r="45" spans="1:26" ht="38.25" x14ac:dyDescent="0.25">
      <c r="A45" s="12" t="s">
        <v>8288</v>
      </c>
      <c r="B45" s="12" t="s">
        <v>8289</v>
      </c>
      <c r="C45" s="12" t="s">
        <v>8428</v>
      </c>
      <c r="D45" s="12"/>
      <c r="E45" s="12"/>
      <c r="F45" s="12"/>
      <c r="G45" s="12"/>
      <c r="H45" s="12"/>
      <c r="I45" s="12"/>
      <c r="J45" s="12"/>
      <c r="K45" s="12"/>
      <c r="L45" s="12"/>
      <c r="M45" s="12"/>
      <c r="N45" s="12"/>
      <c r="O45" s="12"/>
      <c r="P45" s="12"/>
      <c r="Q45" s="12"/>
      <c r="R45" s="12"/>
      <c r="S45" s="12"/>
      <c r="T45" s="12"/>
      <c r="U45" s="12"/>
      <c r="V45" s="12"/>
      <c r="W45" s="12"/>
      <c r="X45" s="12"/>
      <c r="Y45" s="12"/>
      <c r="Z45" s="12"/>
    </row>
    <row r="46" spans="1:26" ht="38.25" x14ac:dyDescent="0.25">
      <c r="A46" s="12" t="s">
        <v>8288</v>
      </c>
      <c r="B46" s="12" t="s">
        <v>8289</v>
      </c>
      <c r="C46" s="12" t="s">
        <v>8429</v>
      </c>
      <c r="D46" s="12"/>
      <c r="E46" s="12"/>
      <c r="F46" s="12"/>
      <c r="G46" s="12"/>
      <c r="H46" s="12"/>
      <c r="I46" s="12"/>
      <c r="J46" s="12"/>
      <c r="K46" s="12"/>
      <c r="L46" s="12"/>
      <c r="M46" s="12"/>
      <c r="N46" s="12"/>
      <c r="O46" s="12"/>
      <c r="P46" s="12"/>
      <c r="Q46" s="12"/>
      <c r="R46" s="12"/>
      <c r="S46" s="12"/>
      <c r="T46" s="12"/>
      <c r="U46" s="12"/>
      <c r="V46" s="12"/>
      <c r="W46" s="12"/>
      <c r="X46" s="12"/>
      <c r="Y46" s="12"/>
      <c r="Z46" s="12"/>
    </row>
    <row r="47" spans="1:26" ht="25.5" x14ac:dyDescent="0.25">
      <c r="A47" s="12" t="s">
        <v>8293</v>
      </c>
      <c r="B47" s="12" t="s">
        <v>8294</v>
      </c>
      <c r="C47" s="12" t="s">
        <v>8430</v>
      </c>
      <c r="D47" s="12"/>
      <c r="E47" s="12"/>
      <c r="F47" s="12"/>
      <c r="G47" s="12"/>
      <c r="H47" s="12"/>
      <c r="I47" s="12"/>
      <c r="J47" s="12"/>
      <c r="K47" s="12"/>
      <c r="L47" s="12"/>
      <c r="M47" s="12"/>
      <c r="N47" s="12"/>
      <c r="O47" s="12"/>
      <c r="P47" s="12"/>
      <c r="Q47" s="12"/>
      <c r="R47" s="12"/>
      <c r="S47" s="12"/>
      <c r="T47" s="12"/>
      <c r="U47" s="12"/>
      <c r="V47" s="12"/>
      <c r="W47" s="12"/>
      <c r="X47" s="12"/>
      <c r="Y47" s="12"/>
      <c r="Z47" s="12"/>
    </row>
    <row r="48" spans="1:26" ht="25.5" x14ac:dyDescent="0.25">
      <c r="A48" s="12" t="s">
        <v>8293</v>
      </c>
      <c r="B48" s="12" t="s">
        <v>8294</v>
      </c>
      <c r="C48" s="12" t="s">
        <v>8431</v>
      </c>
      <c r="D48" s="12"/>
      <c r="E48" s="12"/>
      <c r="F48" s="12"/>
      <c r="G48" s="12"/>
      <c r="H48" s="12"/>
      <c r="I48" s="12"/>
      <c r="J48" s="12"/>
      <c r="K48" s="12"/>
      <c r="L48" s="12"/>
      <c r="M48" s="12"/>
      <c r="N48" s="12"/>
      <c r="O48" s="12"/>
      <c r="P48" s="12"/>
      <c r="Q48" s="12"/>
      <c r="R48" s="12"/>
      <c r="S48" s="12"/>
      <c r="T48" s="12"/>
      <c r="U48" s="12"/>
      <c r="V48" s="12"/>
      <c r="W48" s="12"/>
      <c r="X48" s="12"/>
      <c r="Y48" s="12"/>
      <c r="Z48" s="12"/>
    </row>
    <row r="49" spans="1:26" ht="25.5" x14ac:dyDescent="0.25">
      <c r="A49" s="12" t="s">
        <v>8293</v>
      </c>
      <c r="B49" s="12" t="s">
        <v>8294</v>
      </c>
      <c r="C49" s="12" t="s">
        <v>8432</v>
      </c>
      <c r="D49" s="12"/>
      <c r="E49" s="12"/>
      <c r="F49" s="12"/>
      <c r="G49" s="12"/>
      <c r="H49" s="12"/>
      <c r="I49" s="12"/>
      <c r="J49" s="12"/>
      <c r="K49" s="12"/>
      <c r="L49" s="12"/>
      <c r="M49" s="12"/>
      <c r="N49" s="12"/>
      <c r="O49" s="12"/>
      <c r="P49" s="12"/>
      <c r="Q49" s="12"/>
      <c r="R49" s="12"/>
      <c r="S49" s="12"/>
      <c r="T49" s="12"/>
      <c r="U49" s="12"/>
      <c r="V49" s="12"/>
      <c r="W49" s="12"/>
      <c r="X49" s="12"/>
      <c r="Y49" s="12"/>
      <c r="Z49" s="12"/>
    </row>
    <row r="50" spans="1:26" ht="25.5" x14ac:dyDescent="0.25">
      <c r="A50" s="12" t="s">
        <v>8293</v>
      </c>
      <c r="B50" s="12" t="s">
        <v>8294</v>
      </c>
      <c r="C50" s="12" t="s">
        <v>8433</v>
      </c>
      <c r="D50" s="12"/>
      <c r="E50" s="12"/>
      <c r="F50" s="12"/>
      <c r="G50" s="12"/>
      <c r="H50" s="12"/>
      <c r="I50" s="12"/>
      <c r="J50" s="12"/>
      <c r="K50" s="12"/>
      <c r="L50" s="12"/>
      <c r="M50" s="12"/>
      <c r="N50" s="12"/>
      <c r="O50" s="12"/>
      <c r="P50" s="12"/>
      <c r="Q50" s="12"/>
      <c r="R50" s="12"/>
      <c r="S50" s="12"/>
      <c r="T50" s="12"/>
      <c r="U50" s="12"/>
      <c r="V50" s="12"/>
      <c r="W50" s="12"/>
      <c r="X50" s="12"/>
      <c r="Y50" s="12"/>
      <c r="Z50" s="12"/>
    </row>
    <row r="51" spans="1:26" ht="25.5" x14ac:dyDescent="0.25">
      <c r="A51" s="12" t="s">
        <v>8293</v>
      </c>
      <c r="B51" s="12" t="s">
        <v>8294</v>
      </c>
      <c r="C51" s="12" t="s">
        <v>8434</v>
      </c>
      <c r="D51" s="12"/>
      <c r="E51" s="12"/>
      <c r="F51" s="12"/>
      <c r="G51" s="12"/>
      <c r="H51" s="12"/>
      <c r="I51" s="12"/>
      <c r="J51" s="12"/>
      <c r="K51" s="12"/>
      <c r="L51" s="12"/>
      <c r="M51" s="12"/>
      <c r="N51" s="12"/>
      <c r="O51" s="12"/>
      <c r="P51" s="12"/>
      <c r="Q51" s="12"/>
      <c r="R51" s="12"/>
      <c r="S51" s="12"/>
      <c r="T51" s="12"/>
      <c r="U51" s="12"/>
      <c r="V51" s="12"/>
      <c r="W51" s="12"/>
      <c r="X51" s="12"/>
      <c r="Y51" s="12"/>
      <c r="Z51" s="12"/>
    </row>
    <row r="52" spans="1:26" ht="25.5" x14ac:dyDescent="0.25">
      <c r="A52" s="12" t="s">
        <v>8293</v>
      </c>
      <c r="B52" s="12" t="s">
        <v>8294</v>
      </c>
      <c r="C52" s="12" t="s">
        <v>8435</v>
      </c>
      <c r="D52" s="12"/>
      <c r="E52" s="12"/>
      <c r="F52" s="12"/>
      <c r="G52" s="12"/>
      <c r="H52" s="12"/>
      <c r="I52" s="12"/>
      <c r="J52" s="12"/>
      <c r="K52" s="12"/>
      <c r="L52" s="12"/>
      <c r="M52" s="12"/>
      <c r="N52" s="12"/>
      <c r="O52" s="12"/>
      <c r="P52" s="12"/>
      <c r="Q52" s="12"/>
      <c r="R52" s="12"/>
      <c r="S52" s="12"/>
      <c r="T52" s="12"/>
      <c r="U52" s="12"/>
      <c r="V52" s="12"/>
      <c r="W52" s="12"/>
      <c r="X52" s="12"/>
      <c r="Y52" s="12"/>
      <c r="Z52" s="12"/>
    </row>
    <row r="53" spans="1:26" ht="25.5" x14ac:dyDescent="0.25">
      <c r="A53" s="12" t="s">
        <v>8293</v>
      </c>
      <c r="B53" s="12" t="s">
        <v>8294</v>
      </c>
      <c r="C53" s="12" t="s">
        <v>8436</v>
      </c>
      <c r="D53" s="12"/>
      <c r="E53" s="12"/>
      <c r="F53" s="12"/>
      <c r="G53" s="12"/>
      <c r="H53" s="12"/>
      <c r="I53" s="12"/>
      <c r="J53" s="12"/>
      <c r="K53" s="12"/>
      <c r="L53" s="12"/>
      <c r="M53" s="12"/>
      <c r="N53" s="12"/>
      <c r="O53" s="12"/>
      <c r="P53" s="12"/>
      <c r="Q53" s="12"/>
      <c r="R53" s="12"/>
      <c r="S53" s="12"/>
      <c r="T53" s="12"/>
      <c r="U53" s="12"/>
      <c r="V53" s="12"/>
      <c r="W53" s="12"/>
      <c r="X53" s="12"/>
      <c r="Y53" s="12"/>
      <c r="Z53" s="12"/>
    </row>
    <row r="54" spans="1:26" ht="25.5" x14ac:dyDescent="0.25">
      <c r="A54" s="12" t="s">
        <v>8293</v>
      </c>
      <c r="B54" s="12" t="s">
        <v>8294</v>
      </c>
      <c r="C54" s="12" t="s">
        <v>8437</v>
      </c>
      <c r="D54" s="12"/>
      <c r="E54" s="12"/>
      <c r="F54" s="12"/>
      <c r="G54" s="12"/>
      <c r="H54" s="12"/>
      <c r="I54" s="12"/>
      <c r="J54" s="12"/>
      <c r="K54" s="12"/>
      <c r="L54" s="12"/>
      <c r="M54" s="12"/>
      <c r="N54" s="12"/>
      <c r="O54" s="12"/>
      <c r="P54" s="12"/>
      <c r="Q54" s="12"/>
      <c r="R54" s="12"/>
      <c r="S54" s="12"/>
      <c r="T54" s="12"/>
      <c r="U54" s="12"/>
      <c r="V54" s="12"/>
      <c r="W54" s="12"/>
      <c r="X54" s="12"/>
      <c r="Y54" s="12"/>
      <c r="Z54" s="12"/>
    </row>
    <row r="55" spans="1:26" x14ac:dyDescent="0.25">
      <c r="A55" s="12" t="s">
        <v>8298</v>
      </c>
      <c r="B55" s="12" t="s">
        <v>8438</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38.25" x14ac:dyDescent="0.25">
      <c r="A56" s="12" t="s">
        <v>8303</v>
      </c>
      <c r="B56" s="12" t="s">
        <v>8304</v>
      </c>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5.75" customHeight="1" x14ac:dyDescent="0.25">
      <c r="A57" t="s">
        <v>8309</v>
      </c>
      <c r="B57" t="s">
        <v>8310</v>
      </c>
      <c r="C57" t="s">
        <v>8422</v>
      </c>
    </row>
    <row r="58" spans="1:26" ht="15.75" customHeight="1" x14ac:dyDescent="0.25">
      <c r="A58" t="s">
        <v>8309</v>
      </c>
      <c r="B58" t="s">
        <v>8310</v>
      </c>
      <c r="C58" t="s">
        <v>8423</v>
      </c>
    </row>
    <row r="59" spans="1:26" ht="15.75" customHeight="1" x14ac:dyDescent="0.25">
      <c r="A59" t="s">
        <v>8309</v>
      </c>
      <c r="B59" t="s">
        <v>8310</v>
      </c>
      <c r="C59" t="s">
        <v>8424</v>
      </c>
    </row>
    <row r="60" spans="1:26" ht="15.75" customHeight="1" x14ac:dyDescent="0.25">
      <c r="A60" t="s">
        <v>8309</v>
      </c>
      <c r="B60" t="s">
        <v>8310</v>
      </c>
      <c r="C60" t="s">
        <v>8425</v>
      </c>
    </row>
    <row r="61" spans="1:26" ht="15.75" customHeight="1" x14ac:dyDescent="0.25">
      <c r="A61" t="s">
        <v>8309</v>
      </c>
      <c r="B61" t="s">
        <v>8310</v>
      </c>
      <c r="C61" t="s">
        <v>8426</v>
      </c>
    </row>
    <row r="62" spans="1:26" ht="15.75" customHeight="1" x14ac:dyDescent="0.25">
      <c r="A62" t="s">
        <v>8309</v>
      </c>
      <c r="B62" t="s">
        <v>8310</v>
      </c>
      <c r="C62" t="s">
        <v>8427</v>
      </c>
    </row>
    <row r="63" spans="1:26" ht="15.75" customHeight="1" x14ac:dyDescent="0.25">
      <c r="A63" t="s">
        <v>8309</v>
      </c>
      <c r="B63" t="s">
        <v>8310</v>
      </c>
      <c r="C63" t="s">
        <v>8439</v>
      </c>
    </row>
    <row r="64" spans="1:26" ht="15.75" customHeight="1" x14ac:dyDescent="0.25">
      <c r="A64" t="s">
        <v>8314</v>
      </c>
      <c r="B64" t="s">
        <v>8315</v>
      </c>
      <c r="C64" t="s">
        <v>8440</v>
      </c>
    </row>
    <row r="65" spans="1:3" ht="15.75" customHeight="1" x14ac:dyDescent="0.25">
      <c r="A65" t="s">
        <v>8314</v>
      </c>
      <c r="B65" t="s">
        <v>8315</v>
      </c>
      <c r="C65" t="s">
        <v>8441</v>
      </c>
    </row>
    <row r="66" spans="1:3" ht="15.75" customHeight="1" x14ac:dyDescent="0.25">
      <c r="A66" t="s">
        <v>8314</v>
      </c>
      <c r="B66" t="s">
        <v>8315</v>
      </c>
      <c r="C66" t="s">
        <v>8442</v>
      </c>
    </row>
    <row r="67" spans="1:3" ht="15.75" customHeight="1" x14ac:dyDescent="0.25">
      <c r="A67" t="s">
        <v>8314</v>
      </c>
      <c r="B67" t="s">
        <v>8315</v>
      </c>
      <c r="C67" t="s">
        <v>8443</v>
      </c>
    </row>
    <row r="68" spans="1:3" ht="15.75" customHeight="1" x14ac:dyDescent="0.25">
      <c r="A68" t="s">
        <v>8314</v>
      </c>
      <c r="B68" t="s">
        <v>8315</v>
      </c>
      <c r="C68" t="s">
        <v>8444</v>
      </c>
    </row>
    <row r="69" spans="1:3" ht="15.75" customHeight="1" x14ac:dyDescent="0.25">
      <c r="A69" t="s">
        <v>8319</v>
      </c>
      <c r="B69" t="s">
        <v>8320</v>
      </c>
      <c r="C69" t="s">
        <v>8445</v>
      </c>
    </row>
    <row r="70" spans="1:3" ht="15.75" customHeight="1" x14ac:dyDescent="0.25">
      <c r="A70" t="s">
        <v>8319</v>
      </c>
      <c r="B70" t="s">
        <v>8320</v>
      </c>
      <c r="C70" t="s">
        <v>8446</v>
      </c>
    </row>
    <row r="71" spans="1:3" ht="15.75" customHeight="1" x14ac:dyDescent="0.25">
      <c r="A71" t="s">
        <v>8319</v>
      </c>
      <c r="B71" t="s">
        <v>8320</v>
      </c>
      <c r="C71" t="s">
        <v>8447</v>
      </c>
    </row>
    <row r="72" spans="1:3" ht="15.75" customHeight="1" x14ac:dyDescent="0.25">
      <c r="A72" t="s">
        <v>8319</v>
      </c>
      <c r="B72" t="s">
        <v>8320</v>
      </c>
      <c r="C72" t="s">
        <v>8448</v>
      </c>
    </row>
    <row r="73" spans="1:3" ht="15.75" customHeight="1" x14ac:dyDescent="0.25">
      <c r="A73" t="s">
        <v>8319</v>
      </c>
      <c r="B73" t="s">
        <v>8320</v>
      </c>
      <c r="C73" t="s">
        <v>8434</v>
      </c>
    </row>
    <row r="74" spans="1:3" ht="15.75" customHeight="1" x14ac:dyDescent="0.25">
      <c r="A74" t="s">
        <v>8319</v>
      </c>
      <c r="B74" t="s">
        <v>8320</v>
      </c>
      <c r="C74" t="s">
        <v>8435</v>
      </c>
    </row>
    <row r="75" spans="1:3" ht="15.75" customHeight="1" x14ac:dyDescent="0.25">
      <c r="A75" t="s">
        <v>8319</v>
      </c>
      <c r="B75" t="s">
        <v>8320</v>
      </c>
      <c r="C75" t="s">
        <v>8436</v>
      </c>
    </row>
    <row r="76" spans="1:3" ht="15.75" customHeight="1" x14ac:dyDescent="0.25">
      <c r="A76" t="s">
        <v>8319</v>
      </c>
      <c r="B76" t="s">
        <v>8320</v>
      </c>
      <c r="C76" t="s">
        <v>8437</v>
      </c>
    </row>
    <row r="77" spans="1:3" ht="15.75" customHeight="1" x14ac:dyDescent="0.25">
      <c r="A77" t="s">
        <v>8324</v>
      </c>
      <c r="B77" t="s">
        <v>8438</v>
      </c>
    </row>
    <row r="78" spans="1:3" ht="15.75" customHeight="1" x14ac:dyDescent="0.25">
      <c r="A78" t="s">
        <v>8328</v>
      </c>
      <c r="B78" t="s">
        <v>8329</v>
      </c>
      <c r="C78" t="s">
        <v>8449</v>
      </c>
    </row>
    <row r="79" spans="1:3" ht="15.75" customHeight="1" x14ac:dyDescent="0.25">
      <c r="A79" t="s">
        <v>8328</v>
      </c>
      <c r="B79" t="s">
        <v>8329</v>
      </c>
      <c r="C79" t="s">
        <v>8450</v>
      </c>
    </row>
    <row r="80" spans="1:3" ht="15.75" customHeight="1" x14ac:dyDescent="0.25">
      <c r="A80" t="s">
        <v>8328</v>
      </c>
      <c r="B80" t="s">
        <v>8329</v>
      </c>
      <c r="C80" t="s">
        <v>8451</v>
      </c>
    </row>
    <row r="81" spans="1:3" ht="15.75" customHeight="1" x14ac:dyDescent="0.25">
      <c r="A81" t="s">
        <v>8328</v>
      </c>
      <c r="B81" t="s">
        <v>8329</v>
      </c>
      <c r="C81" t="s">
        <v>8452</v>
      </c>
    </row>
    <row r="82" spans="1:3" ht="15.75" customHeight="1" x14ac:dyDescent="0.25">
      <c r="A82" t="s">
        <v>8328</v>
      </c>
      <c r="B82" t="s">
        <v>8329</v>
      </c>
      <c r="C82" t="s">
        <v>8453</v>
      </c>
    </row>
    <row r="83" spans="1:3" ht="15.75" customHeight="1" x14ac:dyDescent="0.25">
      <c r="A83" t="s">
        <v>8328</v>
      </c>
      <c r="B83" t="s">
        <v>8329</v>
      </c>
      <c r="C83" t="s">
        <v>8454</v>
      </c>
    </row>
    <row r="84" spans="1:3" ht="15.75" customHeight="1" x14ac:dyDescent="0.25">
      <c r="A84" t="s">
        <v>8328</v>
      </c>
      <c r="B84" t="s">
        <v>8329</v>
      </c>
      <c r="C84" t="s">
        <v>8455</v>
      </c>
    </row>
    <row r="85" spans="1:3" ht="15.75" customHeight="1" x14ac:dyDescent="0.25">
      <c r="A85" t="s">
        <v>8328</v>
      </c>
      <c r="B85" t="s">
        <v>8329</v>
      </c>
      <c r="C85" t="s">
        <v>8456</v>
      </c>
    </row>
    <row r="86" spans="1:3" ht="15.75" customHeight="1" x14ac:dyDescent="0.25">
      <c r="A86" t="s">
        <v>8328</v>
      </c>
      <c r="B86" t="s">
        <v>8329</v>
      </c>
      <c r="C86" t="s">
        <v>8457</v>
      </c>
    </row>
    <row r="87" spans="1:3" ht="15.75" customHeight="1" x14ac:dyDescent="0.25">
      <c r="A87" t="s">
        <v>8328</v>
      </c>
      <c r="B87" t="s">
        <v>8329</v>
      </c>
      <c r="C87" t="s">
        <v>8458</v>
      </c>
    </row>
    <row r="88" spans="1:3" ht="15.75" customHeight="1" x14ac:dyDescent="0.25">
      <c r="A88" t="s">
        <v>8333</v>
      </c>
      <c r="B88" t="s">
        <v>8334</v>
      </c>
    </row>
    <row r="89" spans="1:3" ht="15.75" customHeight="1" x14ac:dyDescent="0.25">
      <c r="A89" t="s">
        <v>8338</v>
      </c>
      <c r="B89" t="s">
        <v>8339</v>
      </c>
      <c r="C89" t="s">
        <v>8409</v>
      </c>
    </row>
    <row r="90" spans="1:3" ht="15.75" customHeight="1" x14ac:dyDescent="0.25">
      <c r="A90" t="s">
        <v>8338</v>
      </c>
      <c r="B90" t="s">
        <v>8339</v>
      </c>
      <c r="C90" t="s">
        <v>8410</v>
      </c>
    </row>
    <row r="91" spans="1:3" ht="15.75" customHeight="1" x14ac:dyDescent="0.25">
      <c r="A91" t="s">
        <v>8338</v>
      </c>
      <c r="B91" t="s">
        <v>8339</v>
      </c>
      <c r="C91" t="s">
        <v>8411</v>
      </c>
    </row>
    <row r="92" spans="1:3" ht="15.75" customHeight="1" x14ac:dyDescent="0.25">
      <c r="A92" t="s">
        <v>8338</v>
      </c>
      <c r="B92" t="s">
        <v>8339</v>
      </c>
      <c r="C92" t="s">
        <v>8412</v>
      </c>
    </row>
    <row r="93" spans="1:3" ht="15.75" customHeight="1" x14ac:dyDescent="0.25">
      <c r="A93" t="s">
        <v>8338</v>
      </c>
      <c r="B93" t="s">
        <v>8339</v>
      </c>
      <c r="C93" t="s">
        <v>8413</v>
      </c>
    </row>
    <row r="94" spans="1:3" ht="15.75" customHeight="1" x14ac:dyDescent="0.25">
      <c r="A94" t="s">
        <v>8338</v>
      </c>
      <c r="B94" t="s">
        <v>8339</v>
      </c>
      <c r="C94" t="s">
        <v>8414</v>
      </c>
    </row>
    <row r="95" spans="1:3" ht="15.75" customHeight="1" x14ac:dyDescent="0.25">
      <c r="A95" t="s">
        <v>8343</v>
      </c>
      <c r="B95" t="s">
        <v>8344</v>
      </c>
      <c r="C95" t="s">
        <v>8459</v>
      </c>
    </row>
    <row r="96" spans="1:3" ht="15.75" customHeight="1" x14ac:dyDescent="0.25">
      <c r="A96" t="s">
        <v>8343</v>
      </c>
      <c r="B96" t="s">
        <v>8344</v>
      </c>
      <c r="C96" t="s">
        <v>8460</v>
      </c>
    </row>
    <row r="97" spans="1:3" ht="15.75" customHeight="1" x14ac:dyDescent="0.25">
      <c r="A97" t="s">
        <v>8343</v>
      </c>
      <c r="B97" t="s">
        <v>8344</v>
      </c>
      <c r="C97" t="s">
        <v>8461</v>
      </c>
    </row>
    <row r="98" spans="1:3" ht="15.75" customHeight="1" x14ac:dyDescent="0.25">
      <c r="A98" t="s">
        <v>8343</v>
      </c>
      <c r="B98" t="s">
        <v>8344</v>
      </c>
      <c r="C98" t="s">
        <v>8462</v>
      </c>
    </row>
    <row r="99" spans="1:3" ht="15.75" customHeight="1" x14ac:dyDescent="0.25">
      <c r="A99" t="s">
        <v>8343</v>
      </c>
      <c r="B99" t="s">
        <v>8344</v>
      </c>
      <c r="C99" t="s">
        <v>8463</v>
      </c>
    </row>
    <row r="100" spans="1:3" ht="15.75" customHeight="1" x14ac:dyDescent="0.25">
      <c r="A100" t="s">
        <v>8343</v>
      </c>
      <c r="B100" t="s">
        <v>8344</v>
      </c>
      <c r="C100" t="s">
        <v>8464</v>
      </c>
    </row>
    <row r="101" spans="1:3" ht="15.75" customHeight="1" x14ac:dyDescent="0.25">
      <c r="A101" t="s">
        <v>8343</v>
      </c>
      <c r="B101" t="s">
        <v>8344</v>
      </c>
      <c r="C101" t="s">
        <v>8465</v>
      </c>
    </row>
    <row r="102" spans="1:3" ht="15.75" customHeight="1" x14ac:dyDescent="0.25">
      <c r="A102" t="s">
        <v>8343</v>
      </c>
      <c r="B102" t="s">
        <v>8344</v>
      </c>
      <c r="C102" t="s">
        <v>8466</v>
      </c>
    </row>
    <row r="103" spans="1:3" ht="15.75" customHeight="1" x14ac:dyDescent="0.25">
      <c r="A103" t="s">
        <v>8343</v>
      </c>
      <c r="B103" t="s">
        <v>8344</v>
      </c>
      <c r="C103" t="s">
        <v>8467</v>
      </c>
    </row>
    <row r="104" spans="1:3" ht="15.75" customHeight="1" x14ac:dyDescent="0.25">
      <c r="A104" t="s">
        <v>8343</v>
      </c>
      <c r="B104" t="s">
        <v>8344</v>
      </c>
      <c r="C104" t="s">
        <v>8468</v>
      </c>
    </row>
    <row r="105" spans="1:3" ht="15.75" customHeight="1" x14ac:dyDescent="0.25">
      <c r="A105" t="s">
        <v>8343</v>
      </c>
      <c r="B105" t="s">
        <v>8344</v>
      </c>
      <c r="C105" t="s">
        <v>8469</v>
      </c>
    </row>
    <row r="106" spans="1:3" ht="15.75" customHeight="1" x14ac:dyDescent="0.25">
      <c r="A106" t="s">
        <v>8343</v>
      </c>
      <c r="B106" t="s">
        <v>8344</v>
      </c>
      <c r="C106" t="s">
        <v>8470</v>
      </c>
    </row>
    <row r="107" spans="1:3" ht="15.75" customHeight="1" x14ac:dyDescent="0.25">
      <c r="A107" t="s">
        <v>8343</v>
      </c>
      <c r="B107" t="s">
        <v>8344</v>
      </c>
      <c r="C107" t="s">
        <v>8471</v>
      </c>
    </row>
    <row r="108" spans="1:3" ht="15.75" customHeight="1" x14ac:dyDescent="0.25">
      <c r="A108" t="s">
        <v>8343</v>
      </c>
      <c r="B108" t="s">
        <v>8344</v>
      </c>
      <c r="C108" t="s">
        <v>8472</v>
      </c>
    </row>
    <row r="109" spans="1:3" ht="15.75" customHeight="1" x14ac:dyDescent="0.25">
      <c r="A109" t="s">
        <v>8343</v>
      </c>
      <c r="B109" t="s">
        <v>8344</v>
      </c>
      <c r="C109" t="s">
        <v>8473</v>
      </c>
    </row>
    <row r="110" spans="1:3" ht="15.75" customHeight="1" x14ac:dyDescent="0.25">
      <c r="A110" t="s">
        <v>8343</v>
      </c>
      <c r="B110" t="s">
        <v>8344</v>
      </c>
      <c r="C110" t="s">
        <v>8474</v>
      </c>
    </row>
    <row r="111" spans="1:3" ht="15.75" customHeight="1" x14ac:dyDescent="0.25">
      <c r="A111" t="s">
        <v>8343</v>
      </c>
      <c r="B111" t="s">
        <v>8344</v>
      </c>
      <c r="C111" t="s">
        <v>8475</v>
      </c>
    </row>
    <row r="112" spans="1:3" ht="15.75" customHeight="1" x14ac:dyDescent="0.25">
      <c r="A112" t="s">
        <v>8343</v>
      </c>
      <c r="B112" t="s">
        <v>8344</v>
      </c>
      <c r="C112" t="s">
        <v>8476</v>
      </c>
    </row>
    <row r="113" spans="1:3" ht="15.75" customHeight="1" x14ac:dyDescent="0.25">
      <c r="A113" t="s">
        <v>8343</v>
      </c>
      <c r="B113" t="s">
        <v>8344</v>
      </c>
      <c r="C113" t="s">
        <v>8477</v>
      </c>
    </row>
    <row r="114" spans="1:3" ht="15.75" customHeight="1" x14ac:dyDescent="0.25">
      <c r="A114" t="s">
        <v>8348</v>
      </c>
      <c r="B114" t="s">
        <v>8349</v>
      </c>
    </row>
    <row r="115" spans="1:3" ht="15.75" customHeight="1" x14ac:dyDescent="0.25">
      <c r="A115" t="s">
        <v>8353</v>
      </c>
      <c r="B115" t="s">
        <v>8354</v>
      </c>
      <c r="C115" t="s">
        <v>8478</v>
      </c>
    </row>
    <row r="116" spans="1:3" ht="15.75" customHeight="1" x14ac:dyDescent="0.25">
      <c r="A116" t="s">
        <v>8353</v>
      </c>
      <c r="B116" t="s">
        <v>8354</v>
      </c>
      <c r="C116" t="s">
        <v>8416</v>
      </c>
    </row>
    <row r="117" spans="1:3" ht="15.75" customHeight="1" x14ac:dyDescent="0.25">
      <c r="A117" t="s">
        <v>8353</v>
      </c>
      <c r="B117" t="s">
        <v>8354</v>
      </c>
      <c r="C117" t="s">
        <v>8479</v>
      </c>
    </row>
    <row r="118" spans="1:3" ht="15.75" customHeight="1" x14ac:dyDescent="0.25">
      <c r="A118" t="s">
        <v>8353</v>
      </c>
      <c r="B118" t="s">
        <v>8354</v>
      </c>
      <c r="C118" t="s">
        <v>8418</v>
      </c>
    </row>
    <row r="119" spans="1:3" ht="15.75" customHeight="1" x14ac:dyDescent="0.25">
      <c r="A119" t="s">
        <v>8353</v>
      </c>
      <c r="B119" t="s">
        <v>8354</v>
      </c>
      <c r="C119" t="s">
        <v>8419</v>
      </c>
    </row>
    <row r="120" spans="1:3" ht="15.75" customHeight="1" x14ac:dyDescent="0.25">
      <c r="A120" t="s">
        <v>8353</v>
      </c>
      <c r="B120" t="s">
        <v>8354</v>
      </c>
      <c r="C120" t="s">
        <v>8420</v>
      </c>
    </row>
    <row r="121" spans="1:3" ht="15.75" customHeight="1" x14ac:dyDescent="0.25">
      <c r="A121" t="s">
        <v>8353</v>
      </c>
      <c r="B121" t="s">
        <v>8354</v>
      </c>
      <c r="C121" t="s">
        <v>8421</v>
      </c>
    </row>
    <row r="122" spans="1:3" ht="15.75" customHeight="1" x14ac:dyDescent="0.25">
      <c r="A122" t="s">
        <v>8358</v>
      </c>
      <c r="B122" t="s">
        <v>8359</v>
      </c>
      <c r="C122" t="s">
        <v>8480</v>
      </c>
    </row>
    <row r="123" spans="1:3" ht="15.75" customHeight="1" x14ac:dyDescent="0.25">
      <c r="A123" t="s">
        <v>8358</v>
      </c>
      <c r="B123" t="s">
        <v>8359</v>
      </c>
      <c r="C123" t="s">
        <v>8481</v>
      </c>
    </row>
    <row r="124" spans="1:3" ht="15.75" customHeight="1" x14ac:dyDescent="0.25">
      <c r="A124" t="s">
        <v>8358</v>
      </c>
      <c r="B124" t="s">
        <v>8359</v>
      </c>
      <c r="C124" t="s">
        <v>8482</v>
      </c>
    </row>
    <row r="125" spans="1:3" ht="15.75" customHeight="1" x14ac:dyDescent="0.25">
      <c r="A125" t="s">
        <v>8358</v>
      </c>
      <c r="B125" t="s">
        <v>8359</v>
      </c>
      <c r="C125" t="s">
        <v>8483</v>
      </c>
    </row>
    <row r="126" spans="1:3" ht="15.75" customHeight="1" x14ac:dyDescent="0.25">
      <c r="A126" t="s">
        <v>8358</v>
      </c>
      <c r="B126" t="s">
        <v>8359</v>
      </c>
      <c r="C126" t="s">
        <v>8444</v>
      </c>
    </row>
    <row r="127" spans="1:3" ht="15.75" customHeight="1" x14ac:dyDescent="0.25">
      <c r="A127" t="s">
        <v>8363</v>
      </c>
      <c r="B127" t="s">
        <v>8364</v>
      </c>
    </row>
    <row r="128" spans="1:3" ht="15.75" customHeight="1" x14ac:dyDescent="0.25">
      <c r="A128" t="s">
        <v>8367</v>
      </c>
      <c r="B128" t="s">
        <v>8368</v>
      </c>
    </row>
    <row r="129" spans="1:2" ht="15.75" customHeight="1" x14ac:dyDescent="0.25">
      <c r="A129" t="s">
        <v>8372</v>
      </c>
      <c r="B129" t="s">
        <v>8373</v>
      </c>
    </row>
  </sheetData>
  <phoneticPr fontId="6" type="noConversion"/>
  <pageMargins left="0.7" right="0.7" top="0.75" bottom="0.75" header="0.3" footer="0.3"/>
  <pageSetup orientation="portrait" horizontalDpi="1200" verticalDpi="1200" r:id="rId1"/>
  <customProperties>
    <customPr name="layoutContexts" r:id="rId2"/>
  </customProperties>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0000"/>
  </sheetPr>
  <dimension ref="A1:F23"/>
  <sheetViews>
    <sheetView workbookViewId="0">
      <selection activeCell="B12" sqref="B12"/>
    </sheetView>
  </sheetViews>
  <sheetFormatPr baseColWidth="10" defaultColWidth="9" defaultRowHeight="15.75" x14ac:dyDescent="0.25"/>
  <cols>
    <col min="1" max="1" width="10.5" style="8" customWidth="1"/>
    <col min="2" max="2" width="8.125" style="8" customWidth="1"/>
    <col min="3" max="4" width="40.25" style="8" customWidth="1"/>
    <col min="5" max="6" width="9" style="8"/>
  </cols>
  <sheetData>
    <row r="1" spans="1:6" ht="25.5" x14ac:dyDescent="0.25">
      <c r="A1" s="110" t="s">
        <v>8484</v>
      </c>
      <c r="B1" s="110" t="s">
        <v>8485</v>
      </c>
      <c r="C1" s="110" t="s">
        <v>8486</v>
      </c>
      <c r="D1" s="110" t="s">
        <v>8487</v>
      </c>
      <c r="E1" s="110" t="s">
        <v>8488</v>
      </c>
      <c r="F1" s="110" t="s">
        <v>8489</v>
      </c>
    </row>
    <row r="2" spans="1:6" ht="51" x14ac:dyDescent="0.25">
      <c r="A2" s="110" t="s">
        <v>8490</v>
      </c>
      <c r="B2" s="110" t="s">
        <v>8491</v>
      </c>
      <c r="C2" s="110" t="s">
        <v>8492</v>
      </c>
      <c r="D2" s="110" t="s">
        <v>8493</v>
      </c>
      <c r="E2" s="110" t="s">
        <v>8494</v>
      </c>
      <c r="F2" s="110" t="s">
        <v>8495</v>
      </c>
    </row>
    <row r="3" spans="1:6" ht="38.25" x14ac:dyDescent="0.25">
      <c r="A3" s="110" t="s">
        <v>8490</v>
      </c>
      <c r="B3" s="110" t="s">
        <v>8496</v>
      </c>
      <c r="C3" s="110" t="s">
        <v>8497</v>
      </c>
      <c r="D3" s="110" t="s">
        <v>8493</v>
      </c>
      <c r="E3" s="110" t="s">
        <v>8498</v>
      </c>
      <c r="F3" s="110" t="s">
        <v>8495</v>
      </c>
    </row>
    <row r="4" spans="1:6" ht="25.5" x14ac:dyDescent="0.25">
      <c r="A4" s="110" t="s">
        <v>8490</v>
      </c>
      <c r="B4" s="110" t="s">
        <v>8499</v>
      </c>
      <c r="C4" s="110" t="s">
        <v>8500</v>
      </c>
      <c r="D4" s="110" t="s">
        <v>8493</v>
      </c>
      <c r="E4" s="110" t="s">
        <v>8498</v>
      </c>
      <c r="F4" s="110" t="s">
        <v>8501</v>
      </c>
    </row>
    <row r="5" spans="1:6" ht="25.5" x14ac:dyDescent="0.25">
      <c r="A5" s="110" t="s">
        <v>8490</v>
      </c>
      <c r="B5" s="110" t="s">
        <v>8502</v>
      </c>
      <c r="C5" s="110" t="s">
        <v>8503</v>
      </c>
      <c r="D5" s="110" t="s">
        <v>8493</v>
      </c>
      <c r="E5" s="110" t="s">
        <v>8498</v>
      </c>
      <c r="F5" s="110" t="s">
        <v>8495</v>
      </c>
    </row>
    <row r="6" spans="1:6" x14ac:dyDescent="0.25">
      <c r="A6" s="110" t="s">
        <v>8504</v>
      </c>
      <c r="B6" s="110" t="s">
        <v>8505</v>
      </c>
      <c r="C6" s="110" t="s">
        <v>8506</v>
      </c>
      <c r="D6" s="110" t="s">
        <v>8507</v>
      </c>
      <c r="E6" s="110" t="s">
        <v>8498</v>
      </c>
      <c r="F6" s="110" t="s">
        <v>8508</v>
      </c>
    </row>
    <row r="7" spans="1:6" x14ac:dyDescent="0.25">
      <c r="A7" s="110" t="s">
        <v>8490</v>
      </c>
      <c r="B7" s="110" t="s">
        <v>8509</v>
      </c>
      <c r="C7" s="110" t="s">
        <v>8510</v>
      </c>
      <c r="D7" s="110" t="s">
        <v>8493</v>
      </c>
      <c r="E7" s="110" t="s">
        <v>8498</v>
      </c>
      <c r="F7" s="110" t="s">
        <v>8508</v>
      </c>
    </row>
    <row r="8" spans="1:6" ht="25.5" x14ac:dyDescent="0.25">
      <c r="A8" s="110" t="s">
        <v>8511</v>
      </c>
      <c r="B8" s="110" t="s">
        <v>8512</v>
      </c>
      <c r="C8" s="110" t="s">
        <v>8513</v>
      </c>
      <c r="D8" s="110" t="s">
        <v>8514</v>
      </c>
      <c r="E8" s="110" t="s">
        <v>8498</v>
      </c>
      <c r="F8" s="110" t="s">
        <v>8501</v>
      </c>
    </row>
    <row r="9" spans="1:6" ht="25.5" x14ac:dyDescent="0.25">
      <c r="A9" s="110" t="s">
        <v>8515</v>
      </c>
      <c r="B9" s="110" t="s">
        <v>8516</v>
      </c>
      <c r="C9" s="110" t="s">
        <v>8517</v>
      </c>
      <c r="D9" s="110" t="s">
        <v>8518</v>
      </c>
      <c r="E9" s="110" t="s">
        <v>8498</v>
      </c>
      <c r="F9" s="110" t="s">
        <v>8508</v>
      </c>
    </row>
    <row r="10" spans="1:6" ht="25.5" x14ac:dyDescent="0.25">
      <c r="A10" s="110" t="s">
        <v>8515</v>
      </c>
      <c r="B10" s="110" t="s">
        <v>8519</v>
      </c>
      <c r="C10" s="110" t="s">
        <v>8520</v>
      </c>
      <c r="D10" s="110" t="s">
        <v>8521</v>
      </c>
      <c r="E10" s="110" t="s">
        <v>8498</v>
      </c>
      <c r="F10" s="110" t="s">
        <v>8508</v>
      </c>
    </row>
    <row r="11" spans="1:6" ht="38.25" x14ac:dyDescent="0.25">
      <c r="A11" s="110" t="s">
        <v>8515</v>
      </c>
      <c r="B11" s="110" t="s">
        <v>8522</v>
      </c>
      <c r="C11" s="110" t="s">
        <v>8523</v>
      </c>
      <c r="D11" s="110" t="s">
        <v>8524</v>
      </c>
      <c r="E11" s="110" t="s">
        <v>8494</v>
      </c>
      <c r="F11" s="110" t="s">
        <v>8495</v>
      </c>
    </row>
    <row r="12" spans="1:6" ht="25.5" x14ac:dyDescent="0.25">
      <c r="A12" s="110" t="s">
        <v>8515</v>
      </c>
      <c r="B12" s="110" t="s">
        <v>8525</v>
      </c>
      <c r="C12" s="110" t="s">
        <v>8526</v>
      </c>
      <c r="D12" s="110" t="s">
        <v>8527</v>
      </c>
      <c r="E12" s="110" t="s">
        <v>8494</v>
      </c>
      <c r="F12" s="110" t="s">
        <v>8508</v>
      </c>
    </row>
    <row r="13" spans="1:6" ht="25.5" x14ac:dyDescent="0.25">
      <c r="A13" s="110" t="s">
        <v>8515</v>
      </c>
      <c r="B13" s="110" t="s">
        <v>8528</v>
      </c>
      <c r="C13" s="110" t="s">
        <v>8529</v>
      </c>
      <c r="D13" s="110" t="s">
        <v>8530</v>
      </c>
      <c r="E13" s="110" t="s">
        <v>8494</v>
      </c>
      <c r="F13" s="110" t="s">
        <v>8495</v>
      </c>
    </row>
    <row r="14" spans="1:6" ht="25.5" x14ac:dyDescent="0.25">
      <c r="A14" s="110" t="s">
        <v>8531</v>
      </c>
      <c r="B14" s="110" t="s">
        <v>8532</v>
      </c>
      <c r="C14" s="110" t="s">
        <v>8533</v>
      </c>
      <c r="D14" s="110" t="s">
        <v>8534</v>
      </c>
      <c r="E14" s="110" t="s">
        <v>8498</v>
      </c>
      <c r="F14" s="110" t="s">
        <v>8501</v>
      </c>
    </row>
    <row r="15" spans="1:6" ht="25.5" x14ac:dyDescent="0.25">
      <c r="A15" s="110" t="s">
        <v>8531</v>
      </c>
      <c r="B15" s="110" t="s">
        <v>8535</v>
      </c>
      <c r="C15" s="110" t="s">
        <v>8536</v>
      </c>
      <c r="D15" s="110" t="s">
        <v>8537</v>
      </c>
      <c r="E15" s="110" t="s">
        <v>8494</v>
      </c>
      <c r="F15" s="110" t="s">
        <v>8501</v>
      </c>
    </row>
    <row r="16" spans="1:6" ht="25.5" x14ac:dyDescent="0.25">
      <c r="A16" s="110" t="s">
        <v>8538</v>
      </c>
      <c r="B16" s="110" t="s">
        <v>8539</v>
      </c>
      <c r="C16" s="110" t="s">
        <v>8540</v>
      </c>
      <c r="D16" s="110" t="s">
        <v>8541</v>
      </c>
      <c r="E16" s="110" t="s">
        <v>8498</v>
      </c>
      <c r="F16" s="110" t="s">
        <v>8495</v>
      </c>
    </row>
    <row r="17" spans="1:6" x14ac:dyDescent="0.25">
      <c r="A17" s="110" t="s">
        <v>8511</v>
      </c>
      <c r="B17" s="110" t="s">
        <v>8542</v>
      </c>
      <c r="C17" s="110" t="s">
        <v>8543</v>
      </c>
      <c r="D17" s="110" t="s">
        <v>8544</v>
      </c>
      <c r="E17" s="110" t="s">
        <v>8498</v>
      </c>
      <c r="F17" s="110" t="s">
        <v>8508</v>
      </c>
    </row>
    <row r="18" spans="1:6" x14ac:dyDescent="0.25">
      <c r="A18" s="110" t="s">
        <v>8511</v>
      </c>
      <c r="B18" s="110" t="s">
        <v>8545</v>
      </c>
      <c r="C18" s="110" t="s">
        <v>8546</v>
      </c>
      <c r="D18" s="110" t="s">
        <v>8544</v>
      </c>
      <c r="E18" s="110" t="s">
        <v>8498</v>
      </c>
      <c r="F18" s="110" t="s">
        <v>8508</v>
      </c>
    </row>
    <row r="19" spans="1:6" ht="25.5" x14ac:dyDescent="0.25">
      <c r="A19" s="110" t="s">
        <v>8515</v>
      </c>
      <c r="B19" s="110" t="s">
        <v>8547</v>
      </c>
      <c r="C19" s="110" t="s">
        <v>8548</v>
      </c>
      <c r="D19" s="110" t="s">
        <v>8549</v>
      </c>
      <c r="E19" s="110" t="s">
        <v>8494</v>
      </c>
      <c r="F19" s="110" t="s">
        <v>8495</v>
      </c>
    </row>
    <row r="20" spans="1:6" ht="25.5" x14ac:dyDescent="0.25">
      <c r="A20" s="110" t="s">
        <v>8531</v>
      </c>
      <c r="B20" s="110" t="s">
        <v>8550</v>
      </c>
      <c r="C20" s="110" t="s">
        <v>8551</v>
      </c>
      <c r="D20" s="110" t="s">
        <v>8552</v>
      </c>
      <c r="E20" s="110" t="s">
        <v>8494</v>
      </c>
      <c r="F20" s="110" t="s">
        <v>8495</v>
      </c>
    </row>
    <row r="21" spans="1:6" ht="25.5" x14ac:dyDescent="0.25">
      <c r="A21" s="110" t="s">
        <v>8553</v>
      </c>
      <c r="B21" s="110"/>
      <c r="C21" s="110" t="s">
        <v>8554</v>
      </c>
      <c r="D21" s="110"/>
      <c r="E21" s="110" t="s">
        <v>8494</v>
      </c>
      <c r="F21" s="110"/>
    </row>
    <row r="22" spans="1:6" ht="25.5" x14ac:dyDescent="0.25">
      <c r="A22" s="110" t="s">
        <v>8553</v>
      </c>
      <c r="B22" s="110"/>
      <c r="C22" s="110" t="s">
        <v>8555</v>
      </c>
      <c r="D22" s="110"/>
      <c r="E22" s="110" t="s">
        <v>8498</v>
      </c>
      <c r="F22" s="110"/>
    </row>
    <row r="23" spans="1:6" ht="25.5" x14ac:dyDescent="0.25">
      <c r="A23" s="110" t="s">
        <v>8553</v>
      </c>
      <c r="B23" s="110"/>
      <c r="C23" s="110" t="s">
        <v>8556</v>
      </c>
      <c r="D23" s="110"/>
      <c r="E23" s="110" t="s">
        <v>8498</v>
      </c>
      <c r="F23" s="110"/>
    </row>
  </sheetData>
  <pageMargins left="0.7" right="0.7" top="0.75" bottom="0.75" header="0.3" footer="0.3"/>
  <customProperties>
    <customPr name="layoutContexts" r:id="rId1"/>
  </customPropertie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0000"/>
  </sheetPr>
  <dimension ref="A1:H373"/>
  <sheetViews>
    <sheetView workbookViewId="0">
      <selection activeCell="G13" sqref="G13"/>
    </sheetView>
  </sheetViews>
  <sheetFormatPr baseColWidth="10" defaultColWidth="9" defaultRowHeight="12.75" x14ac:dyDescent="0.2"/>
  <cols>
    <col min="1" max="1" width="7.625" style="8" customWidth="1"/>
    <col min="2" max="2" width="10.75" style="8" bestFit="1" customWidth="1"/>
    <col min="3" max="3" width="8.25" style="8" customWidth="1"/>
    <col min="4" max="4" width="9" style="8" customWidth="1"/>
    <col min="5" max="5" width="8.625" style="8" customWidth="1"/>
    <col min="6" max="6" width="7.25" style="8" customWidth="1"/>
    <col min="7" max="8" width="42.625" style="8" customWidth="1"/>
    <col min="9" max="16384" width="9" style="8"/>
  </cols>
  <sheetData>
    <row r="1" spans="1:8" ht="25.5" x14ac:dyDescent="0.2">
      <c r="A1" s="12" t="s">
        <v>8557</v>
      </c>
      <c r="B1" s="12" t="s">
        <v>8558</v>
      </c>
      <c r="C1" s="12" t="s">
        <v>8559</v>
      </c>
      <c r="D1" s="12" t="s">
        <v>8488</v>
      </c>
      <c r="E1" s="12" t="s">
        <v>8489</v>
      </c>
      <c r="F1" s="12" t="s">
        <v>8484</v>
      </c>
      <c r="G1" s="12" t="s">
        <v>8486</v>
      </c>
      <c r="H1" s="12" t="s">
        <v>8487</v>
      </c>
    </row>
    <row r="2" spans="1:8" s="12" customFormat="1" x14ac:dyDescent="0.25"/>
    <row r="3" spans="1:8" s="12" customFormat="1" x14ac:dyDescent="0.2">
      <c r="A3" s="8"/>
      <c r="B3" s="8"/>
      <c r="C3" s="8"/>
      <c r="D3" s="8"/>
      <c r="E3" s="8"/>
      <c r="F3" s="8"/>
      <c r="G3" s="8"/>
      <c r="H3" s="8"/>
    </row>
    <row r="4" spans="1:8" s="12" customFormat="1" x14ac:dyDescent="0.2">
      <c r="A4" s="8"/>
      <c r="B4" s="8"/>
      <c r="C4" s="8"/>
      <c r="D4" s="8"/>
      <c r="E4" s="8"/>
      <c r="F4" s="8"/>
      <c r="G4" s="8"/>
      <c r="H4" s="8"/>
    </row>
    <row r="5" spans="1:8" s="12" customFormat="1" x14ac:dyDescent="0.2">
      <c r="A5" s="8"/>
      <c r="B5" s="8"/>
      <c r="C5" s="8"/>
      <c r="D5" s="8"/>
      <c r="E5" s="8"/>
      <c r="F5" s="8"/>
      <c r="G5" s="8"/>
      <c r="H5" s="8"/>
    </row>
    <row r="6" spans="1:8" s="12" customFormat="1" x14ac:dyDescent="0.2">
      <c r="A6" s="8"/>
      <c r="B6" s="8"/>
      <c r="C6" s="8"/>
      <c r="D6" s="8"/>
      <c r="E6" s="8"/>
      <c r="F6" s="8"/>
      <c r="G6" s="8"/>
      <c r="H6" s="8"/>
    </row>
    <row r="7" spans="1:8" s="12" customFormat="1" x14ac:dyDescent="0.2">
      <c r="A7" s="8"/>
      <c r="B7" s="8"/>
      <c r="C7" s="8"/>
      <c r="D7" s="8"/>
      <c r="E7" s="8"/>
      <c r="F7" s="8"/>
      <c r="G7" s="8"/>
      <c r="H7" s="8"/>
    </row>
    <row r="8" spans="1:8" s="12" customFormat="1" x14ac:dyDescent="0.2">
      <c r="A8" s="8"/>
      <c r="B8" s="8"/>
      <c r="C8" s="8"/>
      <c r="D8" s="8"/>
      <c r="E8" s="8"/>
      <c r="F8" s="8"/>
      <c r="G8" s="8"/>
      <c r="H8" s="8"/>
    </row>
    <row r="9" spans="1:8" s="12" customFormat="1" x14ac:dyDescent="0.2">
      <c r="A9" s="8"/>
      <c r="B9" s="8"/>
      <c r="C9" s="8"/>
      <c r="D9" s="8"/>
      <c r="E9" s="8"/>
      <c r="F9" s="8"/>
      <c r="G9" s="8"/>
      <c r="H9" s="8"/>
    </row>
    <row r="10" spans="1:8" s="12" customFormat="1" x14ac:dyDescent="0.2">
      <c r="A10" s="8"/>
      <c r="B10" s="8"/>
      <c r="C10" s="8"/>
      <c r="D10" s="8"/>
      <c r="E10" s="8"/>
      <c r="F10" s="8"/>
      <c r="G10" s="8"/>
      <c r="H10" s="8"/>
    </row>
    <row r="11" spans="1:8" s="12" customFormat="1" x14ac:dyDescent="0.2">
      <c r="A11" s="8"/>
      <c r="B11" s="8"/>
      <c r="C11" s="8"/>
      <c r="D11" s="8"/>
      <c r="E11" s="8"/>
      <c r="F11" s="8"/>
      <c r="G11" s="8"/>
      <c r="H11" s="8"/>
    </row>
    <row r="12" spans="1:8" s="12" customFormat="1" x14ac:dyDescent="0.2">
      <c r="A12" s="8"/>
      <c r="B12" s="8"/>
      <c r="C12" s="8"/>
      <c r="D12" s="8"/>
      <c r="E12" s="8"/>
      <c r="F12" s="8"/>
      <c r="G12" s="8"/>
      <c r="H12" s="8"/>
    </row>
    <row r="13" spans="1:8" s="12" customFormat="1" x14ac:dyDescent="0.2">
      <c r="A13" s="8"/>
      <c r="B13" s="8"/>
      <c r="C13" s="8"/>
      <c r="D13" s="8"/>
      <c r="E13" s="8"/>
      <c r="F13" s="8"/>
      <c r="G13" s="8"/>
      <c r="H13" s="8"/>
    </row>
    <row r="14" spans="1:8" s="12" customFormat="1" x14ac:dyDescent="0.2">
      <c r="A14" s="8"/>
      <c r="B14" s="8"/>
      <c r="C14" s="8"/>
      <c r="D14" s="8"/>
      <c r="E14" s="8"/>
      <c r="F14" s="8"/>
      <c r="G14" s="8"/>
      <c r="H14" s="8"/>
    </row>
    <row r="15" spans="1:8" s="12" customFormat="1" x14ac:dyDescent="0.2">
      <c r="A15" s="8"/>
      <c r="B15" s="8"/>
      <c r="C15" s="8"/>
      <c r="D15" s="8"/>
      <c r="E15" s="8"/>
      <c r="F15" s="8"/>
      <c r="G15" s="8"/>
      <c r="H15" s="8"/>
    </row>
    <row r="16" spans="1:8" s="12" customFormat="1" x14ac:dyDescent="0.2">
      <c r="A16" s="8"/>
      <c r="B16" s="8"/>
      <c r="C16" s="8"/>
      <c r="D16" s="8"/>
      <c r="E16" s="8"/>
      <c r="F16" s="8"/>
      <c r="G16" s="8"/>
      <c r="H16" s="8"/>
    </row>
    <row r="17" spans="1:8" s="12" customFormat="1" x14ac:dyDescent="0.2">
      <c r="A17" s="8"/>
      <c r="B17" s="8"/>
      <c r="C17" s="8"/>
      <c r="D17" s="8"/>
      <c r="E17" s="8"/>
      <c r="F17" s="8"/>
      <c r="G17" s="8"/>
      <c r="H17" s="8"/>
    </row>
    <row r="18" spans="1:8" s="12" customFormat="1" x14ac:dyDescent="0.2">
      <c r="A18" s="8"/>
      <c r="B18" s="8"/>
      <c r="C18" s="8"/>
      <c r="D18" s="8"/>
      <c r="E18" s="8"/>
      <c r="F18" s="8"/>
      <c r="G18" s="8"/>
      <c r="H18" s="8"/>
    </row>
    <row r="19" spans="1:8" s="12" customFormat="1" x14ac:dyDescent="0.2">
      <c r="A19" s="8"/>
      <c r="B19" s="8"/>
      <c r="C19" s="8"/>
      <c r="D19" s="8"/>
      <c r="E19" s="8"/>
      <c r="F19" s="8"/>
      <c r="G19" s="8"/>
      <c r="H19" s="8"/>
    </row>
    <row r="20" spans="1:8" s="12" customFormat="1" x14ac:dyDescent="0.2">
      <c r="A20" s="8"/>
      <c r="B20" s="8"/>
      <c r="C20" s="8"/>
      <c r="D20" s="8"/>
      <c r="E20" s="8"/>
      <c r="F20" s="8"/>
      <c r="G20" s="8"/>
      <c r="H20" s="8"/>
    </row>
    <row r="21" spans="1:8" s="12" customFormat="1" x14ac:dyDescent="0.2">
      <c r="A21" s="8"/>
      <c r="B21" s="8"/>
      <c r="C21" s="8"/>
      <c r="D21" s="8"/>
      <c r="E21" s="8"/>
      <c r="F21" s="8"/>
      <c r="G21" s="8"/>
      <c r="H21" s="8"/>
    </row>
    <row r="22" spans="1:8" s="12" customFormat="1" x14ac:dyDescent="0.2">
      <c r="A22" s="8"/>
      <c r="B22" s="8"/>
      <c r="C22" s="8"/>
      <c r="D22" s="8"/>
      <c r="E22" s="8"/>
      <c r="F22" s="8"/>
      <c r="G22" s="8"/>
      <c r="H22" s="8"/>
    </row>
    <row r="23" spans="1:8" s="12" customFormat="1" x14ac:dyDescent="0.2">
      <c r="A23" s="8"/>
      <c r="B23" s="8"/>
      <c r="C23" s="8"/>
      <c r="D23" s="8"/>
      <c r="E23" s="8"/>
      <c r="F23" s="8"/>
      <c r="G23" s="8"/>
      <c r="H23" s="8"/>
    </row>
    <row r="24" spans="1:8" s="12" customFormat="1" x14ac:dyDescent="0.2">
      <c r="A24" s="8"/>
      <c r="B24" s="8"/>
      <c r="C24" s="8"/>
      <c r="D24" s="8"/>
      <c r="E24" s="8"/>
      <c r="F24" s="8"/>
      <c r="G24" s="8"/>
      <c r="H24" s="8"/>
    </row>
    <row r="25" spans="1:8" s="12" customFormat="1" x14ac:dyDescent="0.2">
      <c r="A25" s="8"/>
      <c r="B25" s="8"/>
      <c r="C25" s="8"/>
      <c r="D25" s="8"/>
      <c r="E25" s="8"/>
      <c r="F25" s="8"/>
      <c r="G25" s="8"/>
      <c r="H25" s="8"/>
    </row>
    <row r="26" spans="1:8" s="12" customFormat="1" x14ac:dyDescent="0.2">
      <c r="A26" s="8"/>
      <c r="B26" s="8"/>
      <c r="C26" s="8"/>
      <c r="D26" s="8"/>
      <c r="E26" s="8"/>
      <c r="F26" s="8"/>
      <c r="G26" s="8"/>
      <c r="H26" s="8"/>
    </row>
    <row r="27" spans="1:8" s="12" customFormat="1" x14ac:dyDescent="0.2">
      <c r="A27" s="8"/>
      <c r="B27" s="8"/>
      <c r="C27" s="8"/>
      <c r="D27" s="8"/>
      <c r="E27" s="8"/>
      <c r="F27" s="8"/>
      <c r="G27" s="8"/>
      <c r="H27" s="8"/>
    </row>
    <row r="28" spans="1:8" s="12" customFormat="1" x14ac:dyDescent="0.2">
      <c r="A28" s="8"/>
      <c r="B28" s="8"/>
      <c r="C28" s="8"/>
      <c r="D28" s="8"/>
      <c r="E28" s="8"/>
      <c r="F28" s="8"/>
      <c r="G28" s="8"/>
      <c r="H28" s="8"/>
    </row>
    <row r="29" spans="1:8" s="12" customFormat="1" x14ac:dyDescent="0.2">
      <c r="A29" s="8"/>
      <c r="B29" s="8"/>
      <c r="C29" s="8"/>
      <c r="D29" s="8"/>
      <c r="E29" s="8"/>
      <c r="F29" s="8"/>
      <c r="G29" s="8"/>
      <c r="H29" s="8"/>
    </row>
    <row r="30" spans="1:8" s="12" customFormat="1" x14ac:dyDescent="0.2">
      <c r="A30" s="8"/>
      <c r="B30" s="8"/>
      <c r="C30" s="8"/>
      <c r="D30" s="8"/>
      <c r="E30" s="8"/>
      <c r="F30" s="8"/>
      <c r="G30" s="8"/>
      <c r="H30" s="8"/>
    </row>
    <row r="31" spans="1:8" s="12" customFormat="1" x14ac:dyDescent="0.2">
      <c r="A31" s="8"/>
      <c r="B31" s="8"/>
      <c r="C31" s="8"/>
      <c r="D31" s="8"/>
      <c r="E31" s="8"/>
      <c r="F31" s="8"/>
      <c r="G31" s="8"/>
      <c r="H31" s="8"/>
    </row>
    <row r="32" spans="1:8" s="12" customFormat="1" x14ac:dyDescent="0.2">
      <c r="A32" s="8"/>
      <c r="B32" s="8"/>
      <c r="C32" s="8"/>
      <c r="D32" s="8"/>
      <c r="E32" s="8"/>
      <c r="F32" s="8"/>
      <c r="G32" s="8"/>
      <c r="H32" s="8"/>
    </row>
    <row r="33" spans="1:8" s="12" customFormat="1" x14ac:dyDescent="0.2">
      <c r="A33" s="8"/>
      <c r="B33" s="8"/>
      <c r="C33" s="8"/>
      <c r="D33" s="8"/>
      <c r="E33" s="8"/>
      <c r="F33" s="8"/>
      <c r="G33" s="8"/>
      <c r="H33" s="8"/>
    </row>
    <row r="34" spans="1:8" s="12" customFormat="1" x14ac:dyDescent="0.2">
      <c r="A34" s="8"/>
      <c r="B34" s="8"/>
      <c r="C34" s="8"/>
      <c r="D34" s="8"/>
      <c r="E34" s="8"/>
      <c r="F34" s="8"/>
      <c r="G34" s="8"/>
      <c r="H34" s="8"/>
    </row>
    <row r="35" spans="1:8" s="12" customFormat="1" x14ac:dyDescent="0.2">
      <c r="A35" s="8"/>
      <c r="B35" s="8"/>
      <c r="C35" s="8"/>
      <c r="D35" s="8"/>
      <c r="E35" s="8"/>
      <c r="F35" s="8"/>
      <c r="G35" s="8"/>
      <c r="H35" s="8"/>
    </row>
    <row r="36" spans="1:8" s="12" customFormat="1" x14ac:dyDescent="0.2">
      <c r="A36" s="8"/>
      <c r="B36" s="8"/>
      <c r="C36" s="8"/>
      <c r="D36" s="8"/>
      <c r="E36" s="8"/>
      <c r="F36" s="8"/>
      <c r="G36" s="8"/>
      <c r="H36" s="8"/>
    </row>
    <row r="37" spans="1:8" s="12" customFormat="1" x14ac:dyDescent="0.2">
      <c r="A37" s="8"/>
      <c r="B37" s="8"/>
      <c r="C37" s="8"/>
      <c r="D37" s="8"/>
      <c r="E37" s="8"/>
      <c r="F37" s="8"/>
      <c r="G37" s="8"/>
      <c r="H37" s="8"/>
    </row>
    <row r="38" spans="1:8" s="12" customFormat="1" x14ac:dyDescent="0.2">
      <c r="A38" s="8"/>
      <c r="B38" s="8"/>
      <c r="C38" s="8"/>
      <c r="D38" s="8"/>
      <c r="E38" s="8"/>
      <c r="F38" s="8"/>
      <c r="G38" s="8"/>
      <c r="H38" s="8"/>
    </row>
    <row r="39" spans="1:8" s="12" customFormat="1" x14ac:dyDescent="0.2">
      <c r="A39" s="8"/>
      <c r="B39" s="8"/>
      <c r="C39" s="8"/>
      <c r="D39" s="8"/>
      <c r="E39" s="8"/>
      <c r="F39" s="8"/>
      <c r="G39" s="8"/>
      <c r="H39" s="8"/>
    </row>
    <row r="40" spans="1:8" s="12" customFormat="1" x14ac:dyDescent="0.2">
      <c r="A40" s="8"/>
      <c r="B40" s="8"/>
      <c r="C40" s="8"/>
      <c r="D40" s="8"/>
      <c r="E40" s="8"/>
      <c r="F40" s="8"/>
      <c r="G40" s="8"/>
      <c r="H40" s="8"/>
    </row>
    <row r="41" spans="1:8" s="12" customFormat="1" x14ac:dyDescent="0.2">
      <c r="A41" s="8"/>
      <c r="B41" s="8"/>
      <c r="C41" s="8"/>
      <c r="D41" s="8"/>
      <c r="E41" s="8"/>
      <c r="F41" s="8"/>
      <c r="G41" s="8"/>
      <c r="H41" s="8"/>
    </row>
    <row r="42" spans="1:8" s="12" customFormat="1" x14ac:dyDescent="0.2">
      <c r="A42" s="8"/>
      <c r="B42" s="8"/>
      <c r="C42" s="8"/>
      <c r="D42" s="8"/>
      <c r="E42" s="8"/>
      <c r="F42" s="8"/>
      <c r="G42" s="8"/>
      <c r="H42" s="8"/>
    </row>
    <row r="43" spans="1:8" s="12" customFormat="1" x14ac:dyDescent="0.2">
      <c r="A43" s="8"/>
      <c r="B43" s="8"/>
      <c r="C43" s="8"/>
      <c r="D43" s="8"/>
      <c r="E43" s="8"/>
      <c r="F43" s="8"/>
      <c r="G43" s="8"/>
      <c r="H43" s="8"/>
    </row>
    <row r="44" spans="1:8" s="12" customFormat="1" x14ac:dyDescent="0.2">
      <c r="A44" s="8"/>
      <c r="B44" s="8"/>
      <c r="C44" s="8"/>
      <c r="D44" s="8"/>
      <c r="E44" s="8"/>
      <c r="F44" s="8"/>
      <c r="G44" s="8"/>
      <c r="H44" s="8"/>
    </row>
    <row r="45" spans="1:8" s="12" customFormat="1" x14ac:dyDescent="0.2">
      <c r="A45" s="8"/>
      <c r="B45" s="8"/>
      <c r="C45" s="8"/>
      <c r="D45" s="8"/>
      <c r="E45" s="8"/>
      <c r="F45" s="8"/>
      <c r="G45" s="8"/>
      <c r="H45" s="8"/>
    </row>
    <row r="46" spans="1:8" s="12" customFormat="1" x14ac:dyDescent="0.2">
      <c r="A46" s="8"/>
      <c r="B46" s="8"/>
      <c r="C46" s="8"/>
      <c r="D46" s="8"/>
      <c r="E46" s="8"/>
      <c r="F46" s="8"/>
      <c r="G46" s="8"/>
      <c r="H46" s="8"/>
    </row>
    <row r="47" spans="1:8" s="12" customFormat="1" x14ac:dyDescent="0.2">
      <c r="A47" s="8"/>
      <c r="B47" s="8"/>
      <c r="C47" s="8"/>
      <c r="D47" s="8"/>
      <c r="E47" s="8"/>
      <c r="F47" s="8"/>
      <c r="G47" s="8"/>
      <c r="H47" s="8"/>
    </row>
    <row r="48" spans="1:8" s="12" customFormat="1" x14ac:dyDescent="0.2">
      <c r="A48" s="8"/>
      <c r="B48" s="8"/>
      <c r="C48" s="8"/>
      <c r="D48" s="8"/>
      <c r="E48" s="8"/>
      <c r="F48" s="8"/>
      <c r="G48" s="8"/>
      <c r="H48" s="8"/>
    </row>
    <row r="49" spans="1:8" s="12" customFormat="1" x14ac:dyDescent="0.2">
      <c r="A49" s="8"/>
      <c r="B49" s="8"/>
      <c r="C49" s="8"/>
      <c r="D49" s="8"/>
      <c r="E49" s="8"/>
      <c r="F49" s="8"/>
      <c r="G49" s="8"/>
      <c r="H49" s="8"/>
    </row>
    <row r="50" spans="1:8" s="12" customFormat="1" x14ac:dyDescent="0.2">
      <c r="A50" s="8"/>
      <c r="B50" s="8"/>
      <c r="C50" s="8"/>
      <c r="D50" s="8"/>
      <c r="E50" s="8"/>
      <c r="F50" s="8"/>
      <c r="G50" s="8"/>
      <c r="H50" s="8"/>
    </row>
    <row r="51" spans="1:8" s="12" customFormat="1" x14ac:dyDescent="0.2">
      <c r="A51" s="8"/>
      <c r="B51" s="8"/>
      <c r="C51" s="8"/>
      <c r="D51" s="8"/>
      <c r="E51" s="8"/>
      <c r="F51" s="8"/>
      <c r="G51" s="8"/>
      <c r="H51" s="8"/>
    </row>
    <row r="52" spans="1:8" s="12" customFormat="1" x14ac:dyDescent="0.2">
      <c r="A52" s="8"/>
      <c r="B52" s="8"/>
      <c r="C52" s="8"/>
      <c r="D52" s="8"/>
      <c r="E52" s="8"/>
      <c r="F52" s="8"/>
      <c r="G52" s="8"/>
      <c r="H52" s="8"/>
    </row>
    <row r="53" spans="1:8" s="12" customFormat="1" x14ac:dyDescent="0.2">
      <c r="A53" s="8"/>
      <c r="B53" s="8"/>
      <c r="C53" s="8"/>
      <c r="D53" s="8"/>
      <c r="E53" s="8"/>
      <c r="F53" s="8"/>
      <c r="G53" s="8"/>
      <c r="H53" s="8"/>
    </row>
    <row r="54" spans="1:8" s="12" customFormat="1" x14ac:dyDescent="0.2">
      <c r="A54" s="8"/>
      <c r="B54" s="8"/>
      <c r="C54" s="8"/>
      <c r="D54" s="8"/>
      <c r="E54" s="8"/>
      <c r="F54" s="8"/>
      <c r="G54" s="8"/>
      <c r="H54" s="8"/>
    </row>
    <row r="55" spans="1:8" s="12" customFormat="1" x14ac:dyDescent="0.2">
      <c r="A55" s="8"/>
      <c r="B55" s="8"/>
      <c r="C55" s="8"/>
      <c r="D55" s="8"/>
      <c r="E55" s="8"/>
      <c r="F55" s="8"/>
      <c r="G55" s="8"/>
      <c r="H55" s="8"/>
    </row>
    <row r="56" spans="1:8" s="12" customFormat="1" x14ac:dyDescent="0.2">
      <c r="A56" s="8"/>
      <c r="B56" s="8"/>
      <c r="C56" s="8"/>
      <c r="D56" s="8"/>
      <c r="E56" s="8"/>
      <c r="F56" s="8"/>
      <c r="G56" s="8"/>
      <c r="H56" s="8"/>
    </row>
    <row r="57" spans="1:8" s="12" customFormat="1" x14ac:dyDescent="0.2">
      <c r="A57" s="8"/>
      <c r="B57" s="8"/>
      <c r="C57" s="8"/>
      <c r="D57" s="8"/>
      <c r="E57" s="8"/>
      <c r="F57" s="8"/>
      <c r="G57" s="8"/>
      <c r="H57" s="8"/>
    </row>
    <row r="58" spans="1:8" s="12" customFormat="1" x14ac:dyDescent="0.2">
      <c r="A58" s="8"/>
      <c r="B58" s="8"/>
      <c r="C58" s="8"/>
      <c r="D58" s="8"/>
      <c r="E58" s="8"/>
      <c r="F58" s="8"/>
      <c r="G58" s="8"/>
      <c r="H58" s="8"/>
    </row>
    <row r="59" spans="1:8" s="12" customFormat="1" x14ac:dyDescent="0.2">
      <c r="A59" s="8"/>
      <c r="B59" s="8"/>
      <c r="C59" s="8"/>
      <c r="D59" s="8"/>
      <c r="E59" s="8"/>
      <c r="F59" s="8"/>
      <c r="G59" s="8"/>
      <c r="H59" s="8"/>
    </row>
    <row r="60" spans="1:8" s="12" customFormat="1" x14ac:dyDescent="0.2">
      <c r="A60" s="8"/>
      <c r="B60" s="8"/>
      <c r="C60" s="8"/>
      <c r="D60" s="8"/>
      <c r="E60" s="8"/>
      <c r="F60" s="8"/>
      <c r="G60" s="8"/>
      <c r="H60" s="8"/>
    </row>
    <row r="61" spans="1:8" s="12" customFormat="1" x14ac:dyDescent="0.2">
      <c r="A61" s="8"/>
      <c r="B61" s="8"/>
      <c r="C61" s="8"/>
      <c r="D61" s="8"/>
      <c r="E61" s="8"/>
      <c r="F61" s="8"/>
      <c r="G61" s="8"/>
      <c r="H61" s="8"/>
    </row>
    <row r="62" spans="1:8" s="12" customFormat="1" x14ac:dyDescent="0.2">
      <c r="A62" s="8"/>
      <c r="B62" s="8"/>
      <c r="C62" s="8"/>
      <c r="D62" s="8"/>
      <c r="E62" s="8"/>
      <c r="F62" s="8"/>
      <c r="G62" s="8"/>
      <c r="H62" s="8"/>
    </row>
    <row r="63" spans="1:8" s="12" customFormat="1" x14ac:dyDescent="0.2">
      <c r="A63" s="8"/>
      <c r="B63" s="8"/>
      <c r="C63" s="8"/>
      <c r="D63" s="8"/>
      <c r="E63" s="8"/>
      <c r="F63" s="8"/>
      <c r="G63" s="8"/>
      <c r="H63" s="8"/>
    </row>
    <row r="64" spans="1:8" s="12" customFormat="1" x14ac:dyDescent="0.2">
      <c r="A64" s="8"/>
      <c r="B64" s="8"/>
      <c r="C64" s="8"/>
      <c r="D64" s="8"/>
      <c r="E64" s="8"/>
      <c r="F64" s="8"/>
      <c r="G64" s="8"/>
      <c r="H64" s="8"/>
    </row>
    <row r="65" spans="1:8" s="12" customFormat="1" x14ac:dyDescent="0.2">
      <c r="A65" s="8"/>
      <c r="B65" s="8"/>
      <c r="C65" s="8"/>
      <c r="D65" s="8"/>
      <c r="E65" s="8"/>
      <c r="F65" s="8"/>
      <c r="G65" s="8"/>
      <c r="H65" s="8"/>
    </row>
    <row r="66" spans="1:8" s="12" customFormat="1" x14ac:dyDescent="0.2">
      <c r="A66" s="8"/>
      <c r="B66" s="8"/>
      <c r="C66" s="8"/>
      <c r="D66" s="8"/>
      <c r="E66" s="8"/>
      <c r="F66" s="8"/>
      <c r="G66" s="8"/>
      <c r="H66" s="8"/>
    </row>
    <row r="67" spans="1:8" s="12" customFormat="1" x14ac:dyDescent="0.2">
      <c r="A67" s="8"/>
      <c r="B67" s="8"/>
      <c r="C67" s="8"/>
      <c r="D67" s="8"/>
      <c r="E67" s="8"/>
      <c r="F67" s="8"/>
      <c r="G67" s="8"/>
      <c r="H67" s="8"/>
    </row>
    <row r="68" spans="1:8" s="12" customFormat="1" x14ac:dyDescent="0.2">
      <c r="A68" s="8"/>
      <c r="B68" s="8"/>
      <c r="C68" s="8"/>
      <c r="D68" s="8"/>
      <c r="E68" s="8"/>
      <c r="F68" s="8"/>
      <c r="G68" s="8"/>
      <c r="H68" s="8"/>
    </row>
    <row r="69" spans="1:8" s="12" customFormat="1" x14ac:dyDescent="0.2">
      <c r="A69" s="8"/>
      <c r="B69" s="8"/>
      <c r="C69" s="8"/>
      <c r="D69" s="8"/>
      <c r="E69" s="8"/>
      <c r="F69" s="8"/>
      <c r="G69" s="8"/>
      <c r="H69" s="8"/>
    </row>
    <row r="70" spans="1:8" s="12" customFormat="1" x14ac:dyDescent="0.2">
      <c r="A70" s="8"/>
      <c r="B70" s="8"/>
      <c r="C70" s="8"/>
      <c r="D70" s="8"/>
      <c r="E70" s="8"/>
      <c r="F70" s="8"/>
      <c r="G70" s="8"/>
      <c r="H70" s="8"/>
    </row>
    <row r="71" spans="1:8" s="12" customFormat="1" x14ac:dyDescent="0.2">
      <c r="A71" s="8"/>
      <c r="B71" s="8"/>
      <c r="C71" s="8"/>
      <c r="D71" s="8"/>
      <c r="E71" s="8"/>
      <c r="F71" s="8"/>
      <c r="G71" s="8"/>
      <c r="H71" s="8"/>
    </row>
    <row r="72" spans="1:8" s="12" customFormat="1" x14ac:dyDescent="0.2">
      <c r="A72" s="8"/>
      <c r="B72" s="8"/>
      <c r="C72" s="8"/>
      <c r="D72" s="8"/>
      <c r="E72" s="8"/>
      <c r="F72" s="8"/>
      <c r="G72" s="8"/>
      <c r="H72" s="8"/>
    </row>
    <row r="73" spans="1:8" s="12" customFormat="1" x14ac:dyDescent="0.2">
      <c r="A73" s="8"/>
      <c r="B73" s="8"/>
      <c r="C73" s="8"/>
      <c r="D73" s="8"/>
      <c r="E73" s="8"/>
      <c r="F73" s="8"/>
      <c r="G73" s="8"/>
      <c r="H73" s="8"/>
    </row>
    <row r="74" spans="1:8" s="12" customFormat="1" x14ac:dyDescent="0.2">
      <c r="A74" s="8"/>
      <c r="B74" s="8"/>
      <c r="C74" s="8"/>
      <c r="D74" s="8"/>
      <c r="E74" s="8"/>
      <c r="F74" s="8"/>
      <c r="G74" s="8"/>
      <c r="H74" s="8"/>
    </row>
    <row r="75" spans="1:8" s="12" customFormat="1" x14ac:dyDescent="0.2">
      <c r="A75" s="8"/>
      <c r="B75" s="8"/>
      <c r="C75" s="8"/>
      <c r="D75" s="8"/>
      <c r="E75" s="8"/>
      <c r="F75" s="8"/>
      <c r="G75" s="8"/>
      <c r="H75" s="8"/>
    </row>
    <row r="76" spans="1:8" s="12" customFormat="1" x14ac:dyDescent="0.2">
      <c r="A76" s="8"/>
      <c r="B76" s="8"/>
      <c r="C76" s="8"/>
      <c r="D76" s="8"/>
      <c r="E76" s="8"/>
      <c r="F76" s="8"/>
      <c r="G76" s="8"/>
      <c r="H76" s="8"/>
    </row>
    <row r="77" spans="1:8" s="12" customFormat="1" x14ac:dyDescent="0.2">
      <c r="A77" s="8"/>
      <c r="B77" s="8"/>
      <c r="C77" s="8"/>
      <c r="D77" s="8"/>
      <c r="E77" s="8"/>
      <c r="F77" s="8"/>
      <c r="G77" s="8"/>
      <c r="H77" s="8"/>
    </row>
    <row r="78" spans="1:8" s="12" customFormat="1" x14ac:dyDescent="0.2">
      <c r="A78" s="8"/>
      <c r="B78" s="8"/>
      <c r="C78" s="8"/>
      <c r="D78" s="8"/>
      <c r="E78" s="8"/>
      <c r="F78" s="8"/>
      <c r="G78" s="8"/>
      <c r="H78" s="8"/>
    </row>
    <row r="79" spans="1:8" s="12" customFormat="1" x14ac:dyDescent="0.2">
      <c r="A79" s="8"/>
      <c r="B79" s="8"/>
      <c r="C79" s="8"/>
      <c r="D79" s="8"/>
      <c r="E79" s="8"/>
      <c r="F79" s="8"/>
      <c r="G79" s="8"/>
      <c r="H79" s="8"/>
    </row>
    <row r="80" spans="1:8" s="12" customFormat="1" x14ac:dyDescent="0.2">
      <c r="A80" s="8"/>
      <c r="B80" s="8"/>
      <c r="C80" s="8"/>
      <c r="D80" s="8"/>
      <c r="E80" s="8"/>
      <c r="F80" s="8"/>
      <c r="G80" s="8"/>
      <c r="H80" s="8"/>
    </row>
    <row r="81" spans="1:8" s="12" customFormat="1" x14ac:dyDescent="0.2">
      <c r="A81" s="8"/>
      <c r="B81" s="8"/>
      <c r="C81" s="8"/>
      <c r="D81" s="8"/>
      <c r="E81" s="8"/>
      <c r="F81" s="8"/>
      <c r="G81" s="8"/>
      <c r="H81" s="8"/>
    </row>
    <row r="82" spans="1:8" s="12" customFormat="1" x14ac:dyDescent="0.2">
      <c r="A82" s="8"/>
      <c r="B82" s="8"/>
      <c r="C82" s="8"/>
      <c r="D82" s="8"/>
      <c r="E82" s="8"/>
      <c r="F82" s="8"/>
      <c r="G82" s="8"/>
      <c r="H82" s="8"/>
    </row>
    <row r="83" spans="1:8" s="12" customFormat="1" x14ac:dyDescent="0.2">
      <c r="A83" s="8"/>
      <c r="B83" s="8"/>
      <c r="C83" s="8"/>
      <c r="D83" s="8"/>
      <c r="E83" s="8"/>
      <c r="F83" s="8"/>
      <c r="G83" s="8"/>
      <c r="H83" s="8"/>
    </row>
    <row r="84" spans="1:8" s="12" customFormat="1" x14ac:dyDescent="0.2">
      <c r="A84" s="8"/>
      <c r="B84" s="8"/>
      <c r="C84" s="8"/>
      <c r="D84" s="8"/>
      <c r="E84" s="8"/>
      <c r="F84" s="8"/>
      <c r="G84" s="8"/>
      <c r="H84" s="8"/>
    </row>
    <row r="85" spans="1:8" s="12" customFormat="1" x14ac:dyDescent="0.2">
      <c r="A85" s="8"/>
      <c r="B85" s="8"/>
      <c r="C85" s="8"/>
      <c r="D85" s="8"/>
      <c r="E85" s="8"/>
      <c r="F85" s="8"/>
      <c r="G85" s="8"/>
      <c r="H85" s="8"/>
    </row>
    <row r="86" spans="1:8" s="12" customFormat="1" x14ac:dyDescent="0.2">
      <c r="A86" s="8"/>
      <c r="B86" s="8"/>
      <c r="C86" s="8"/>
      <c r="D86" s="8"/>
      <c r="E86" s="8"/>
      <c r="F86" s="8"/>
      <c r="G86" s="8"/>
      <c r="H86" s="8"/>
    </row>
    <row r="87" spans="1:8" s="12" customFormat="1" x14ac:dyDescent="0.2">
      <c r="A87" s="8"/>
      <c r="B87" s="8"/>
      <c r="C87" s="8"/>
      <c r="D87" s="8"/>
      <c r="E87" s="8"/>
      <c r="F87" s="8"/>
      <c r="G87" s="8"/>
      <c r="H87" s="8"/>
    </row>
    <row r="88" spans="1:8" s="12" customFormat="1" x14ac:dyDescent="0.2">
      <c r="A88" s="8"/>
      <c r="B88" s="8"/>
      <c r="C88" s="8"/>
      <c r="D88" s="8"/>
      <c r="E88" s="8"/>
      <c r="F88" s="8"/>
      <c r="G88" s="8"/>
      <c r="H88" s="8"/>
    </row>
    <row r="89" spans="1:8" s="12" customFormat="1" x14ac:dyDescent="0.2">
      <c r="A89" s="8"/>
      <c r="B89" s="8"/>
      <c r="C89" s="8"/>
      <c r="D89" s="8"/>
      <c r="E89" s="8"/>
      <c r="F89" s="8"/>
      <c r="G89" s="8"/>
      <c r="H89" s="8"/>
    </row>
    <row r="90" spans="1:8" s="12" customFormat="1" x14ac:dyDescent="0.2">
      <c r="A90" s="8"/>
      <c r="B90" s="8"/>
      <c r="C90" s="8"/>
      <c r="D90" s="8"/>
      <c r="E90" s="8"/>
      <c r="F90" s="8"/>
      <c r="G90" s="8"/>
      <c r="H90" s="8"/>
    </row>
    <row r="91" spans="1:8" s="12" customFormat="1" x14ac:dyDescent="0.2">
      <c r="A91" s="8"/>
      <c r="B91" s="8"/>
      <c r="C91" s="8"/>
      <c r="D91" s="8"/>
      <c r="E91" s="8"/>
      <c r="F91" s="8"/>
      <c r="G91" s="8"/>
      <c r="H91" s="8"/>
    </row>
    <row r="92" spans="1:8" s="12" customFormat="1" x14ac:dyDescent="0.2">
      <c r="A92" s="8"/>
      <c r="B92" s="8"/>
      <c r="C92" s="8"/>
      <c r="D92" s="8"/>
      <c r="E92" s="8"/>
      <c r="F92" s="8"/>
      <c r="G92" s="8"/>
      <c r="H92" s="8"/>
    </row>
    <row r="93" spans="1:8" s="12" customFormat="1" x14ac:dyDescent="0.2">
      <c r="A93" s="8"/>
      <c r="B93" s="8"/>
      <c r="C93" s="8"/>
      <c r="D93" s="8"/>
      <c r="E93" s="8"/>
      <c r="F93" s="8"/>
      <c r="G93" s="8"/>
      <c r="H93" s="8"/>
    </row>
    <row r="94" spans="1:8" s="12" customFormat="1" x14ac:dyDescent="0.2">
      <c r="A94" s="8"/>
      <c r="B94" s="8"/>
      <c r="C94" s="8"/>
      <c r="D94" s="8"/>
      <c r="E94" s="8"/>
      <c r="F94" s="8"/>
      <c r="G94" s="8"/>
      <c r="H94" s="8"/>
    </row>
    <row r="95" spans="1:8" s="12" customFormat="1" x14ac:dyDescent="0.2">
      <c r="A95" s="8"/>
      <c r="B95" s="8"/>
      <c r="C95" s="8"/>
      <c r="D95" s="8"/>
      <c r="E95" s="8"/>
      <c r="F95" s="8"/>
      <c r="G95" s="8"/>
      <c r="H95" s="8"/>
    </row>
    <row r="96" spans="1:8" s="12" customFormat="1" x14ac:dyDescent="0.2">
      <c r="A96" s="8"/>
      <c r="B96" s="8"/>
      <c r="C96" s="8"/>
      <c r="D96" s="8"/>
      <c r="E96" s="8"/>
      <c r="F96" s="8"/>
      <c r="G96" s="8"/>
      <c r="H96" s="8"/>
    </row>
    <row r="97" spans="1:8" s="12" customFormat="1" x14ac:dyDescent="0.2">
      <c r="A97" s="8"/>
      <c r="B97" s="8"/>
      <c r="C97" s="8"/>
      <c r="D97" s="8"/>
      <c r="E97" s="8"/>
      <c r="F97" s="8"/>
      <c r="G97" s="8"/>
      <c r="H97" s="8"/>
    </row>
    <row r="98" spans="1:8" s="12" customFormat="1" x14ac:dyDescent="0.2">
      <c r="A98" s="8"/>
      <c r="B98" s="8"/>
      <c r="C98" s="8"/>
      <c r="D98" s="8"/>
      <c r="E98" s="8"/>
      <c r="F98" s="8"/>
      <c r="G98" s="8"/>
      <c r="H98" s="8"/>
    </row>
    <row r="99" spans="1:8" s="12" customFormat="1" x14ac:dyDescent="0.2">
      <c r="A99" s="8"/>
      <c r="B99" s="8"/>
      <c r="C99" s="8"/>
      <c r="D99" s="8"/>
      <c r="E99" s="8"/>
      <c r="F99" s="8"/>
      <c r="G99" s="8"/>
      <c r="H99" s="8"/>
    </row>
    <row r="100" spans="1:8" s="12" customFormat="1" x14ac:dyDescent="0.2">
      <c r="A100" s="8"/>
      <c r="B100" s="8"/>
      <c r="C100" s="8"/>
      <c r="D100" s="8"/>
      <c r="E100" s="8"/>
      <c r="F100" s="8"/>
      <c r="G100" s="8"/>
      <c r="H100" s="8"/>
    </row>
    <row r="101" spans="1:8" s="12" customFormat="1" x14ac:dyDescent="0.2">
      <c r="A101" s="8"/>
      <c r="B101" s="8"/>
      <c r="C101" s="8"/>
      <c r="D101" s="8"/>
      <c r="E101" s="8"/>
      <c r="F101" s="8"/>
      <c r="G101" s="8"/>
      <c r="H101" s="8"/>
    </row>
    <row r="102" spans="1:8" s="12" customFormat="1" x14ac:dyDescent="0.2">
      <c r="A102" s="8"/>
      <c r="B102" s="8"/>
      <c r="C102" s="8"/>
      <c r="D102" s="8"/>
      <c r="E102" s="8"/>
      <c r="F102" s="8"/>
      <c r="G102" s="8"/>
      <c r="H102" s="8"/>
    </row>
    <row r="103" spans="1:8" s="12" customFormat="1" x14ac:dyDescent="0.2">
      <c r="A103" s="8"/>
      <c r="B103" s="8"/>
      <c r="C103" s="8"/>
      <c r="D103" s="8"/>
      <c r="E103" s="8"/>
      <c r="F103" s="8"/>
      <c r="G103" s="8"/>
      <c r="H103" s="8"/>
    </row>
    <row r="104" spans="1:8" s="12" customFormat="1" x14ac:dyDescent="0.2">
      <c r="A104" s="8"/>
      <c r="B104" s="8"/>
      <c r="C104" s="8"/>
      <c r="D104" s="8"/>
      <c r="E104" s="8"/>
      <c r="F104" s="8"/>
      <c r="G104" s="8"/>
      <c r="H104" s="8"/>
    </row>
    <row r="105" spans="1:8" s="12" customFormat="1" x14ac:dyDescent="0.2">
      <c r="A105" s="8"/>
      <c r="B105" s="8"/>
      <c r="C105" s="8"/>
      <c r="D105" s="8"/>
      <c r="E105" s="8"/>
      <c r="F105" s="8"/>
      <c r="G105" s="8"/>
      <c r="H105" s="8"/>
    </row>
    <row r="106" spans="1:8" s="12" customFormat="1" x14ac:dyDescent="0.2">
      <c r="A106" s="8"/>
      <c r="B106" s="8"/>
      <c r="C106" s="8"/>
      <c r="D106" s="8"/>
      <c r="E106" s="8"/>
      <c r="F106" s="8"/>
      <c r="G106" s="8"/>
      <c r="H106" s="8"/>
    </row>
    <row r="107" spans="1:8" s="12" customFormat="1" x14ac:dyDescent="0.2">
      <c r="A107" s="8"/>
      <c r="B107" s="8"/>
      <c r="C107" s="8"/>
      <c r="D107" s="8"/>
      <c r="E107" s="8"/>
      <c r="F107" s="8"/>
      <c r="G107" s="8"/>
      <c r="H107" s="8"/>
    </row>
    <row r="108" spans="1:8" s="12" customFormat="1" x14ac:dyDescent="0.2">
      <c r="A108" s="8"/>
      <c r="B108" s="8"/>
      <c r="C108" s="8"/>
      <c r="D108" s="8"/>
      <c r="E108" s="8"/>
      <c r="F108" s="8"/>
      <c r="G108" s="8"/>
      <c r="H108" s="8"/>
    </row>
    <row r="109" spans="1:8" s="12" customFormat="1" x14ac:dyDescent="0.2">
      <c r="A109" s="8"/>
      <c r="B109" s="8"/>
      <c r="C109" s="8"/>
      <c r="D109" s="8"/>
      <c r="E109" s="8"/>
      <c r="F109" s="8"/>
      <c r="G109" s="8"/>
      <c r="H109" s="8"/>
    </row>
    <row r="110" spans="1:8" s="12" customFormat="1" x14ac:dyDescent="0.2">
      <c r="A110" s="8"/>
      <c r="B110" s="8"/>
      <c r="C110" s="8"/>
      <c r="D110" s="8"/>
      <c r="E110" s="8"/>
      <c r="F110" s="8"/>
      <c r="G110" s="8"/>
      <c r="H110" s="8"/>
    </row>
    <row r="111" spans="1:8" s="12" customFormat="1" x14ac:dyDescent="0.2">
      <c r="A111" s="8"/>
      <c r="B111" s="8"/>
      <c r="C111" s="8"/>
      <c r="D111" s="8"/>
      <c r="E111" s="8"/>
      <c r="F111" s="8"/>
      <c r="G111" s="8"/>
      <c r="H111" s="8"/>
    </row>
    <row r="112" spans="1:8" s="12" customFormat="1" x14ac:dyDescent="0.2">
      <c r="A112" s="8"/>
      <c r="B112" s="8"/>
      <c r="C112" s="8"/>
      <c r="D112" s="8"/>
      <c r="E112" s="8"/>
      <c r="F112" s="8"/>
      <c r="G112" s="8"/>
      <c r="H112" s="8"/>
    </row>
    <row r="113" spans="1:8" s="12" customFormat="1" x14ac:dyDescent="0.2">
      <c r="A113" s="8"/>
      <c r="B113" s="8"/>
      <c r="C113" s="8"/>
      <c r="D113" s="8"/>
      <c r="E113" s="8"/>
      <c r="F113" s="8"/>
      <c r="G113" s="8"/>
      <c r="H113" s="8"/>
    </row>
    <row r="114" spans="1:8" s="12" customFormat="1" x14ac:dyDescent="0.2">
      <c r="A114" s="8"/>
      <c r="B114" s="8"/>
      <c r="C114" s="8"/>
      <c r="D114" s="8"/>
      <c r="E114" s="8"/>
      <c r="F114" s="8"/>
      <c r="G114" s="8"/>
      <c r="H114" s="8"/>
    </row>
    <row r="115" spans="1:8" s="12" customFormat="1" x14ac:dyDescent="0.2">
      <c r="A115" s="8"/>
      <c r="B115" s="8"/>
      <c r="C115" s="8"/>
      <c r="D115" s="8"/>
      <c r="E115" s="8"/>
      <c r="F115" s="8"/>
      <c r="G115" s="8"/>
      <c r="H115" s="8"/>
    </row>
    <row r="116" spans="1:8" s="12" customFormat="1" x14ac:dyDescent="0.2">
      <c r="A116" s="8"/>
      <c r="B116" s="8"/>
      <c r="C116" s="8"/>
      <c r="D116" s="8"/>
      <c r="E116" s="8"/>
      <c r="F116" s="8"/>
      <c r="G116" s="8"/>
      <c r="H116" s="8"/>
    </row>
    <row r="117" spans="1:8" s="12" customFormat="1" x14ac:dyDescent="0.2">
      <c r="A117" s="8"/>
      <c r="B117" s="8"/>
      <c r="C117" s="8"/>
      <c r="D117" s="8"/>
      <c r="E117" s="8"/>
      <c r="F117" s="8"/>
      <c r="G117" s="8"/>
      <c r="H117" s="8"/>
    </row>
    <row r="118" spans="1:8" s="12" customFormat="1" x14ac:dyDescent="0.2">
      <c r="A118" s="8"/>
      <c r="B118" s="8"/>
      <c r="C118" s="8"/>
      <c r="D118" s="8"/>
      <c r="E118" s="8"/>
      <c r="F118" s="8"/>
      <c r="G118" s="8"/>
      <c r="H118" s="8"/>
    </row>
    <row r="119" spans="1:8" s="12" customFormat="1" x14ac:dyDescent="0.2">
      <c r="A119" s="8"/>
      <c r="B119" s="8"/>
      <c r="C119" s="8"/>
      <c r="D119" s="8"/>
      <c r="E119" s="8"/>
      <c r="F119" s="8"/>
      <c r="G119" s="8"/>
      <c r="H119" s="8"/>
    </row>
    <row r="120" spans="1:8" s="12" customFormat="1" x14ac:dyDescent="0.2">
      <c r="A120" s="8"/>
      <c r="B120" s="8"/>
      <c r="C120" s="8"/>
      <c r="D120" s="8"/>
      <c r="E120" s="8"/>
      <c r="F120" s="8"/>
      <c r="G120" s="8"/>
      <c r="H120" s="8"/>
    </row>
    <row r="121" spans="1:8" s="12" customFormat="1" x14ac:dyDescent="0.2">
      <c r="A121" s="8"/>
      <c r="B121" s="8"/>
      <c r="C121" s="8"/>
      <c r="D121" s="8"/>
      <c r="E121" s="8"/>
      <c r="F121" s="8"/>
      <c r="G121" s="8"/>
      <c r="H121" s="8"/>
    </row>
    <row r="122" spans="1:8" s="12" customFormat="1" x14ac:dyDescent="0.2">
      <c r="A122" s="8"/>
      <c r="B122" s="8"/>
      <c r="C122" s="8"/>
      <c r="D122" s="8"/>
      <c r="E122" s="8"/>
      <c r="F122" s="8"/>
      <c r="G122" s="8"/>
      <c r="H122" s="8"/>
    </row>
    <row r="123" spans="1:8" s="12" customFormat="1" x14ac:dyDescent="0.2">
      <c r="A123" s="8"/>
      <c r="B123" s="8"/>
      <c r="C123" s="8"/>
      <c r="D123" s="8"/>
      <c r="E123" s="8"/>
      <c r="F123" s="8"/>
      <c r="G123" s="8"/>
      <c r="H123" s="8"/>
    </row>
    <row r="124" spans="1:8" s="12" customFormat="1" x14ac:dyDescent="0.2">
      <c r="A124" s="8"/>
      <c r="B124" s="8"/>
      <c r="C124" s="8"/>
      <c r="D124" s="8"/>
      <c r="E124" s="8"/>
      <c r="F124" s="8"/>
      <c r="G124" s="8"/>
      <c r="H124" s="8"/>
    </row>
    <row r="125" spans="1:8" s="12" customFormat="1" x14ac:dyDescent="0.2">
      <c r="A125" s="8"/>
      <c r="B125" s="8"/>
      <c r="C125" s="8"/>
      <c r="D125" s="8"/>
      <c r="E125" s="8"/>
      <c r="F125" s="8"/>
      <c r="G125" s="8"/>
      <c r="H125" s="8"/>
    </row>
    <row r="126" spans="1:8" s="12" customFormat="1" x14ac:dyDescent="0.2">
      <c r="A126" s="8"/>
      <c r="B126" s="8"/>
      <c r="C126" s="8"/>
      <c r="D126" s="8"/>
      <c r="E126" s="8"/>
      <c r="F126" s="8"/>
      <c r="G126" s="8"/>
      <c r="H126" s="8"/>
    </row>
    <row r="127" spans="1:8" s="12" customFormat="1" x14ac:dyDescent="0.2">
      <c r="A127" s="8"/>
      <c r="B127" s="8"/>
      <c r="C127" s="8"/>
      <c r="D127" s="8"/>
      <c r="E127" s="8"/>
      <c r="F127" s="8"/>
      <c r="G127" s="8"/>
      <c r="H127" s="8"/>
    </row>
    <row r="128" spans="1:8" s="12" customFormat="1" x14ac:dyDescent="0.2">
      <c r="A128" s="8"/>
      <c r="B128" s="8"/>
      <c r="C128" s="8"/>
      <c r="D128" s="8"/>
      <c r="E128" s="8"/>
      <c r="F128" s="8"/>
      <c r="G128" s="8"/>
      <c r="H128" s="8"/>
    </row>
    <row r="129" spans="1:8" s="12" customFormat="1" x14ac:dyDescent="0.2">
      <c r="A129" s="8"/>
      <c r="B129" s="8"/>
      <c r="C129" s="8"/>
      <c r="D129" s="8"/>
      <c r="E129" s="8"/>
      <c r="F129" s="8"/>
      <c r="G129" s="8"/>
      <c r="H129" s="8"/>
    </row>
    <row r="130" spans="1:8" s="12" customFormat="1" x14ac:dyDescent="0.2">
      <c r="A130" s="8"/>
      <c r="B130" s="8"/>
      <c r="C130" s="8"/>
      <c r="D130" s="8"/>
      <c r="E130" s="8"/>
      <c r="F130" s="8"/>
      <c r="G130" s="8"/>
      <c r="H130" s="8"/>
    </row>
    <row r="131" spans="1:8" s="12" customFormat="1" x14ac:dyDescent="0.2">
      <c r="A131" s="8"/>
      <c r="B131" s="8"/>
      <c r="C131" s="8"/>
      <c r="D131" s="8"/>
      <c r="E131" s="8"/>
      <c r="F131" s="8"/>
      <c r="G131" s="8"/>
      <c r="H131" s="8"/>
    </row>
    <row r="132" spans="1:8" s="12" customFormat="1" x14ac:dyDescent="0.2">
      <c r="A132" s="8"/>
      <c r="B132" s="8"/>
      <c r="C132" s="8"/>
      <c r="D132" s="8"/>
      <c r="E132" s="8"/>
      <c r="F132" s="8"/>
      <c r="G132" s="8"/>
      <c r="H132" s="8"/>
    </row>
    <row r="133" spans="1:8" s="12" customFormat="1" x14ac:dyDescent="0.2">
      <c r="A133" s="8"/>
      <c r="B133" s="8"/>
      <c r="C133" s="8"/>
      <c r="D133" s="8"/>
      <c r="E133" s="8"/>
      <c r="F133" s="8"/>
      <c r="G133" s="8"/>
      <c r="H133" s="8"/>
    </row>
    <row r="134" spans="1:8" s="12" customFormat="1" x14ac:dyDescent="0.2">
      <c r="A134" s="8"/>
      <c r="B134" s="8"/>
      <c r="C134" s="8"/>
      <c r="D134" s="8"/>
      <c r="E134" s="8"/>
      <c r="F134" s="8"/>
      <c r="G134" s="8"/>
      <c r="H134" s="8"/>
    </row>
    <row r="135" spans="1:8" s="12" customFormat="1" x14ac:dyDescent="0.2">
      <c r="A135" s="8"/>
      <c r="B135" s="8"/>
      <c r="C135" s="8"/>
      <c r="D135" s="8"/>
      <c r="E135" s="8"/>
      <c r="F135" s="8"/>
      <c r="G135" s="8"/>
      <c r="H135" s="8"/>
    </row>
    <row r="136" spans="1:8" s="12" customFormat="1" x14ac:dyDescent="0.2">
      <c r="A136" s="8"/>
      <c r="B136" s="8"/>
      <c r="C136" s="8"/>
      <c r="D136" s="8"/>
      <c r="E136" s="8"/>
      <c r="F136" s="8"/>
      <c r="G136" s="8"/>
      <c r="H136" s="8"/>
    </row>
    <row r="137" spans="1:8" s="12" customFormat="1" x14ac:dyDescent="0.2">
      <c r="A137" s="8"/>
      <c r="B137" s="8"/>
      <c r="C137" s="8"/>
      <c r="D137" s="8"/>
      <c r="E137" s="8"/>
      <c r="F137" s="8"/>
      <c r="G137" s="8"/>
      <c r="H137" s="8"/>
    </row>
    <row r="138" spans="1:8" s="12" customFormat="1" x14ac:dyDescent="0.2">
      <c r="A138" s="8"/>
      <c r="B138" s="8"/>
      <c r="C138" s="8"/>
      <c r="D138" s="8"/>
      <c r="E138" s="8"/>
      <c r="F138" s="8"/>
      <c r="G138" s="8"/>
      <c r="H138" s="8"/>
    </row>
    <row r="139" spans="1:8" s="12" customFormat="1" x14ac:dyDescent="0.2">
      <c r="A139" s="8"/>
      <c r="B139" s="8"/>
      <c r="C139" s="8"/>
      <c r="D139" s="8"/>
      <c r="E139" s="8"/>
      <c r="F139" s="8"/>
      <c r="G139" s="8"/>
      <c r="H139" s="8"/>
    </row>
    <row r="140" spans="1:8" s="12" customFormat="1" x14ac:dyDescent="0.2">
      <c r="A140" s="8"/>
      <c r="B140" s="8"/>
      <c r="C140" s="8"/>
      <c r="D140" s="8"/>
      <c r="E140" s="8"/>
      <c r="F140" s="8"/>
      <c r="G140" s="8"/>
      <c r="H140" s="8"/>
    </row>
    <row r="141" spans="1:8" s="12" customFormat="1" x14ac:dyDescent="0.2">
      <c r="A141" s="8"/>
      <c r="B141" s="8"/>
      <c r="C141" s="8"/>
      <c r="D141" s="8"/>
      <c r="E141" s="8"/>
      <c r="F141" s="8"/>
      <c r="G141" s="8"/>
      <c r="H141" s="8"/>
    </row>
    <row r="142" spans="1:8" s="12" customFormat="1" x14ac:dyDescent="0.2">
      <c r="A142" s="8"/>
      <c r="B142" s="8"/>
      <c r="C142" s="8"/>
      <c r="D142" s="8"/>
      <c r="E142" s="8"/>
      <c r="F142" s="8"/>
      <c r="G142" s="8"/>
      <c r="H142" s="8"/>
    </row>
    <row r="143" spans="1:8" s="12" customFormat="1" x14ac:dyDescent="0.2">
      <c r="A143" s="8"/>
      <c r="B143" s="8"/>
      <c r="C143" s="8"/>
      <c r="D143" s="8"/>
      <c r="E143" s="8"/>
      <c r="F143" s="8"/>
      <c r="G143" s="8"/>
      <c r="H143" s="8"/>
    </row>
    <row r="144" spans="1:8" s="12" customFormat="1" x14ac:dyDescent="0.2">
      <c r="A144" s="8"/>
      <c r="B144" s="8"/>
      <c r="C144" s="8"/>
      <c r="D144" s="8"/>
      <c r="E144" s="8"/>
      <c r="F144" s="8"/>
      <c r="G144" s="8"/>
      <c r="H144" s="8"/>
    </row>
    <row r="145" spans="1:8" s="12" customFormat="1" x14ac:dyDescent="0.2">
      <c r="A145" s="8"/>
      <c r="B145" s="8"/>
      <c r="C145" s="8"/>
      <c r="D145" s="8"/>
      <c r="E145" s="8"/>
      <c r="F145" s="8"/>
      <c r="G145" s="8"/>
      <c r="H145" s="8"/>
    </row>
    <row r="146" spans="1:8" s="12" customFormat="1" x14ac:dyDescent="0.2">
      <c r="A146" s="8"/>
      <c r="B146" s="8"/>
      <c r="C146" s="8"/>
      <c r="D146" s="8"/>
      <c r="E146" s="8"/>
      <c r="F146" s="8"/>
      <c r="G146" s="8"/>
      <c r="H146" s="8"/>
    </row>
    <row r="147" spans="1:8" s="12" customFormat="1" x14ac:dyDescent="0.2">
      <c r="A147" s="8"/>
      <c r="B147" s="8"/>
      <c r="C147" s="8"/>
      <c r="D147" s="8"/>
      <c r="E147" s="8"/>
      <c r="F147" s="8"/>
      <c r="G147" s="8"/>
      <c r="H147" s="8"/>
    </row>
    <row r="148" spans="1:8" s="12" customFormat="1" x14ac:dyDescent="0.2">
      <c r="A148" s="8"/>
      <c r="B148" s="8"/>
      <c r="C148" s="8"/>
      <c r="D148" s="8"/>
      <c r="E148" s="8"/>
      <c r="F148" s="8"/>
      <c r="G148" s="8"/>
      <c r="H148" s="8"/>
    </row>
    <row r="149" spans="1:8" s="12" customFormat="1" x14ac:dyDescent="0.2">
      <c r="A149" s="8"/>
      <c r="B149" s="8"/>
      <c r="C149" s="8"/>
      <c r="D149" s="8"/>
      <c r="E149" s="8"/>
      <c r="F149" s="8"/>
      <c r="G149" s="8"/>
      <c r="H149" s="8"/>
    </row>
    <row r="150" spans="1:8" s="12" customFormat="1" x14ac:dyDescent="0.2">
      <c r="A150" s="8"/>
      <c r="B150" s="8"/>
      <c r="C150" s="8"/>
      <c r="D150" s="8"/>
      <c r="E150" s="8"/>
      <c r="F150" s="8"/>
      <c r="G150" s="8"/>
      <c r="H150" s="8"/>
    </row>
    <row r="151" spans="1:8" s="12" customFormat="1" x14ac:dyDescent="0.2">
      <c r="A151" s="8"/>
      <c r="B151" s="8"/>
      <c r="C151" s="8"/>
      <c r="D151" s="8"/>
      <c r="E151" s="8"/>
      <c r="F151" s="8"/>
      <c r="G151" s="8"/>
      <c r="H151" s="8"/>
    </row>
    <row r="152" spans="1:8" s="12" customFormat="1" x14ac:dyDescent="0.2">
      <c r="A152" s="8"/>
      <c r="B152" s="8"/>
      <c r="C152" s="8"/>
      <c r="D152" s="8"/>
      <c r="E152" s="8"/>
      <c r="F152" s="8"/>
      <c r="G152" s="8"/>
      <c r="H152" s="8"/>
    </row>
    <row r="153" spans="1:8" s="12" customFormat="1" x14ac:dyDescent="0.2">
      <c r="A153" s="8"/>
      <c r="B153" s="8"/>
      <c r="C153" s="8"/>
      <c r="D153" s="8"/>
      <c r="E153" s="8"/>
      <c r="F153" s="8"/>
      <c r="G153" s="8"/>
      <c r="H153" s="8"/>
    </row>
    <row r="154" spans="1:8" s="12" customFormat="1" x14ac:dyDescent="0.2">
      <c r="A154" s="8"/>
      <c r="B154" s="8"/>
      <c r="C154" s="8"/>
      <c r="D154" s="8"/>
      <c r="E154" s="8"/>
      <c r="F154" s="8"/>
      <c r="G154" s="8"/>
      <c r="H154" s="8"/>
    </row>
    <row r="155" spans="1:8" s="12" customFormat="1" x14ac:dyDescent="0.2">
      <c r="A155" s="8"/>
      <c r="B155" s="8"/>
      <c r="C155" s="8"/>
      <c r="D155" s="8"/>
      <c r="E155" s="8"/>
      <c r="F155" s="8"/>
      <c r="G155" s="8"/>
      <c r="H155" s="8"/>
    </row>
    <row r="156" spans="1:8" s="12" customFormat="1" x14ac:dyDescent="0.2">
      <c r="A156" s="8"/>
      <c r="B156" s="8"/>
      <c r="C156" s="8"/>
      <c r="D156" s="8"/>
      <c r="E156" s="8"/>
      <c r="F156" s="8"/>
      <c r="G156" s="8"/>
      <c r="H156" s="8"/>
    </row>
    <row r="157" spans="1:8" s="12" customFormat="1" x14ac:dyDescent="0.2">
      <c r="A157" s="8"/>
      <c r="B157" s="8"/>
      <c r="C157" s="8"/>
      <c r="D157" s="8"/>
      <c r="E157" s="8"/>
      <c r="F157" s="8"/>
      <c r="G157" s="8"/>
      <c r="H157" s="8"/>
    </row>
    <row r="158" spans="1:8" s="12" customFormat="1" x14ac:dyDescent="0.2">
      <c r="A158" s="8"/>
      <c r="B158" s="8"/>
      <c r="C158" s="8"/>
      <c r="D158" s="8"/>
      <c r="E158" s="8"/>
      <c r="F158" s="8"/>
      <c r="G158" s="8"/>
      <c r="H158" s="8"/>
    </row>
    <row r="159" spans="1:8" s="12" customFormat="1" x14ac:dyDescent="0.2">
      <c r="A159" s="8"/>
      <c r="B159" s="8"/>
      <c r="C159" s="8"/>
      <c r="D159" s="8"/>
      <c r="E159" s="8"/>
      <c r="F159" s="8"/>
      <c r="G159" s="8"/>
      <c r="H159" s="8"/>
    </row>
    <row r="160" spans="1:8" s="12" customFormat="1" x14ac:dyDescent="0.2">
      <c r="A160" s="8"/>
      <c r="B160" s="8"/>
      <c r="C160" s="8"/>
      <c r="D160" s="8"/>
      <c r="E160" s="8"/>
      <c r="F160" s="8"/>
      <c r="G160" s="8"/>
      <c r="H160" s="8"/>
    </row>
    <row r="161" spans="1:8" s="12" customFormat="1" x14ac:dyDescent="0.2">
      <c r="A161" s="8"/>
      <c r="B161" s="8"/>
      <c r="C161" s="8"/>
      <c r="D161" s="8"/>
      <c r="E161" s="8"/>
      <c r="F161" s="8"/>
      <c r="G161" s="8"/>
      <c r="H161" s="8"/>
    </row>
    <row r="162" spans="1:8" s="12" customFormat="1" x14ac:dyDescent="0.2">
      <c r="A162" s="8"/>
      <c r="B162" s="8"/>
      <c r="C162" s="8"/>
      <c r="D162" s="8"/>
      <c r="E162" s="8"/>
      <c r="F162" s="8"/>
      <c r="G162" s="8"/>
      <c r="H162" s="8"/>
    </row>
    <row r="163" spans="1:8" s="12" customFormat="1" x14ac:dyDescent="0.2">
      <c r="A163" s="8"/>
      <c r="B163" s="8"/>
      <c r="C163" s="8"/>
      <c r="D163" s="8"/>
      <c r="E163" s="8"/>
      <c r="F163" s="8"/>
      <c r="G163" s="8"/>
      <c r="H163" s="8"/>
    </row>
    <row r="164" spans="1:8" s="12" customFormat="1" x14ac:dyDescent="0.2">
      <c r="A164" s="8"/>
      <c r="B164" s="8"/>
      <c r="C164" s="8"/>
      <c r="D164" s="8"/>
      <c r="E164" s="8"/>
      <c r="F164" s="8"/>
      <c r="G164" s="8"/>
      <c r="H164" s="8"/>
    </row>
    <row r="165" spans="1:8" s="12" customFormat="1" x14ac:dyDescent="0.2">
      <c r="A165" s="8"/>
      <c r="B165" s="8"/>
      <c r="C165" s="8"/>
      <c r="D165" s="8"/>
      <c r="E165" s="8"/>
      <c r="F165" s="8"/>
      <c r="G165" s="8"/>
      <c r="H165" s="8"/>
    </row>
    <row r="166" spans="1:8" s="12" customFormat="1" x14ac:dyDescent="0.2">
      <c r="A166" s="8"/>
      <c r="B166" s="8"/>
      <c r="C166" s="8"/>
      <c r="D166" s="8"/>
      <c r="E166" s="8"/>
      <c r="F166" s="8"/>
      <c r="G166" s="8"/>
      <c r="H166" s="8"/>
    </row>
    <row r="167" spans="1:8" s="12" customFormat="1" x14ac:dyDescent="0.2">
      <c r="A167" s="8"/>
      <c r="B167" s="8"/>
      <c r="C167" s="8"/>
      <c r="D167" s="8"/>
      <c r="E167" s="8"/>
      <c r="F167" s="8"/>
      <c r="G167" s="8"/>
      <c r="H167" s="8"/>
    </row>
    <row r="168" spans="1:8" s="12" customFormat="1" x14ac:dyDescent="0.2">
      <c r="A168" s="8"/>
      <c r="B168" s="8"/>
      <c r="C168" s="8"/>
      <c r="D168" s="8"/>
      <c r="E168" s="8"/>
      <c r="F168" s="8"/>
      <c r="G168" s="8"/>
      <c r="H168" s="8"/>
    </row>
    <row r="169" spans="1:8" s="12" customFormat="1" x14ac:dyDescent="0.2">
      <c r="A169" s="8"/>
      <c r="B169" s="8"/>
      <c r="C169" s="8"/>
      <c r="D169" s="8"/>
      <c r="E169" s="8"/>
      <c r="F169" s="8"/>
      <c r="G169" s="8"/>
      <c r="H169" s="8"/>
    </row>
    <row r="170" spans="1:8" s="12" customFormat="1" x14ac:dyDescent="0.2">
      <c r="A170" s="8"/>
      <c r="B170" s="8"/>
      <c r="C170" s="8"/>
      <c r="D170" s="8"/>
      <c r="E170" s="8"/>
      <c r="F170" s="8"/>
      <c r="G170" s="8"/>
      <c r="H170" s="8"/>
    </row>
    <row r="171" spans="1:8" s="12" customFormat="1" x14ac:dyDescent="0.2">
      <c r="A171" s="8"/>
      <c r="B171" s="8"/>
      <c r="C171" s="8"/>
      <c r="D171" s="8"/>
      <c r="E171" s="8"/>
      <c r="F171" s="8"/>
      <c r="G171" s="8"/>
      <c r="H171" s="8"/>
    </row>
    <row r="172" spans="1:8" s="12" customFormat="1" x14ac:dyDescent="0.2">
      <c r="A172" s="8"/>
      <c r="B172" s="8"/>
      <c r="C172" s="8"/>
      <c r="D172" s="8"/>
      <c r="E172" s="8"/>
      <c r="F172" s="8"/>
      <c r="G172" s="8"/>
      <c r="H172" s="8"/>
    </row>
    <row r="173" spans="1:8" s="12" customFormat="1" x14ac:dyDescent="0.2">
      <c r="A173" s="8"/>
      <c r="B173" s="8"/>
      <c r="C173" s="8"/>
      <c r="D173" s="8"/>
      <c r="E173" s="8"/>
      <c r="F173" s="8"/>
      <c r="G173" s="8"/>
      <c r="H173" s="8"/>
    </row>
    <row r="174" spans="1:8" s="12" customFormat="1" x14ac:dyDescent="0.2">
      <c r="A174" s="8"/>
      <c r="B174" s="8"/>
      <c r="C174" s="8"/>
      <c r="D174" s="8"/>
      <c r="E174" s="8"/>
      <c r="F174" s="8"/>
      <c r="G174" s="8"/>
      <c r="H174" s="8"/>
    </row>
    <row r="175" spans="1:8" s="12" customFormat="1" x14ac:dyDescent="0.2">
      <c r="A175" s="8"/>
      <c r="B175" s="8"/>
      <c r="C175" s="8"/>
      <c r="D175" s="8"/>
      <c r="E175" s="8"/>
      <c r="F175" s="8"/>
      <c r="G175" s="8"/>
      <c r="H175" s="8"/>
    </row>
    <row r="176" spans="1:8" s="12" customFormat="1" x14ac:dyDescent="0.2">
      <c r="A176" s="8"/>
      <c r="B176" s="8"/>
      <c r="C176" s="8"/>
      <c r="D176" s="8"/>
      <c r="E176" s="8"/>
      <c r="F176" s="8"/>
      <c r="G176" s="8"/>
      <c r="H176" s="8"/>
    </row>
    <row r="177" spans="1:8" s="12" customFormat="1" x14ac:dyDescent="0.2">
      <c r="A177" s="8"/>
      <c r="B177" s="8"/>
      <c r="C177" s="8"/>
      <c r="D177" s="8"/>
      <c r="E177" s="8"/>
      <c r="F177" s="8"/>
      <c r="G177" s="8"/>
      <c r="H177" s="8"/>
    </row>
    <row r="178" spans="1:8" s="12" customFormat="1" x14ac:dyDescent="0.2">
      <c r="A178" s="8"/>
      <c r="B178" s="8"/>
      <c r="C178" s="8"/>
      <c r="D178" s="8"/>
      <c r="E178" s="8"/>
      <c r="F178" s="8"/>
      <c r="G178" s="8"/>
      <c r="H178" s="8"/>
    </row>
    <row r="179" spans="1:8" s="12" customFormat="1" x14ac:dyDescent="0.2">
      <c r="A179" s="8"/>
      <c r="B179" s="8"/>
      <c r="C179" s="8"/>
      <c r="D179" s="8"/>
      <c r="E179" s="8"/>
      <c r="F179" s="8"/>
      <c r="G179" s="8"/>
      <c r="H179" s="8"/>
    </row>
    <row r="180" spans="1:8" s="12" customFormat="1" x14ac:dyDescent="0.2">
      <c r="A180" s="8"/>
      <c r="B180" s="8"/>
      <c r="C180" s="8"/>
      <c r="D180" s="8"/>
      <c r="E180" s="8"/>
      <c r="F180" s="8"/>
      <c r="G180" s="8"/>
      <c r="H180" s="8"/>
    </row>
    <row r="181" spans="1:8" s="12" customFormat="1" x14ac:dyDescent="0.2">
      <c r="A181" s="8"/>
      <c r="B181" s="8"/>
      <c r="C181" s="8"/>
      <c r="D181" s="8"/>
      <c r="E181" s="8"/>
      <c r="F181" s="8"/>
      <c r="G181" s="8"/>
      <c r="H181" s="8"/>
    </row>
    <row r="182" spans="1:8" s="12" customFormat="1" x14ac:dyDescent="0.2">
      <c r="A182" s="8"/>
      <c r="B182" s="8"/>
      <c r="C182" s="8"/>
      <c r="D182" s="8"/>
      <c r="E182" s="8"/>
      <c r="F182" s="8"/>
      <c r="G182" s="8"/>
      <c r="H182" s="8"/>
    </row>
    <row r="183" spans="1:8" s="12" customFormat="1" x14ac:dyDescent="0.2">
      <c r="A183" s="8"/>
      <c r="B183" s="8"/>
      <c r="C183" s="8"/>
      <c r="D183" s="8"/>
      <c r="E183" s="8"/>
      <c r="F183" s="8"/>
      <c r="G183" s="8"/>
      <c r="H183" s="8"/>
    </row>
    <row r="184" spans="1:8" s="12" customFormat="1" x14ac:dyDescent="0.2">
      <c r="A184" s="8"/>
      <c r="B184" s="8"/>
      <c r="C184" s="8"/>
      <c r="D184" s="8"/>
      <c r="E184" s="8"/>
      <c r="F184" s="8"/>
      <c r="G184" s="8"/>
      <c r="H184" s="8"/>
    </row>
    <row r="185" spans="1:8" s="12" customFormat="1" x14ac:dyDescent="0.2">
      <c r="A185" s="8"/>
      <c r="B185" s="8"/>
      <c r="C185" s="8"/>
      <c r="D185" s="8"/>
      <c r="E185" s="8"/>
      <c r="F185" s="8"/>
      <c r="G185" s="8"/>
      <c r="H185" s="8"/>
    </row>
    <row r="186" spans="1:8" s="12" customFormat="1" x14ac:dyDescent="0.2">
      <c r="A186" s="8"/>
      <c r="B186" s="8"/>
      <c r="C186" s="8"/>
      <c r="D186" s="8"/>
      <c r="E186" s="8"/>
      <c r="F186" s="8"/>
      <c r="G186" s="8"/>
      <c r="H186" s="8"/>
    </row>
    <row r="187" spans="1:8" s="12" customFormat="1" x14ac:dyDescent="0.2">
      <c r="A187" s="8"/>
      <c r="B187" s="8"/>
      <c r="C187" s="8"/>
      <c r="D187" s="8"/>
      <c r="E187" s="8"/>
      <c r="F187" s="8"/>
      <c r="G187" s="8"/>
      <c r="H187" s="8"/>
    </row>
    <row r="188" spans="1:8" s="12" customFormat="1" x14ac:dyDescent="0.2">
      <c r="A188" s="8"/>
      <c r="B188" s="8"/>
      <c r="C188" s="8"/>
      <c r="D188" s="8"/>
      <c r="E188" s="8"/>
      <c r="F188" s="8"/>
      <c r="G188" s="8"/>
      <c r="H188" s="8"/>
    </row>
    <row r="189" spans="1:8" s="12" customFormat="1" x14ac:dyDescent="0.2">
      <c r="A189" s="8"/>
      <c r="B189" s="8"/>
      <c r="C189" s="8"/>
      <c r="D189" s="8"/>
      <c r="E189" s="8"/>
      <c r="F189" s="8"/>
      <c r="G189" s="8"/>
      <c r="H189" s="8"/>
    </row>
    <row r="190" spans="1:8" s="12" customFormat="1" x14ac:dyDescent="0.2">
      <c r="A190" s="8"/>
      <c r="B190" s="8"/>
      <c r="C190" s="8"/>
      <c r="D190" s="8"/>
      <c r="E190" s="8"/>
      <c r="F190" s="8"/>
      <c r="G190" s="8"/>
      <c r="H190" s="8"/>
    </row>
    <row r="191" spans="1:8" s="12" customFormat="1" x14ac:dyDescent="0.2">
      <c r="A191" s="8"/>
      <c r="B191" s="8"/>
      <c r="C191" s="8"/>
      <c r="D191" s="8"/>
      <c r="E191" s="8"/>
      <c r="F191" s="8"/>
      <c r="G191" s="8"/>
      <c r="H191" s="8"/>
    </row>
    <row r="192" spans="1:8" s="12" customFormat="1" x14ac:dyDescent="0.2">
      <c r="A192" s="8"/>
      <c r="B192" s="8"/>
      <c r="C192" s="8"/>
      <c r="D192" s="8"/>
      <c r="E192" s="8"/>
      <c r="F192" s="8"/>
      <c r="G192" s="8"/>
      <c r="H192" s="8"/>
    </row>
    <row r="193" spans="1:8" s="12" customFormat="1" x14ac:dyDescent="0.2">
      <c r="A193" s="8"/>
      <c r="B193" s="8"/>
      <c r="C193" s="8"/>
      <c r="D193" s="8"/>
      <c r="E193" s="8"/>
      <c r="F193" s="8"/>
      <c r="G193" s="8"/>
      <c r="H193" s="8"/>
    </row>
    <row r="194" spans="1:8" s="12" customFormat="1" x14ac:dyDescent="0.2">
      <c r="A194" s="8"/>
      <c r="B194" s="8"/>
      <c r="C194" s="8"/>
      <c r="D194" s="8"/>
      <c r="E194" s="8"/>
      <c r="F194" s="8"/>
      <c r="G194" s="8"/>
      <c r="H194" s="8"/>
    </row>
    <row r="195" spans="1:8" s="12" customFormat="1" x14ac:dyDescent="0.2">
      <c r="A195" s="8"/>
      <c r="B195" s="8"/>
      <c r="C195" s="8"/>
      <c r="D195" s="8"/>
      <c r="E195" s="8"/>
      <c r="F195" s="8"/>
      <c r="G195" s="8"/>
      <c r="H195" s="8"/>
    </row>
    <row r="196" spans="1:8" s="12" customFormat="1" x14ac:dyDescent="0.2">
      <c r="A196" s="8"/>
      <c r="B196" s="8"/>
      <c r="C196" s="8"/>
      <c r="D196" s="8"/>
      <c r="E196" s="8"/>
      <c r="F196" s="8"/>
      <c r="G196" s="8"/>
      <c r="H196" s="8"/>
    </row>
    <row r="197" spans="1:8" s="12" customFormat="1" x14ac:dyDescent="0.2">
      <c r="A197" s="8"/>
      <c r="B197" s="8"/>
      <c r="C197" s="8"/>
      <c r="D197" s="8"/>
      <c r="E197" s="8"/>
      <c r="F197" s="8"/>
      <c r="G197" s="8"/>
      <c r="H197" s="8"/>
    </row>
    <row r="198" spans="1:8" s="12" customFormat="1" x14ac:dyDescent="0.2">
      <c r="A198" s="8"/>
      <c r="B198" s="8"/>
      <c r="C198" s="8"/>
      <c r="D198" s="8"/>
      <c r="E198" s="8"/>
      <c r="F198" s="8"/>
      <c r="G198" s="8"/>
      <c r="H198" s="8"/>
    </row>
    <row r="199" spans="1:8" s="12" customFormat="1" x14ac:dyDescent="0.2">
      <c r="A199" s="8"/>
      <c r="B199" s="8"/>
      <c r="C199" s="8"/>
      <c r="D199" s="8"/>
      <c r="E199" s="8"/>
      <c r="F199" s="8"/>
      <c r="G199" s="8"/>
      <c r="H199" s="8"/>
    </row>
    <row r="200" spans="1:8" s="12" customFormat="1" x14ac:dyDescent="0.2">
      <c r="A200" s="8"/>
      <c r="B200" s="8"/>
      <c r="C200" s="8"/>
      <c r="D200" s="8"/>
      <c r="E200" s="8"/>
      <c r="F200" s="8"/>
      <c r="G200" s="8"/>
      <c r="H200" s="8"/>
    </row>
    <row r="201" spans="1:8" s="12" customFormat="1" x14ac:dyDescent="0.2">
      <c r="A201" s="8"/>
      <c r="B201" s="8"/>
      <c r="C201" s="8"/>
      <c r="D201" s="8"/>
      <c r="E201" s="8"/>
      <c r="F201" s="8"/>
      <c r="G201" s="8"/>
      <c r="H201" s="8"/>
    </row>
    <row r="202" spans="1:8" s="12" customFormat="1" x14ac:dyDescent="0.2">
      <c r="A202" s="8"/>
      <c r="B202" s="8"/>
      <c r="C202" s="8"/>
      <c r="D202" s="8"/>
      <c r="E202" s="8"/>
      <c r="F202" s="8"/>
      <c r="G202" s="8"/>
      <c r="H202" s="8"/>
    </row>
    <row r="203" spans="1:8" s="12" customFormat="1" x14ac:dyDescent="0.2">
      <c r="A203" s="8"/>
      <c r="B203" s="8"/>
      <c r="C203" s="8"/>
      <c r="D203" s="8"/>
      <c r="E203" s="8"/>
      <c r="F203" s="8"/>
      <c r="G203" s="8"/>
      <c r="H203" s="8"/>
    </row>
    <row r="204" spans="1:8" s="12" customFormat="1" x14ac:dyDescent="0.2">
      <c r="A204" s="8"/>
      <c r="B204" s="8"/>
      <c r="C204" s="8"/>
      <c r="D204" s="8"/>
      <c r="E204" s="8"/>
      <c r="F204" s="8"/>
      <c r="G204" s="8"/>
      <c r="H204" s="8"/>
    </row>
    <row r="205" spans="1:8" s="12" customFormat="1" x14ac:dyDescent="0.2">
      <c r="A205" s="8"/>
      <c r="B205" s="8"/>
      <c r="C205" s="8"/>
      <c r="D205" s="8"/>
      <c r="E205" s="8"/>
      <c r="F205" s="8"/>
      <c r="G205" s="8"/>
      <c r="H205" s="8"/>
    </row>
    <row r="206" spans="1:8" s="12" customFormat="1" x14ac:dyDescent="0.2">
      <c r="A206" s="8"/>
      <c r="B206" s="8"/>
      <c r="C206" s="8"/>
      <c r="D206" s="8"/>
      <c r="E206" s="8"/>
      <c r="F206" s="8"/>
      <c r="G206" s="8"/>
      <c r="H206" s="8"/>
    </row>
    <row r="207" spans="1:8" s="12" customFormat="1" x14ac:dyDescent="0.2">
      <c r="A207" s="8"/>
      <c r="B207" s="8"/>
      <c r="C207" s="8"/>
      <c r="D207" s="8"/>
      <c r="E207" s="8"/>
      <c r="F207" s="8"/>
      <c r="G207" s="8"/>
      <c r="H207" s="8"/>
    </row>
    <row r="208" spans="1:8" s="12" customFormat="1" x14ac:dyDescent="0.2">
      <c r="A208" s="8"/>
      <c r="B208" s="8"/>
      <c r="C208" s="8"/>
      <c r="D208" s="8"/>
      <c r="E208" s="8"/>
      <c r="F208" s="8"/>
      <c r="G208" s="8"/>
      <c r="H208" s="8"/>
    </row>
    <row r="209" spans="1:8" s="12" customFormat="1" x14ac:dyDescent="0.2">
      <c r="A209" s="8"/>
      <c r="B209" s="8"/>
      <c r="C209" s="8"/>
      <c r="D209" s="8"/>
      <c r="E209" s="8"/>
      <c r="F209" s="8"/>
      <c r="G209" s="8"/>
      <c r="H209" s="8"/>
    </row>
    <row r="210" spans="1:8" s="12" customFormat="1" x14ac:dyDescent="0.2">
      <c r="A210" s="8"/>
      <c r="B210" s="8"/>
      <c r="C210" s="8"/>
      <c r="D210" s="8"/>
      <c r="E210" s="8"/>
      <c r="F210" s="8"/>
      <c r="G210" s="8"/>
      <c r="H210" s="8"/>
    </row>
    <row r="211" spans="1:8" s="12" customFormat="1" x14ac:dyDescent="0.2">
      <c r="A211" s="8"/>
      <c r="B211" s="8"/>
      <c r="C211" s="8"/>
      <c r="D211" s="8"/>
      <c r="E211" s="8"/>
      <c r="F211" s="8"/>
      <c r="G211" s="8"/>
      <c r="H211" s="8"/>
    </row>
    <row r="212" spans="1:8" s="12" customFormat="1" x14ac:dyDescent="0.2">
      <c r="A212" s="8"/>
      <c r="B212" s="8"/>
      <c r="C212" s="8"/>
      <c r="D212" s="8"/>
      <c r="E212" s="8"/>
      <c r="F212" s="8"/>
      <c r="G212" s="8"/>
      <c r="H212" s="8"/>
    </row>
    <row r="213" spans="1:8" s="12" customFormat="1" x14ac:dyDescent="0.2">
      <c r="A213" s="8"/>
      <c r="B213" s="8"/>
      <c r="C213" s="8"/>
      <c r="D213" s="8"/>
      <c r="E213" s="8"/>
      <c r="F213" s="8"/>
      <c r="G213" s="8"/>
      <c r="H213" s="8"/>
    </row>
    <row r="214" spans="1:8" s="12" customFormat="1" x14ac:dyDescent="0.2">
      <c r="A214" s="8"/>
      <c r="B214" s="8"/>
      <c r="C214" s="8"/>
      <c r="D214" s="8"/>
      <c r="E214" s="8"/>
      <c r="F214" s="8"/>
      <c r="G214" s="8"/>
      <c r="H214" s="8"/>
    </row>
    <row r="215" spans="1:8" s="12" customFormat="1" x14ac:dyDescent="0.2">
      <c r="A215" s="8"/>
      <c r="B215" s="8"/>
      <c r="C215" s="8"/>
      <c r="D215" s="8"/>
      <c r="E215" s="8"/>
      <c r="F215" s="8"/>
      <c r="G215" s="8"/>
      <c r="H215" s="8"/>
    </row>
    <row r="216" spans="1:8" s="12" customFormat="1" x14ac:dyDescent="0.2">
      <c r="A216" s="8"/>
      <c r="B216" s="8"/>
      <c r="C216" s="8"/>
      <c r="D216" s="8"/>
      <c r="E216" s="8"/>
      <c r="F216" s="8"/>
      <c r="G216" s="8"/>
      <c r="H216" s="8"/>
    </row>
    <row r="217" spans="1:8" s="12" customFormat="1" x14ac:dyDescent="0.2">
      <c r="A217" s="8"/>
      <c r="B217" s="8"/>
      <c r="C217" s="8"/>
      <c r="D217" s="8"/>
      <c r="E217" s="8"/>
      <c r="F217" s="8"/>
      <c r="G217" s="8"/>
      <c r="H217" s="8"/>
    </row>
    <row r="218" spans="1:8" s="12" customFormat="1" x14ac:dyDescent="0.2">
      <c r="A218" s="8"/>
      <c r="B218" s="8"/>
      <c r="C218" s="8"/>
      <c r="D218" s="8"/>
      <c r="E218" s="8"/>
      <c r="F218" s="8"/>
      <c r="G218" s="8"/>
      <c r="H218" s="8"/>
    </row>
    <row r="219" spans="1:8" s="12" customFormat="1" x14ac:dyDescent="0.2">
      <c r="A219" s="8"/>
      <c r="B219" s="8"/>
      <c r="C219" s="8"/>
      <c r="D219" s="8"/>
      <c r="E219" s="8"/>
      <c r="F219" s="8"/>
      <c r="G219" s="8"/>
      <c r="H219" s="8"/>
    </row>
    <row r="220" spans="1:8" s="12" customFormat="1" x14ac:dyDescent="0.2">
      <c r="A220" s="8"/>
      <c r="B220" s="8"/>
      <c r="C220" s="8"/>
      <c r="D220" s="8"/>
      <c r="E220" s="8"/>
      <c r="F220" s="8"/>
      <c r="G220" s="8"/>
      <c r="H220" s="8"/>
    </row>
    <row r="221" spans="1:8" s="12" customFormat="1" x14ac:dyDescent="0.2">
      <c r="A221" s="8"/>
      <c r="B221" s="8"/>
      <c r="C221" s="8"/>
      <c r="D221" s="8"/>
      <c r="E221" s="8"/>
      <c r="F221" s="8"/>
      <c r="G221" s="8"/>
      <c r="H221" s="8"/>
    </row>
    <row r="222" spans="1:8" s="12" customFormat="1" x14ac:dyDescent="0.2">
      <c r="A222" s="8"/>
      <c r="B222" s="8"/>
      <c r="C222" s="8"/>
      <c r="D222" s="8"/>
      <c r="E222" s="8"/>
      <c r="F222" s="8"/>
      <c r="G222" s="8"/>
      <c r="H222" s="8"/>
    </row>
    <row r="223" spans="1:8" s="12" customFormat="1" x14ac:dyDescent="0.2">
      <c r="A223" s="8"/>
      <c r="B223" s="8"/>
      <c r="C223" s="8"/>
      <c r="D223" s="8"/>
      <c r="E223" s="8"/>
      <c r="F223" s="8"/>
      <c r="G223" s="8"/>
      <c r="H223" s="8"/>
    </row>
    <row r="224" spans="1:8" s="12" customFormat="1" x14ac:dyDescent="0.2">
      <c r="A224" s="8"/>
      <c r="B224" s="8"/>
      <c r="C224" s="8"/>
      <c r="D224" s="8"/>
      <c r="E224" s="8"/>
      <c r="F224" s="8"/>
      <c r="G224" s="8"/>
      <c r="H224" s="8"/>
    </row>
    <row r="225" spans="1:8" s="12" customFormat="1" x14ac:dyDescent="0.2">
      <c r="A225" s="8"/>
      <c r="B225" s="8"/>
      <c r="C225" s="8"/>
      <c r="D225" s="8"/>
      <c r="E225" s="8"/>
      <c r="F225" s="8"/>
      <c r="G225" s="8"/>
      <c r="H225" s="8"/>
    </row>
    <row r="226" spans="1:8" s="12" customFormat="1" x14ac:dyDescent="0.2">
      <c r="A226" s="8"/>
      <c r="B226" s="8"/>
      <c r="C226" s="8"/>
      <c r="D226" s="8"/>
      <c r="E226" s="8"/>
      <c r="F226" s="8"/>
      <c r="G226" s="8"/>
      <c r="H226" s="8"/>
    </row>
    <row r="227" spans="1:8" s="12" customFormat="1" x14ac:dyDescent="0.2">
      <c r="A227" s="8"/>
      <c r="B227" s="8"/>
      <c r="C227" s="8"/>
      <c r="D227" s="8"/>
      <c r="E227" s="8"/>
      <c r="F227" s="8"/>
      <c r="G227" s="8"/>
      <c r="H227" s="8"/>
    </row>
    <row r="228" spans="1:8" s="12" customFormat="1" x14ac:dyDescent="0.2">
      <c r="A228" s="8"/>
      <c r="B228" s="8"/>
      <c r="C228" s="8"/>
      <c r="D228" s="8"/>
      <c r="E228" s="8"/>
      <c r="F228" s="8"/>
      <c r="G228" s="8"/>
      <c r="H228" s="8"/>
    </row>
    <row r="229" spans="1:8" s="12" customFormat="1" x14ac:dyDescent="0.2">
      <c r="A229" s="8"/>
      <c r="B229" s="8"/>
      <c r="C229" s="8"/>
      <c r="D229" s="8"/>
      <c r="E229" s="8"/>
      <c r="F229" s="8"/>
      <c r="G229" s="8"/>
      <c r="H229" s="8"/>
    </row>
    <row r="230" spans="1:8" s="12" customFormat="1" x14ac:dyDescent="0.2">
      <c r="A230" s="8"/>
      <c r="B230" s="8"/>
      <c r="C230" s="8"/>
      <c r="D230" s="8"/>
      <c r="E230" s="8"/>
      <c r="F230" s="8"/>
      <c r="G230" s="8"/>
      <c r="H230" s="8"/>
    </row>
    <row r="231" spans="1:8" s="12" customFormat="1" x14ac:dyDescent="0.2">
      <c r="A231" s="8"/>
      <c r="B231" s="8"/>
      <c r="C231" s="8"/>
      <c r="D231" s="8"/>
      <c r="E231" s="8"/>
      <c r="F231" s="8"/>
      <c r="G231" s="8"/>
      <c r="H231" s="8"/>
    </row>
    <row r="232" spans="1:8" s="12" customFormat="1" x14ac:dyDescent="0.2">
      <c r="A232" s="8"/>
      <c r="B232" s="8"/>
      <c r="C232" s="8"/>
      <c r="D232" s="8"/>
      <c r="E232" s="8"/>
      <c r="F232" s="8"/>
      <c r="G232" s="8"/>
      <c r="H232" s="8"/>
    </row>
    <row r="233" spans="1:8" s="12" customFormat="1" x14ac:dyDescent="0.2">
      <c r="A233" s="8"/>
      <c r="B233" s="8"/>
      <c r="C233" s="8"/>
      <c r="D233" s="8"/>
      <c r="E233" s="8"/>
      <c r="F233" s="8"/>
      <c r="G233" s="8"/>
      <c r="H233" s="8"/>
    </row>
    <row r="234" spans="1:8" s="12" customFormat="1" x14ac:dyDescent="0.2">
      <c r="A234" s="8"/>
      <c r="B234" s="8"/>
      <c r="C234" s="8"/>
      <c r="D234" s="8"/>
      <c r="E234" s="8"/>
      <c r="F234" s="8"/>
      <c r="G234" s="8"/>
      <c r="H234" s="8"/>
    </row>
    <row r="235" spans="1:8" s="12" customFormat="1" x14ac:dyDescent="0.2">
      <c r="A235" s="8"/>
      <c r="B235" s="8"/>
      <c r="C235" s="8"/>
      <c r="D235" s="8"/>
      <c r="E235" s="8"/>
      <c r="F235" s="8"/>
      <c r="G235" s="8"/>
      <c r="H235" s="8"/>
    </row>
    <row r="236" spans="1:8" s="12" customFormat="1" x14ac:dyDescent="0.2">
      <c r="A236" s="8"/>
      <c r="B236" s="8"/>
      <c r="C236" s="8"/>
      <c r="D236" s="8"/>
      <c r="E236" s="8"/>
      <c r="F236" s="8"/>
      <c r="G236" s="8"/>
      <c r="H236" s="8"/>
    </row>
    <row r="237" spans="1:8" s="12" customFormat="1" x14ac:dyDescent="0.2">
      <c r="A237" s="8"/>
      <c r="B237" s="8"/>
      <c r="C237" s="8"/>
      <c r="D237" s="8"/>
      <c r="E237" s="8"/>
      <c r="F237" s="8"/>
      <c r="G237" s="8"/>
      <c r="H237" s="8"/>
    </row>
    <row r="238" spans="1:8" s="12" customFormat="1" x14ac:dyDescent="0.2">
      <c r="A238" s="8"/>
      <c r="B238" s="8"/>
      <c r="C238" s="8"/>
      <c r="D238" s="8"/>
      <c r="E238" s="8"/>
      <c r="F238" s="8"/>
      <c r="G238" s="8"/>
      <c r="H238" s="8"/>
    </row>
    <row r="239" spans="1:8" s="12" customFormat="1" x14ac:dyDescent="0.2">
      <c r="A239" s="8"/>
      <c r="B239" s="8"/>
      <c r="C239" s="8"/>
      <c r="D239" s="8"/>
      <c r="E239" s="8"/>
      <c r="F239" s="8"/>
      <c r="G239" s="8"/>
      <c r="H239" s="8"/>
    </row>
    <row r="240" spans="1:8" s="12" customFormat="1" x14ac:dyDescent="0.2">
      <c r="A240" s="8"/>
      <c r="B240" s="8"/>
      <c r="C240" s="8"/>
      <c r="D240" s="8"/>
      <c r="E240" s="8"/>
      <c r="F240" s="8"/>
      <c r="G240" s="8"/>
      <c r="H240" s="8"/>
    </row>
    <row r="241" spans="1:8" s="12" customFormat="1" x14ac:dyDescent="0.2">
      <c r="A241" s="8"/>
      <c r="B241" s="8"/>
      <c r="C241" s="8"/>
      <c r="D241" s="8"/>
      <c r="E241" s="8"/>
      <c r="F241" s="8"/>
      <c r="G241" s="8"/>
      <c r="H241" s="8"/>
    </row>
    <row r="242" spans="1:8" s="12" customFormat="1" x14ac:dyDescent="0.2">
      <c r="A242" s="8"/>
      <c r="B242" s="8"/>
      <c r="C242" s="8"/>
      <c r="D242" s="8"/>
      <c r="E242" s="8"/>
      <c r="F242" s="8"/>
      <c r="G242" s="8"/>
      <c r="H242" s="8"/>
    </row>
    <row r="243" spans="1:8" s="12" customFormat="1" x14ac:dyDescent="0.2">
      <c r="A243" s="8"/>
      <c r="B243" s="8"/>
      <c r="C243" s="8"/>
      <c r="D243" s="8"/>
      <c r="E243" s="8"/>
      <c r="F243" s="8"/>
      <c r="G243" s="8"/>
      <c r="H243" s="8"/>
    </row>
    <row r="244" spans="1:8" s="12" customFormat="1" x14ac:dyDescent="0.2">
      <c r="A244" s="8"/>
      <c r="B244" s="8"/>
      <c r="C244" s="8"/>
      <c r="D244" s="8"/>
      <c r="E244" s="8"/>
      <c r="F244" s="8"/>
      <c r="G244" s="8"/>
      <c r="H244" s="8"/>
    </row>
    <row r="245" spans="1:8" s="12" customFormat="1" x14ac:dyDescent="0.2">
      <c r="A245" s="8"/>
      <c r="B245" s="8"/>
      <c r="C245" s="8"/>
      <c r="D245" s="8"/>
      <c r="E245" s="8"/>
      <c r="F245" s="8"/>
      <c r="G245" s="8"/>
      <c r="H245" s="8"/>
    </row>
    <row r="246" spans="1:8" s="12" customFormat="1" x14ac:dyDescent="0.2">
      <c r="A246" s="8"/>
      <c r="B246" s="8"/>
      <c r="C246" s="8"/>
      <c r="D246" s="8"/>
      <c r="E246" s="8"/>
      <c r="F246" s="8"/>
      <c r="G246" s="8"/>
      <c r="H246" s="8"/>
    </row>
    <row r="247" spans="1:8" s="12" customFormat="1" x14ac:dyDescent="0.2">
      <c r="A247" s="8"/>
      <c r="B247" s="8"/>
      <c r="C247" s="8"/>
      <c r="D247" s="8"/>
      <c r="E247" s="8"/>
      <c r="F247" s="8"/>
      <c r="G247" s="8"/>
      <c r="H247" s="8"/>
    </row>
    <row r="248" spans="1:8" s="12" customFormat="1" x14ac:dyDescent="0.2">
      <c r="A248" s="8"/>
      <c r="B248" s="8"/>
      <c r="C248" s="8"/>
      <c r="D248" s="8"/>
      <c r="E248" s="8"/>
      <c r="F248" s="8"/>
      <c r="G248" s="8"/>
      <c r="H248" s="8"/>
    </row>
    <row r="249" spans="1:8" s="12" customFormat="1" x14ac:dyDescent="0.2">
      <c r="A249" s="8"/>
      <c r="B249" s="8"/>
      <c r="C249" s="8"/>
      <c r="D249" s="8"/>
      <c r="E249" s="8"/>
      <c r="F249" s="8"/>
      <c r="G249" s="8"/>
      <c r="H249" s="8"/>
    </row>
    <row r="250" spans="1:8" s="12" customFormat="1" x14ac:dyDescent="0.2">
      <c r="A250" s="8"/>
      <c r="B250" s="8"/>
      <c r="C250" s="8"/>
      <c r="D250" s="8"/>
      <c r="E250" s="8"/>
      <c r="F250" s="8"/>
      <c r="G250" s="8"/>
      <c r="H250" s="8"/>
    </row>
    <row r="251" spans="1:8" s="12" customFormat="1" x14ac:dyDescent="0.2">
      <c r="A251" s="8"/>
      <c r="B251" s="8"/>
      <c r="C251" s="8"/>
      <c r="D251" s="8"/>
      <c r="E251" s="8"/>
      <c r="F251" s="8"/>
      <c r="G251" s="8"/>
      <c r="H251" s="8"/>
    </row>
    <row r="252" spans="1:8" s="12" customFormat="1" x14ac:dyDescent="0.2">
      <c r="A252" s="8"/>
      <c r="B252" s="8"/>
      <c r="C252" s="8"/>
      <c r="D252" s="8"/>
      <c r="E252" s="8"/>
      <c r="F252" s="8"/>
      <c r="G252" s="8"/>
      <c r="H252" s="8"/>
    </row>
    <row r="253" spans="1:8" s="12" customFormat="1" x14ac:dyDescent="0.2">
      <c r="A253" s="8"/>
      <c r="B253" s="8"/>
      <c r="C253" s="8"/>
      <c r="D253" s="8"/>
      <c r="E253" s="8"/>
      <c r="F253" s="8"/>
      <c r="G253" s="8"/>
      <c r="H253" s="8"/>
    </row>
    <row r="254" spans="1:8" s="12" customFormat="1" x14ac:dyDescent="0.2">
      <c r="A254" s="8"/>
      <c r="B254" s="8"/>
      <c r="C254" s="8"/>
      <c r="D254" s="8"/>
      <c r="E254" s="8"/>
      <c r="F254" s="8"/>
      <c r="G254" s="8"/>
      <c r="H254" s="8"/>
    </row>
    <row r="255" spans="1:8" s="12" customFormat="1" x14ac:dyDescent="0.2">
      <c r="A255" s="8"/>
      <c r="B255" s="8"/>
      <c r="C255" s="8"/>
      <c r="D255" s="8"/>
      <c r="E255" s="8"/>
      <c r="F255" s="8"/>
      <c r="G255" s="8"/>
      <c r="H255" s="8"/>
    </row>
    <row r="256" spans="1:8" s="12" customFormat="1" x14ac:dyDescent="0.2">
      <c r="A256" s="8"/>
      <c r="B256" s="8"/>
      <c r="C256" s="8"/>
      <c r="D256" s="8"/>
      <c r="E256" s="8"/>
      <c r="F256" s="8"/>
      <c r="G256" s="8"/>
      <c r="H256" s="8"/>
    </row>
    <row r="257" spans="1:8" s="12" customFormat="1" x14ac:dyDescent="0.2">
      <c r="A257" s="8"/>
      <c r="B257" s="8"/>
      <c r="C257" s="8"/>
      <c r="D257" s="8"/>
      <c r="E257" s="8"/>
      <c r="F257" s="8"/>
      <c r="G257" s="8"/>
      <c r="H257" s="8"/>
    </row>
    <row r="258" spans="1:8" s="12" customFormat="1" x14ac:dyDescent="0.2">
      <c r="A258" s="8"/>
      <c r="B258" s="8"/>
      <c r="C258" s="8"/>
      <c r="D258" s="8"/>
      <c r="E258" s="8"/>
      <c r="F258" s="8"/>
      <c r="G258" s="8"/>
      <c r="H258" s="8"/>
    </row>
    <row r="259" spans="1:8" s="12" customFormat="1" x14ac:dyDescent="0.2">
      <c r="A259" s="8"/>
      <c r="B259" s="8"/>
      <c r="C259" s="8"/>
      <c r="D259" s="8"/>
      <c r="E259" s="8"/>
      <c r="F259" s="8"/>
      <c r="G259" s="8"/>
      <c r="H259" s="8"/>
    </row>
    <row r="260" spans="1:8" s="12" customFormat="1" x14ac:dyDescent="0.2">
      <c r="A260" s="8"/>
      <c r="B260" s="8"/>
      <c r="C260" s="8"/>
      <c r="D260" s="8"/>
      <c r="E260" s="8"/>
      <c r="F260" s="8"/>
      <c r="G260" s="8"/>
      <c r="H260" s="8"/>
    </row>
    <row r="261" spans="1:8" s="12" customFormat="1" x14ac:dyDescent="0.2">
      <c r="A261" s="8"/>
      <c r="B261" s="8"/>
      <c r="C261" s="8"/>
      <c r="D261" s="8"/>
      <c r="E261" s="8"/>
      <c r="F261" s="8"/>
      <c r="G261" s="8"/>
      <c r="H261" s="8"/>
    </row>
    <row r="262" spans="1:8" s="12" customFormat="1" x14ac:dyDescent="0.2">
      <c r="A262" s="8"/>
      <c r="B262" s="8"/>
      <c r="C262" s="8"/>
      <c r="D262" s="8"/>
      <c r="E262" s="8"/>
      <c r="F262" s="8"/>
      <c r="G262" s="8"/>
      <c r="H262" s="8"/>
    </row>
    <row r="263" spans="1:8" s="12" customFormat="1" x14ac:dyDescent="0.2">
      <c r="A263" s="8"/>
      <c r="B263" s="8"/>
      <c r="C263" s="8"/>
      <c r="D263" s="8"/>
      <c r="E263" s="8"/>
      <c r="F263" s="8"/>
      <c r="G263" s="8"/>
      <c r="H263" s="8"/>
    </row>
    <row r="264" spans="1:8" s="12" customFormat="1" x14ac:dyDescent="0.2">
      <c r="A264" s="8"/>
      <c r="B264" s="8"/>
      <c r="C264" s="8"/>
      <c r="D264" s="8"/>
      <c r="E264" s="8"/>
      <c r="F264" s="8"/>
      <c r="G264" s="8"/>
      <c r="H264" s="8"/>
    </row>
    <row r="265" spans="1:8" s="12" customFormat="1" x14ac:dyDescent="0.2">
      <c r="A265" s="8"/>
      <c r="B265" s="8"/>
      <c r="C265" s="8"/>
      <c r="D265" s="8"/>
      <c r="E265" s="8"/>
      <c r="F265" s="8"/>
      <c r="G265" s="8"/>
      <c r="H265" s="8"/>
    </row>
    <row r="266" spans="1:8" s="12" customFormat="1" x14ac:dyDescent="0.2">
      <c r="A266" s="8"/>
      <c r="B266" s="8"/>
      <c r="C266" s="8"/>
      <c r="D266" s="8"/>
      <c r="E266" s="8"/>
      <c r="F266" s="8"/>
      <c r="G266" s="8"/>
      <c r="H266" s="8"/>
    </row>
    <row r="267" spans="1:8" s="12" customFormat="1" x14ac:dyDescent="0.2">
      <c r="A267" s="8"/>
      <c r="B267" s="8"/>
      <c r="C267" s="8"/>
      <c r="D267" s="8"/>
      <c r="E267" s="8"/>
      <c r="F267" s="8"/>
      <c r="G267" s="8"/>
      <c r="H267" s="8"/>
    </row>
    <row r="268" spans="1:8" s="12" customFormat="1" x14ac:dyDescent="0.2">
      <c r="A268" s="8"/>
      <c r="B268" s="8"/>
      <c r="C268" s="8"/>
      <c r="D268" s="8"/>
      <c r="E268" s="8"/>
      <c r="F268" s="8"/>
      <c r="G268" s="8"/>
      <c r="H268" s="8"/>
    </row>
    <row r="269" spans="1:8" s="12" customFormat="1" x14ac:dyDescent="0.2">
      <c r="A269" s="8"/>
      <c r="B269" s="8"/>
      <c r="C269" s="8"/>
      <c r="D269" s="8"/>
      <c r="E269" s="8"/>
      <c r="F269" s="8"/>
      <c r="G269" s="8"/>
      <c r="H269" s="8"/>
    </row>
    <row r="270" spans="1:8" s="12" customFormat="1" x14ac:dyDescent="0.2">
      <c r="A270" s="8"/>
      <c r="B270" s="8"/>
      <c r="C270" s="8"/>
      <c r="D270" s="8"/>
      <c r="E270" s="8"/>
      <c r="F270" s="8"/>
      <c r="G270" s="8"/>
      <c r="H270" s="8"/>
    </row>
    <row r="271" spans="1:8" s="12" customFormat="1" x14ac:dyDescent="0.2">
      <c r="A271" s="8"/>
      <c r="B271" s="8"/>
      <c r="C271" s="8"/>
      <c r="D271" s="8"/>
      <c r="E271" s="8"/>
      <c r="F271" s="8"/>
      <c r="G271" s="8"/>
      <c r="H271" s="8"/>
    </row>
    <row r="272" spans="1:8" s="12" customFormat="1" x14ac:dyDescent="0.2">
      <c r="A272" s="8"/>
      <c r="B272" s="8"/>
      <c r="C272" s="8"/>
      <c r="D272" s="8"/>
      <c r="E272" s="8"/>
      <c r="F272" s="8"/>
      <c r="G272" s="8"/>
      <c r="H272" s="8"/>
    </row>
    <row r="273" spans="1:8" s="12" customFormat="1" x14ac:dyDescent="0.2">
      <c r="A273" s="8"/>
      <c r="B273" s="8"/>
      <c r="C273" s="8"/>
      <c r="D273" s="8"/>
      <c r="E273" s="8"/>
      <c r="F273" s="8"/>
      <c r="G273" s="8"/>
      <c r="H273" s="8"/>
    </row>
    <row r="274" spans="1:8" s="12" customFormat="1" x14ac:dyDescent="0.2">
      <c r="A274" s="8"/>
      <c r="B274" s="8"/>
      <c r="C274" s="8"/>
      <c r="D274" s="8"/>
      <c r="E274" s="8"/>
      <c r="F274" s="8"/>
      <c r="G274" s="8"/>
      <c r="H274" s="8"/>
    </row>
    <row r="275" spans="1:8" s="12" customFormat="1" x14ac:dyDescent="0.2">
      <c r="A275" s="8"/>
      <c r="B275" s="8"/>
      <c r="C275" s="8"/>
      <c r="D275" s="8"/>
      <c r="E275" s="8"/>
      <c r="F275" s="8"/>
      <c r="G275" s="8"/>
      <c r="H275" s="8"/>
    </row>
    <row r="276" spans="1:8" s="12" customFormat="1" x14ac:dyDescent="0.2">
      <c r="A276" s="8"/>
      <c r="B276" s="8"/>
      <c r="C276" s="8"/>
      <c r="D276" s="8"/>
      <c r="E276" s="8"/>
      <c r="F276" s="8"/>
      <c r="G276" s="8"/>
      <c r="H276" s="8"/>
    </row>
    <row r="277" spans="1:8" s="12" customFormat="1" x14ac:dyDescent="0.2">
      <c r="A277" s="8"/>
      <c r="B277" s="8"/>
      <c r="C277" s="8"/>
      <c r="D277" s="8"/>
      <c r="E277" s="8"/>
      <c r="F277" s="8"/>
      <c r="G277" s="8"/>
      <c r="H277" s="8"/>
    </row>
    <row r="278" spans="1:8" s="12" customFormat="1" x14ac:dyDescent="0.2">
      <c r="A278" s="8"/>
      <c r="B278" s="8"/>
      <c r="C278" s="8"/>
      <c r="D278" s="8"/>
      <c r="E278" s="8"/>
      <c r="F278" s="8"/>
      <c r="G278" s="8"/>
      <c r="H278" s="8"/>
    </row>
    <row r="279" spans="1:8" s="12" customFormat="1" x14ac:dyDescent="0.2">
      <c r="A279" s="8"/>
      <c r="B279" s="8"/>
      <c r="C279" s="8"/>
      <c r="D279" s="8"/>
      <c r="E279" s="8"/>
      <c r="F279" s="8"/>
      <c r="G279" s="8"/>
      <c r="H279" s="8"/>
    </row>
    <row r="280" spans="1:8" s="12" customFormat="1" x14ac:dyDescent="0.2">
      <c r="A280" s="8"/>
      <c r="B280" s="8"/>
      <c r="C280" s="8"/>
      <c r="D280" s="8"/>
      <c r="E280" s="8"/>
      <c r="F280" s="8"/>
      <c r="G280" s="8"/>
      <c r="H280" s="8"/>
    </row>
    <row r="281" spans="1:8" s="12" customFormat="1" x14ac:dyDescent="0.2">
      <c r="A281" s="8"/>
      <c r="B281" s="8"/>
      <c r="C281" s="8"/>
      <c r="D281" s="8"/>
      <c r="E281" s="8"/>
      <c r="F281" s="8"/>
      <c r="G281" s="8"/>
      <c r="H281" s="8"/>
    </row>
    <row r="282" spans="1:8" s="12" customFormat="1" x14ac:dyDescent="0.2">
      <c r="A282" s="8"/>
      <c r="B282" s="8"/>
      <c r="C282" s="8"/>
      <c r="D282" s="8"/>
      <c r="E282" s="8"/>
      <c r="F282" s="8"/>
      <c r="G282" s="8"/>
      <c r="H282" s="8"/>
    </row>
    <row r="283" spans="1:8" s="12" customFormat="1" x14ac:dyDescent="0.2">
      <c r="A283" s="8"/>
      <c r="B283" s="8"/>
      <c r="C283" s="8"/>
      <c r="D283" s="8"/>
      <c r="E283" s="8"/>
      <c r="F283" s="8"/>
      <c r="G283" s="8"/>
      <c r="H283" s="8"/>
    </row>
    <row r="284" spans="1:8" s="12" customFormat="1" x14ac:dyDescent="0.2">
      <c r="A284" s="8"/>
      <c r="B284" s="8"/>
      <c r="C284" s="8"/>
      <c r="D284" s="8"/>
      <c r="E284" s="8"/>
      <c r="F284" s="8"/>
      <c r="G284" s="8"/>
      <c r="H284" s="8"/>
    </row>
    <row r="285" spans="1:8" s="12" customFormat="1" x14ac:dyDescent="0.2">
      <c r="A285" s="8"/>
      <c r="B285" s="8"/>
      <c r="C285" s="8"/>
      <c r="D285" s="8"/>
      <c r="E285" s="8"/>
      <c r="F285" s="8"/>
      <c r="G285" s="8"/>
      <c r="H285" s="8"/>
    </row>
    <row r="286" spans="1:8" s="12" customFormat="1" x14ac:dyDescent="0.2">
      <c r="A286" s="8"/>
      <c r="B286" s="8"/>
      <c r="C286" s="8"/>
      <c r="D286" s="8"/>
      <c r="E286" s="8"/>
      <c r="F286" s="8"/>
      <c r="G286" s="8"/>
      <c r="H286" s="8"/>
    </row>
    <row r="287" spans="1:8" s="12" customFormat="1" x14ac:dyDescent="0.2">
      <c r="A287" s="8"/>
      <c r="B287" s="8"/>
      <c r="C287" s="8"/>
      <c r="D287" s="8"/>
      <c r="E287" s="8"/>
      <c r="F287" s="8"/>
      <c r="G287" s="8"/>
      <c r="H287" s="8"/>
    </row>
    <row r="288" spans="1:8" s="12" customFormat="1" x14ac:dyDescent="0.2">
      <c r="A288" s="8"/>
      <c r="B288" s="8"/>
      <c r="C288" s="8"/>
      <c r="D288" s="8"/>
      <c r="E288" s="8"/>
      <c r="F288" s="8"/>
      <c r="G288" s="8"/>
      <c r="H288" s="8"/>
    </row>
    <row r="289" spans="1:8" s="12" customFormat="1" x14ac:dyDescent="0.2">
      <c r="A289" s="8"/>
      <c r="B289" s="8"/>
      <c r="C289" s="8"/>
      <c r="D289" s="8"/>
      <c r="E289" s="8"/>
      <c r="F289" s="8"/>
      <c r="G289" s="8"/>
      <c r="H289" s="8"/>
    </row>
    <row r="290" spans="1:8" s="12" customFormat="1" x14ac:dyDescent="0.2">
      <c r="A290" s="8"/>
      <c r="B290" s="8"/>
      <c r="C290" s="8"/>
      <c r="D290" s="8"/>
      <c r="E290" s="8"/>
      <c r="F290" s="8"/>
      <c r="G290" s="8"/>
      <c r="H290" s="8"/>
    </row>
    <row r="291" spans="1:8" s="12" customFormat="1" x14ac:dyDescent="0.2">
      <c r="A291" s="8"/>
      <c r="B291" s="8"/>
      <c r="C291" s="8"/>
      <c r="D291" s="8"/>
      <c r="E291" s="8"/>
      <c r="F291" s="8"/>
      <c r="G291" s="8"/>
      <c r="H291" s="8"/>
    </row>
    <row r="292" spans="1:8" s="12" customFormat="1" x14ac:dyDescent="0.2">
      <c r="A292" s="8"/>
      <c r="B292" s="8"/>
      <c r="C292" s="8"/>
      <c r="D292" s="8"/>
      <c r="E292" s="8"/>
      <c r="F292" s="8"/>
      <c r="G292" s="8"/>
      <c r="H292" s="8"/>
    </row>
    <row r="293" spans="1:8" s="12" customFormat="1" x14ac:dyDescent="0.2">
      <c r="A293" s="8"/>
      <c r="B293" s="8"/>
      <c r="C293" s="8"/>
      <c r="D293" s="8"/>
      <c r="E293" s="8"/>
      <c r="F293" s="8"/>
      <c r="G293" s="8"/>
      <c r="H293" s="8"/>
    </row>
    <row r="294" spans="1:8" s="12" customFormat="1" x14ac:dyDescent="0.2">
      <c r="A294" s="8"/>
      <c r="B294" s="8"/>
      <c r="C294" s="8"/>
      <c r="D294" s="8"/>
      <c r="E294" s="8"/>
      <c r="F294" s="8"/>
      <c r="G294" s="8"/>
      <c r="H294" s="8"/>
    </row>
    <row r="295" spans="1:8" s="12" customFormat="1" x14ac:dyDescent="0.2">
      <c r="A295" s="8"/>
      <c r="B295" s="8"/>
      <c r="C295" s="8"/>
      <c r="D295" s="8"/>
      <c r="E295" s="8"/>
      <c r="F295" s="8"/>
      <c r="G295" s="8"/>
      <c r="H295" s="8"/>
    </row>
    <row r="296" spans="1:8" s="12" customFormat="1" x14ac:dyDescent="0.2">
      <c r="A296" s="8"/>
      <c r="B296" s="8"/>
      <c r="C296" s="8"/>
      <c r="D296" s="8"/>
      <c r="E296" s="8"/>
      <c r="F296" s="8"/>
      <c r="G296" s="8"/>
      <c r="H296" s="8"/>
    </row>
    <row r="297" spans="1:8" s="12" customFormat="1" x14ac:dyDescent="0.2">
      <c r="A297" s="8"/>
      <c r="B297" s="8"/>
      <c r="C297" s="8"/>
      <c r="D297" s="8"/>
      <c r="E297" s="8"/>
      <c r="F297" s="8"/>
      <c r="G297" s="8"/>
      <c r="H297" s="8"/>
    </row>
    <row r="298" spans="1:8" s="12" customFormat="1" x14ac:dyDescent="0.2">
      <c r="A298" s="8"/>
      <c r="B298" s="8"/>
      <c r="C298" s="8"/>
      <c r="D298" s="8"/>
      <c r="E298" s="8"/>
      <c r="F298" s="8"/>
      <c r="G298" s="8"/>
      <c r="H298" s="8"/>
    </row>
    <row r="299" spans="1:8" s="12" customFormat="1" x14ac:dyDescent="0.2">
      <c r="A299" s="8"/>
      <c r="B299" s="8"/>
      <c r="C299" s="8"/>
      <c r="D299" s="8"/>
      <c r="E299" s="8"/>
      <c r="F299" s="8"/>
      <c r="G299" s="8"/>
      <c r="H299" s="8"/>
    </row>
    <row r="300" spans="1:8" s="12" customFormat="1" x14ac:dyDescent="0.2">
      <c r="A300" s="8"/>
      <c r="B300" s="8"/>
      <c r="C300" s="8"/>
      <c r="D300" s="8"/>
      <c r="E300" s="8"/>
      <c r="F300" s="8"/>
      <c r="G300" s="8"/>
      <c r="H300" s="8"/>
    </row>
    <row r="301" spans="1:8" s="12" customFormat="1" x14ac:dyDescent="0.2">
      <c r="A301" s="8"/>
      <c r="B301" s="8"/>
      <c r="C301" s="8"/>
      <c r="D301" s="8"/>
      <c r="E301" s="8"/>
      <c r="F301" s="8"/>
      <c r="G301" s="8"/>
      <c r="H301" s="8"/>
    </row>
    <row r="302" spans="1:8" s="12" customFormat="1" x14ac:dyDescent="0.2">
      <c r="A302" s="8"/>
      <c r="B302" s="8"/>
      <c r="C302" s="8"/>
      <c r="D302" s="8"/>
      <c r="E302" s="8"/>
      <c r="F302" s="8"/>
      <c r="G302" s="8"/>
      <c r="H302" s="8"/>
    </row>
    <row r="303" spans="1:8" s="12" customFormat="1" x14ac:dyDescent="0.2">
      <c r="A303" s="8"/>
      <c r="B303" s="8"/>
      <c r="C303" s="8"/>
      <c r="D303" s="8"/>
      <c r="E303" s="8"/>
      <c r="F303" s="8"/>
      <c r="G303" s="8"/>
      <c r="H303" s="8"/>
    </row>
    <row r="304" spans="1:8" s="12" customFormat="1" x14ac:dyDescent="0.2">
      <c r="A304" s="8"/>
      <c r="B304" s="8"/>
      <c r="C304" s="8"/>
      <c r="D304" s="8"/>
      <c r="E304" s="8"/>
      <c r="F304" s="8"/>
      <c r="G304" s="8"/>
      <c r="H304" s="8"/>
    </row>
    <row r="305" spans="1:8" s="12" customFormat="1" x14ac:dyDescent="0.2">
      <c r="A305" s="8"/>
      <c r="B305" s="8"/>
      <c r="C305" s="8"/>
      <c r="D305" s="8"/>
      <c r="E305" s="8"/>
      <c r="F305" s="8"/>
      <c r="G305" s="8"/>
      <c r="H305" s="8"/>
    </row>
    <row r="306" spans="1:8" s="12" customFormat="1" x14ac:dyDescent="0.2">
      <c r="A306" s="8"/>
      <c r="B306" s="8"/>
      <c r="C306" s="8"/>
      <c r="D306" s="8"/>
      <c r="E306" s="8"/>
      <c r="F306" s="8"/>
      <c r="G306" s="8"/>
      <c r="H306" s="8"/>
    </row>
    <row r="307" spans="1:8" s="12" customFormat="1" x14ac:dyDescent="0.2">
      <c r="A307" s="8"/>
      <c r="B307" s="8"/>
      <c r="C307" s="8"/>
      <c r="D307" s="8"/>
      <c r="E307" s="8"/>
      <c r="F307" s="8"/>
      <c r="G307" s="8"/>
      <c r="H307" s="8"/>
    </row>
    <row r="308" spans="1:8" s="12" customFormat="1" x14ac:dyDescent="0.2">
      <c r="A308" s="8"/>
      <c r="B308" s="8"/>
      <c r="C308" s="8"/>
      <c r="D308" s="8"/>
      <c r="E308" s="8"/>
      <c r="F308" s="8"/>
      <c r="G308" s="8"/>
      <c r="H308" s="8"/>
    </row>
    <row r="309" spans="1:8" s="12" customFormat="1" x14ac:dyDescent="0.2">
      <c r="A309" s="8"/>
      <c r="B309" s="8"/>
      <c r="C309" s="8"/>
      <c r="D309" s="8"/>
      <c r="E309" s="8"/>
      <c r="F309" s="8"/>
      <c r="G309" s="8"/>
      <c r="H309" s="8"/>
    </row>
    <row r="310" spans="1:8" s="12" customFormat="1" x14ac:dyDescent="0.2">
      <c r="A310" s="8"/>
      <c r="B310" s="8"/>
      <c r="C310" s="8"/>
      <c r="D310" s="8"/>
      <c r="E310" s="8"/>
      <c r="F310" s="8"/>
      <c r="G310" s="8"/>
      <c r="H310" s="8"/>
    </row>
    <row r="311" spans="1:8" s="12" customFormat="1" x14ac:dyDescent="0.2">
      <c r="A311" s="8"/>
      <c r="B311" s="8"/>
      <c r="C311" s="8"/>
      <c r="D311" s="8"/>
      <c r="E311" s="8"/>
      <c r="F311" s="8"/>
      <c r="G311" s="8"/>
      <c r="H311" s="8"/>
    </row>
    <row r="312" spans="1:8" s="12" customFormat="1" x14ac:dyDescent="0.2">
      <c r="A312" s="8"/>
      <c r="B312" s="8"/>
      <c r="C312" s="8"/>
      <c r="D312" s="8"/>
      <c r="E312" s="8"/>
      <c r="F312" s="8"/>
      <c r="G312" s="8"/>
      <c r="H312" s="8"/>
    </row>
    <row r="313" spans="1:8" s="12" customFormat="1" x14ac:dyDescent="0.2">
      <c r="A313" s="8"/>
      <c r="B313" s="8"/>
      <c r="C313" s="8"/>
      <c r="D313" s="8"/>
      <c r="E313" s="8"/>
      <c r="F313" s="8"/>
      <c r="G313" s="8"/>
      <c r="H313" s="8"/>
    </row>
    <row r="314" spans="1:8" s="12" customFormat="1" x14ac:dyDescent="0.2">
      <c r="A314" s="8"/>
      <c r="B314" s="8"/>
      <c r="C314" s="8"/>
      <c r="D314" s="8"/>
      <c r="E314" s="8"/>
      <c r="F314" s="8"/>
      <c r="G314" s="8"/>
      <c r="H314" s="8"/>
    </row>
    <row r="315" spans="1:8" s="12" customFormat="1" x14ac:dyDescent="0.2">
      <c r="A315" s="8"/>
      <c r="B315" s="8"/>
      <c r="C315" s="8"/>
      <c r="D315" s="8"/>
      <c r="E315" s="8"/>
      <c r="F315" s="8"/>
      <c r="G315" s="8"/>
      <c r="H315" s="8"/>
    </row>
    <row r="316" spans="1:8" s="12" customFormat="1" x14ac:dyDescent="0.2">
      <c r="A316" s="8"/>
      <c r="B316" s="8"/>
      <c r="C316" s="8"/>
      <c r="D316" s="8"/>
      <c r="E316" s="8"/>
      <c r="F316" s="8"/>
      <c r="G316" s="8"/>
      <c r="H316" s="8"/>
    </row>
    <row r="317" spans="1:8" s="12" customFormat="1" x14ac:dyDescent="0.2">
      <c r="A317" s="8"/>
      <c r="B317" s="8"/>
      <c r="C317" s="8"/>
      <c r="D317" s="8"/>
      <c r="E317" s="8"/>
      <c r="F317" s="8"/>
      <c r="G317" s="8"/>
      <c r="H317" s="8"/>
    </row>
    <row r="318" spans="1:8" s="12" customFormat="1" x14ac:dyDescent="0.2">
      <c r="A318" s="8"/>
      <c r="B318" s="8"/>
      <c r="C318" s="8"/>
      <c r="D318" s="8"/>
      <c r="E318" s="8"/>
      <c r="F318" s="8"/>
      <c r="G318" s="8"/>
      <c r="H318" s="8"/>
    </row>
    <row r="319" spans="1:8" s="12" customFormat="1" x14ac:dyDescent="0.2">
      <c r="A319" s="8"/>
      <c r="B319" s="8"/>
      <c r="C319" s="8"/>
      <c r="D319" s="8"/>
      <c r="E319" s="8"/>
      <c r="F319" s="8"/>
      <c r="G319" s="8"/>
      <c r="H319" s="8"/>
    </row>
    <row r="320" spans="1:8" s="12" customFormat="1" x14ac:dyDescent="0.2">
      <c r="A320" s="8"/>
      <c r="B320" s="8"/>
      <c r="C320" s="8"/>
      <c r="D320" s="8"/>
      <c r="E320" s="8"/>
      <c r="F320" s="8"/>
      <c r="G320" s="8"/>
      <c r="H320" s="8"/>
    </row>
    <row r="321" spans="1:8" s="12" customFormat="1" x14ac:dyDescent="0.2">
      <c r="A321" s="8"/>
      <c r="B321" s="8"/>
      <c r="C321" s="8"/>
      <c r="D321" s="8"/>
      <c r="E321" s="8"/>
      <c r="F321" s="8"/>
      <c r="G321" s="8"/>
      <c r="H321" s="8"/>
    </row>
    <row r="322" spans="1:8" s="12" customFormat="1" x14ac:dyDescent="0.2">
      <c r="A322" s="8"/>
      <c r="B322" s="8"/>
      <c r="C322" s="8"/>
      <c r="D322" s="8"/>
      <c r="E322" s="8"/>
      <c r="F322" s="8"/>
      <c r="G322" s="8"/>
      <c r="H322" s="8"/>
    </row>
    <row r="323" spans="1:8" s="12" customFormat="1" x14ac:dyDescent="0.2">
      <c r="A323" s="8"/>
      <c r="B323" s="8"/>
      <c r="C323" s="8"/>
      <c r="D323" s="8"/>
      <c r="E323" s="8"/>
      <c r="F323" s="8"/>
      <c r="G323" s="8"/>
      <c r="H323" s="8"/>
    </row>
    <row r="324" spans="1:8" s="12" customFormat="1" x14ac:dyDescent="0.2">
      <c r="A324" s="8"/>
      <c r="B324" s="8"/>
      <c r="C324" s="8"/>
      <c r="D324" s="8"/>
      <c r="E324" s="8"/>
      <c r="F324" s="8"/>
      <c r="G324" s="8"/>
      <c r="H324" s="8"/>
    </row>
    <row r="325" spans="1:8" s="12" customFormat="1" x14ac:dyDescent="0.2">
      <c r="A325" s="8"/>
      <c r="B325" s="8"/>
      <c r="C325" s="8"/>
      <c r="D325" s="8"/>
      <c r="E325" s="8"/>
      <c r="F325" s="8"/>
      <c r="G325" s="8"/>
      <c r="H325" s="8"/>
    </row>
    <row r="326" spans="1:8" s="12" customFormat="1" x14ac:dyDescent="0.2">
      <c r="A326" s="8"/>
      <c r="B326" s="8"/>
      <c r="C326" s="8"/>
      <c r="D326" s="8"/>
      <c r="E326" s="8"/>
      <c r="F326" s="8"/>
      <c r="G326" s="8"/>
      <c r="H326" s="8"/>
    </row>
    <row r="327" spans="1:8" s="12" customFormat="1" x14ac:dyDescent="0.2">
      <c r="A327" s="8"/>
      <c r="B327" s="8"/>
      <c r="C327" s="8"/>
      <c r="D327" s="8"/>
      <c r="E327" s="8"/>
      <c r="F327" s="8"/>
      <c r="G327" s="8"/>
      <c r="H327" s="8"/>
    </row>
    <row r="328" spans="1:8" s="12" customFormat="1" x14ac:dyDescent="0.2">
      <c r="A328" s="8"/>
      <c r="B328" s="8"/>
      <c r="C328" s="8"/>
      <c r="D328" s="8"/>
      <c r="E328" s="8"/>
      <c r="F328" s="8"/>
      <c r="G328" s="8"/>
      <c r="H328" s="8"/>
    </row>
    <row r="329" spans="1:8" s="12" customFormat="1" x14ac:dyDescent="0.2">
      <c r="A329" s="8"/>
      <c r="B329" s="8"/>
      <c r="C329" s="8"/>
      <c r="D329" s="8"/>
      <c r="E329" s="8"/>
      <c r="F329" s="8"/>
      <c r="G329" s="8"/>
      <c r="H329" s="8"/>
    </row>
    <row r="330" spans="1:8" s="12" customFormat="1" x14ac:dyDescent="0.2">
      <c r="A330" s="8"/>
      <c r="B330" s="8"/>
      <c r="C330" s="8"/>
      <c r="D330" s="8"/>
      <c r="E330" s="8"/>
      <c r="F330" s="8"/>
      <c r="G330" s="8"/>
      <c r="H330" s="8"/>
    </row>
    <row r="331" spans="1:8" s="12" customFormat="1" x14ac:dyDescent="0.2">
      <c r="A331" s="8"/>
      <c r="B331" s="8"/>
      <c r="C331" s="8"/>
      <c r="D331" s="8"/>
      <c r="E331" s="8"/>
      <c r="F331" s="8"/>
      <c r="G331" s="8"/>
      <c r="H331" s="8"/>
    </row>
    <row r="332" spans="1:8" s="12" customFormat="1" x14ac:dyDescent="0.2">
      <c r="A332" s="8"/>
      <c r="B332" s="8"/>
      <c r="C332" s="8"/>
      <c r="D332" s="8"/>
      <c r="E332" s="8"/>
      <c r="F332" s="8"/>
      <c r="G332" s="8"/>
      <c r="H332" s="8"/>
    </row>
    <row r="333" spans="1:8" s="12" customFormat="1" x14ac:dyDescent="0.2">
      <c r="A333" s="8"/>
      <c r="B333" s="8"/>
      <c r="C333" s="8"/>
      <c r="D333" s="8"/>
      <c r="E333" s="8"/>
      <c r="F333" s="8"/>
      <c r="G333" s="8"/>
      <c r="H333" s="8"/>
    </row>
    <row r="334" spans="1:8" s="12" customFormat="1" x14ac:dyDescent="0.2">
      <c r="A334" s="8"/>
      <c r="B334" s="8"/>
      <c r="C334" s="8"/>
      <c r="D334" s="8"/>
      <c r="E334" s="8"/>
      <c r="F334" s="8"/>
      <c r="G334" s="8"/>
      <c r="H334" s="8"/>
    </row>
    <row r="335" spans="1:8" s="12" customFormat="1" x14ac:dyDescent="0.2">
      <c r="A335" s="8"/>
      <c r="B335" s="8"/>
      <c r="C335" s="8"/>
      <c r="D335" s="8"/>
      <c r="E335" s="8"/>
      <c r="F335" s="8"/>
      <c r="G335" s="8"/>
      <c r="H335" s="8"/>
    </row>
    <row r="336" spans="1:8" s="12" customFormat="1" x14ac:dyDescent="0.2">
      <c r="A336" s="8"/>
      <c r="B336" s="8"/>
      <c r="C336" s="8"/>
      <c r="D336" s="8"/>
      <c r="E336" s="8"/>
      <c r="F336" s="8"/>
      <c r="G336" s="8"/>
      <c r="H336" s="8"/>
    </row>
    <row r="337" spans="1:8" s="12" customFormat="1" x14ac:dyDescent="0.2">
      <c r="A337" s="8"/>
      <c r="B337" s="8"/>
      <c r="C337" s="8"/>
      <c r="D337" s="8"/>
      <c r="E337" s="8"/>
      <c r="F337" s="8"/>
      <c r="G337" s="8"/>
      <c r="H337" s="8"/>
    </row>
    <row r="338" spans="1:8" s="12" customFormat="1" x14ac:dyDescent="0.2">
      <c r="A338" s="8"/>
      <c r="B338" s="8"/>
      <c r="C338" s="8"/>
      <c r="D338" s="8"/>
      <c r="E338" s="8"/>
      <c r="F338" s="8"/>
      <c r="G338" s="8"/>
      <c r="H338" s="8"/>
    </row>
    <row r="339" spans="1:8" s="12" customFormat="1" x14ac:dyDescent="0.2">
      <c r="A339" s="8"/>
      <c r="B339" s="8"/>
      <c r="C339" s="8"/>
      <c r="D339" s="8"/>
      <c r="E339" s="8"/>
      <c r="F339" s="8"/>
      <c r="G339" s="8"/>
      <c r="H339" s="8"/>
    </row>
    <row r="340" spans="1:8" s="12" customFormat="1" x14ac:dyDescent="0.2">
      <c r="A340" s="8"/>
      <c r="B340" s="8"/>
      <c r="C340" s="8"/>
      <c r="D340" s="8"/>
      <c r="E340" s="8"/>
      <c r="F340" s="8"/>
      <c r="G340" s="8"/>
      <c r="H340" s="8"/>
    </row>
    <row r="341" spans="1:8" s="12" customFormat="1" x14ac:dyDescent="0.2">
      <c r="A341" s="8"/>
      <c r="B341" s="8"/>
      <c r="C341" s="8"/>
      <c r="D341" s="8"/>
      <c r="E341" s="8"/>
      <c r="F341" s="8"/>
      <c r="G341" s="8"/>
      <c r="H341" s="8"/>
    </row>
    <row r="342" spans="1:8" s="12" customFormat="1" x14ac:dyDescent="0.2">
      <c r="A342" s="8"/>
      <c r="B342" s="8"/>
      <c r="C342" s="8"/>
      <c r="D342" s="8"/>
      <c r="E342" s="8"/>
      <c r="F342" s="8"/>
      <c r="G342" s="8"/>
      <c r="H342" s="8"/>
    </row>
    <row r="343" spans="1:8" s="12" customFormat="1" x14ac:dyDescent="0.2">
      <c r="A343" s="8"/>
      <c r="B343" s="8"/>
      <c r="C343" s="8"/>
      <c r="D343" s="8"/>
      <c r="E343" s="8"/>
      <c r="F343" s="8"/>
      <c r="G343" s="8"/>
      <c r="H343" s="8"/>
    </row>
    <row r="344" spans="1:8" s="12" customFormat="1" x14ac:dyDescent="0.2">
      <c r="A344" s="8"/>
      <c r="B344" s="8"/>
      <c r="C344" s="8"/>
      <c r="D344" s="8"/>
      <c r="E344" s="8"/>
      <c r="F344" s="8"/>
      <c r="G344" s="8"/>
      <c r="H344" s="8"/>
    </row>
    <row r="345" spans="1:8" s="12" customFormat="1" x14ac:dyDescent="0.2">
      <c r="A345" s="8"/>
      <c r="B345" s="8"/>
      <c r="C345" s="8"/>
      <c r="D345" s="8"/>
      <c r="E345" s="8"/>
      <c r="F345" s="8"/>
      <c r="G345" s="8"/>
      <c r="H345" s="8"/>
    </row>
    <row r="346" spans="1:8" s="12" customFormat="1" x14ac:dyDescent="0.2">
      <c r="A346" s="8"/>
      <c r="B346" s="8"/>
      <c r="C346" s="8"/>
      <c r="D346" s="8"/>
      <c r="E346" s="8"/>
      <c r="F346" s="8"/>
      <c r="G346" s="8"/>
      <c r="H346" s="8"/>
    </row>
    <row r="347" spans="1:8" s="12" customFormat="1" x14ac:dyDescent="0.2">
      <c r="A347" s="8"/>
      <c r="B347" s="8"/>
      <c r="C347" s="8"/>
      <c r="D347" s="8"/>
      <c r="E347" s="8"/>
      <c r="F347" s="8"/>
      <c r="G347" s="8"/>
      <c r="H347" s="8"/>
    </row>
    <row r="348" spans="1:8" s="12" customFormat="1" x14ac:dyDescent="0.2">
      <c r="A348" s="8"/>
      <c r="B348" s="8"/>
      <c r="C348" s="8"/>
      <c r="D348" s="8"/>
      <c r="E348" s="8"/>
      <c r="F348" s="8"/>
      <c r="G348" s="8"/>
      <c r="H348" s="8"/>
    </row>
    <row r="349" spans="1:8" s="12" customFormat="1" x14ac:dyDescent="0.2">
      <c r="A349" s="8"/>
      <c r="B349" s="8"/>
      <c r="C349" s="8"/>
      <c r="D349" s="8"/>
      <c r="E349" s="8"/>
      <c r="F349" s="8"/>
      <c r="G349" s="8"/>
      <c r="H349" s="8"/>
    </row>
    <row r="350" spans="1:8" s="12" customFormat="1" x14ac:dyDescent="0.2">
      <c r="A350" s="8"/>
      <c r="B350" s="8"/>
      <c r="C350" s="8"/>
      <c r="D350" s="8"/>
      <c r="E350" s="8"/>
      <c r="F350" s="8"/>
      <c r="G350" s="8"/>
      <c r="H350" s="8"/>
    </row>
    <row r="351" spans="1:8" s="12" customFormat="1" x14ac:dyDescent="0.2">
      <c r="A351" s="8"/>
      <c r="B351" s="8"/>
      <c r="C351" s="8"/>
      <c r="D351" s="8"/>
      <c r="E351" s="8"/>
      <c r="F351" s="8"/>
      <c r="G351" s="8"/>
      <c r="H351" s="8"/>
    </row>
    <row r="352" spans="1:8" s="12" customFormat="1" x14ac:dyDescent="0.2">
      <c r="A352" s="8"/>
      <c r="B352" s="8"/>
      <c r="C352" s="8"/>
      <c r="D352" s="8"/>
      <c r="E352" s="8"/>
      <c r="F352" s="8"/>
      <c r="G352" s="8"/>
      <c r="H352" s="8"/>
    </row>
    <row r="353" spans="1:8" s="12" customFormat="1" x14ac:dyDescent="0.2">
      <c r="A353" s="8"/>
      <c r="B353" s="8"/>
      <c r="C353" s="8"/>
      <c r="D353" s="8"/>
      <c r="E353" s="8"/>
      <c r="F353" s="8"/>
      <c r="G353" s="8"/>
      <c r="H353" s="8"/>
    </row>
    <row r="354" spans="1:8" s="12" customFormat="1" x14ac:dyDescent="0.2">
      <c r="A354" s="8"/>
      <c r="B354" s="8"/>
      <c r="C354" s="8"/>
      <c r="D354" s="8"/>
      <c r="E354" s="8"/>
      <c r="F354" s="8"/>
      <c r="G354" s="8"/>
      <c r="H354" s="8"/>
    </row>
    <row r="355" spans="1:8" s="12" customFormat="1" x14ac:dyDescent="0.2">
      <c r="A355" s="8"/>
      <c r="B355" s="8"/>
      <c r="C355" s="8"/>
      <c r="D355" s="8"/>
      <c r="E355" s="8"/>
      <c r="F355" s="8"/>
      <c r="G355" s="8"/>
      <c r="H355" s="8"/>
    </row>
    <row r="356" spans="1:8" s="12" customFormat="1" x14ac:dyDescent="0.2">
      <c r="A356" s="8"/>
      <c r="B356" s="8"/>
      <c r="C356" s="8"/>
      <c r="D356" s="8"/>
      <c r="E356" s="8"/>
      <c r="F356" s="8"/>
      <c r="G356" s="8"/>
      <c r="H356" s="8"/>
    </row>
    <row r="357" spans="1:8" s="12" customFormat="1" x14ac:dyDescent="0.2">
      <c r="A357" s="8"/>
      <c r="B357" s="8"/>
      <c r="C357" s="8"/>
      <c r="D357" s="8"/>
      <c r="E357" s="8"/>
      <c r="F357" s="8"/>
      <c r="G357" s="8"/>
      <c r="H357" s="8"/>
    </row>
    <row r="358" spans="1:8" s="12" customFormat="1" x14ac:dyDescent="0.2">
      <c r="A358" s="8"/>
      <c r="B358" s="8"/>
      <c r="C358" s="8"/>
      <c r="D358" s="8"/>
      <c r="E358" s="8"/>
      <c r="F358" s="8"/>
      <c r="G358" s="8"/>
      <c r="H358" s="8"/>
    </row>
    <row r="359" spans="1:8" s="12" customFormat="1" x14ac:dyDescent="0.2">
      <c r="A359" s="8"/>
      <c r="B359" s="8"/>
      <c r="C359" s="8"/>
      <c r="D359" s="8"/>
      <c r="E359" s="8"/>
      <c r="F359" s="8"/>
      <c r="G359" s="8"/>
      <c r="H359" s="8"/>
    </row>
    <row r="360" spans="1:8" s="12" customFormat="1" x14ac:dyDescent="0.2">
      <c r="A360" s="8"/>
      <c r="B360" s="8"/>
      <c r="C360" s="8"/>
      <c r="D360" s="8"/>
      <c r="E360" s="8"/>
      <c r="F360" s="8"/>
      <c r="G360" s="8"/>
      <c r="H360" s="8"/>
    </row>
    <row r="361" spans="1:8" s="12" customFormat="1" x14ac:dyDescent="0.2">
      <c r="A361" s="8"/>
      <c r="B361" s="8"/>
      <c r="C361" s="8"/>
      <c r="D361" s="8"/>
      <c r="E361" s="8"/>
      <c r="F361" s="8"/>
      <c r="G361" s="8"/>
      <c r="H361" s="8"/>
    </row>
    <row r="362" spans="1:8" s="12" customFormat="1" x14ac:dyDescent="0.2">
      <c r="A362" s="8"/>
      <c r="B362" s="8"/>
      <c r="C362" s="8"/>
      <c r="D362" s="8"/>
      <c r="E362" s="8"/>
      <c r="F362" s="8"/>
      <c r="G362" s="8"/>
      <c r="H362" s="8"/>
    </row>
    <row r="363" spans="1:8" s="12" customFormat="1" x14ac:dyDescent="0.2">
      <c r="A363" s="8"/>
      <c r="B363" s="8"/>
      <c r="C363" s="8"/>
      <c r="D363" s="8"/>
      <c r="E363" s="8"/>
      <c r="F363" s="8"/>
      <c r="G363" s="8"/>
      <c r="H363" s="8"/>
    </row>
    <row r="364" spans="1:8" s="12" customFormat="1" x14ac:dyDescent="0.2">
      <c r="A364" s="8"/>
      <c r="B364" s="8"/>
      <c r="C364" s="8"/>
      <c r="D364" s="8"/>
      <c r="E364" s="8"/>
      <c r="F364" s="8"/>
      <c r="G364" s="8"/>
      <c r="H364" s="8"/>
    </row>
    <row r="365" spans="1:8" s="12" customFormat="1" x14ac:dyDescent="0.2">
      <c r="A365" s="8"/>
      <c r="B365" s="8"/>
      <c r="C365" s="8"/>
      <c r="D365" s="8"/>
      <c r="E365" s="8"/>
      <c r="F365" s="8"/>
      <c r="G365" s="8"/>
      <c r="H365" s="8"/>
    </row>
    <row r="366" spans="1:8" s="12" customFormat="1" x14ac:dyDescent="0.2">
      <c r="A366" s="8"/>
      <c r="B366" s="8"/>
      <c r="C366" s="8"/>
      <c r="D366" s="8"/>
      <c r="E366" s="8"/>
      <c r="F366" s="8"/>
      <c r="G366" s="8"/>
      <c r="H366" s="8"/>
    </row>
    <row r="367" spans="1:8" s="12" customFormat="1" x14ac:dyDescent="0.2">
      <c r="A367" s="8"/>
      <c r="B367" s="8"/>
      <c r="C367" s="8"/>
      <c r="D367" s="8"/>
      <c r="E367" s="8"/>
      <c r="F367" s="8"/>
      <c r="G367" s="8"/>
      <c r="H367" s="8"/>
    </row>
    <row r="368" spans="1:8" s="12" customFormat="1" x14ac:dyDescent="0.2">
      <c r="A368" s="8"/>
      <c r="B368" s="8"/>
      <c r="C368" s="8"/>
      <c r="D368" s="8"/>
      <c r="E368" s="8"/>
      <c r="F368" s="8"/>
      <c r="G368" s="8"/>
      <c r="H368" s="8"/>
    </row>
    <row r="369" spans="1:8" s="12" customFormat="1" x14ac:dyDescent="0.2">
      <c r="A369" s="8"/>
      <c r="B369" s="8"/>
      <c r="C369" s="8"/>
      <c r="D369" s="8"/>
      <c r="E369" s="8"/>
      <c r="F369" s="8"/>
      <c r="G369" s="8"/>
      <c r="H369" s="8"/>
    </row>
    <row r="370" spans="1:8" s="12" customFormat="1" x14ac:dyDescent="0.2">
      <c r="A370" s="8"/>
      <c r="B370" s="8"/>
      <c r="C370" s="8"/>
      <c r="D370" s="8"/>
      <c r="E370" s="8"/>
      <c r="F370" s="8"/>
      <c r="G370" s="8"/>
      <c r="H370" s="8"/>
    </row>
    <row r="371" spans="1:8" s="12" customFormat="1" x14ac:dyDescent="0.2">
      <c r="A371" s="8"/>
      <c r="B371" s="8"/>
      <c r="C371" s="8"/>
      <c r="D371" s="8"/>
      <c r="E371" s="8"/>
      <c r="F371" s="8"/>
      <c r="G371" s="8"/>
      <c r="H371" s="8"/>
    </row>
    <row r="372" spans="1:8" s="12" customFormat="1" x14ac:dyDescent="0.2">
      <c r="A372" s="8"/>
      <c r="B372" s="8"/>
      <c r="C372" s="8"/>
      <c r="D372" s="8"/>
      <c r="E372" s="8"/>
      <c r="F372" s="8"/>
      <c r="G372" s="8"/>
      <c r="H372" s="8"/>
    </row>
    <row r="373" spans="1:8" s="12" customFormat="1" x14ac:dyDescent="0.2">
      <c r="A373" s="8"/>
      <c r="B373" s="8"/>
      <c r="C373" s="8"/>
      <c r="D373" s="8"/>
      <c r="E373" s="8"/>
      <c r="F373" s="8"/>
      <c r="G373" s="8"/>
      <c r="H373" s="8"/>
    </row>
  </sheetData>
  <phoneticPr fontId="6" type="noConversion"/>
  <pageMargins left="0.7" right="0.7" top="0.75" bottom="0.75" header="0.3" footer="0.3"/>
  <customProperties>
    <customPr name="layoutContexts" r:id="rId1"/>
  </customPropertie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8"/>
  </sheetPr>
  <dimension ref="A1:G2"/>
  <sheetViews>
    <sheetView workbookViewId="0">
      <selection activeCell="G10" sqref="G10"/>
    </sheetView>
  </sheetViews>
  <sheetFormatPr baseColWidth="10" defaultColWidth="9" defaultRowHeight="12.75" x14ac:dyDescent="0.2"/>
  <cols>
    <col min="1" max="1" width="10.75" style="8" bestFit="1" customWidth="1"/>
    <col min="2" max="2" width="14.75" style="8" bestFit="1" customWidth="1"/>
    <col min="3" max="3" width="11.125" style="8" bestFit="1" customWidth="1"/>
    <col min="4" max="4" width="20.625" style="8" bestFit="1" customWidth="1"/>
    <col min="5" max="5" width="26.25" style="8" bestFit="1" customWidth="1"/>
    <col min="6" max="6" width="19.75" style="8" bestFit="1" customWidth="1"/>
    <col min="7" max="7" width="19.75" style="8" customWidth="1"/>
    <col min="8" max="16384" width="9" style="8"/>
  </cols>
  <sheetData>
    <row r="1" spans="1:7" ht="15.75" x14ac:dyDescent="0.25">
      <c r="A1" s="8" t="s">
        <v>8558</v>
      </c>
      <c r="B1" s="8" t="s">
        <v>8560</v>
      </c>
      <c r="C1" s="8" t="s">
        <v>8561</v>
      </c>
      <c r="D1" t="s">
        <v>4232</v>
      </c>
      <c r="E1" s="8" t="s">
        <v>4228</v>
      </c>
      <c r="F1" s="8" t="s">
        <v>4230</v>
      </c>
      <c r="G1" s="8" t="s">
        <v>4231</v>
      </c>
    </row>
    <row r="2" spans="1:7" ht="15.75" x14ac:dyDescent="0.25">
      <c r="D2"/>
    </row>
  </sheetData>
  <pageMargins left="0.7" right="0.7" top="0.75" bottom="0.75" header="0.3" footer="0.3"/>
  <customProperties>
    <customPr name="layoutContexts" r:id="rId1"/>
  </customProperties>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8"/>
  </sheetPr>
  <dimension ref="A1:AW2"/>
  <sheetViews>
    <sheetView workbookViewId="0"/>
  </sheetViews>
  <sheetFormatPr baseColWidth="10" defaultColWidth="9" defaultRowHeight="15.75" x14ac:dyDescent="0.25"/>
  <cols>
    <col min="1" max="1" width="6.5" style="111" customWidth="1"/>
    <col min="2" max="2" width="8.75" style="111" bestFit="1" customWidth="1"/>
    <col min="3" max="4" width="8.25" style="111" customWidth="1"/>
    <col min="5" max="5" width="12" style="111" bestFit="1" customWidth="1"/>
    <col min="6" max="6" width="9.75" style="111" bestFit="1" customWidth="1"/>
    <col min="7" max="7" width="7.75" style="111" customWidth="1"/>
    <col min="8" max="9" width="18.125" style="111" customWidth="1"/>
    <col min="10" max="11" width="24.75" style="111" customWidth="1"/>
    <col min="12" max="12" width="7.125" style="111" customWidth="1"/>
    <col min="13" max="13" width="4.5" style="111" customWidth="1"/>
    <col min="14" max="15" width="21.75" style="111" customWidth="1"/>
    <col min="16" max="16" width="7.25" style="111" customWidth="1"/>
    <col min="17" max="18" width="21.75" style="111" customWidth="1"/>
    <col min="19" max="19" width="7.25" style="111" customWidth="1"/>
    <col min="20" max="21" width="21.75" style="111" customWidth="1"/>
    <col min="22" max="22" width="7.25" style="111" customWidth="1"/>
    <col min="23" max="23" width="15.625" style="111" customWidth="1"/>
    <col min="24" max="24" width="21.75" style="111" customWidth="1"/>
    <col min="25" max="26" width="10.625" style="111" customWidth="1"/>
    <col min="27" max="27" width="15.625" style="111" customWidth="1"/>
    <col min="28" max="28" width="24.25" style="111" bestFit="1" customWidth="1"/>
    <col min="29" max="29" width="15.5" style="111" bestFit="1" customWidth="1"/>
    <col min="30" max="30" width="19.125" style="111" bestFit="1" customWidth="1"/>
    <col min="31" max="31" width="25.125" style="111" bestFit="1" customWidth="1"/>
    <col min="32" max="32" width="25.25" style="111" bestFit="1" customWidth="1"/>
    <col min="33" max="33" width="22.75" style="111" bestFit="1" customWidth="1"/>
    <col min="34" max="34" width="9.25" style="111" customWidth="1"/>
    <col min="35" max="38" width="8.75" style="111" customWidth="1"/>
    <col min="39" max="47" width="6.75" style="111" customWidth="1"/>
    <col min="48" max="49" width="30.625" style="111" customWidth="1"/>
    <col min="50" max="16384" width="9" style="111"/>
  </cols>
  <sheetData>
    <row r="1" spans="1:49" ht="51" x14ac:dyDescent="0.25">
      <c r="A1" s="12" t="s">
        <v>8557</v>
      </c>
      <c r="B1" s="12" t="s">
        <v>8558</v>
      </c>
      <c r="C1" s="12" t="s">
        <v>8562</v>
      </c>
      <c r="D1" s="12" t="s">
        <v>28</v>
      </c>
      <c r="E1" t="s">
        <v>8563</v>
      </c>
      <c r="F1" s="12" t="s">
        <v>8564</v>
      </c>
      <c r="G1" s="12" t="s">
        <v>8565</v>
      </c>
      <c r="H1" s="12" t="s">
        <v>8566</v>
      </c>
      <c r="I1" s="12" t="s">
        <v>6494</v>
      </c>
      <c r="J1" s="12" t="s">
        <v>8567</v>
      </c>
      <c r="K1" s="12" t="s">
        <v>7082</v>
      </c>
      <c r="L1" s="12" t="s">
        <v>8568</v>
      </c>
      <c r="M1" s="12" t="s">
        <v>8569</v>
      </c>
      <c r="N1" s="12" t="s">
        <v>8570</v>
      </c>
      <c r="O1" s="12" t="s">
        <v>8571</v>
      </c>
      <c r="P1" s="12" t="s">
        <v>76</v>
      </c>
      <c r="Q1" s="12" t="s">
        <v>77</v>
      </c>
      <c r="R1" s="12" t="s">
        <v>78</v>
      </c>
      <c r="S1" s="12" t="s">
        <v>79</v>
      </c>
      <c r="T1" s="12" t="s">
        <v>80</v>
      </c>
      <c r="U1" s="12" t="s">
        <v>81</v>
      </c>
      <c r="V1" s="12" t="s">
        <v>82</v>
      </c>
      <c r="W1" s="12" t="s">
        <v>83</v>
      </c>
      <c r="X1" s="12" t="s">
        <v>7</v>
      </c>
      <c r="Y1" s="12" t="s">
        <v>8572</v>
      </c>
      <c r="Z1" s="12" t="s">
        <v>84</v>
      </c>
      <c r="AA1" s="12" t="s">
        <v>85</v>
      </c>
      <c r="AB1" s="12" t="s">
        <v>8573</v>
      </c>
      <c r="AC1" s="12" t="s">
        <v>7153</v>
      </c>
      <c r="AD1" s="12" t="s">
        <v>8574</v>
      </c>
      <c r="AE1" s="12" t="s">
        <v>7156</v>
      </c>
      <c r="AF1" s="12" t="s">
        <v>7155</v>
      </c>
      <c r="AG1" s="12" t="s">
        <v>38</v>
      </c>
      <c r="AH1" s="12" t="s">
        <v>8575</v>
      </c>
      <c r="AI1" s="12" t="s">
        <v>8576</v>
      </c>
      <c r="AJ1" s="12" t="s">
        <v>8577</v>
      </c>
      <c r="AK1" s="12" t="s">
        <v>8578</v>
      </c>
      <c r="AL1" s="12" t="s">
        <v>0</v>
      </c>
      <c r="AM1" s="12" t="s">
        <v>8579</v>
      </c>
      <c r="AN1" s="12" t="s">
        <v>8580</v>
      </c>
      <c r="AO1" s="12" t="s">
        <v>8581</v>
      </c>
      <c r="AP1" s="12" t="s">
        <v>8582</v>
      </c>
      <c r="AQ1" s="12" t="s">
        <v>8583</v>
      </c>
      <c r="AR1" s="12" t="s">
        <v>8584</v>
      </c>
      <c r="AS1" s="12" t="s">
        <v>8585</v>
      </c>
      <c r="AT1" s="12" t="s">
        <v>8586</v>
      </c>
      <c r="AU1" s="12" t="s">
        <v>8587</v>
      </c>
      <c r="AV1" s="12" t="s">
        <v>8588</v>
      </c>
      <c r="AW1" s="12" t="s">
        <v>8589</v>
      </c>
    </row>
    <row r="2" spans="1:49" hidden="1" x14ac:dyDescent="0.25">
      <c r="A2" s="12"/>
      <c r="B2" s="12"/>
      <c r="C2" s="112"/>
      <c r="D2" s="112"/>
      <c r="E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12"/>
      <c r="AK2" s="112"/>
      <c r="AL2" s="12"/>
      <c r="AM2" s="12"/>
      <c r="AN2" s="12"/>
      <c r="AO2" s="12"/>
      <c r="AP2" s="12"/>
      <c r="AQ2" s="12"/>
      <c r="AR2" s="12"/>
      <c r="AS2" s="12"/>
      <c r="AT2" s="12"/>
      <c r="AU2" s="12"/>
      <c r="AV2" s="12"/>
      <c r="AW2" s="12"/>
    </row>
  </sheetData>
  <pageMargins left="0.7" right="0.7" top="0.75" bottom="0.75" header="0.3" footer="0.3"/>
  <customProperties>
    <customPr name="layoutContexts" r:id="rId1"/>
  </customProperties>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499984740745262"/>
  </sheetPr>
  <dimension ref="A1:B78"/>
  <sheetViews>
    <sheetView showGridLines="0" zoomScale="70" zoomScaleNormal="70" workbookViewId="0">
      <selection activeCell="B11" sqref="B11"/>
    </sheetView>
  </sheetViews>
  <sheetFormatPr baseColWidth="10" defaultColWidth="10.625" defaultRowHeight="15.75" customHeight="1" x14ac:dyDescent="0.25"/>
  <cols>
    <col min="1" max="1" width="6.125" style="78" customWidth="1"/>
    <col min="2" max="2" width="179.625" style="78" customWidth="1"/>
    <col min="3" max="5" width="10.625" style="78" customWidth="1"/>
    <col min="6" max="16384" width="10.625" style="78"/>
  </cols>
  <sheetData>
    <row r="1" spans="1:2" s="77" customFormat="1" ht="15.75" customHeight="1" x14ac:dyDescent="0.3">
      <c r="A1" s="76" t="s">
        <v>8590</v>
      </c>
    </row>
    <row r="3" spans="1:2" x14ac:dyDescent="0.25">
      <c r="A3" s="79" t="s">
        <v>8591</v>
      </c>
      <c r="B3" s="80"/>
    </row>
    <row r="4" spans="1:2" x14ac:dyDescent="0.25">
      <c r="B4" s="80"/>
    </row>
    <row r="5" spans="1:2" x14ac:dyDescent="0.25">
      <c r="B5" s="80" t="s">
        <v>8592</v>
      </c>
    </row>
    <row r="6" spans="1:2" x14ac:dyDescent="0.25">
      <c r="B6" s="80" t="s">
        <v>8593</v>
      </c>
    </row>
    <row r="7" spans="1:2" ht="31.5" x14ac:dyDescent="0.25">
      <c r="B7" s="80" t="s">
        <v>8594</v>
      </c>
    </row>
    <row r="8" spans="1:2" x14ac:dyDescent="0.25">
      <c r="B8" s="80"/>
    </row>
    <row r="9" spans="1:2" x14ac:dyDescent="0.25">
      <c r="B9" s="81" t="s">
        <v>8595</v>
      </c>
    </row>
    <row r="10" spans="1:2" x14ac:dyDescent="0.25">
      <c r="B10" s="80" t="s">
        <v>8596</v>
      </c>
    </row>
    <row r="11" spans="1:2" ht="31.5" x14ac:dyDescent="0.25">
      <c r="B11" s="80" t="s">
        <v>8597</v>
      </c>
    </row>
    <row r="12" spans="1:2" x14ac:dyDescent="0.25">
      <c r="B12" s="80" t="s">
        <v>8598</v>
      </c>
    </row>
    <row r="13" spans="1:2" x14ac:dyDescent="0.25">
      <c r="B13" s="115"/>
    </row>
    <row r="14" spans="1:2" x14ac:dyDescent="0.25">
      <c r="A14" s="77" t="s">
        <v>8599</v>
      </c>
      <c r="B14" s="80"/>
    </row>
    <row r="15" spans="1:2" x14ac:dyDescent="0.25">
      <c r="B15" s="80" t="s">
        <v>8600</v>
      </c>
    </row>
    <row r="16" spans="1:2" x14ac:dyDescent="0.25">
      <c r="B16" s="80" t="s">
        <v>8601</v>
      </c>
    </row>
    <row r="17" spans="1:2" x14ac:dyDescent="0.25">
      <c r="B17" s="80" t="s">
        <v>8602</v>
      </c>
    </row>
    <row r="18" spans="1:2" ht="31.5" x14ac:dyDescent="0.25">
      <c r="B18" s="80" t="s">
        <v>8603</v>
      </c>
    </row>
    <row r="19" spans="1:2" x14ac:dyDescent="0.25">
      <c r="B19" s="80" t="s">
        <v>8604</v>
      </c>
    </row>
    <row r="20" spans="1:2" x14ac:dyDescent="0.25">
      <c r="B20" s="80" t="s">
        <v>8605</v>
      </c>
    </row>
    <row r="21" spans="1:2" x14ac:dyDescent="0.25">
      <c r="B21" s="80"/>
    </row>
    <row r="22" spans="1:2" x14ac:dyDescent="0.25">
      <c r="A22" s="77" t="s">
        <v>8606</v>
      </c>
      <c r="B22" s="80"/>
    </row>
    <row r="23" spans="1:2" x14ac:dyDescent="0.25">
      <c r="B23" s="80" t="s">
        <v>8607</v>
      </c>
    </row>
    <row r="24" spans="1:2" x14ac:dyDescent="0.25">
      <c r="B24" s="80"/>
    </row>
    <row r="25" spans="1:2" x14ac:dyDescent="0.25">
      <c r="A25" s="77" t="s">
        <v>8608</v>
      </c>
      <c r="B25" s="80"/>
    </row>
    <row r="26" spans="1:2" x14ac:dyDescent="0.25">
      <c r="A26" s="77"/>
      <c r="B26" s="80" t="s">
        <v>8609</v>
      </c>
    </row>
    <row r="27" spans="1:2" ht="31.5" x14ac:dyDescent="0.25">
      <c r="A27" s="77"/>
      <c r="B27" s="80" t="s">
        <v>8610</v>
      </c>
    </row>
    <row r="28" spans="1:2" x14ac:dyDescent="0.25">
      <c r="A28" s="77"/>
      <c r="B28" s="80" t="s">
        <v>8611</v>
      </c>
    </row>
    <row r="29" spans="1:2" x14ac:dyDescent="0.25">
      <c r="A29" s="77"/>
      <c r="B29" s="80" t="s">
        <v>8612</v>
      </c>
    </row>
    <row r="30" spans="1:2" x14ac:dyDescent="0.25">
      <c r="A30" s="77"/>
      <c r="B30" s="80"/>
    </row>
    <row r="31" spans="1:2" x14ac:dyDescent="0.25">
      <c r="A31" s="77"/>
      <c r="B31" s="81" t="s">
        <v>8613</v>
      </c>
    </row>
    <row r="32" spans="1:2" x14ac:dyDescent="0.25">
      <c r="A32" s="77"/>
      <c r="B32" s="80" t="s">
        <v>8614</v>
      </c>
    </row>
    <row r="33" spans="1:2" x14ac:dyDescent="0.25">
      <c r="A33" s="77"/>
      <c r="B33" s="82" t="s">
        <v>8615</v>
      </c>
    </row>
    <row r="34" spans="1:2" x14ac:dyDescent="0.25">
      <c r="A34" s="77"/>
      <c r="B34" s="80" t="s">
        <v>8616</v>
      </c>
    </row>
    <row r="35" spans="1:2" x14ac:dyDescent="0.25">
      <c r="A35" s="77"/>
      <c r="B35" s="80" t="s">
        <v>8617</v>
      </c>
    </row>
    <row r="36" spans="1:2" x14ac:dyDescent="0.25">
      <c r="A36" s="77"/>
      <c r="B36" s="80" t="s">
        <v>8618</v>
      </c>
    </row>
    <row r="37" spans="1:2" x14ac:dyDescent="0.25">
      <c r="B37" s="80"/>
    </row>
    <row r="38" spans="1:2" x14ac:dyDescent="0.25">
      <c r="A38" s="77" t="s">
        <v>8619</v>
      </c>
      <c r="B38" s="80"/>
    </row>
    <row r="39" spans="1:2" x14ac:dyDescent="0.25">
      <c r="B39" s="80" t="s">
        <v>8620</v>
      </c>
    </row>
    <row r="40" spans="1:2" x14ac:dyDescent="0.25">
      <c r="B40" s="80" t="s">
        <v>8621</v>
      </c>
    </row>
    <row r="41" spans="1:2" x14ac:dyDescent="0.25">
      <c r="B41" s="80" t="s">
        <v>8622</v>
      </c>
    </row>
    <row r="42" spans="1:2" x14ac:dyDescent="0.25">
      <c r="B42" s="80" t="s">
        <v>8623</v>
      </c>
    </row>
    <row r="43" spans="1:2" ht="31.5" x14ac:dyDescent="0.25">
      <c r="B43" s="80" t="s">
        <v>8624</v>
      </c>
    </row>
    <row r="44" spans="1:2" x14ac:dyDescent="0.25">
      <c r="B44" s="80"/>
    </row>
    <row r="45" spans="1:2" x14ac:dyDescent="0.25">
      <c r="B45" s="81" t="s">
        <v>8625</v>
      </c>
    </row>
    <row r="46" spans="1:2" x14ac:dyDescent="0.25">
      <c r="B46" s="80" t="s">
        <v>8626</v>
      </c>
    </row>
    <row r="47" spans="1:2" x14ac:dyDescent="0.25">
      <c r="B47" s="80" t="s">
        <v>8627</v>
      </c>
    </row>
    <row r="48" spans="1:2" x14ac:dyDescent="0.25">
      <c r="B48" s="80" t="s">
        <v>8628</v>
      </c>
    </row>
    <row r="49" spans="1:2" x14ac:dyDescent="0.25">
      <c r="B49" s="80" t="s">
        <v>8629</v>
      </c>
    </row>
    <row r="50" spans="1:2" x14ac:dyDescent="0.25">
      <c r="B50" s="80" t="s">
        <v>8630</v>
      </c>
    </row>
    <row r="51" spans="1:2" x14ac:dyDescent="0.25">
      <c r="B51" s="80"/>
    </row>
    <row r="52" spans="1:2" x14ac:dyDescent="0.25">
      <c r="A52" s="77" t="s">
        <v>8631</v>
      </c>
      <c r="B52" s="80"/>
    </row>
    <row r="53" spans="1:2" x14ac:dyDescent="0.25">
      <c r="B53" s="80" t="s">
        <v>8632</v>
      </c>
    </row>
    <row r="54" spans="1:2" ht="31.5" x14ac:dyDescent="0.25">
      <c r="B54" s="80" t="s">
        <v>8633</v>
      </c>
    </row>
    <row r="55" spans="1:2" x14ac:dyDescent="0.25">
      <c r="B55" s="80"/>
    </row>
    <row r="56" spans="1:2" x14ac:dyDescent="0.25">
      <c r="A56" s="77" t="s">
        <v>8634</v>
      </c>
      <c r="B56" s="80"/>
    </row>
    <row r="57" spans="1:2" ht="31.5" x14ac:dyDescent="0.25">
      <c r="B57" s="80" t="s">
        <v>8635</v>
      </c>
    </row>
    <row r="58" spans="1:2" x14ac:dyDescent="0.25">
      <c r="B58" s="80" t="s">
        <v>8636</v>
      </c>
    </row>
    <row r="59" spans="1:2" ht="63" x14ac:dyDescent="0.25">
      <c r="B59" s="80" t="s">
        <v>8637</v>
      </c>
    </row>
    <row r="60" spans="1:2" x14ac:dyDescent="0.25">
      <c r="B60" s="80" t="s">
        <v>8638</v>
      </c>
    </row>
    <row r="61" spans="1:2" x14ac:dyDescent="0.25">
      <c r="B61" s="80"/>
    </row>
    <row r="62" spans="1:2" x14ac:dyDescent="0.25">
      <c r="A62" s="77" t="s">
        <v>8639</v>
      </c>
      <c r="B62" s="80"/>
    </row>
    <row r="63" spans="1:2" ht="31.5" x14ac:dyDescent="0.25">
      <c r="B63" s="80" t="s">
        <v>8640</v>
      </c>
    </row>
    <row r="64" spans="1:2" ht="31.5" x14ac:dyDescent="0.25">
      <c r="B64" s="80" t="s">
        <v>8641</v>
      </c>
    </row>
    <row r="65" spans="1:2" ht="31.5" x14ac:dyDescent="0.25">
      <c r="B65" s="80" t="s">
        <v>8642</v>
      </c>
    </row>
    <row r="66" spans="1:2" x14ac:dyDescent="0.25">
      <c r="B66" s="80" t="s">
        <v>8643</v>
      </c>
    </row>
    <row r="67" spans="1:2" x14ac:dyDescent="0.25">
      <c r="B67" s="80"/>
    </row>
    <row r="68" spans="1:2" x14ac:dyDescent="0.25">
      <c r="A68" s="77" t="s">
        <v>8644</v>
      </c>
      <c r="B68" s="80"/>
    </row>
    <row r="69" spans="1:2" x14ac:dyDescent="0.25">
      <c r="B69" s="80" t="s">
        <v>8645</v>
      </c>
    </row>
    <row r="70" spans="1:2" x14ac:dyDescent="0.25">
      <c r="B70" s="80"/>
    </row>
    <row r="71" spans="1:2" hidden="1" x14ac:dyDescent="0.25">
      <c r="A71" s="77" t="s">
        <v>8646</v>
      </c>
      <c r="B71" s="80"/>
    </row>
    <row r="72" spans="1:2" hidden="1" x14ac:dyDescent="0.25">
      <c r="B72" s="80" t="s">
        <v>8647</v>
      </c>
    </row>
    <row r="73" spans="1:2" hidden="1" x14ac:dyDescent="0.25">
      <c r="B73" s="80" t="s">
        <v>8648</v>
      </c>
    </row>
    <row r="74" spans="1:2" hidden="1" x14ac:dyDescent="0.25">
      <c r="B74" s="80" t="s">
        <v>8649</v>
      </c>
    </row>
    <row r="75" spans="1:2" x14ac:dyDescent="0.25">
      <c r="B75" s="80"/>
    </row>
    <row r="76" spans="1:2" x14ac:dyDescent="0.25">
      <c r="A76" s="77" t="s">
        <v>8650</v>
      </c>
      <c r="B76" s="80"/>
    </row>
    <row r="77" spans="1:2" x14ac:dyDescent="0.25">
      <c r="B77" s="80" t="s">
        <v>8651</v>
      </c>
    </row>
    <row r="78" spans="1:2" x14ac:dyDescent="0.25">
      <c r="B78" s="80" t="s">
        <v>8652</v>
      </c>
    </row>
  </sheetData>
  <hyperlinks>
    <hyperlink ref="B33" r:id="rId1"/>
  </hyperlinks>
  <pageMargins left="0.7" right="0.7" top="0.75" bottom="0.75" header="0.3" footer="0.3"/>
  <pageSetup orientation="portrait" r:id="rId2"/>
  <customProperties>
    <customPr name="layoutContext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sheetPr>
  <dimension ref="A1:AT52"/>
  <sheetViews>
    <sheetView tabSelected="1" showWhiteSpace="0" zoomScaleNormal="100" zoomScaleSheetLayoutView="80" workbookViewId="0">
      <pane ySplit="4" topLeftCell="A5" activePane="bottomLeft" state="frozen"/>
      <selection pane="bottomLeft" activeCell="V5" sqref="V5"/>
    </sheetView>
  </sheetViews>
  <sheetFormatPr baseColWidth="10" defaultColWidth="10.75" defaultRowHeight="15.75" x14ac:dyDescent="0.25"/>
  <cols>
    <col min="1" max="2" width="10.625" customWidth="1"/>
    <col min="3" max="3" width="9.75" bestFit="1" customWidth="1"/>
    <col min="4" max="4" width="13.75" hidden="1" customWidth="1"/>
    <col min="5" max="5" width="25.625" customWidth="1"/>
    <col min="6" max="6" width="5.625" hidden="1" customWidth="1"/>
    <col min="7" max="7" width="30" hidden="1" customWidth="1"/>
    <col min="8" max="8" width="14.25" hidden="1" customWidth="1"/>
    <col min="9" max="9" width="14.5" hidden="1" customWidth="1"/>
    <col min="10" max="10" width="32.125" hidden="1" customWidth="1"/>
    <col min="11" max="11" width="25.625" customWidth="1"/>
    <col min="12" max="12" width="5.625" hidden="1" customWidth="1"/>
    <col min="13" max="13" width="10.625" customWidth="1"/>
    <col min="14" max="14" width="7.625" customWidth="1"/>
    <col min="15" max="15" width="10.625" customWidth="1"/>
    <col min="16" max="16" width="15.75" hidden="1" customWidth="1"/>
    <col min="17" max="17" width="7.625" customWidth="1"/>
    <col min="18" max="18" width="10.625" customWidth="1"/>
    <col min="19" max="19" width="15.75" hidden="1" customWidth="1"/>
    <col min="20" max="20" width="7.625" customWidth="1"/>
    <col min="21" max="21" width="10.625" customWidth="1"/>
    <col min="22" max="22" width="25.625" customWidth="1"/>
    <col min="23" max="24" width="10.625" customWidth="1"/>
    <col min="25" max="25" width="10.625" hidden="1" customWidth="1"/>
    <col min="26" max="26" width="30.625" customWidth="1"/>
    <col min="27" max="27" width="13" customWidth="1"/>
    <col min="28" max="28" width="30.625" customWidth="1"/>
    <col min="29" max="29" width="10.625" customWidth="1"/>
    <col min="30" max="30" width="10.25" customWidth="1"/>
    <col min="31" max="31" width="20.625" customWidth="1"/>
    <col min="32" max="32" width="30.625" customWidth="1"/>
    <col min="33" max="45" width="10.625" customWidth="1"/>
    <col min="46" max="46" width="30.625" customWidth="1"/>
    <col min="47" max="48" width="10.75" customWidth="1"/>
  </cols>
  <sheetData>
    <row r="1" spans="1:46" ht="25.5" x14ac:dyDescent="0.25">
      <c r="A1" s="58" t="s">
        <v>7516</v>
      </c>
      <c r="B1" s="59" t="s">
        <v>8653</v>
      </c>
      <c r="C1" s="106" t="s">
        <v>8654</v>
      </c>
      <c r="D1" s="136"/>
      <c r="E1" s="136"/>
      <c r="F1" s="136"/>
      <c r="G1" s="136"/>
      <c r="H1" s="136"/>
      <c r="I1" s="136"/>
      <c r="J1" s="136"/>
      <c r="K1" s="136"/>
      <c r="L1" s="137"/>
      <c r="M1" s="155" t="s">
        <v>8655</v>
      </c>
      <c r="N1" s="156"/>
      <c r="O1" s="156"/>
      <c r="P1" s="156"/>
      <c r="Q1" s="156"/>
      <c r="R1" s="156"/>
      <c r="S1" s="156"/>
      <c r="T1" s="156"/>
      <c r="U1" s="156"/>
      <c r="V1" s="156"/>
      <c r="W1" s="156"/>
      <c r="X1" s="157"/>
      <c r="Y1" s="138" t="s">
        <v>8656</v>
      </c>
      <c r="Z1" s="136"/>
      <c r="AA1" s="136"/>
      <c r="AB1" s="136"/>
      <c r="AC1" s="136"/>
      <c r="AD1" s="136"/>
      <c r="AE1" s="136"/>
      <c r="AF1" s="137"/>
      <c r="AG1" s="155" t="s">
        <v>8657</v>
      </c>
      <c r="AH1" s="156"/>
      <c r="AI1" s="157"/>
      <c r="AJ1" s="170" t="s">
        <v>8658</v>
      </c>
      <c r="AK1" s="171"/>
      <c r="AL1" s="171"/>
      <c r="AM1" s="171"/>
      <c r="AN1" s="171"/>
      <c r="AO1" s="171"/>
      <c r="AP1" s="171"/>
      <c r="AQ1" s="171"/>
      <c r="AR1" s="171"/>
      <c r="AS1" s="172"/>
      <c r="AT1" s="43"/>
    </row>
    <row r="2" spans="1:46" x14ac:dyDescent="0.25">
      <c r="A2" s="166" t="s">
        <v>8659</v>
      </c>
      <c r="B2" s="145" t="s">
        <v>8660</v>
      </c>
      <c r="C2" s="147" t="s">
        <v>8661</v>
      </c>
      <c r="D2" s="100"/>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43" t="s">
        <v>8680</v>
      </c>
      <c r="X2" s="145" t="s">
        <v>8681</v>
      </c>
      <c r="Y2" s="147" t="s">
        <v>8682</v>
      </c>
      <c r="Z2" s="153" t="s">
        <v>8683</v>
      </c>
      <c r="AA2" s="164" t="s">
        <v>8684</v>
      </c>
      <c r="AB2" s="151" t="s">
        <v>8685</v>
      </c>
      <c r="AC2" s="151" t="s">
        <v>8686</v>
      </c>
      <c r="AD2" s="139" t="s">
        <v>8687</v>
      </c>
      <c r="AE2" s="139" t="s">
        <v>8688</v>
      </c>
      <c r="AF2" s="141" t="s">
        <v>8689</v>
      </c>
      <c r="AG2" s="166" t="s">
        <v>8690</v>
      </c>
      <c r="AH2" s="143" t="s">
        <v>8691</v>
      </c>
      <c r="AI2" s="145" t="s">
        <v>8692</v>
      </c>
      <c r="AJ2" s="168" t="s">
        <v>8693</v>
      </c>
      <c r="AK2" s="168" t="s">
        <v>8694</v>
      </c>
      <c r="AL2" s="158" t="s">
        <v>8695</v>
      </c>
      <c r="AM2" s="159"/>
      <c r="AN2" s="175" t="s">
        <v>8696</v>
      </c>
      <c r="AO2" s="176"/>
      <c r="AP2" s="176"/>
      <c r="AQ2" s="176"/>
      <c r="AR2" s="176"/>
      <c r="AS2" s="176"/>
      <c r="AT2" s="162" t="s">
        <v>8644</v>
      </c>
    </row>
    <row r="3" spans="1:46" ht="63.4" customHeight="1" thickBot="1" x14ac:dyDescent="0.3">
      <c r="A3" s="167"/>
      <c r="B3" s="146"/>
      <c r="C3" s="148"/>
      <c r="D3" s="101" t="s">
        <v>8697</v>
      </c>
      <c r="E3" s="140"/>
      <c r="F3" s="150"/>
      <c r="G3" s="150"/>
      <c r="H3" s="140"/>
      <c r="I3" s="174"/>
      <c r="J3" s="150"/>
      <c r="K3" s="140"/>
      <c r="L3" s="161"/>
      <c r="M3" s="167"/>
      <c r="N3" s="152"/>
      <c r="O3" s="144"/>
      <c r="P3" s="150"/>
      <c r="Q3" s="152"/>
      <c r="R3" s="144"/>
      <c r="S3" s="150"/>
      <c r="T3" s="152"/>
      <c r="U3" s="144"/>
      <c r="V3" s="144"/>
      <c r="W3" s="144"/>
      <c r="X3" s="146"/>
      <c r="Y3" s="148"/>
      <c r="Z3" s="154"/>
      <c r="AA3" s="165"/>
      <c r="AB3" s="152"/>
      <c r="AC3" s="152"/>
      <c r="AD3" s="140"/>
      <c r="AE3" s="140"/>
      <c r="AF3" s="142"/>
      <c r="AG3" s="167"/>
      <c r="AH3" s="144"/>
      <c r="AI3" s="146"/>
      <c r="AJ3" s="169"/>
      <c r="AK3" s="169"/>
      <c r="AL3" s="60" t="s">
        <v>8698</v>
      </c>
      <c r="AM3" s="61" t="s">
        <v>8699</v>
      </c>
      <c r="AN3" s="62" t="s">
        <v>8700</v>
      </c>
      <c r="AO3" s="63" t="s">
        <v>8701</v>
      </c>
      <c r="AP3" s="63" t="s">
        <v>8702</v>
      </c>
      <c r="AQ3" s="63" t="s">
        <v>8703</v>
      </c>
      <c r="AR3" s="63" t="s">
        <v>8704</v>
      </c>
      <c r="AS3" s="63" t="s">
        <v>8705</v>
      </c>
      <c r="AT3" s="163"/>
    </row>
    <row r="4" spans="1:46" ht="26.25" thickBot="1" x14ac:dyDescent="0.3">
      <c r="A4" s="18" t="s">
        <v>8562</v>
      </c>
      <c r="B4" s="19" t="s">
        <v>28</v>
      </c>
      <c r="C4" s="34" t="s">
        <v>8565</v>
      </c>
      <c r="D4" s="20" t="s">
        <v>8564</v>
      </c>
      <c r="E4" s="23" t="s">
        <v>8567</v>
      </c>
      <c r="F4" s="22" t="s">
        <v>8566</v>
      </c>
      <c r="G4" s="22" t="s">
        <v>6494</v>
      </c>
      <c r="H4" s="34" t="s">
        <v>7082</v>
      </c>
      <c r="I4" s="34" t="s">
        <v>8569</v>
      </c>
      <c r="J4" s="31" t="s">
        <v>8568</v>
      </c>
      <c r="K4" s="23" t="s">
        <v>8571</v>
      </c>
      <c r="L4" s="22" t="s">
        <v>8570</v>
      </c>
      <c r="M4" s="20" t="s">
        <v>76</v>
      </c>
      <c r="N4" s="36" t="s">
        <v>77</v>
      </c>
      <c r="O4" s="23" t="s">
        <v>79</v>
      </c>
      <c r="P4" s="31" t="s">
        <v>78</v>
      </c>
      <c r="Q4" s="36" t="s">
        <v>80</v>
      </c>
      <c r="R4" s="23" t="s">
        <v>82</v>
      </c>
      <c r="S4" s="31" t="s">
        <v>81</v>
      </c>
      <c r="T4" s="36" t="s">
        <v>83</v>
      </c>
      <c r="U4" s="23" t="s">
        <v>7</v>
      </c>
      <c r="V4" s="23" t="s">
        <v>8572</v>
      </c>
      <c r="W4" s="64" t="s">
        <v>84</v>
      </c>
      <c r="X4" s="64" t="s">
        <v>85</v>
      </c>
      <c r="Y4" s="20" t="s">
        <v>8573</v>
      </c>
      <c r="Z4" s="23" t="s">
        <v>7153</v>
      </c>
      <c r="AA4" s="36" t="s">
        <v>8574</v>
      </c>
      <c r="AB4" s="65" t="s">
        <v>7155</v>
      </c>
      <c r="AC4" s="65" t="s">
        <v>7156</v>
      </c>
      <c r="AD4" s="66" t="s">
        <v>8576</v>
      </c>
      <c r="AE4" s="66" t="s">
        <v>38</v>
      </c>
      <c r="AF4" s="66" t="s">
        <v>8575</v>
      </c>
      <c r="AG4" s="20" t="s">
        <v>8577</v>
      </c>
      <c r="AH4" s="23" t="s">
        <v>8578</v>
      </c>
      <c r="AI4" s="67" t="s">
        <v>0</v>
      </c>
      <c r="AJ4" s="68" t="s">
        <v>8579</v>
      </c>
      <c r="AK4" s="69" t="s">
        <v>8580</v>
      </c>
      <c r="AL4" s="23" t="s">
        <v>8581</v>
      </c>
      <c r="AM4" s="23" t="s">
        <v>8588</v>
      </c>
      <c r="AN4" s="20" t="s">
        <v>8582</v>
      </c>
      <c r="AO4" s="23" t="s">
        <v>8583</v>
      </c>
      <c r="AP4" s="23" t="s">
        <v>8584</v>
      </c>
      <c r="AQ4" s="23" t="s">
        <v>8585</v>
      </c>
      <c r="AR4" s="23" t="s">
        <v>8586</v>
      </c>
      <c r="AS4" s="23" t="s">
        <v>8587</v>
      </c>
      <c r="AT4" s="20" t="s">
        <v>8589</v>
      </c>
    </row>
    <row r="5" spans="1:46" ht="63.75" x14ac:dyDescent="0.25">
      <c r="A5" s="4">
        <v>45110</v>
      </c>
      <c r="B5" s="28" t="s">
        <v>18257</v>
      </c>
      <c r="C5" s="74" t="s">
        <v>21</v>
      </c>
      <c r="D5" s="2"/>
      <c r="E5" s="2" t="s">
        <v>6311</v>
      </c>
      <c r="F5" s="90">
        <f>IF(NOT(ISBLANK(T5W_MISC[[#This Row],['#org+leader]])),VLOOKUP(T5W_MISC[[#This Row],['#org+leader]],Organizaciones!$A:$C,3,FALSE),"")</f>
        <v>337</v>
      </c>
      <c r="G5" s="3" t="str">
        <f>IF( AND(NOT(ISBLANK(T5W_MISC[[#This Row],['#org+leader]])),T5W_MISC[[#This Row],['#meta+hrp]]="Sí"),
VLOOKUP( CONCATENATE($A$1, " # ",T5W_MISC[[#This Row],['#org+leader]]),Clusters___Org['#organization+name+hpctools+edited],1,FALSE),
"")</f>
        <v/>
      </c>
      <c r="H5" s="74"/>
      <c r="I5" s="74" t="str" cm="1">
        <f t="array" ref="I5">IF(NOT(ISBLANK(T5W_MISC[[#This Row],['#project+code_name]])),VALUE(VLOOKUP(LEFT(T5W_MISC[[#This Row],['#project+code_name]],255),LEFT(Cluster___Org___Projects[['#project+code_name]:['#project+id]],255),2,FALSE)),"")</f>
        <v/>
      </c>
      <c r="J5"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5" s="2" t="s">
        <v>6311</v>
      </c>
      <c r="L5" s="105">
        <f>IF(NOT(ISBLANK(T5W_MISC[[#This Row],['#org+impl]])),VLOOKUP(T5W_MISC[[#This Row],['#org+impl]],Organizaciones!$A:$C,3,FALSE),"")</f>
        <v>337</v>
      </c>
      <c r="M5" s="1" t="s">
        <v>229</v>
      </c>
      <c r="N5" s="35" t="str" cm="1">
        <f t="array" aca="1" ref="N5" ca="1">IF(NOT(ISBLANK(T5W_MISC[[#This Row],['#adm1+name]])),
OFFSET(Admin1_1[[#Headers],['#adm1+name]],MATCH(T5W_MISC[[#This Row],['#adm1+name]],Admin1,0),1),
IF(ISNA(VLOOKUP(LEFT(T5W_MISC[[#This Row],['#project+code_name]],15),LEFT(Cluster___Org___Projects[['#project+code_name]:['#project+id]],15),2,FALSE))&lt;&gt;"", "","")
)</f>
        <v>VE19</v>
      </c>
      <c r="O5" s="2" t="s">
        <v>229</v>
      </c>
      <c r="P5" s="70" t="str" cm="1">
        <f t="array" aca="1" ref="P5" ca="1">IF(NOT(ISBLANK(T5W_MISC[[#This Row],['#adm2+name]])),
CONCATENATE(T5W_MISC[[#This Row],['#adm1+code]],"-",T5W_MISC[[#This Row],['#adm2+name]]),
IF(ISNA(VLOOKUP(LEFT(T5W_MISC[[#This Row],['#project+code_name]],15),LEFT(Cluster___Org___Projects[['#project+code_name]:['#project+id]],15),2,FALSE))&lt;&gt;"", "","")
)</f>
        <v>VE19-Sucre</v>
      </c>
      <c r="Q5" s="35" t="str" cm="1">
        <f t="array" aca="1" ref="Q5" ca="1">IF(NOT(ISBLANK(T5W_MISC[[#This Row],['#adm2+name]])),
VLOOKUP(T5W_MISC[[#This Row],['#meta+check_adm1code_adm2name]],Admin2_1[#All],5,FALSE),
IF(ISNA(VLOOKUP(LEFT(T5W_MISC[[#This Row],['#project+code_name]],15),LEFT(Cluster___Org___Projects[['#project+code_name]:['#project+id]],15),2,FALSE))&lt;&gt;"", "","")
)</f>
        <v>VE1914</v>
      </c>
      <c r="R5" s="2" t="s">
        <v>568</v>
      </c>
      <c r="S5" s="70" t="str" cm="1">
        <f t="array" aca="1" ref="S5" ca="1">IF(NOT(ISBLANK(T5W_MISC[[#This Row],['#adm3+name]])),
CONCATENATE(T5W_MISC[[#This Row],['#adm2+code]],"-",T5W_MISC[[#This Row],['#adm3+name]]),
IF(ISNA(VLOOKUP(LEFT(T5W_MISC[[#This Row],['#project+code_name]],15),LEFT(Cluster___Org___Projects[['#project+code_name]:['#project+id]],15),2,FALSE))&lt;&gt;"", "","")
)</f>
        <v>VE1914-Santa Inés</v>
      </c>
      <c r="T5" s="35" t="str" cm="1">
        <f t="array" aca="1" ref="T5" ca="1">IF(NOT(ISBLANK(T5W_MISC[[#This Row],['#adm3+name]])),
VLOOKUP(T5W_MISC[[#This Row],['#meta+check_adm2code_adm3name]],Admin3_1[#All],5,FALSE),
IF(ISNA(VLOOKUP(LEFT(T5W_MISC[[#This Row],['#project+code_name]],15),LEFT(Cluster___Org___Projects[['#project+code_name]:['#project+id]],15),2,FALSE))&lt;&gt;"", "","")
)</f>
        <v>VE191403</v>
      </c>
      <c r="U5" s="57" t="s">
        <v>27</v>
      </c>
      <c r="V5" s="2" t="s">
        <v>18271</v>
      </c>
      <c r="W5" s="95" t="s">
        <v>18273</v>
      </c>
      <c r="X5" s="96">
        <v>-64.141126999999997</v>
      </c>
      <c r="Y5" s="1"/>
      <c r="Z5" s="2" t="s">
        <v>7518</v>
      </c>
      <c r="AA5" s="3" t="str" cm="1">
        <f t="array" ref="AA5">IF(T5W_MISC[[#This Row],['#activity+name+selected]]&lt;&gt;"",VLOOKUP(LEFT(T5W_MISC[[#This Row],['#activity+name+selected]],255),LEFT(Logframe[['#activity+name+selected]:['#activity+indicator+unit]],255),2,FALSE),"")</f>
        <v>AUX/AAP.01</v>
      </c>
      <c r="AB5" s="3" t="str" cm="1">
        <f t="array" ref="AB5">IF(T5W_MISC[[#This Row],['#activity+name+selected]]&lt;&gt;"",VLOOKUP(LEFT(T5W_MISC[[#This Row],['#activity+name+selected]],255),LEFT(Logframe[['#activity+name+selected]:['#activity+indicator+unit]],255),5,FALSE),"")</f>
        <v># de personas alcanzadas mediante informaciones a la comunidad sobre servicios, beneficios y comportamiento esperados del personal humanitario y cómo compartir retroalimentación</v>
      </c>
      <c r="AC5" s="3" t="str" cm="1">
        <f t="array" ref="AC5">IF(T5W_MISC[[#This Row],['#activity+name+selected]]&lt;&gt;"",VLOOKUP(LEFT(T5W_MISC[[#This Row],['#activity+name+selected]],255),LEFT(Logframe[['#activity+name+selected]:['#activity+indicator+unit]],255),6,FALSE),"")</f>
        <v/>
      </c>
      <c r="AD5" s="38"/>
      <c r="AE5" s="98"/>
      <c r="AF5" s="98"/>
      <c r="AG5" s="5">
        <v>45097</v>
      </c>
      <c r="AH5" s="6">
        <v>45097</v>
      </c>
      <c r="AI5" s="45" t="s">
        <v>11</v>
      </c>
      <c r="AJ5" s="46" t="s">
        <v>21</v>
      </c>
      <c r="AK5" s="27">
        <v>21</v>
      </c>
      <c r="AL5" s="41"/>
      <c r="AM5" s="42"/>
      <c r="AN5" s="27"/>
      <c r="AO5" s="51"/>
      <c r="AP5" s="27">
        <v>3</v>
      </c>
      <c r="AQ5" s="51">
        <v>18</v>
      </c>
      <c r="AR5" s="27"/>
      <c r="AS5" s="30"/>
      <c r="AT5" s="1" t="s">
        <v>18272</v>
      </c>
    </row>
    <row r="6" spans="1:46" x14ac:dyDescent="0.25">
      <c r="A6" s="4"/>
      <c r="B6" s="28"/>
      <c r="C6" s="33"/>
      <c r="D6" s="99"/>
      <c r="E6" s="2"/>
      <c r="F6" s="90" t="str">
        <f>IF(NOT(ISBLANK(T5W_MISC[[#This Row],['#org+leader]])),VLOOKUP(T5W_MISC[[#This Row],['#org+leader]],Organizaciones!$A:$C,3,FALSE),"")</f>
        <v/>
      </c>
      <c r="G6" s="3" t="str">
        <f>IF( AND(NOT(ISBLANK(T5W_MISC[[#This Row],['#org+leader]])),T5W_MISC[[#This Row],['#meta+hrp]]="Sí"),
VLOOKUP( CONCATENATE($A$1, " # ",T5W_MISC[[#This Row],['#org+leader]]),Clusters___Org['#organization+name+hpctools+edited],1,FALSE),
"")</f>
        <v/>
      </c>
      <c r="H6" s="33"/>
      <c r="I6" s="74" t="str" cm="1">
        <f t="array" ref="I6">IF(NOT(ISBLANK(T5W_MISC[[#This Row],['#project+code_name]])),VALUE(VLOOKUP(LEFT(T5W_MISC[[#This Row],['#project+code_name]],255),LEFT(Cluster___Org___Projects[['#project+code_name]:['#project+id]],255),2,FALSE)),"")</f>
        <v/>
      </c>
      <c r="J6"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6" s="2"/>
      <c r="L6" s="105" t="str">
        <f>IF(NOT(ISBLANK(T5W_MISC[[#This Row],['#org+impl]])),VLOOKUP(T5W_MISC[[#This Row],['#org+impl]],Organizaciones!$A:$C,3,FALSE),"")</f>
        <v/>
      </c>
      <c r="M6" s="1"/>
      <c r="N6" s="35" t="str" cm="1">
        <f t="array" aca="1" ref="N6" ca="1">IF(NOT(ISBLANK(T5W_MISC[[#This Row],['#adm1+name]])),
OFFSET(Admin1_1[[#Headers],['#adm1+name]],MATCH(T5W_MISC[[#This Row],['#adm1+name]],Admin1,0),1),
IF(ISNA(VLOOKUP(LEFT(T5W_MISC[[#This Row],['#project+code_name]],15),LEFT(Cluster___Org___Projects[['#project+code_name]:['#project+id]],15),2,FALSE))&lt;&gt;"", "","")
)</f>
        <v/>
      </c>
      <c r="O6" s="2"/>
      <c r="P6" s="70" t="str" cm="1">
        <f t="array" ref="P6">IF(NOT(ISBLANK(T5W_MISC[[#This Row],['#adm2+name]])),
CONCATENATE(T5W_MISC[[#This Row],['#adm1+code]],"-",T5W_MISC[[#This Row],['#adm2+name]]),
IF(ISNA(VLOOKUP(LEFT(T5W_MISC[[#This Row],['#project+code_name]],15),LEFT(Cluster___Org___Projects[['#project+code_name]:['#project+id]],15),2,FALSE))&lt;&gt;"", "","")
)</f>
        <v/>
      </c>
      <c r="Q6" s="35" t="str" cm="1">
        <f t="array" ref="Q6">IF(NOT(ISBLANK(T5W_MISC[[#This Row],['#adm2+name]])),
VLOOKUP(T5W_MISC[[#This Row],['#meta+check_adm1code_adm2name]],Admin2_1[#All],5,FALSE),
IF(ISNA(VLOOKUP(LEFT(T5W_MISC[[#This Row],['#project+code_name]],15),LEFT(Cluster___Org___Projects[['#project+code_name]:['#project+id]],15),2,FALSE))&lt;&gt;"", "","")
)</f>
        <v/>
      </c>
      <c r="R6" s="2"/>
      <c r="S6" s="70" t="str" cm="1">
        <f t="array" ref="S6">IF(NOT(ISBLANK(T5W_MISC[[#This Row],['#adm3+name]])),
CONCATENATE(T5W_MISC[[#This Row],['#adm2+code]],"-",T5W_MISC[[#This Row],['#adm3+name]]),
IF(ISNA(VLOOKUP(LEFT(T5W_MISC[[#This Row],['#project+code_name]],15),LEFT(Cluster___Org___Projects[['#project+code_name]:['#project+id]],15),2,FALSE))&lt;&gt;"", "","")
)</f>
        <v/>
      </c>
      <c r="T6" s="35" t="str" cm="1">
        <f t="array" ref="T6">IF(NOT(ISBLANK(T5W_MISC[[#This Row],['#adm3+name]])),
VLOOKUP(T5W_MISC[[#This Row],['#meta+check_adm2code_adm3name]],Admin3_1[#All],5,FALSE),
IF(ISNA(VLOOKUP(LEFT(T5W_MISC[[#This Row],['#project+code_name]],15),LEFT(Cluster___Org___Projects[['#project+code_name]:['#project+id]],15),2,FALSE))&lt;&gt;"", "","")
)</f>
        <v/>
      </c>
      <c r="U6" s="57"/>
      <c r="V6" s="2"/>
      <c r="W6" s="95"/>
      <c r="X6" s="96"/>
      <c r="Y6" s="1"/>
      <c r="Z6" s="2"/>
      <c r="AA6" s="3" t="str" cm="1">
        <f t="array" ref="AA6">IF(T5W_MISC[[#This Row],['#activity+name+selected]]&lt;&gt;"",VLOOKUP(LEFT(T5W_MISC[[#This Row],['#activity+name+selected]],255),LEFT(Logframe[['#activity+name+selected]:['#activity+indicator+unit]],255),2,FALSE),"")</f>
        <v/>
      </c>
      <c r="AB6" s="3" t="str" cm="1">
        <f t="array" ref="AB6">IF(T5W_MISC[[#This Row],['#activity+name+selected]]&lt;&gt;"",VLOOKUP(LEFT(T5W_MISC[[#This Row],['#activity+name+selected]],255),LEFT(Logframe[['#activity+name+selected]:['#activity+indicator+unit]],255),5,FALSE),"")</f>
        <v/>
      </c>
      <c r="AC6" s="3" t="str" cm="1">
        <f t="array" ref="AC6">IF(T5W_MISC[[#This Row],['#activity+name+selected]]&lt;&gt;"",VLOOKUP(LEFT(T5W_MISC[[#This Row],['#activity+name+selected]],255),LEFT(Logframe[['#activity+name+selected]:['#activity+indicator+unit]],255),6,FALSE),"")</f>
        <v/>
      </c>
      <c r="AD6" s="38"/>
      <c r="AE6" s="98"/>
      <c r="AF6" s="98"/>
      <c r="AG6" s="5"/>
      <c r="AH6" s="6"/>
      <c r="AI6" s="44"/>
      <c r="AJ6" s="47"/>
      <c r="AK6" s="27"/>
      <c r="AL6" s="41"/>
      <c r="AM6" s="42"/>
      <c r="AN6" s="27"/>
      <c r="AO6" s="52"/>
      <c r="AP6" s="27"/>
      <c r="AQ6" s="52"/>
      <c r="AR6" s="27"/>
      <c r="AS6" s="30"/>
      <c r="AT6" s="1"/>
    </row>
    <row r="7" spans="1:46" x14ac:dyDescent="0.25">
      <c r="A7" s="4"/>
      <c r="B7" s="28"/>
      <c r="C7" s="74"/>
      <c r="D7" s="1"/>
      <c r="E7" s="2"/>
      <c r="F7" s="90" t="str">
        <f>IF(NOT(ISBLANK(T5W_MISC[[#This Row],['#org+leader]])),VLOOKUP(T5W_MISC[[#This Row],['#org+leader]],Organizaciones!$A:$C,3,FALSE),"")</f>
        <v/>
      </c>
      <c r="G7" s="3" t="str">
        <f>IF( AND(NOT(ISBLANK(T5W_MISC[[#This Row],['#org+leader]])),T5W_MISC[[#This Row],['#meta+hrp]]="Sí"),
VLOOKUP( CONCATENATE($A$1, " # ",T5W_MISC[[#This Row],['#org+leader]]),Clusters___Org['#organization+name+hpctools+edited],1,FALSE),
"")</f>
        <v/>
      </c>
      <c r="H7" s="74"/>
      <c r="I7" s="74" t="str" cm="1">
        <f t="array" ref="I7">IF(NOT(ISBLANK(T5W_MISC[[#This Row],['#project+code_name]])),VALUE(VLOOKUP(LEFT(T5W_MISC[[#This Row],['#project+code_name]],255),LEFT(Cluster___Org___Projects[['#project+code_name]:['#project+id]],255),2,FALSE)),"")</f>
        <v/>
      </c>
      <c r="J7"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7" s="2"/>
      <c r="L7" s="105" t="str">
        <f>IF(NOT(ISBLANK(T5W_MISC[[#This Row],['#org+impl]])),VLOOKUP(T5W_MISC[[#This Row],['#org+impl]],Organizaciones!$A:$C,3,FALSE),"")</f>
        <v/>
      </c>
      <c r="M7" s="1"/>
      <c r="N7" s="35" t="str" cm="1">
        <f t="array" aca="1" ref="N7" ca="1">IF(NOT(ISBLANK(T5W_MISC[[#This Row],['#adm1+name]])),
OFFSET(Admin1_1[[#Headers],['#adm1+name]],MATCH(T5W_MISC[[#This Row],['#adm1+name]],Admin1,0),1),
IF(ISNA(VLOOKUP(LEFT(T5W_MISC[[#This Row],['#project+code_name]],15),LEFT(Cluster___Org___Projects[['#project+code_name]:['#project+id]],15),2,FALSE))&lt;&gt;"", "","")
)</f>
        <v/>
      </c>
      <c r="O7" s="2"/>
      <c r="P7" s="70" t="str" cm="1">
        <f t="array" ref="P7">IF(NOT(ISBLANK(T5W_MISC[[#This Row],['#adm2+name]])),
CONCATENATE(T5W_MISC[[#This Row],['#adm1+code]],"-",T5W_MISC[[#This Row],['#adm2+name]]),
IF(ISNA(VLOOKUP(LEFT(T5W_MISC[[#This Row],['#project+code_name]],15),LEFT(Cluster___Org___Projects[['#project+code_name]:['#project+id]],15),2,FALSE))&lt;&gt;"", "","")
)</f>
        <v/>
      </c>
      <c r="Q7" s="35" t="str" cm="1">
        <f t="array" ref="Q7">IF(NOT(ISBLANK(T5W_MISC[[#This Row],['#adm2+name]])),
VLOOKUP(T5W_MISC[[#This Row],['#meta+check_adm1code_adm2name]],Admin2_1[#All],5,FALSE),
IF(ISNA(VLOOKUP(LEFT(T5W_MISC[[#This Row],['#project+code_name]],15),LEFT(Cluster___Org___Projects[['#project+code_name]:['#project+id]],15),2,FALSE))&lt;&gt;"", "","")
)</f>
        <v/>
      </c>
      <c r="R7" s="2"/>
      <c r="S7" s="70" t="str" cm="1">
        <f t="array" ref="S7">IF(NOT(ISBLANK(T5W_MISC[[#This Row],['#adm3+name]])),
CONCATENATE(T5W_MISC[[#This Row],['#adm2+code]],"-",T5W_MISC[[#This Row],['#adm3+name]]),
IF(ISNA(VLOOKUP(LEFT(T5W_MISC[[#This Row],['#project+code_name]],15),LEFT(Cluster___Org___Projects[['#project+code_name]:['#project+id]],15),2,FALSE))&lt;&gt;"", "","")
)</f>
        <v/>
      </c>
      <c r="T7" s="35" t="str" cm="1">
        <f t="array" ref="T7">IF(NOT(ISBLANK(T5W_MISC[[#This Row],['#adm3+name]])),
VLOOKUP(T5W_MISC[[#This Row],['#meta+check_adm2code_adm3name]],Admin3_1[#All],5,FALSE),
IF(ISNA(VLOOKUP(LEFT(T5W_MISC[[#This Row],['#project+code_name]],15),LEFT(Cluster___Org___Projects[['#project+code_name]:['#project+id]],15),2,FALSE))&lt;&gt;"", "","")
)</f>
        <v/>
      </c>
      <c r="U7" s="57"/>
      <c r="V7" s="2"/>
      <c r="W7" s="95"/>
      <c r="X7" s="96"/>
      <c r="Y7" s="1"/>
      <c r="Z7" s="2"/>
      <c r="AA7" s="3" t="str" cm="1">
        <f t="array" ref="AA7">IF(T5W_MISC[[#This Row],['#activity+name+selected]]&lt;&gt;"",VLOOKUP(LEFT(T5W_MISC[[#This Row],['#activity+name+selected]],255),LEFT(Logframe[['#activity+name+selected]:['#activity+indicator+unit]],255),2,FALSE),"")</f>
        <v/>
      </c>
      <c r="AB7" s="3" t="str" cm="1">
        <f t="array" ref="AB7">IF(T5W_MISC[[#This Row],['#activity+name+selected]]&lt;&gt;"",VLOOKUP(LEFT(T5W_MISC[[#This Row],['#activity+name+selected]],255),LEFT(Logframe[['#activity+name+selected]:['#activity+indicator+unit]],255),5,FALSE),"")</f>
        <v/>
      </c>
      <c r="AC7" s="3" t="str" cm="1">
        <f t="array" ref="AC7">IF(T5W_MISC[[#This Row],['#activity+name+selected]]&lt;&gt;"",VLOOKUP(LEFT(T5W_MISC[[#This Row],['#activity+name+selected]],255),LEFT(Logframe[['#activity+name+selected]:['#activity+indicator+unit]],255),6,FALSE),"")</f>
        <v/>
      </c>
      <c r="AD7" s="38"/>
      <c r="AE7" s="98"/>
      <c r="AF7" s="98"/>
      <c r="AG7" s="5"/>
      <c r="AH7" s="6"/>
      <c r="AI7" s="44"/>
      <c r="AJ7" s="47"/>
      <c r="AK7" s="27"/>
      <c r="AL7" s="41"/>
      <c r="AM7" s="42"/>
      <c r="AN7" s="27"/>
      <c r="AO7" s="52"/>
      <c r="AP7" s="27"/>
      <c r="AQ7" s="52"/>
      <c r="AR7" s="27"/>
      <c r="AS7" s="30"/>
      <c r="AT7" s="1"/>
    </row>
    <row r="8" spans="1:46" x14ac:dyDescent="0.25">
      <c r="A8" s="4"/>
      <c r="B8" s="28"/>
      <c r="C8" s="33"/>
      <c r="D8" s="107"/>
      <c r="E8" s="2"/>
      <c r="F8" s="90" t="str">
        <f>IF(NOT(ISBLANK(T5W_MISC[[#This Row],['#org+leader]])),VLOOKUP(T5W_MISC[[#This Row],['#org+leader]],Organizaciones!$A:$C,3,FALSE),"")</f>
        <v/>
      </c>
      <c r="G8" s="3" t="str">
        <f>IF( AND(NOT(ISBLANK(T5W_MISC[[#This Row],['#org+leader]])),T5W_MISC[[#This Row],['#meta+hrp]]="Sí"),
VLOOKUP( CONCATENATE($A$1, " # ",T5W_MISC[[#This Row],['#org+leader]]),Clusters___Org['#organization+name+hpctools+edited],1,FALSE),
"")</f>
        <v/>
      </c>
      <c r="H8" s="33"/>
      <c r="I8" s="74" t="str" cm="1">
        <f t="array" ref="I8">IF(NOT(ISBLANK(T5W_MISC[[#This Row],['#project+code_name]])),VALUE(VLOOKUP(LEFT(T5W_MISC[[#This Row],['#project+code_name]],255),LEFT(Cluster___Org___Projects[['#project+code_name]:['#project+id]],255),2,FALSE)),"")</f>
        <v/>
      </c>
      <c r="J8"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8" s="2"/>
      <c r="L8" s="105" t="str">
        <f>IF(NOT(ISBLANK(T5W_MISC[[#This Row],['#org+impl]])),VLOOKUP(T5W_MISC[[#This Row],['#org+impl]],Organizaciones!$A:$C,3,FALSE),"")</f>
        <v/>
      </c>
      <c r="M8" s="1"/>
      <c r="N8" s="35" t="str" cm="1">
        <f t="array" aca="1" ref="N8" ca="1">IF(NOT(ISBLANK(T5W_MISC[[#This Row],['#adm1+name]])),
OFFSET(Admin1_1[[#Headers],['#adm1+name]],MATCH(T5W_MISC[[#This Row],['#adm1+name]],Admin1,0),1),
IF(ISNA(VLOOKUP(LEFT(T5W_MISC[[#This Row],['#project+code_name]],15),LEFT(Cluster___Org___Projects[['#project+code_name]:['#project+id]],15),2,FALSE))&lt;&gt;"", "","")
)</f>
        <v/>
      </c>
      <c r="O8" s="2"/>
      <c r="P8" s="70" t="str" cm="1">
        <f t="array" ref="P8">IF(NOT(ISBLANK(T5W_MISC[[#This Row],['#adm2+name]])),
CONCATENATE(T5W_MISC[[#This Row],['#adm1+code]],"-",T5W_MISC[[#This Row],['#adm2+name]]),
IF(ISNA(VLOOKUP(LEFT(T5W_MISC[[#This Row],['#project+code_name]],15),LEFT(Cluster___Org___Projects[['#project+code_name]:['#project+id]],15),2,FALSE))&lt;&gt;"", "","")
)</f>
        <v/>
      </c>
      <c r="Q8" s="35" t="str" cm="1">
        <f t="array" ref="Q8">IF(NOT(ISBLANK(T5W_MISC[[#This Row],['#adm2+name]])),
VLOOKUP(T5W_MISC[[#This Row],['#meta+check_adm1code_adm2name]],Admin2_1[#All],5,FALSE),
IF(ISNA(VLOOKUP(LEFT(T5W_MISC[[#This Row],['#project+code_name]],15),LEFT(Cluster___Org___Projects[['#project+code_name]:['#project+id]],15),2,FALSE))&lt;&gt;"", "","")
)</f>
        <v/>
      </c>
      <c r="R8" s="2"/>
      <c r="S8" s="70" t="str" cm="1">
        <f t="array" ref="S8">IF(NOT(ISBLANK(T5W_MISC[[#This Row],['#adm3+name]])),
CONCATENATE(T5W_MISC[[#This Row],['#adm2+code]],"-",T5W_MISC[[#This Row],['#adm3+name]]),
IF(ISNA(VLOOKUP(LEFT(T5W_MISC[[#This Row],['#project+code_name]],15),LEFT(Cluster___Org___Projects[['#project+code_name]:['#project+id]],15),2,FALSE))&lt;&gt;"", "","")
)</f>
        <v/>
      </c>
      <c r="T8" s="35" t="str" cm="1">
        <f t="array" ref="T8">IF(NOT(ISBLANK(T5W_MISC[[#This Row],['#adm3+name]])),
VLOOKUP(T5W_MISC[[#This Row],['#meta+check_adm2code_adm3name]],Admin3_1[#All],5,FALSE),
IF(ISNA(VLOOKUP(LEFT(T5W_MISC[[#This Row],['#project+code_name]],15),LEFT(Cluster___Org___Projects[['#project+code_name]:['#project+id]],15),2,FALSE))&lt;&gt;"", "","")
)</f>
        <v/>
      </c>
      <c r="U8" s="57"/>
      <c r="V8" s="2"/>
      <c r="W8" s="95"/>
      <c r="X8" s="96"/>
      <c r="Y8" s="1"/>
      <c r="Z8" s="2"/>
      <c r="AA8" s="3" t="str" cm="1">
        <f t="array" ref="AA8">IF(T5W_MISC[[#This Row],['#activity+name+selected]]&lt;&gt;"",VLOOKUP(LEFT(T5W_MISC[[#This Row],['#activity+name+selected]],255),LEFT(Logframe[['#activity+name+selected]:['#activity+indicator+unit]],255),2,FALSE),"")</f>
        <v/>
      </c>
      <c r="AB8" s="3" t="str" cm="1">
        <f t="array" ref="AB8">IF(T5W_MISC[[#This Row],['#activity+name+selected]]&lt;&gt;"",VLOOKUP(LEFT(T5W_MISC[[#This Row],['#activity+name+selected]],255),LEFT(Logframe[['#activity+name+selected]:['#activity+indicator+unit]],255),5,FALSE),"")</f>
        <v/>
      </c>
      <c r="AC8" s="3" t="str" cm="1">
        <f t="array" ref="AC8">IF(T5W_MISC[[#This Row],['#activity+name+selected]]&lt;&gt;"",VLOOKUP(LEFT(T5W_MISC[[#This Row],['#activity+name+selected]],255),LEFT(Logframe[['#activity+name+selected]:['#activity+indicator+unit]],255),6,FALSE),"")</f>
        <v/>
      </c>
      <c r="AD8" s="38"/>
      <c r="AE8" s="98"/>
      <c r="AF8" s="98"/>
      <c r="AG8" s="5"/>
      <c r="AH8" s="6"/>
      <c r="AI8" s="44"/>
      <c r="AJ8" s="47"/>
      <c r="AK8" s="27"/>
      <c r="AL8" s="41"/>
      <c r="AM8" s="42"/>
      <c r="AN8" s="27"/>
      <c r="AO8" s="52"/>
      <c r="AP8" s="27"/>
      <c r="AQ8" s="52"/>
      <c r="AR8" s="27"/>
      <c r="AS8" s="30"/>
      <c r="AT8" s="1"/>
    </row>
    <row r="9" spans="1:46" x14ac:dyDescent="0.25">
      <c r="A9" s="4"/>
      <c r="B9" s="28"/>
      <c r="C9" s="33"/>
      <c r="D9" s="1"/>
      <c r="E9" s="2"/>
      <c r="F9" s="90" t="str">
        <f>IF(NOT(ISBLANK(T5W_MISC[[#This Row],['#org+leader]])),VLOOKUP(T5W_MISC[[#This Row],['#org+leader]],Organizaciones!$A:$C,3,FALSE),"")</f>
        <v/>
      </c>
      <c r="G9" s="3" t="str">
        <f>IF( AND(NOT(ISBLANK(T5W_MISC[[#This Row],['#org+leader]])),T5W_MISC[[#This Row],['#meta+hrp]]="Sí"),
VLOOKUP( CONCATENATE($A$1, " # ",T5W_MISC[[#This Row],['#org+leader]]),Clusters___Org['#organization+name+hpctools+edited],1,FALSE),
"")</f>
        <v/>
      </c>
      <c r="H9" s="33"/>
      <c r="I9" s="33" t="str" cm="1">
        <f t="array" ref="I9">IF(NOT(ISBLANK(T5W_MISC[[#This Row],['#project+code_name]])),VALUE(VLOOKUP(LEFT(T5W_MISC[[#This Row],['#project+code_name]],255),LEFT(Cluster___Org___Projects[['#project+code_name]:['#project+id]],255),2,FALSE)),"")</f>
        <v/>
      </c>
      <c r="J9"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9" s="2"/>
      <c r="L9" s="105" t="str">
        <f>IF(NOT(ISBLANK(T5W_MISC[[#This Row],['#org+impl]])),VLOOKUP(T5W_MISC[[#This Row],['#org+impl]],Organizaciones!$A:$C,3,FALSE),"")</f>
        <v/>
      </c>
      <c r="M9" s="1"/>
      <c r="N9" s="35" t="str" cm="1">
        <f t="array" aca="1" ref="N9" ca="1">IF(NOT(ISBLANK(T5W_MISC[[#This Row],['#adm1+name]])),
OFFSET(Admin1_1[[#Headers],['#adm1+name]],MATCH(T5W_MISC[[#This Row],['#adm1+name]],Admin1,0),1),
IF(ISNA(VLOOKUP(LEFT(T5W_MISC[[#This Row],['#project+code_name]],15),LEFT(Cluster___Org___Projects[['#project+code_name]:['#project+id]],15),2,FALSE))&lt;&gt;"", "","")
)</f>
        <v/>
      </c>
      <c r="O9" s="2"/>
      <c r="P9" s="70" t="str" cm="1">
        <f t="array" ref="P9">IF(NOT(ISBLANK(T5W_MISC[[#This Row],['#adm2+name]])),
CONCATENATE(T5W_MISC[[#This Row],['#adm1+code]],"-",T5W_MISC[[#This Row],['#adm2+name]]),
IF(ISNA(VLOOKUP(LEFT(T5W_MISC[[#This Row],['#project+code_name]],15),LEFT(Cluster___Org___Projects[['#project+code_name]:['#project+id]],15),2,FALSE))&lt;&gt;"", "","")
)</f>
        <v/>
      </c>
      <c r="Q9" s="35" t="str" cm="1">
        <f t="array" ref="Q9">IF(NOT(ISBLANK(T5W_MISC[[#This Row],['#adm2+name]])),
VLOOKUP(T5W_MISC[[#This Row],['#meta+check_adm1code_adm2name]],Admin2_1[#All],5,FALSE),
IF(ISNA(VLOOKUP(LEFT(T5W_MISC[[#This Row],['#project+code_name]],15),LEFT(Cluster___Org___Projects[['#project+code_name]:['#project+id]],15),2,FALSE))&lt;&gt;"", "","")
)</f>
        <v/>
      </c>
      <c r="R9" s="2"/>
      <c r="S9" s="70" t="str" cm="1">
        <f t="array" ref="S9">IF(NOT(ISBLANK(T5W_MISC[[#This Row],['#adm3+name]])),
CONCATENATE(T5W_MISC[[#This Row],['#adm2+code]],"-",T5W_MISC[[#This Row],['#adm3+name]]),
IF(ISNA(VLOOKUP(LEFT(T5W_MISC[[#This Row],['#project+code_name]],15),LEFT(Cluster___Org___Projects[['#project+code_name]:['#project+id]],15),2,FALSE))&lt;&gt;"", "","")
)</f>
        <v/>
      </c>
      <c r="T9" s="35" t="str" cm="1">
        <f t="array" ref="T9">IF(NOT(ISBLANK(T5W_MISC[[#This Row],['#adm3+name]])),
VLOOKUP(T5W_MISC[[#This Row],['#meta+check_adm2code_adm3name]],Admin3_1[#All],5,FALSE),
IF(ISNA(VLOOKUP(LEFT(T5W_MISC[[#This Row],['#project+code_name]],15),LEFT(Cluster___Org___Projects[['#project+code_name]:['#project+id]],15),2,FALSE))&lt;&gt;"", "","")
)</f>
        <v/>
      </c>
      <c r="U9" s="57"/>
      <c r="V9" s="2"/>
      <c r="W9" s="95"/>
      <c r="X9" s="96"/>
      <c r="Y9" s="1"/>
      <c r="Z9" s="2"/>
      <c r="AA9" s="3" t="str" cm="1">
        <f t="array" ref="AA9">IF(T5W_MISC[[#This Row],['#activity+name+selected]]&lt;&gt;"",VLOOKUP(LEFT(T5W_MISC[[#This Row],['#activity+name+selected]],255),LEFT(Logframe[['#activity+name+selected]:['#activity+indicator+unit]],255),2,FALSE),"")</f>
        <v/>
      </c>
      <c r="AB9" s="3" t="str" cm="1">
        <f t="array" ref="AB9">IF(T5W_MISC[[#This Row],['#activity+name+selected]]&lt;&gt;"",VLOOKUP(LEFT(T5W_MISC[[#This Row],['#activity+name+selected]],255),LEFT(Logframe[['#activity+name+selected]:['#activity+indicator+unit]],255),5,FALSE),"")</f>
        <v/>
      </c>
      <c r="AC9" s="3" t="str" cm="1">
        <f t="array" ref="AC9">IF(T5W_MISC[[#This Row],['#activity+name+selected]]&lt;&gt;"",VLOOKUP(LEFT(T5W_MISC[[#This Row],['#activity+name+selected]],255),LEFT(Logframe[['#activity+name+selected]:['#activity+indicator+unit]],255),6,FALSE),"")</f>
        <v/>
      </c>
      <c r="AD9" s="38"/>
      <c r="AE9" s="98"/>
      <c r="AF9" s="98"/>
      <c r="AG9" s="5"/>
      <c r="AH9" s="6"/>
      <c r="AI9" s="44"/>
      <c r="AJ9" s="47"/>
      <c r="AK9" s="27"/>
      <c r="AL9" s="41"/>
      <c r="AM9" s="42"/>
      <c r="AN9" s="27"/>
      <c r="AO9" s="52"/>
      <c r="AP9" s="27"/>
      <c r="AQ9" s="52"/>
      <c r="AR9" s="27"/>
      <c r="AS9" s="30"/>
      <c r="AT9" s="1"/>
    </row>
    <row r="10" spans="1:46" x14ac:dyDescent="0.25">
      <c r="A10" s="4"/>
      <c r="B10" s="28"/>
      <c r="C10" s="33"/>
      <c r="D10" s="1"/>
      <c r="E10" s="2"/>
      <c r="F10" s="90" t="str">
        <f>IF(NOT(ISBLANK(T5W_MISC[[#This Row],['#org+leader]])),VLOOKUP(T5W_MISC[[#This Row],['#org+leader]],Organizaciones!$A:$C,3,FALSE),"")</f>
        <v/>
      </c>
      <c r="G10" s="3" t="str">
        <f>IF( AND(NOT(ISBLANK(T5W_MISC[[#This Row],['#org+leader]])),T5W_MISC[[#This Row],['#meta+hrp]]="Sí"),
VLOOKUP( CONCATENATE($A$1, " # ",T5W_MISC[[#This Row],['#org+leader]]),Clusters___Org['#organization+name+hpctools+edited],1,FALSE),
"")</f>
        <v/>
      </c>
      <c r="H10" s="33"/>
      <c r="I10" s="33" t="str" cm="1">
        <f t="array" ref="I10">IF(NOT(ISBLANK(T5W_MISC[[#This Row],['#project+code_name]])),VALUE(VLOOKUP(LEFT(T5W_MISC[[#This Row],['#project+code_name]],255),LEFT(Cluster___Org___Projects[['#project+code_name]:['#project+id]],255),2,FALSE)),"")</f>
        <v/>
      </c>
      <c r="J10"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0" s="2"/>
      <c r="L10" s="105" t="str">
        <f>IF(NOT(ISBLANK(T5W_MISC[[#This Row],['#org+impl]])),VLOOKUP(T5W_MISC[[#This Row],['#org+impl]],Organizaciones!$A:$C,3,FALSE),"")</f>
        <v/>
      </c>
      <c r="M10" s="1"/>
      <c r="N10" s="35" t="str" cm="1">
        <f t="array" aca="1" ref="N10" ca="1">IF(NOT(ISBLANK(T5W_MISC[[#This Row],['#adm1+name]])),
OFFSET(Admin1_1[[#Headers],['#adm1+name]],MATCH(T5W_MISC[[#This Row],['#adm1+name]],Admin1,0),1),
IF(ISNA(VLOOKUP(LEFT(T5W_MISC[[#This Row],['#project+code_name]],15),LEFT(Cluster___Org___Projects[['#project+code_name]:['#project+id]],15),2,FALSE))&lt;&gt;"", "","")
)</f>
        <v/>
      </c>
      <c r="O10" s="2"/>
      <c r="P10" s="70" t="str" cm="1">
        <f t="array" ref="P10">IF(NOT(ISBLANK(T5W_MISC[[#This Row],['#adm2+name]])),
CONCATENATE(T5W_MISC[[#This Row],['#adm1+code]],"-",T5W_MISC[[#This Row],['#adm2+name]]),
IF(ISNA(VLOOKUP(LEFT(T5W_MISC[[#This Row],['#project+code_name]],15),LEFT(Cluster___Org___Projects[['#project+code_name]:['#project+id]],15),2,FALSE))&lt;&gt;"", "","")
)</f>
        <v/>
      </c>
      <c r="Q10" s="35" t="str" cm="1">
        <f t="array" ref="Q10">IF(NOT(ISBLANK(T5W_MISC[[#This Row],['#adm2+name]])),
VLOOKUP(T5W_MISC[[#This Row],['#meta+check_adm1code_adm2name]],Admin2_1[#All],5,FALSE),
IF(ISNA(VLOOKUP(LEFT(T5W_MISC[[#This Row],['#project+code_name]],15),LEFT(Cluster___Org___Projects[['#project+code_name]:['#project+id]],15),2,FALSE))&lt;&gt;"", "","")
)</f>
        <v/>
      </c>
      <c r="R10" s="2"/>
      <c r="S10" s="70" t="str" cm="1">
        <f t="array" ref="S10">IF(NOT(ISBLANK(T5W_MISC[[#This Row],['#adm3+name]])),
CONCATENATE(T5W_MISC[[#This Row],['#adm2+code]],"-",T5W_MISC[[#This Row],['#adm3+name]]),
IF(ISNA(VLOOKUP(LEFT(T5W_MISC[[#This Row],['#project+code_name]],15),LEFT(Cluster___Org___Projects[['#project+code_name]:['#project+id]],15),2,FALSE))&lt;&gt;"", "","")
)</f>
        <v/>
      </c>
      <c r="T10" s="35" t="str" cm="1">
        <f t="array" ref="T10">IF(NOT(ISBLANK(T5W_MISC[[#This Row],['#adm3+name]])),
VLOOKUP(T5W_MISC[[#This Row],['#meta+check_adm2code_adm3name]],Admin3_1[#All],5,FALSE),
IF(ISNA(VLOOKUP(LEFT(T5W_MISC[[#This Row],['#project+code_name]],15),LEFT(Cluster___Org___Projects[['#project+code_name]:['#project+id]],15),2,FALSE))&lt;&gt;"", "","")
)</f>
        <v/>
      </c>
      <c r="U10" s="57"/>
      <c r="V10" s="2"/>
      <c r="W10" s="95"/>
      <c r="X10" s="96"/>
      <c r="Y10" s="1"/>
      <c r="Z10" s="2"/>
      <c r="AA10" s="3" t="str" cm="1">
        <f t="array" ref="AA10">IF(T5W_MISC[[#This Row],['#activity+name+selected]]&lt;&gt;"",VLOOKUP(LEFT(T5W_MISC[[#This Row],['#activity+name+selected]],255),LEFT(Logframe[['#activity+name+selected]:['#activity+indicator+unit]],255),2,FALSE),"")</f>
        <v/>
      </c>
      <c r="AB10" s="3" t="str" cm="1">
        <f t="array" ref="AB10">IF(T5W_MISC[[#This Row],['#activity+name+selected]]&lt;&gt;"",VLOOKUP(LEFT(T5W_MISC[[#This Row],['#activity+name+selected]],255),LEFT(Logframe[['#activity+name+selected]:['#activity+indicator+unit]],255),5,FALSE),"")</f>
        <v/>
      </c>
      <c r="AC10" s="3" t="str" cm="1">
        <f t="array" ref="AC10">IF(T5W_MISC[[#This Row],['#activity+name+selected]]&lt;&gt;"",VLOOKUP(LEFT(T5W_MISC[[#This Row],['#activity+name+selected]],255),LEFT(Logframe[['#activity+name+selected]:['#activity+indicator+unit]],255),6,FALSE),"")</f>
        <v/>
      </c>
      <c r="AD10" s="38"/>
      <c r="AE10" s="98"/>
      <c r="AF10" s="98"/>
      <c r="AG10" s="5"/>
      <c r="AH10" s="6"/>
      <c r="AI10" s="44"/>
      <c r="AJ10" s="47"/>
      <c r="AK10" s="27"/>
      <c r="AL10" s="41"/>
      <c r="AM10" s="42"/>
      <c r="AN10" s="27"/>
      <c r="AO10" s="52"/>
      <c r="AP10" s="27"/>
      <c r="AQ10" s="52"/>
      <c r="AR10" s="27"/>
      <c r="AS10" s="30"/>
      <c r="AT10" s="1"/>
    </row>
    <row r="11" spans="1:46" x14ac:dyDescent="0.25">
      <c r="A11" s="4"/>
      <c r="B11" s="28"/>
      <c r="C11" s="33"/>
      <c r="D11" s="2"/>
      <c r="E11" s="2"/>
      <c r="F11" s="90" t="str">
        <f>IF(NOT(ISBLANK(T5W_MISC[[#This Row],['#org+leader]])),VLOOKUP(T5W_MISC[[#This Row],['#org+leader]],Organizaciones!$A:$C,3,FALSE),"")</f>
        <v/>
      </c>
      <c r="G11" s="3" t="str">
        <f>IF( AND(NOT(ISBLANK(T5W_MISC[[#This Row],['#org+leader]])),T5W_MISC[[#This Row],['#meta+hrp]]="Sí"),
VLOOKUP( CONCATENATE($A$1, " # ",T5W_MISC[[#This Row],['#org+leader]]),Clusters___Org['#organization+name+hpctools+edited],1,FALSE),
"")</f>
        <v/>
      </c>
      <c r="H11" s="33"/>
      <c r="I11" s="33" t="str" cm="1">
        <f t="array" ref="I11">IF(NOT(ISBLANK(T5W_MISC[[#This Row],['#project+code_name]])),VALUE(VLOOKUP(LEFT(T5W_MISC[[#This Row],['#project+code_name]],255),LEFT(Cluster___Org___Projects[['#project+code_name]:['#project+id]],255),2,FALSE)),"")</f>
        <v/>
      </c>
      <c r="J11"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1" s="2"/>
      <c r="L11" s="105" t="str">
        <f>IF(NOT(ISBLANK(T5W_MISC[[#This Row],['#org+impl]])),VLOOKUP(T5W_MISC[[#This Row],['#org+impl]],Organizaciones!$A:$C,3,FALSE),"")</f>
        <v/>
      </c>
      <c r="M11" s="1"/>
      <c r="N11" s="35" t="str" cm="1">
        <f t="array" aca="1" ref="N11" ca="1">IF(NOT(ISBLANK(T5W_MISC[[#This Row],['#adm1+name]])),
OFFSET(Admin1_1[[#Headers],['#adm1+name]],MATCH(T5W_MISC[[#This Row],['#adm1+name]],Admin1,0),1),
IF(ISNA(VLOOKUP(LEFT(T5W_MISC[[#This Row],['#project+code_name]],15),LEFT(Cluster___Org___Projects[['#project+code_name]:['#project+id]],15),2,FALSE))&lt;&gt;"", "","")
)</f>
        <v/>
      </c>
      <c r="O11" s="2"/>
      <c r="P11" s="70" t="str" cm="1">
        <f t="array" ref="P11">IF(NOT(ISBLANK(T5W_MISC[[#This Row],['#adm2+name]])),
CONCATENATE(T5W_MISC[[#This Row],['#adm1+code]],"-",T5W_MISC[[#This Row],['#adm2+name]]),
IF(ISNA(VLOOKUP(LEFT(T5W_MISC[[#This Row],['#project+code_name]],15),LEFT(Cluster___Org___Projects[['#project+code_name]:['#project+id]],15),2,FALSE))&lt;&gt;"", "","")
)</f>
        <v/>
      </c>
      <c r="Q11" s="35" t="str" cm="1">
        <f t="array" ref="Q11">IF(NOT(ISBLANK(T5W_MISC[[#This Row],['#adm2+name]])),
VLOOKUP(T5W_MISC[[#This Row],['#meta+check_adm1code_adm2name]],Admin2_1[#All],5,FALSE),
IF(ISNA(VLOOKUP(LEFT(T5W_MISC[[#This Row],['#project+code_name]],15),LEFT(Cluster___Org___Projects[['#project+code_name]:['#project+id]],15),2,FALSE))&lt;&gt;"", "","")
)</f>
        <v/>
      </c>
      <c r="R11" s="2"/>
      <c r="S11" s="70" t="str" cm="1">
        <f t="array" ref="S11">IF(NOT(ISBLANK(T5W_MISC[[#This Row],['#adm3+name]])),
CONCATENATE(T5W_MISC[[#This Row],['#adm2+code]],"-",T5W_MISC[[#This Row],['#adm3+name]]),
IF(ISNA(VLOOKUP(LEFT(T5W_MISC[[#This Row],['#project+code_name]],15),LEFT(Cluster___Org___Projects[['#project+code_name]:['#project+id]],15),2,FALSE))&lt;&gt;"", "","")
)</f>
        <v/>
      </c>
      <c r="T11" s="35" t="str" cm="1">
        <f t="array" ref="T11">IF(NOT(ISBLANK(T5W_MISC[[#This Row],['#adm3+name]])),
VLOOKUP(T5W_MISC[[#This Row],['#meta+check_adm2code_adm3name]],Admin3_1[#All],5,FALSE),
IF(ISNA(VLOOKUP(LEFT(T5W_MISC[[#This Row],['#project+code_name]],15),LEFT(Cluster___Org___Projects[['#project+code_name]:['#project+id]],15),2,FALSE))&lt;&gt;"", "","")
)</f>
        <v/>
      </c>
      <c r="U11" s="57"/>
      <c r="V11" s="2"/>
      <c r="W11" s="95"/>
      <c r="X11" s="96"/>
      <c r="Y11" s="2"/>
      <c r="Z11" s="2"/>
      <c r="AA11" s="3" t="str" cm="1">
        <f t="array" ref="AA11">IF(T5W_MISC[[#This Row],['#activity+name+selected]]&lt;&gt;"",VLOOKUP(LEFT(T5W_MISC[[#This Row],['#activity+name+selected]],255),LEFT(Logframe[['#activity+name+selected]:['#activity+indicator+unit]],255),2,FALSE),"")</f>
        <v/>
      </c>
      <c r="AB11" s="3" t="str" cm="1">
        <f t="array" ref="AB11">IF(T5W_MISC[[#This Row],['#activity+name+selected]]&lt;&gt;"",VLOOKUP(LEFT(T5W_MISC[[#This Row],['#activity+name+selected]],255),LEFT(Logframe[['#activity+name+selected]:['#activity+indicator+unit]],255),5,FALSE),"")</f>
        <v/>
      </c>
      <c r="AC11" s="3" t="str" cm="1">
        <f t="array" ref="AC11">IF(T5W_MISC[[#This Row],['#activity+name+selected]]&lt;&gt;"",VLOOKUP(LEFT(T5W_MISC[[#This Row],['#activity+name+selected]],255),LEFT(Logframe[['#activity+name+selected]:['#activity+indicator+unit]],255),6,FALSE),"")</f>
        <v/>
      </c>
      <c r="AD11" s="38"/>
      <c r="AE11" s="98"/>
      <c r="AF11" s="98"/>
      <c r="AG11" s="5"/>
      <c r="AH11" s="6"/>
      <c r="AI11" s="44"/>
      <c r="AJ11" s="47"/>
      <c r="AK11" s="27"/>
      <c r="AL11" s="41"/>
      <c r="AM11" s="42"/>
      <c r="AN11" s="27"/>
      <c r="AO11" s="52"/>
      <c r="AP11" s="27"/>
      <c r="AQ11" s="52"/>
      <c r="AR11" s="27"/>
      <c r="AS11" s="30"/>
      <c r="AT11" s="1"/>
    </row>
    <row r="12" spans="1:46" x14ac:dyDescent="0.25">
      <c r="A12" s="4"/>
      <c r="B12" s="28"/>
      <c r="C12" s="33"/>
      <c r="D12" s="99"/>
      <c r="E12" s="2"/>
      <c r="F12" s="90" t="str">
        <f>IF(NOT(ISBLANK(T5W_MISC[[#This Row],['#org+leader]])),VLOOKUP(T5W_MISC[[#This Row],['#org+leader]],Organizaciones!$A:$C,3,FALSE),"")</f>
        <v/>
      </c>
      <c r="G12" s="3" t="str">
        <f>IF( AND(NOT(ISBLANK(T5W_MISC[[#This Row],['#org+leader]])),T5W_MISC[[#This Row],['#meta+hrp]]="Sí"),
VLOOKUP( CONCATENATE($A$1, " # ",T5W_MISC[[#This Row],['#org+leader]]),Clusters___Org['#organization+name+hpctools+edited],1,FALSE),
"")</f>
        <v/>
      </c>
      <c r="H12" s="33"/>
      <c r="I12" s="74" t="str" cm="1">
        <f t="array" ref="I12">IF(NOT(ISBLANK(T5W_MISC[[#This Row],['#project+code_name]])),VALUE(VLOOKUP(LEFT(T5W_MISC[[#This Row],['#project+code_name]],255),LEFT(Cluster___Org___Projects[['#project+code_name]:['#project+id]],255),2,FALSE)),"")</f>
        <v/>
      </c>
      <c r="J12"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2" s="2"/>
      <c r="L12" s="105" t="str">
        <f>IF(NOT(ISBLANK(T5W_MISC[[#This Row],['#org+impl]])),VLOOKUP(T5W_MISC[[#This Row],['#org+impl]],Organizaciones!$A:$C,3,FALSE),"")</f>
        <v/>
      </c>
      <c r="M12" s="1"/>
      <c r="N12" s="35" t="str" cm="1">
        <f t="array" aca="1" ref="N12" ca="1">IF(NOT(ISBLANK(T5W_MISC[[#This Row],['#adm1+name]])),
OFFSET(Admin1_1[[#Headers],['#adm1+name]],MATCH(T5W_MISC[[#This Row],['#adm1+name]],Admin1,0),1),
IF(ISNA(VLOOKUP(LEFT(T5W_MISC[[#This Row],['#project+code_name]],15),LEFT(Cluster___Org___Projects[['#project+code_name]:['#project+id]],15),2,FALSE))&lt;&gt;"", "","")
)</f>
        <v/>
      </c>
      <c r="O12" s="2"/>
      <c r="P12" s="70" t="str" cm="1">
        <f t="array" ref="P12">IF(NOT(ISBLANK(T5W_MISC[[#This Row],['#adm2+name]])),
CONCATENATE(T5W_MISC[[#This Row],['#adm1+code]],"-",T5W_MISC[[#This Row],['#adm2+name]]),
IF(ISNA(VLOOKUP(LEFT(T5W_MISC[[#This Row],['#project+code_name]],15),LEFT(Cluster___Org___Projects[['#project+code_name]:['#project+id]],15),2,FALSE))&lt;&gt;"", "","")
)</f>
        <v/>
      </c>
      <c r="Q12" s="35" t="str" cm="1">
        <f t="array" ref="Q12">IF(NOT(ISBLANK(T5W_MISC[[#This Row],['#adm2+name]])),
VLOOKUP(T5W_MISC[[#This Row],['#meta+check_adm1code_adm2name]],Admin2_1[#All],5,FALSE),
IF(ISNA(VLOOKUP(LEFT(T5W_MISC[[#This Row],['#project+code_name]],15),LEFT(Cluster___Org___Projects[['#project+code_name]:['#project+id]],15),2,FALSE))&lt;&gt;"", "","")
)</f>
        <v/>
      </c>
      <c r="R12" s="2"/>
      <c r="S12" s="70" t="str" cm="1">
        <f t="array" ref="S12">IF(NOT(ISBLANK(T5W_MISC[[#This Row],['#adm3+name]])),
CONCATENATE(T5W_MISC[[#This Row],['#adm2+code]],"-",T5W_MISC[[#This Row],['#adm3+name]]),
IF(ISNA(VLOOKUP(LEFT(T5W_MISC[[#This Row],['#project+code_name]],15),LEFT(Cluster___Org___Projects[['#project+code_name]:['#project+id]],15),2,FALSE))&lt;&gt;"", "","")
)</f>
        <v/>
      </c>
      <c r="T12" s="35" t="str" cm="1">
        <f t="array" ref="T12">IF(NOT(ISBLANK(T5W_MISC[[#This Row],['#adm3+name]])),
VLOOKUP(T5W_MISC[[#This Row],['#meta+check_adm2code_adm3name]],Admin3_1[#All],5,FALSE),
IF(ISNA(VLOOKUP(LEFT(T5W_MISC[[#This Row],['#project+code_name]],15),LEFT(Cluster___Org___Projects[['#project+code_name]:['#project+id]],15),2,FALSE))&lt;&gt;"", "","")
)</f>
        <v/>
      </c>
      <c r="U12" s="57"/>
      <c r="V12" s="2"/>
      <c r="W12" s="95"/>
      <c r="X12" s="96"/>
      <c r="Y12" s="2"/>
      <c r="Z12" s="2"/>
      <c r="AA12" s="3" t="str" cm="1">
        <f t="array" ref="AA12">IF(T5W_MISC[[#This Row],['#activity+name+selected]]&lt;&gt;"",VLOOKUP(LEFT(T5W_MISC[[#This Row],['#activity+name+selected]],255),LEFT(Logframe[['#activity+name+selected]:['#activity+indicator+unit]],255),2,FALSE),"")</f>
        <v/>
      </c>
      <c r="AB12" s="3" t="str" cm="1">
        <f t="array" ref="AB12">IF(T5W_MISC[[#This Row],['#activity+name+selected]]&lt;&gt;"",VLOOKUP(LEFT(T5W_MISC[[#This Row],['#activity+name+selected]],255),LEFT(Logframe[['#activity+name+selected]:['#activity+indicator+unit]],255),5,FALSE),"")</f>
        <v/>
      </c>
      <c r="AC12" s="3" t="str" cm="1">
        <f t="array" ref="AC12">IF(T5W_MISC[[#This Row],['#activity+name+selected]]&lt;&gt;"",VLOOKUP(LEFT(T5W_MISC[[#This Row],['#activity+name+selected]],255),LEFT(Logframe[['#activity+name+selected]:['#activity+indicator+unit]],255),6,FALSE),"")</f>
        <v/>
      </c>
      <c r="AD12" s="38"/>
      <c r="AE12" s="98"/>
      <c r="AF12" s="98"/>
      <c r="AG12" s="5"/>
      <c r="AH12" s="6"/>
      <c r="AI12" s="44"/>
      <c r="AJ12" s="47"/>
      <c r="AK12" s="27"/>
      <c r="AL12" s="41"/>
      <c r="AM12" s="42"/>
      <c r="AN12" s="27"/>
      <c r="AO12" s="52"/>
      <c r="AP12" s="27"/>
      <c r="AQ12" s="52"/>
      <c r="AR12" s="27"/>
      <c r="AS12" s="30"/>
      <c r="AT12" s="1"/>
    </row>
    <row r="13" spans="1:46" x14ac:dyDescent="0.25">
      <c r="A13" s="4"/>
      <c r="B13" s="28"/>
      <c r="C13" s="33"/>
      <c r="D13" s="2"/>
      <c r="E13" s="2"/>
      <c r="F13" s="90" t="str">
        <f>IF(NOT(ISBLANK(T5W_MISC[[#This Row],['#org+leader]])),VLOOKUP(T5W_MISC[[#This Row],['#org+leader]],Organizaciones!$A:$C,3,FALSE),"")</f>
        <v/>
      </c>
      <c r="G13" s="3" t="str">
        <f>IF( AND(NOT(ISBLANK(T5W_MISC[[#This Row],['#org+leader]])),T5W_MISC[[#This Row],['#meta+hrp]]="Sí"),
VLOOKUP( CONCATENATE($A$1, " # ",T5W_MISC[[#This Row],['#org+leader]]),Clusters___Org['#organization+name+hpctools+edited],1,FALSE),
"")</f>
        <v/>
      </c>
      <c r="H13" s="33"/>
      <c r="I13" s="33" t="str" cm="1">
        <f t="array" ref="I13">IF(NOT(ISBLANK(T5W_MISC[[#This Row],['#project+code_name]])),VALUE(VLOOKUP(LEFT(T5W_MISC[[#This Row],['#project+code_name]],255),LEFT(Cluster___Org___Projects[['#project+code_name]:['#project+id]],255),2,FALSE)),"")</f>
        <v/>
      </c>
      <c r="J13"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3" s="2"/>
      <c r="L13" s="105" t="str">
        <f>IF(NOT(ISBLANK(T5W_MISC[[#This Row],['#org+impl]])),VLOOKUP(T5W_MISC[[#This Row],['#org+impl]],Organizaciones!$A:$C,3,FALSE),"")</f>
        <v/>
      </c>
      <c r="M13" s="1"/>
      <c r="N13" s="35" t="str" cm="1">
        <f t="array" aca="1" ref="N13" ca="1">IF(NOT(ISBLANK(T5W_MISC[[#This Row],['#adm1+name]])),
OFFSET(Admin1_1[[#Headers],['#adm1+name]],MATCH(T5W_MISC[[#This Row],['#adm1+name]],Admin1,0),1),
IF(ISNA(VLOOKUP(LEFT(T5W_MISC[[#This Row],['#project+code_name]],15),LEFT(Cluster___Org___Projects[['#project+code_name]:['#project+id]],15),2,FALSE))&lt;&gt;"", "","")
)</f>
        <v/>
      </c>
      <c r="O13" s="2"/>
      <c r="P13" s="70" t="str" cm="1">
        <f t="array" ref="P13">IF(NOT(ISBLANK(T5W_MISC[[#This Row],['#adm2+name]])),
CONCATENATE(T5W_MISC[[#This Row],['#adm1+code]],"-",T5W_MISC[[#This Row],['#adm2+name]]),
IF(ISNA(VLOOKUP(LEFT(T5W_MISC[[#This Row],['#project+code_name]],15),LEFT(Cluster___Org___Projects[['#project+code_name]:['#project+id]],15),2,FALSE))&lt;&gt;"", "","")
)</f>
        <v/>
      </c>
      <c r="Q13" s="35" t="str" cm="1">
        <f t="array" ref="Q13">IF(NOT(ISBLANK(T5W_MISC[[#This Row],['#adm2+name]])),
VLOOKUP(T5W_MISC[[#This Row],['#meta+check_adm1code_adm2name]],Admin2_1[#All],5,FALSE),
IF(ISNA(VLOOKUP(LEFT(T5W_MISC[[#This Row],['#project+code_name]],15),LEFT(Cluster___Org___Projects[['#project+code_name]:['#project+id]],15),2,FALSE))&lt;&gt;"", "","")
)</f>
        <v/>
      </c>
      <c r="R13" s="2"/>
      <c r="S13" s="70" t="str" cm="1">
        <f t="array" ref="S13">IF(NOT(ISBLANK(T5W_MISC[[#This Row],['#adm3+name]])),
CONCATENATE(T5W_MISC[[#This Row],['#adm2+code]],"-",T5W_MISC[[#This Row],['#adm3+name]]),
IF(ISNA(VLOOKUP(LEFT(T5W_MISC[[#This Row],['#project+code_name]],15),LEFT(Cluster___Org___Projects[['#project+code_name]:['#project+id]],15),2,FALSE))&lt;&gt;"", "","")
)</f>
        <v/>
      </c>
      <c r="T13" s="35" t="str" cm="1">
        <f t="array" ref="T13">IF(NOT(ISBLANK(T5W_MISC[[#This Row],['#adm3+name]])),
VLOOKUP(T5W_MISC[[#This Row],['#meta+check_adm2code_adm3name]],Admin3_1[#All],5,FALSE),
IF(ISNA(VLOOKUP(LEFT(T5W_MISC[[#This Row],['#project+code_name]],15),LEFT(Cluster___Org___Projects[['#project+code_name]:['#project+id]],15),2,FALSE))&lt;&gt;"", "","")
)</f>
        <v/>
      </c>
      <c r="U13" s="57"/>
      <c r="V13" s="2"/>
      <c r="W13" s="95"/>
      <c r="X13" s="96"/>
      <c r="Y13" s="2"/>
      <c r="Z13" s="2"/>
      <c r="AA13" s="3" t="str" cm="1">
        <f t="array" ref="AA13">IF(T5W_MISC[[#This Row],['#activity+name+selected]]&lt;&gt;"",VLOOKUP(LEFT(T5W_MISC[[#This Row],['#activity+name+selected]],255),LEFT(Logframe[['#activity+name+selected]:['#activity+indicator+unit]],255),2,FALSE),"")</f>
        <v/>
      </c>
      <c r="AB13" s="3" t="str" cm="1">
        <f t="array" ref="AB13">IF(T5W_MISC[[#This Row],['#activity+name+selected]]&lt;&gt;"",VLOOKUP(LEFT(T5W_MISC[[#This Row],['#activity+name+selected]],255),LEFT(Logframe[['#activity+name+selected]:['#activity+indicator+unit]],255),5,FALSE),"")</f>
        <v/>
      </c>
      <c r="AC13" s="3" t="str" cm="1">
        <f t="array" ref="AC13">IF(T5W_MISC[[#This Row],['#activity+name+selected]]&lt;&gt;"",VLOOKUP(LEFT(T5W_MISC[[#This Row],['#activity+name+selected]],255),LEFT(Logframe[['#activity+name+selected]:['#activity+indicator+unit]],255),6,FALSE),"")</f>
        <v/>
      </c>
      <c r="AD13" s="38"/>
      <c r="AE13" s="98"/>
      <c r="AF13" s="98"/>
      <c r="AG13" s="5"/>
      <c r="AH13" s="6"/>
      <c r="AI13" s="44"/>
      <c r="AJ13" s="47"/>
      <c r="AK13" s="27"/>
      <c r="AL13" s="41"/>
      <c r="AM13" s="42"/>
      <c r="AN13" s="27"/>
      <c r="AO13" s="52"/>
      <c r="AP13" s="27"/>
      <c r="AQ13" s="52"/>
      <c r="AR13" s="27"/>
      <c r="AS13" s="30"/>
      <c r="AT13" s="1"/>
    </row>
    <row r="14" spans="1:46" x14ac:dyDescent="0.25">
      <c r="A14" s="4"/>
      <c r="B14" s="28"/>
      <c r="C14" s="33"/>
      <c r="D14" s="2"/>
      <c r="E14" s="2"/>
      <c r="F14" s="90" t="str">
        <f>IF(NOT(ISBLANK(T5W_MISC[[#This Row],['#org+leader]])),VLOOKUP(T5W_MISC[[#This Row],['#org+leader]],Organizaciones!$A:$C,3,FALSE),"")</f>
        <v/>
      </c>
      <c r="G14" s="3" t="str">
        <f>IF( AND(NOT(ISBLANK(T5W_MISC[[#This Row],['#org+leader]])),T5W_MISC[[#This Row],['#meta+hrp]]="Sí"),
VLOOKUP( CONCATENATE($A$1, " # ",T5W_MISC[[#This Row],['#org+leader]]),Clusters___Org['#organization+name+hpctools+edited],1,FALSE),
"")</f>
        <v/>
      </c>
      <c r="H14" s="33"/>
      <c r="I14" s="33" t="str" cm="1">
        <f t="array" ref="I14">IF(NOT(ISBLANK(T5W_MISC[[#This Row],['#project+code_name]])),VALUE(VLOOKUP(LEFT(T5W_MISC[[#This Row],['#project+code_name]],255),LEFT(Cluster___Org___Projects[['#project+code_name]:['#project+id]],255),2,FALSE)),"")</f>
        <v/>
      </c>
      <c r="J14"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4" s="2"/>
      <c r="L14" s="105" t="str">
        <f>IF(NOT(ISBLANK(T5W_MISC[[#This Row],['#org+impl]])),VLOOKUP(T5W_MISC[[#This Row],['#org+impl]],Organizaciones!$A:$C,3,FALSE),"")</f>
        <v/>
      </c>
      <c r="M14" s="1"/>
      <c r="N14" s="35" t="str" cm="1">
        <f t="array" aca="1" ref="N14" ca="1">IF(NOT(ISBLANK(T5W_MISC[[#This Row],['#adm1+name]])),
OFFSET(Admin1_1[[#Headers],['#adm1+name]],MATCH(T5W_MISC[[#This Row],['#adm1+name]],Admin1,0),1),
IF(ISNA(VLOOKUP(LEFT(T5W_MISC[[#This Row],['#project+code_name]],15),LEFT(Cluster___Org___Projects[['#project+code_name]:['#project+id]],15),2,FALSE))&lt;&gt;"", "","")
)</f>
        <v/>
      </c>
      <c r="O14" s="2"/>
      <c r="P14" s="70" t="str" cm="1">
        <f t="array" ref="P14">IF(NOT(ISBLANK(T5W_MISC[[#This Row],['#adm2+name]])),
CONCATENATE(T5W_MISC[[#This Row],['#adm1+code]],"-",T5W_MISC[[#This Row],['#adm2+name]]),
IF(ISNA(VLOOKUP(LEFT(T5W_MISC[[#This Row],['#project+code_name]],15),LEFT(Cluster___Org___Projects[['#project+code_name]:['#project+id]],15),2,FALSE))&lt;&gt;"", "","")
)</f>
        <v/>
      </c>
      <c r="Q14" s="35" t="str" cm="1">
        <f t="array" ref="Q14">IF(NOT(ISBLANK(T5W_MISC[[#This Row],['#adm2+name]])),
VLOOKUP(T5W_MISC[[#This Row],['#meta+check_adm1code_adm2name]],Admin2_1[#All],5,FALSE),
IF(ISNA(VLOOKUP(LEFT(T5W_MISC[[#This Row],['#project+code_name]],15),LEFT(Cluster___Org___Projects[['#project+code_name]:['#project+id]],15),2,FALSE))&lt;&gt;"", "","")
)</f>
        <v/>
      </c>
      <c r="R14" s="2"/>
      <c r="S14" s="70" t="str" cm="1">
        <f t="array" ref="S14">IF(NOT(ISBLANK(T5W_MISC[[#This Row],['#adm3+name]])),
CONCATENATE(T5W_MISC[[#This Row],['#adm2+code]],"-",T5W_MISC[[#This Row],['#adm3+name]]),
IF(ISNA(VLOOKUP(LEFT(T5W_MISC[[#This Row],['#project+code_name]],15),LEFT(Cluster___Org___Projects[['#project+code_name]:['#project+id]],15),2,FALSE))&lt;&gt;"", "","")
)</f>
        <v/>
      </c>
      <c r="T14" s="35" t="str" cm="1">
        <f t="array" ref="T14">IF(NOT(ISBLANK(T5W_MISC[[#This Row],['#adm3+name]])),
VLOOKUP(T5W_MISC[[#This Row],['#meta+check_adm2code_adm3name]],Admin3_1[#All],5,FALSE),
IF(ISNA(VLOOKUP(LEFT(T5W_MISC[[#This Row],['#project+code_name]],15),LEFT(Cluster___Org___Projects[['#project+code_name]:['#project+id]],15),2,FALSE))&lt;&gt;"", "","")
)</f>
        <v/>
      </c>
      <c r="U14" s="57"/>
      <c r="V14" s="2"/>
      <c r="W14" s="95"/>
      <c r="X14" s="96"/>
      <c r="Y14" s="2"/>
      <c r="Z14" s="2"/>
      <c r="AA14" s="3" t="str" cm="1">
        <f t="array" ref="AA14">IF(T5W_MISC[[#This Row],['#activity+name+selected]]&lt;&gt;"",VLOOKUP(LEFT(T5W_MISC[[#This Row],['#activity+name+selected]],255),LEFT(Logframe[['#activity+name+selected]:['#activity+indicator+unit]],255),2,FALSE),"")</f>
        <v/>
      </c>
      <c r="AB14" s="3" t="str" cm="1">
        <f t="array" ref="AB14">IF(T5W_MISC[[#This Row],['#activity+name+selected]]&lt;&gt;"",VLOOKUP(LEFT(T5W_MISC[[#This Row],['#activity+name+selected]],255),LEFT(Logframe[['#activity+name+selected]:['#activity+indicator+unit]],255),5,FALSE),"")</f>
        <v/>
      </c>
      <c r="AC14" s="3" t="str" cm="1">
        <f t="array" ref="AC14">IF(T5W_MISC[[#This Row],['#activity+name+selected]]&lt;&gt;"",VLOOKUP(LEFT(T5W_MISC[[#This Row],['#activity+name+selected]],255),LEFT(Logframe[['#activity+name+selected]:['#activity+indicator+unit]],255),6,FALSE),"")</f>
        <v/>
      </c>
      <c r="AD14" s="38"/>
      <c r="AE14" s="98"/>
      <c r="AF14" s="98"/>
      <c r="AG14" s="5"/>
      <c r="AH14" s="6"/>
      <c r="AI14" s="44"/>
      <c r="AJ14" s="47"/>
      <c r="AK14" s="27"/>
      <c r="AL14" s="41"/>
      <c r="AM14" s="42"/>
      <c r="AN14" s="27"/>
      <c r="AO14" s="52"/>
      <c r="AP14" s="27"/>
      <c r="AQ14" s="52"/>
      <c r="AR14" s="27"/>
      <c r="AS14" s="30"/>
      <c r="AT14" s="1"/>
    </row>
    <row r="15" spans="1:46" x14ac:dyDescent="0.25">
      <c r="A15" s="4"/>
      <c r="B15" s="28"/>
      <c r="C15" s="33"/>
      <c r="D15" s="2"/>
      <c r="E15" s="2"/>
      <c r="F15" s="90" t="str">
        <f>IF(NOT(ISBLANK(T5W_MISC[[#This Row],['#org+leader]])),VLOOKUP(T5W_MISC[[#This Row],['#org+leader]],Organizaciones!$A:$C,3,FALSE),"")</f>
        <v/>
      </c>
      <c r="G15" s="3" t="str">
        <f>IF( AND(NOT(ISBLANK(T5W_MISC[[#This Row],['#org+leader]])),T5W_MISC[[#This Row],['#meta+hrp]]="Sí"),
VLOOKUP( CONCATENATE($A$1, " # ",T5W_MISC[[#This Row],['#org+leader]]),Clusters___Org['#organization+name+hpctools+edited],1,FALSE),
"")</f>
        <v/>
      </c>
      <c r="H15" s="33"/>
      <c r="I15" s="33" t="str" cm="1">
        <f t="array" ref="I15">IF(NOT(ISBLANK(T5W_MISC[[#This Row],['#project+code_name]])),VALUE(VLOOKUP(LEFT(T5W_MISC[[#This Row],['#project+code_name]],255),LEFT(Cluster___Org___Projects[['#project+code_name]:['#project+id]],255),2,FALSE)),"")</f>
        <v/>
      </c>
      <c r="J15"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5" s="2"/>
      <c r="L15" s="105" t="str">
        <f>IF(NOT(ISBLANK(T5W_MISC[[#This Row],['#org+impl]])),VLOOKUP(T5W_MISC[[#This Row],['#org+impl]],Organizaciones!$A:$C,3,FALSE),"")</f>
        <v/>
      </c>
      <c r="M15" s="1"/>
      <c r="N15" s="35" t="str" cm="1">
        <f t="array" aca="1" ref="N15" ca="1">IF(NOT(ISBLANK(T5W_MISC[[#This Row],['#adm1+name]])),
OFFSET(Admin1_1[[#Headers],['#adm1+name]],MATCH(T5W_MISC[[#This Row],['#adm1+name]],Admin1,0),1),
IF(ISNA(VLOOKUP(LEFT(T5W_MISC[[#This Row],['#project+code_name]],15),LEFT(Cluster___Org___Projects[['#project+code_name]:['#project+id]],15),2,FALSE))&lt;&gt;"", "","")
)</f>
        <v/>
      </c>
      <c r="O15" s="2"/>
      <c r="P15" s="70" t="str" cm="1">
        <f t="array" ref="P15">IF(NOT(ISBLANK(T5W_MISC[[#This Row],['#adm2+name]])),
CONCATENATE(T5W_MISC[[#This Row],['#adm1+code]],"-",T5W_MISC[[#This Row],['#adm2+name]]),
IF(ISNA(VLOOKUP(LEFT(T5W_MISC[[#This Row],['#project+code_name]],15),LEFT(Cluster___Org___Projects[['#project+code_name]:['#project+id]],15),2,FALSE))&lt;&gt;"", "","")
)</f>
        <v/>
      </c>
      <c r="Q15" s="35" t="str" cm="1">
        <f t="array" ref="Q15">IF(NOT(ISBLANK(T5W_MISC[[#This Row],['#adm2+name]])),
VLOOKUP(T5W_MISC[[#This Row],['#meta+check_adm1code_adm2name]],Admin2_1[#All],5,FALSE),
IF(ISNA(VLOOKUP(LEFT(T5W_MISC[[#This Row],['#project+code_name]],15),LEFT(Cluster___Org___Projects[['#project+code_name]:['#project+id]],15),2,FALSE))&lt;&gt;"", "","")
)</f>
        <v/>
      </c>
      <c r="R15" s="2"/>
      <c r="S15" s="70" t="str" cm="1">
        <f t="array" ref="S15">IF(NOT(ISBLANK(T5W_MISC[[#This Row],['#adm3+name]])),
CONCATENATE(T5W_MISC[[#This Row],['#adm2+code]],"-",T5W_MISC[[#This Row],['#adm3+name]]),
IF(ISNA(VLOOKUP(LEFT(T5W_MISC[[#This Row],['#project+code_name]],15),LEFT(Cluster___Org___Projects[['#project+code_name]:['#project+id]],15),2,FALSE))&lt;&gt;"", "","")
)</f>
        <v/>
      </c>
      <c r="T15" s="35" t="str" cm="1">
        <f t="array" ref="T15">IF(NOT(ISBLANK(T5W_MISC[[#This Row],['#adm3+name]])),
VLOOKUP(T5W_MISC[[#This Row],['#meta+check_adm2code_adm3name]],Admin3_1[#All],5,FALSE),
IF(ISNA(VLOOKUP(LEFT(T5W_MISC[[#This Row],['#project+code_name]],15),LEFT(Cluster___Org___Projects[['#project+code_name]:['#project+id]],15),2,FALSE))&lt;&gt;"", "","")
)</f>
        <v/>
      </c>
      <c r="U15" s="57"/>
      <c r="V15" s="2"/>
      <c r="W15" s="95"/>
      <c r="X15" s="96"/>
      <c r="Y15" s="2"/>
      <c r="Z15" s="2"/>
      <c r="AA15" s="3" t="str" cm="1">
        <f t="array" ref="AA15">IF(T5W_MISC[[#This Row],['#activity+name+selected]]&lt;&gt;"",VLOOKUP(LEFT(T5W_MISC[[#This Row],['#activity+name+selected]],255),LEFT(Logframe[['#activity+name+selected]:['#activity+indicator+unit]],255),2,FALSE),"")</f>
        <v/>
      </c>
      <c r="AB15" s="3" t="str" cm="1">
        <f t="array" ref="AB15">IF(T5W_MISC[[#This Row],['#activity+name+selected]]&lt;&gt;"",VLOOKUP(LEFT(T5W_MISC[[#This Row],['#activity+name+selected]],255),LEFT(Logframe[['#activity+name+selected]:['#activity+indicator+unit]],255),5,FALSE),"")</f>
        <v/>
      </c>
      <c r="AC15" s="3" t="str" cm="1">
        <f t="array" ref="AC15">IF(T5W_MISC[[#This Row],['#activity+name+selected]]&lt;&gt;"",VLOOKUP(LEFT(T5W_MISC[[#This Row],['#activity+name+selected]],255),LEFT(Logframe[['#activity+name+selected]:['#activity+indicator+unit]],255),6,FALSE),"")</f>
        <v/>
      </c>
      <c r="AD15" s="38"/>
      <c r="AE15" s="98"/>
      <c r="AF15" s="98"/>
      <c r="AG15" s="5"/>
      <c r="AH15" s="6"/>
      <c r="AI15" s="44"/>
      <c r="AJ15" s="47"/>
      <c r="AK15" s="27"/>
      <c r="AL15" s="41"/>
      <c r="AM15" s="42"/>
      <c r="AN15" s="27"/>
      <c r="AO15" s="52"/>
      <c r="AP15" s="27"/>
      <c r="AQ15" s="52"/>
      <c r="AR15" s="27"/>
      <c r="AS15" s="30"/>
      <c r="AT15" s="1"/>
    </row>
    <row r="16" spans="1:46" x14ac:dyDescent="0.25">
      <c r="A16" s="4"/>
      <c r="B16" s="28"/>
      <c r="C16" s="33"/>
      <c r="D16" s="2"/>
      <c r="E16" s="2"/>
      <c r="F16" s="90" t="str">
        <f>IF(NOT(ISBLANK(T5W_MISC[[#This Row],['#org+leader]])),VLOOKUP(T5W_MISC[[#This Row],['#org+leader]],Organizaciones!$A:$C,3,FALSE),"")</f>
        <v/>
      </c>
      <c r="G16" s="3" t="str">
        <f>IF( AND(NOT(ISBLANK(T5W_MISC[[#This Row],['#org+leader]])),T5W_MISC[[#This Row],['#meta+hrp]]="Sí"),
VLOOKUP( CONCATENATE($A$1, " # ",T5W_MISC[[#This Row],['#org+leader]]),Clusters___Org['#organization+name+hpctools+edited],1,FALSE),
"")</f>
        <v/>
      </c>
      <c r="H16" s="33"/>
      <c r="I16" s="33" t="str" cm="1">
        <f t="array" ref="I16">IF(NOT(ISBLANK(T5W_MISC[[#This Row],['#project+code_name]])),VALUE(VLOOKUP(LEFT(T5W_MISC[[#This Row],['#project+code_name]],255),LEFT(Cluster___Org___Projects[['#project+code_name]:['#project+id]],255),2,FALSE)),"")</f>
        <v/>
      </c>
      <c r="J16"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6" s="2"/>
      <c r="L16" s="105" t="str">
        <f>IF(NOT(ISBLANK(T5W_MISC[[#This Row],['#org+impl]])),VLOOKUP(T5W_MISC[[#This Row],['#org+impl]],Organizaciones!$A:$C,3,FALSE),"")</f>
        <v/>
      </c>
      <c r="M16" s="1"/>
      <c r="N16" s="35" t="str" cm="1">
        <f t="array" aca="1" ref="N16" ca="1">IF(NOT(ISBLANK(T5W_MISC[[#This Row],['#adm1+name]])),
OFFSET(Admin1_1[[#Headers],['#adm1+name]],MATCH(T5W_MISC[[#This Row],['#adm1+name]],Admin1,0),1),
IF(ISNA(VLOOKUP(LEFT(T5W_MISC[[#This Row],['#project+code_name]],15),LEFT(Cluster___Org___Projects[['#project+code_name]:['#project+id]],15),2,FALSE))&lt;&gt;"", "","")
)</f>
        <v/>
      </c>
      <c r="O16" s="2"/>
      <c r="P16" s="70" t="str" cm="1">
        <f t="array" ref="P16">IF(NOT(ISBLANK(T5W_MISC[[#This Row],['#adm2+name]])),
CONCATENATE(T5W_MISC[[#This Row],['#adm1+code]],"-",T5W_MISC[[#This Row],['#adm2+name]]),
IF(ISNA(VLOOKUP(LEFT(T5W_MISC[[#This Row],['#project+code_name]],15),LEFT(Cluster___Org___Projects[['#project+code_name]:['#project+id]],15),2,FALSE))&lt;&gt;"", "","")
)</f>
        <v/>
      </c>
      <c r="Q16" s="35" t="str" cm="1">
        <f t="array" ref="Q16">IF(NOT(ISBLANK(T5W_MISC[[#This Row],['#adm2+name]])),
VLOOKUP(T5W_MISC[[#This Row],['#meta+check_adm1code_adm2name]],Admin2_1[#All],5,FALSE),
IF(ISNA(VLOOKUP(LEFT(T5W_MISC[[#This Row],['#project+code_name]],15),LEFT(Cluster___Org___Projects[['#project+code_name]:['#project+id]],15),2,FALSE))&lt;&gt;"", "","")
)</f>
        <v/>
      </c>
      <c r="R16" s="2"/>
      <c r="S16" s="70" t="str" cm="1">
        <f t="array" ref="S16">IF(NOT(ISBLANK(T5W_MISC[[#This Row],['#adm3+name]])),
CONCATENATE(T5W_MISC[[#This Row],['#adm2+code]],"-",T5W_MISC[[#This Row],['#adm3+name]]),
IF(ISNA(VLOOKUP(LEFT(T5W_MISC[[#This Row],['#project+code_name]],15),LEFT(Cluster___Org___Projects[['#project+code_name]:['#project+id]],15),2,FALSE))&lt;&gt;"", "","")
)</f>
        <v/>
      </c>
      <c r="T16" s="35" t="str" cm="1">
        <f t="array" ref="T16">IF(NOT(ISBLANK(T5W_MISC[[#This Row],['#adm3+name]])),
VLOOKUP(T5W_MISC[[#This Row],['#meta+check_adm2code_adm3name]],Admin3_1[#All],5,FALSE),
IF(ISNA(VLOOKUP(LEFT(T5W_MISC[[#This Row],['#project+code_name]],15),LEFT(Cluster___Org___Projects[['#project+code_name]:['#project+id]],15),2,FALSE))&lt;&gt;"", "","")
)</f>
        <v/>
      </c>
      <c r="U16" s="57"/>
      <c r="V16" s="2"/>
      <c r="W16" s="95"/>
      <c r="X16" s="96"/>
      <c r="Y16" s="2"/>
      <c r="Z16" s="2"/>
      <c r="AA16" s="3" t="str" cm="1">
        <f t="array" ref="AA16">IF(T5W_MISC[[#This Row],['#activity+name+selected]]&lt;&gt;"",VLOOKUP(LEFT(T5W_MISC[[#This Row],['#activity+name+selected]],255),LEFT(Logframe[['#activity+name+selected]:['#activity+indicator+unit]],255),2,FALSE),"")</f>
        <v/>
      </c>
      <c r="AB16" s="3" t="str" cm="1">
        <f t="array" ref="AB16">IF(T5W_MISC[[#This Row],['#activity+name+selected]]&lt;&gt;"",VLOOKUP(LEFT(T5W_MISC[[#This Row],['#activity+name+selected]],255),LEFT(Logframe[['#activity+name+selected]:['#activity+indicator+unit]],255),5,FALSE),"")</f>
        <v/>
      </c>
      <c r="AC16" s="3" t="str" cm="1">
        <f t="array" ref="AC16">IF(T5W_MISC[[#This Row],['#activity+name+selected]]&lt;&gt;"",VLOOKUP(LEFT(T5W_MISC[[#This Row],['#activity+name+selected]],255),LEFT(Logframe[['#activity+name+selected]:['#activity+indicator+unit]],255),6,FALSE),"")</f>
        <v/>
      </c>
      <c r="AD16" s="38"/>
      <c r="AE16" s="98"/>
      <c r="AF16" s="98"/>
      <c r="AG16" s="5"/>
      <c r="AH16" s="6"/>
      <c r="AI16" s="44"/>
      <c r="AJ16" s="47"/>
      <c r="AK16" s="27"/>
      <c r="AL16" s="41"/>
      <c r="AM16" s="42"/>
      <c r="AN16" s="27"/>
      <c r="AO16" s="52"/>
      <c r="AP16" s="27"/>
      <c r="AQ16" s="52"/>
      <c r="AR16" s="27"/>
      <c r="AS16" s="30"/>
      <c r="AT16" s="1"/>
    </row>
    <row r="17" spans="1:46" x14ac:dyDescent="0.25">
      <c r="A17" s="4"/>
      <c r="B17" s="28"/>
      <c r="C17" s="33"/>
      <c r="D17" s="2"/>
      <c r="E17" s="2"/>
      <c r="F17" s="90" t="str">
        <f>IF(NOT(ISBLANK(T5W_MISC[[#This Row],['#org+leader]])),VLOOKUP(T5W_MISC[[#This Row],['#org+leader]],Organizaciones!$A:$C,3,FALSE),"")</f>
        <v/>
      </c>
      <c r="G17" s="3" t="str">
        <f>IF( AND(NOT(ISBLANK(T5W_MISC[[#This Row],['#org+leader]])),T5W_MISC[[#This Row],['#meta+hrp]]="Sí"),
VLOOKUP( CONCATENATE($A$1, " # ",T5W_MISC[[#This Row],['#org+leader]]),Clusters___Org['#organization+name+hpctools+edited],1,FALSE),
"")</f>
        <v/>
      </c>
      <c r="H17" s="33"/>
      <c r="I17" s="33" t="str" cm="1">
        <f t="array" ref="I17">IF(NOT(ISBLANK(T5W_MISC[[#This Row],['#project+code_name]])),VALUE(VLOOKUP(LEFT(T5W_MISC[[#This Row],['#project+code_name]],255),LEFT(Cluster___Org___Projects[['#project+code_name]:['#project+id]],255),2,FALSE)),"")</f>
        <v/>
      </c>
      <c r="J17"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7" s="2"/>
      <c r="L17" s="105" t="str">
        <f>IF(NOT(ISBLANK(T5W_MISC[[#This Row],['#org+impl]])),VLOOKUP(T5W_MISC[[#This Row],['#org+impl]],Organizaciones!$A:$C,3,FALSE),"")</f>
        <v/>
      </c>
      <c r="M17" s="1"/>
      <c r="N17" s="35" t="str" cm="1">
        <f t="array" aca="1" ref="N17" ca="1">IF(NOT(ISBLANK(T5W_MISC[[#This Row],['#adm1+name]])),
OFFSET(Admin1_1[[#Headers],['#adm1+name]],MATCH(T5W_MISC[[#This Row],['#adm1+name]],Admin1,0),1),
IF(ISNA(VLOOKUP(LEFT(T5W_MISC[[#This Row],['#project+code_name]],15),LEFT(Cluster___Org___Projects[['#project+code_name]:['#project+id]],15),2,FALSE))&lt;&gt;"", "","")
)</f>
        <v/>
      </c>
      <c r="O17" s="2"/>
      <c r="P17" s="70" t="str" cm="1">
        <f t="array" ref="P17">IF(NOT(ISBLANK(T5W_MISC[[#This Row],['#adm2+name]])),
CONCATENATE(T5W_MISC[[#This Row],['#adm1+code]],"-",T5W_MISC[[#This Row],['#adm2+name]]),
IF(ISNA(VLOOKUP(LEFT(T5W_MISC[[#This Row],['#project+code_name]],15),LEFT(Cluster___Org___Projects[['#project+code_name]:['#project+id]],15),2,FALSE))&lt;&gt;"", "","")
)</f>
        <v/>
      </c>
      <c r="Q17" s="35" t="str" cm="1">
        <f t="array" ref="Q17">IF(NOT(ISBLANK(T5W_MISC[[#This Row],['#adm2+name]])),
VLOOKUP(T5W_MISC[[#This Row],['#meta+check_adm1code_adm2name]],Admin2_1[#All],5,FALSE),
IF(ISNA(VLOOKUP(LEFT(T5W_MISC[[#This Row],['#project+code_name]],15),LEFT(Cluster___Org___Projects[['#project+code_name]:['#project+id]],15),2,FALSE))&lt;&gt;"", "","")
)</f>
        <v/>
      </c>
      <c r="R17" s="2"/>
      <c r="S17" s="70" t="str" cm="1">
        <f t="array" ref="S17">IF(NOT(ISBLANK(T5W_MISC[[#This Row],['#adm3+name]])),
CONCATENATE(T5W_MISC[[#This Row],['#adm2+code]],"-",T5W_MISC[[#This Row],['#adm3+name]]),
IF(ISNA(VLOOKUP(LEFT(T5W_MISC[[#This Row],['#project+code_name]],15),LEFT(Cluster___Org___Projects[['#project+code_name]:['#project+id]],15),2,FALSE))&lt;&gt;"", "","")
)</f>
        <v/>
      </c>
      <c r="T17" s="35" t="str" cm="1">
        <f t="array" ref="T17">IF(NOT(ISBLANK(T5W_MISC[[#This Row],['#adm3+name]])),
VLOOKUP(T5W_MISC[[#This Row],['#meta+check_adm2code_adm3name]],Admin3_1[#All],5,FALSE),
IF(ISNA(VLOOKUP(LEFT(T5W_MISC[[#This Row],['#project+code_name]],15),LEFT(Cluster___Org___Projects[['#project+code_name]:['#project+id]],15),2,FALSE))&lt;&gt;"", "","")
)</f>
        <v/>
      </c>
      <c r="U17" s="57"/>
      <c r="V17" s="2"/>
      <c r="W17" s="95"/>
      <c r="X17" s="96"/>
      <c r="Y17" s="2"/>
      <c r="Z17" s="2"/>
      <c r="AA17" s="3" t="str" cm="1">
        <f t="array" ref="AA17">IF(T5W_MISC[[#This Row],['#activity+name+selected]]&lt;&gt;"",VLOOKUP(LEFT(T5W_MISC[[#This Row],['#activity+name+selected]],255),LEFT(Logframe[['#activity+name+selected]:['#activity+indicator+unit]],255),2,FALSE),"")</f>
        <v/>
      </c>
      <c r="AB17" s="3" t="str" cm="1">
        <f t="array" ref="AB17">IF(T5W_MISC[[#This Row],['#activity+name+selected]]&lt;&gt;"",VLOOKUP(LEFT(T5W_MISC[[#This Row],['#activity+name+selected]],255),LEFT(Logframe[['#activity+name+selected]:['#activity+indicator+unit]],255),5,FALSE),"")</f>
        <v/>
      </c>
      <c r="AC17" s="3" t="str" cm="1">
        <f t="array" ref="AC17">IF(T5W_MISC[[#This Row],['#activity+name+selected]]&lt;&gt;"",VLOOKUP(LEFT(T5W_MISC[[#This Row],['#activity+name+selected]],255),LEFT(Logframe[['#activity+name+selected]:['#activity+indicator+unit]],255),6,FALSE),"")</f>
        <v/>
      </c>
      <c r="AD17" s="38"/>
      <c r="AE17" s="98"/>
      <c r="AF17" s="98"/>
      <c r="AG17" s="5"/>
      <c r="AH17" s="6"/>
      <c r="AI17" s="44"/>
      <c r="AJ17" s="47"/>
      <c r="AK17" s="27"/>
      <c r="AL17" s="41"/>
      <c r="AM17" s="42"/>
      <c r="AN17" s="27"/>
      <c r="AO17" s="52"/>
      <c r="AP17" s="27"/>
      <c r="AQ17" s="52"/>
      <c r="AR17" s="27"/>
      <c r="AS17" s="30"/>
      <c r="AT17" s="1"/>
    </row>
    <row r="18" spans="1:46" x14ac:dyDescent="0.25">
      <c r="A18" s="4"/>
      <c r="B18" s="28"/>
      <c r="C18" s="33"/>
      <c r="D18" s="2"/>
      <c r="E18" s="2"/>
      <c r="F18" s="90" t="str">
        <f>IF(NOT(ISBLANK(T5W_MISC[[#This Row],['#org+leader]])),VLOOKUP(T5W_MISC[[#This Row],['#org+leader]],Organizaciones!$A:$C,3,FALSE),"")</f>
        <v/>
      </c>
      <c r="G18" s="3" t="str">
        <f>IF( AND(NOT(ISBLANK(T5W_MISC[[#This Row],['#org+leader]])),T5W_MISC[[#This Row],['#meta+hrp]]="Sí"),
VLOOKUP( CONCATENATE($A$1, " # ",T5W_MISC[[#This Row],['#org+leader]]),Clusters___Org['#organization+name+hpctools+edited],1,FALSE),
"")</f>
        <v/>
      </c>
      <c r="H18" s="33"/>
      <c r="I18" s="33" t="str" cm="1">
        <f t="array" ref="I18">IF(NOT(ISBLANK(T5W_MISC[[#This Row],['#project+code_name]])),VALUE(VLOOKUP(LEFT(T5W_MISC[[#This Row],['#project+code_name]],255),LEFT(Cluster___Org___Projects[['#project+code_name]:['#project+id]],255),2,FALSE)),"")</f>
        <v/>
      </c>
      <c r="J18"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8" s="2"/>
      <c r="L18" s="105" t="str">
        <f>IF(NOT(ISBLANK(T5W_MISC[[#This Row],['#org+impl]])),VLOOKUP(T5W_MISC[[#This Row],['#org+impl]],Organizaciones!$A:$C,3,FALSE),"")</f>
        <v/>
      </c>
      <c r="M18" s="1"/>
      <c r="N18" s="35" t="str" cm="1">
        <f t="array" aca="1" ref="N18" ca="1">IF(NOT(ISBLANK(T5W_MISC[[#This Row],['#adm1+name]])),
OFFSET(Admin1_1[[#Headers],['#adm1+name]],MATCH(T5W_MISC[[#This Row],['#adm1+name]],Admin1,0),1),
IF(ISNA(VLOOKUP(LEFT(T5W_MISC[[#This Row],['#project+code_name]],15),LEFT(Cluster___Org___Projects[['#project+code_name]:['#project+id]],15),2,FALSE))&lt;&gt;"", "","")
)</f>
        <v/>
      </c>
      <c r="O18" s="2"/>
      <c r="P18" s="70" t="str" cm="1">
        <f t="array" ref="P18">IF(NOT(ISBLANK(T5W_MISC[[#This Row],['#adm2+name]])),
CONCATENATE(T5W_MISC[[#This Row],['#adm1+code]],"-",T5W_MISC[[#This Row],['#adm2+name]]),
IF(ISNA(VLOOKUP(LEFT(T5W_MISC[[#This Row],['#project+code_name]],15),LEFT(Cluster___Org___Projects[['#project+code_name]:['#project+id]],15),2,FALSE))&lt;&gt;"", "","")
)</f>
        <v/>
      </c>
      <c r="Q18" s="35" t="str" cm="1">
        <f t="array" ref="Q18">IF(NOT(ISBLANK(T5W_MISC[[#This Row],['#adm2+name]])),
VLOOKUP(T5W_MISC[[#This Row],['#meta+check_adm1code_adm2name]],Admin2_1[#All],5,FALSE),
IF(ISNA(VLOOKUP(LEFT(T5W_MISC[[#This Row],['#project+code_name]],15),LEFT(Cluster___Org___Projects[['#project+code_name]:['#project+id]],15),2,FALSE))&lt;&gt;"", "","")
)</f>
        <v/>
      </c>
      <c r="R18" s="2"/>
      <c r="S18" s="70" t="str" cm="1">
        <f t="array" ref="S18">IF(NOT(ISBLANK(T5W_MISC[[#This Row],['#adm3+name]])),
CONCATENATE(T5W_MISC[[#This Row],['#adm2+code]],"-",T5W_MISC[[#This Row],['#adm3+name]]),
IF(ISNA(VLOOKUP(LEFT(T5W_MISC[[#This Row],['#project+code_name]],15),LEFT(Cluster___Org___Projects[['#project+code_name]:['#project+id]],15),2,FALSE))&lt;&gt;"", "","")
)</f>
        <v/>
      </c>
      <c r="T18" s="35" t="str" cm="1">
        <f t="array" ref="T18">IF(NOT(ISBLANK(T5W_MISC[[#This Row],['#adm3+name]])),
VLOOKUP(T5W_MISC[[#This Row],['#meta+check_adm2code_adm3name]],Admin3_1[#All],5,FALSE),
IF(ISNA(VLOOKUP(LEFT(T5W_MISC[[#This Row],['#project+code_name]],15),LEFT(Cluster___Org___Projects[['#project+code_name]:['#project+id]],15),2,FALSE))&lt;&gt;"", "","")
)</f>
        <v/>
      </c>
      <c r="U18" s="57"/>
      <c r="V18" s="2"/>
      <c r="W18" s="95"/>
      <c r="X18" s="96"/>
      <c r="Y18" s="2"/>
      <c r="Z18" s="2"/>
      <c r="AA18" s="3" t="str" cm="1">
        <f t="array" ref="AA18">IF(T5W_MISC[[#This Row],['#activity+name+selected]]&lt;&gt;"",VLOOKUP(LEFT(T5W_MISC[[#This Row],['#activity+name+selected]],255),LEFT(Logframe[['#activity+name+selected]:['#activity+indicator+unit]],255),2,FALSE),"")</f>
        <v/>
      </c>
      <c r="AB18" s="3" t="str" cm="1">
        <f t="array" ref="AB18">IF(T5W_MISC[[#This Row],['#activity+name+selected]]&lt;&gt;"",VLOOKUP(LEFT(T5W_MISC[[#This Row],['#activity+name+selected]],255),LEFT(Logframe[['#activity+name+selected]:['#activity+indicator+unit]],255),5,FALSE),"")</f>
        <v/>
      </c>
      <c r="AC18" s="3" t="str" cm="1">
        <f t="array" ref="AC18">IF(T5W_MISC[[#This Row],['#activity+name+selected]]&lt;&gt;"",VLOOKUP(LEFT(T5W_MISC[[#This Row],['#activity+name+selected]],255),LEFT(Logframe[['#activity+name+selected]:['#activity+indicator+unit]],255),6,FALSE),"")</f>
        <v/>
      </c>
      <c r="AD18" s="38"/>
      <c r="AE18" s="98"/>
      <c r="AF18" s="98"/>
      <c r="AG18" s="5"/>
      <c r="AH18" s="6"/>
      <c r="AI18" s="44"/>
      <c r="AJ18" s="47"/>
      <c r="AK18" s="27"/>
      <c r="AL18" s="41"/>
      <c r="AM18" s="42"/>
      <c r="AN18" s="27"/>
      <c r="AO18" s="52"/>
      <c r="AP18" s="27"/>
      <c r="AQ18" s="52"/>
      <c r="AR18" s="27"/>
      <c r="AS18" s="30"/>
      <c r="AT18" s="1"/>
    </row>
    <row r="19" spans="1:46" x14ac:dyDescent="0.25">
      <c r="A19" s="4"/>
      <c r="B19" s="28"/>
      <c r="C19" s="33"/>
      <c r="D19" s="2"/>
      <c r="E19" s="2"/>
      <c r="F19" s="90" t="str">
        <f>IF(NOT(ISBLANK(T5W_MISC[[#This Row],['#org+leader]])),VLOOKUP(T5W_MISC[[#This Row],['#org+leader]],Organizaciones!$A:$C,3,FALSE),"")</f>
        <v/>
      </c>
      <c r="G19" s="3" t="str">
        <f>IF( AND(NOT(ISBLANK(T5W_MISC[[#This Row],['#org+leader]])),T5W_MISC[[#This Row],['#meta+hrp]]="Sí"),
VLOOKUP( CONCATENATE($A$1, " # ",T5W_MISC[[#This Row],['#org+leader]]),Clusters___Org['#organization+name+hpctools+edited],1,FALSE),
"")</f>
        <v/>
      </c>
      <c r="H19" s="33"/>
      <c r="I19" s="33" t="str" cm="1">
        <f t="array" ref="I19">IF(NOT(ISBLANK(T5W_MISC[[#This Row],['#project+code_name]])),VALUE(VLOOKUP(LEFT(T5W_MISC[[#This Row],['#project+code_name]],255),LEFT(Cluster___Org___Projects[['#project+code_name]:['#project+id]],255),2,FALSE)),"")</f>
        <v/>
      </c>
      <c r="J19"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19" s="2"/>
      <c r="L19" s="105" t="str">
        <f>IF(NOT(ISBLANK(T5W_MISC[[#This Row],['#org+impl]])),VLOOKUP(T5W_MISC[[#This Row],['#org+impl]],Organizaciones!$A:$C,3,FALSE),"")</f>
        <v/>
      </c>
      <c r="M19" s="1"/>
      <c r="N19" s="35" t="str" cm="1">
        <f t="array" aca="1" ref="N19" ca="1">IF(NOT(ISBLANK(T5W_MISC[[#This Row],['#adm1+name]])),
OFFSET(Admin1_1[[#Headers],['#adm1+name]],MATCH(T5W_MISC[[#This Row],['#adm1+name]],Admin1,0),1),
IF(ISNA(VLOOKUP(LEFT(T5W_MISC[[#This Row],['#project+code_name]],15),LEFT(Cluster___Org___Projects[['#project+code_name]:['#project+id]],15),2,FALSE))&lt;&gt;"", "","")
)</f>
        <v/>
      </c>
      <c r="O19" s="2"/>
      <c r="P19" s="70" t="str" cm="1">
        <f t="array" ref="P19">IF(NOT(ISBLANK(T5W_MISC[[#This Row],['#adm2+name]])),
CONCATENATE(T5W_MISC[[#This Row],['#adm1+code]],"-",T5W_MISC[[#This Row],['#adm2+name]]),
IF(ISNA(VLOOKUP(LEFT(T5W_MISC[[#This Row],['#project+code_name]],15),LEFT(Cluster___Org___Projects[['#project+code_name]:['#project+id]],15),2,FALSE))&lt;&gt;"", "","")
)</f>
        <v/>
      </c>
      <c r="Q19" s="35" t="str" cm="1">
        <f t="array" ref="Q19">IF(NOT(ISBLANK(T5W_MISC[[#This Row],['#adm2+name]])),
VLOOKUP(T5W_MISC[[#This Row],['#meta+check_adm1code_adm2name]],Admin2_1[#All],5,FALSE),
IF(ISNA(VLOOKUP(LEFT(T5W_MISC[[#This Row],['#project+code_name]],15),LEFT(Cluster___Org___Projects[['#project+code_name]:['#project+id]],15),2,FALSE))&lt;&gt;"", "","")
)</f>
        <v/>
      </c>
      <c r="R19" s="2"/>
      <c r="S19" s="70" t="str" cm="1">
        <f t="array" ref="S19">IF(NOT(ISBLANK(T5W_MISC[[#This Row],['#adm3+name]])),
CONCATENATE(T5W_MISC[[#This Row],['#adm2+code]],"-",T5W_MISC[[#This Row],['#adm3+name]]),
IF(ISNA(VLOOKUP(LEFT(T5W_MISC[[#This Row],['#project+code_name]],15),LEFT(Cluster___Org___Projects[['#project+code_name]:['#project+id]],15),2,FALSE))&lt;&gt;"", "","")
)</f>
        <v/>
      </c>
      <c r="T19" s="35" t="str" cm="1">
        <f t="array" ref="T19">IF(NOT(ISBLANK(T5W_MISC[[#This Row],['#adm3+name]])),
VLOOKUP(T5W_MISC[[#This Row],['#meta+check_adm2code_adm3name]],Admin3_1[#All],5,FALSE),
IF(ISNA(VLOOKUP(LEFT(T5W_MISC[[#This Row],['#project+code_name]],15),LEFT(Cluster___Org___Projects[['#project+code_name]:['#project+id]],15),2,FALSE))&lt;&gt;"", "","")
)</f>
        <v/>
      </c>
      <c r="U19" s="57"/>
      <c r="V19" s="2"/>
      <c r="W19" s="95"/>
      <c r="X19" s="96"/>
      <c r="Y19" s="2"/>
      <c r="Z19" s="2"/>
      <c r="AA19" s="3" t="str" cm="1">
        <f t="array" ref="AA19">IF(T5W_MISC[[#This Row],['#activity+name+selected]]&lt;&gt;"",VLOOKUP(LEFT(T5W_MISC[[#This Row],['#activity+name+selected]],255),LEFT(Logframe[['#activity+name+selected]:['#activity+indicator+unit]],255),2,FALSE),"")</f>
        <v/>
      </c>
      <c r="AB19" s="3" t="str" cm="1">
        <f t="array" ref="AB19">IF(T5W_MISC[[#This Row],['#activity+name+selected]]&lt;&gt;"",VLOOKUP(LEFT(T5W_MISC[[#This Row],['#activity+name+selected]],255),LEFT(Logframe[['#activity+name+selected]:['#activity+indicator+unit]],255),5,FALSE),"")</f>
        <v/>
      </c>
      <c r="AC19" s="3" t="str" cm="1">
        <f t="array" ref="AC19">IF(T5W_MISC[[#This Row],['#activity+name+selected]]&lt;&gt;"",VLOOKUP(LEFT(T5W_MISC[[#This Row],['#activity+name+selected]],255),LEFT(Logframe[['#activity+name+selected]:['#activity+indicator+unit]],255),6,FALSE),"")</f>
        <v/>
      </c>
      <c r="AD19" s="38"/>
      <c r="AE19" s="98"/>
      <c r="AF19" s="98"/>
      <c r="AG19" s="5"/>
      <c r="AH19" s="6"/>
      <c r="AI19" s="44"/>
      <c r="AJ19" s="47"/>
      <c r="AK19" s="27"/>
      <c r="AL19" s="41"/>
      <c r="AM19" s="42"/>
      <c r="AN19" s="27"/>
      <c r="AO19" s="52"/>
      <c r="AP19" s="27"/>
      <c r="AQ19" s="52"/>
      <c r="AR19" s="27"/>
      <c r="AS19" s="30"/>
      <c r="AT19" s="1"/>
    </row>
    <row r="20" spans="1:46" x14ac:dyDescent="0.25">
      <c r="A20" s="4"/>
      <c r="B20" s="28"/>
      <c r="C20" s="33"/>
      <c r="D20" s="2"/>
      <c r="E20" s="2"/>
      <c r="F20" s="90" t="str">
        <f>IF(NOT(ISBLANK(T5W_MISC[[#This Row],['#org+leader]])),VLOOKUP(T5W_MISC[[#This Row],['#org+leader]],Organizaciones!$A:$C,3,FALSE),"")</f>
        <v/>
      </c>
      <c r="G20" s="3" t="str">
        <f>IF( AND(NOT(ISBLANK(T5W_MISC[[#This Row],['#org+leader]])),T5W_MISC[[#This Row],['#meta+hrp]]="Sí"),
VLOOKUP( CONCATENATE($A$1, " # ",T5W_MISC[[#This Row],['#org+leader]]),Clusters___Org['#organization+name+hpctools+edited],1,FALSE),
"")</f>
        <v/>
      </c>
      <c r="H20" s="33"/>
      <c r="I20" s="33" t="str" cm="1">
        <f t="array" ref="I20">IF(NOT(ISBLANK(T5W_MISC[[#This Row],['#project+code_name]])),VALUE(VLOOKUP(LEFT(T5W_MISC[[#This Row],['#project+code_name]],255),LEFT(Cluster___Org___Projects[['#project+code_name]:['#project+id]],255),2,FALSE)),"")</f>
        <v/>
      </c>
      <c r="J20"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0" s="2"/>
      <c r="L20" s="105" t="str">
        <f>IF(NOT(ISBLANK(T5W_MISC[[#This Row],['#org+impl]])),VLOOKUP(T5W_MISC[[#This Row],['#org+impl]],Organizaciones!$A:$C,3,FALSE),"")</f>
        <v/>
      </c>
      <c r="M20" s="1"/>
      <c r="N20" s="35" t="str" cm="1">
        <f t="array" aca="1" ref="N20" ca="1">IF(NOT(ISBLANK(T5W_MISC[[#This Row],['#adm1+name]])),
OFFSET(Admin1_1[[#Headers],['#adm1+name]],MATCH(T5W_MISC[[#This Row],['#adm1+name]],Admin1,0),1),
IF(ISNA(VLOOKUP(LEFT(T5W_MISC[[#This Row],['#project+code_name]],15),LEFT(Cluster___Org___Projects[['#project+code_name]:['#project+id]],15),2,FALSE))&lt;&gt;"", "","")
)</f>
        <v/>
      </c>
      <c r="O20" s="2"/>
      <c r="P20" s="70" t="str" cm="1">
        <f t="array" ref="P20">IF(NOT(ISBLANK(T5W_MISC[[#This Row],['#adm2+name]])),
CONCATENATE(T5W_MISC[[#This Row],['#adm1+code]],"-",T5W_MISC[[#This Row],['#adm2+name]]),
IF(ISNA(VLOOKUP(LEFT(T5W_MISC[[#This Row],['#project+code_name]],15),LEFT(Cluster___Org___Projects[['#project+code_name]:['#project+id]],15),2,FALSE))&lt;&gt;"", "","")
)</f>
        <v/>
      </c>
      <c r="Q20" s="35" t="str" cm="1">
        <f t="array" ref="Q20">IF(NOT(ISBLANK(T5W_MISC[[#This Row],['#adm2+name]])),
VLOOKUP(T5W_MISC[[#This Row],['#meta+check_adm1code_adm2name]],Admin2_1[#All],5,FALSE),
IF(ISNA(VLOOKUP(LEFT(T5W_MISC[[#This Row],['#project+code_name]],15),LEFT(Cluster___Org___Projects[['#project+code_name]:['#project+id]],15),2,FALSE))&lt;&gt;"", "","")
)</f>
        <v/>
      </c>
      <c r="R20" s="2"/>
      <c r="S20" s="70" t="str" cm="1">
        <f t="array" ref="S20">IF(NOT(ISBLANK(T5W_MISC[[#This Row],['#adm3+name]])),
CONCATENATE(T5W_MISC[[#This Row],['#adm2+code]],"-",T5W_MISC[[#This Row],['#adm3+name]]),
IF(ISNA(VLOOKUP(LEFT(T5W_MISC[[#This Row],['#project+code_name]],15),LEFT(Cluster___Org___Projects[['#project+code_name]:['#project+id]],15),2,FALSE))&lt;&gt;"", "","")
)</f>
        <v/>
      </c>
      <c r="T20" s="35" t="str" cm="1">
        <f t="array" ref="T20">IF(NOT(ISBLANK(T5W_MISC[[#This Row],['#adm3+name]])),
VLOOKUP(T5W_MISC[[#This Row],['#meta+check_adm2code_adm3name]],Admin3_1[#All],5,FALSE),
IF(ISNA(VLOOKUP(LEFT(T5W_MISC[[#This Row],['#project+code_name]],15),LEFT(Cluster___Org___Projects[['#project+code_name]:['#project+id]],15),2,FALSE))&lt;&gt;"", "","")
)</f>
        <v/>
      </c>
      <c r="U20" s="57"/>
      <c r="V20" s="2"/>
      <c r="W20" s="95"/>
      <c r="X20" s="96"/>
      <c r="Y20" s="2"/>
      <c r="Z20" s="2"/>
      <c r="AA20" s="3" t="str" cm="1">
        <f t="array" ref="AA20">IF(T5W_MISC[[#This Row],['#activity+name+selected]]&lt;&gt;"",VLOOKUP(LEFT(T5W_MISC[[#This Row],['#activity+name+selected]],255),LEFT(Logframe[['#activity+name+selected]:['#activity+indicator+unit]],255),2,FALSE),"")</f>
        <v/>
      </c>
      <c r="AB20" s="3" t="str" cm="1">
        <f t="array" ref="AB20">IF(T5W_MISC[[#This Row],['#activity+name+selected]]&lt;&gt;"",VLOOKUP(LEFT(T5W_MISC[[#This Row],['#activity+name+selected]],255),LEFT(Logframe[['#activity+name+selected]:['#activity+indicator+unit]],255),5,FALSE),"")</f>
        <v/>
      </c>
      <c r="AC20" s="3" t="str" cm="1">
        <f t="array" ref="AC20">IF(T5W_MISC[[#This Row],['#activity+name+selected]]&lt;&gt;"",VLOOKUP(LEFT(T5W_MISC[[#This Row],['#activity+name+selected]],255),LEFT(Logframe[['#activity+name+selected]:['#activity+indicator+unit]],255),6,FALSE),"")</f>
        <v/>
      </c>
      <c r="AD20" s="38"/>
      <c r="AE20" s="98"/>
      <c r="AF20" s="98"/>
      <c r="AG20" s="5"/>
      <c r="AH20" s="6"/>
      <c r="AI20" s="44"/>
      <c r="AJ20" s="47"/>
      <c r="AK20" s="27"/>
      <c r="AL20" s="41"/>
      <c r="AM20" s="42"/>
      <c r="AN20" s="27"/>
      <c r="AO20" s="52"/>
      <c r="AP20" s="27"/>
      <c r="AQ20" s="52"/>
      <c r="AR20" s="27"/>
      <c r="AS20" s="30"/>
      <c r="AT20" s="1"/>
    </row>
    <row r="21" spans="1:46" x14ac:dyDescent="0.25">
      <c r="A21" s="4"/>
      <c r="B21" s="28"/>
      <c r="C21" s="33"/>
      <c r="D21" s="2"/>
      <c r="E21" s="2"/>
      <c r="F21" s="90" t="str">
        <f>IF(NOT(ISBLANK(T5W_MISC[[#This Row],['#org+leader]])),VLOOKUP(T5W_MISC[[#This Row],['#org+leader]],Organizaciones!$A:$C,3,FALSE),"")</f>
        <v/>
      </c>
      <c r="G21" s="3" t="str">
        <f>IF( AND(NOT(ISBLANK(T5W_MISC[[#This Row],['#org+leader]])),T5W_MISC[[#This Row],['#meta+hrp]]="Sí"),
VLOOKUP( CONCATENATE($A$1, " # ",T5W_MISC[[#This Row],['#org+leader]]),Clusters___Org['#organization+name+hpctools+edited],1,FALSE),
"")</f>
        <v/>
      </c>
      <c r="H21" s="33"/>
      <c r="I21" s="33" t="str" cm="1">
        <f t="array" ref="I21">IF(NOT(ISBLANK(T5W_MISC[[#This Row],['#project+code_name]])),VALUE(VLOOKUP(LEFT(T5W_MISC[[#This Row],['#project+code_name]],255),LEFT(Cluster___Org___Projects[['#project+code_name]:['#project+id]],255),2,FALSE)),"")</f>
        <v/>
      </c>
      <c r="J21"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1" s="2"/>
      <c r="L21" s="105" t="str">
        <f>IF(NOT(ISBLANK(T5W_MISC[[#This Row],['#org+impl]])),VLOOKUP(T5W_MISC[[#This Row],['#org+impl]],Organizaciones!$A:$C,3,FALSE),"")</f>
        <v/>
      </c>
      <c r="M21" s="1"/>
      <c r="N21" s="35" t="str" cm="1">
        <f t="array" aca="1" ref="N21" ca="1">IF(NOT(ISBLANK(T5W_MISC[[#This Row],['#adm1+name]])),
OFFSET(Admin1_1[[#Headers],['#adm1+name]],MATCH(T5W_MISC[[#This Row],['#adm1+name]],Admin1,0),1),
IF(ISNA(VLOOKUP(LEFT(T5W_MISC[[#This Row],['#project+code_name]],15),LEFT(Cluster___Org___Projects[['#project+code_name]:['#project+id]],15),2,FALSE))&lt;&gt;"", "","")
)</f>
        <v/>
      </c>
      <c r="O21" s="2"/>
      <c r="P21" s="70" t="str" cm="1">
        <f t="array" ref="P21">IF(NOT(ISBLANK(T5W_MISC[[#This Row],['#adm2+name]])),
CONCATENATE(T5W_MISC[[#This Row],['#adm1+code]],"-",T5W_MISC[[#This Row],['#adm2+name]]),
IF(ISNA(VLOOKUP(LEFT(T5W_MISC[[#This Row],['#project+code_name]],15),LEFT(Cluster___Org___Projects[['#project+code_name]:['#project+id]],15),2,FALSE))&lt;&gt;"", "","")
)</f>
        <v/>
      </c>
      <c r="Q21" s="35" t="str" cm="1">
        <f t="array" ref="Q21">IF(NOT(ISBLANK(T5W_MISC[[#This Row],['#adm2+name]])),
VLOOKUP(T5W_MISC[[#This Row],['#meta+check_adm1code_adm2name]],Admin2_1[#All],5,FALSE),
IF(ISNA(VLOOKUP(LEFT(T5W_MISC[[#This Row],['#project+code_name]],15),LEFT(Cluster___Org___Projects[['#project+code_name]:['#project+id]],15),2,FALSE))&lt;&gt;"", "","")
)</f>
        <v/>
      </c>
      <c r="R21" s="2"/>
      <c r="S21" s="70" t="str" cm="1">
        <f t="array" ref="S21">IF(NOT(ISBLANK(T5W_MISC[[#This Row],['#adm3+name]])),
CONCATENATE(T5W_MISC[[#This Row],['#adm2+code]],"-",T5W_MISC[[#This Row],['#adm3+name]]),
IF(ISNA(VLOOKUP(LEFT(T5W_MISC[[#This Row],['#project+code_name]],15),LEFT(Cluster___Org___Projects[['#project+code_name]:['#project+id]],15),2,FALSE))&lt;&gt;"", "","")
)</f>
        <v/>
      </c>
      <c r="T21" s="35" t="str" cm="1">
        <f t="array" ref="T21">IF(NOT(ISBLANK(T5W_MISC[[#This Row],['#adm3+name]])),
VLOOKUP(T5W_MISC[[#This Row],['#meta+check_adm2code_adm3name]],Admin3_1[#All],5,FALSE),
IF(ISNA(VLOOKUP(LEFT(T5W_MISC[[#This Row],['#project+code_name]],15),LEFT(Cluster___Org___Projects[['#project+code_name]:['#project+id]],15),2,FALSE))&lt;&gt;"", "","")
)</f>
        <v/>
      </c>
      <c r="U21" s="57"/>
      <c r="V21" s="2"/>
      <c r="W21" s="95"/>
      <c r="X21" s="96"/>
      <c r="Y21" s="2"/>
      <c r="Z21" s="2"/>
      <c r="AA21" s="3" t="str" cm="1">
        <f t="array" ref="AA21">IF(T5W_MISC[[#This Row],['#activity+name+selected]]&lt;&gt;"",VLOOKUP(LEFT(T5W_MISC[[#This Row],['#activity+name+selected]],255),LEFT(Logframe[['#activity+name+selected]:['#activity+indicator+unit]],255),2,FALSE),"")</f>
        <v/>
      </c>
      <c r="AB21" s="3" t="str" cm="1">
        <f t="array" ref="AB21">IF(T5W_MISC[[#This Row],['#activity+name+selected]]&lt;&gt;"",VLOOKUP(LEFT(T5W_MISC[[#This Row],['#activity+name+selected]],255),LEFT(Logframe[['#activity+name+selected]:['#activity+indicator+unit]],255),5,FALSE),"")</f>
        <v/>
      </c>
      <c r="AC21" s="3" t="str" cm="1">
        <f t="array" ref="AC21">IF(T5W_MISC[[#This Row],['#activity+name+selected]]&lt;&gt;"",VLOOKUP(LEFT(T5W_MISC[[#This Row],['#activity+name+selected]],255),LEFT(Logframe[['#activity+name+selected]:['#activity+indicator+unit]],255),6,FALSE),"")</f>
        <v/>
      </c>
      <c r="AD21" s="38"/>
      <c r="AE21" s="98"/>
      <c r="AF21" s="98"/>
      <c r="AG21" s="5"/>
      <c r="AH21" s="6"/>
      <c r="AI21" s="44"/>
      <c r="AJ21" s="47"/>
      <c r="AK21" s="27"/>
      <c r="AL21" s="41"/>
      <c r="AM21" s="42"/>
      <c r="AN21" s="27"/>
      <c r="AO21" s="52"/>
      <c r="AP21" s="27"/>
      <c r="AQ21" s="52"/>
      <c r="AR21" s="27"/>
      <c r="AS21" s="30"/>
      <c r="AT21" s="1"/>
    </row>
    <row r="22" spans="1:46" x14ac:dyDescent="0.25">
      <c r="A22" s="4"/>
      <c r="B22" s="28"/>
      <c r="C22" s="33"/>
      <c r="D22" s="2"/>
      <c r="E22" s="2"/>
      <c r="F22" s="90" t="str">
        <f>IF(NOT(ISBLANK(T5W_MISC[[#This Row],['#org+leader]])),VLOOKUP(T5W_MISC[[#This Row],['#org+leader]],Organizaciones!$A:$C,3,FALSE),"")</f>
        <v/>
      </c>
      <c r="G22" s="3" t="str">
        <f>IF( AND(NOT(ISBLANK(T5W_MISC[[#This Row],['#org+leader]])),T5W_MISC[[#This Row],['#meta+hrp]]="Sí"),
VLOOKUP( CONCATENATE($A$1, " # ",T5W_MISC[[#This Row],['#org+leader]]),Clusters___Org['#organization+name+hpctools+edited],1,FALSE),
"")</f>
        <v/>
      </c>
      <c r="H22" s="33"/>
      <c r="I22" s="33" t="str" cm="1">
        <f t="array" ref="I22">IF(NOT(ISBLANK(T5W_MISC[[#This Row],['#project+code_name]])),VALUE(VLOOKUP(LEFT(T5W_MISC[[#This Row],['#project+code_name]],255),LEFT(Cluster___Org___Projects[['#project+code_name]:['#project+id]],255),2,FALSE)),"")</f>
        <v/>
      </c>
      <c r="J22"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2" s="2"/>
      <c r="L22" s="105" t="str">
        <f>IF(NOT(ISBLANK(T5W_MISC[[#This Row],['#org+impl]])),VLOOKUP(T5W_MISC[[#This Row],['#org+impl]],Organizaciones!$A:$C,3,FALSE),"")</f>
        <v/>
      </c>
      <c r="M22" s="1"/>
      <c r="N22" s="35" t="str" cm="1">
        <f t="array" aca="1" ref="N22" ca="1">IF(NOT(ISBLANK(T5W_MISC[[#This Row],['#adm1+name]])),
OFFSET(Admin1_1[[#Headers],['#adm1+name]],MATCH(T5W_MISC[[#This Row],['#adm1+name]],Admin1,0),1),
IF(ISNA(VLOOKUP(LEFT(T5W_MISC[[#This Row],['#project+code_name]],15),LEFT(Cluster___Org___Projects[['#project+code_name]:['#project+id]],15),2,FALSE))&lt;&gt;"", "","")
)</f>
        <v/>
      </c>
      <c r="O22" s="2"/>
      <c r="P22" s="70" t="str" cm="1">
        <f t="array" ref="P22">IF(NOT(ISBLANK(T5W_MISC[[#This Row],['#adm2+name]])),
CONCATENATE(T5W_MISC[[#This Row],['#adm1+code]],"-",T5W_MISC[[#This Row],['#adm2+name]]),
IF(ISNA(VLOOKUP(LEFT(T5W_MISC[[#This Row],['#project+code_name]],15),LEFT(Cluster___Org___Projects[['#project+code_name]:['#project+id]],15),2,FALSE))&lt;&gt;"", "","")
)</f>
        <v/>
      </c>
      <c r="Q22" s="35" t="str" cm="1">
        <f t="array" ref="Q22">IF(NOT(ISBLANK(T5W_MISC[[#This Row],['#adm2+name]])),
VLOOKUP(T5W_MISC[[#This Row],['#meta+check_adm1code_adm2name]],Admin2_1[#All],5,FALSE),
IF(ISNA(VLOOKUP(LEFT(T5W_MISC[[#This Row],['#project+code_name]],15),LEFT(Cluster___Org___Projects[['#project+code_name]:['#project+id]],15),2,FALSE))&lt;&gt;"", "","")
)</f>
        <v/>
      </c>
      <c r="R22" s="2"/>
      <c r="S22" s="70" t="str" cm="1">
        <f t="array" ref="S22">IF(NOT(ISBLANK(T5W_MISC[[#This Row],['#adm3+name]])),
CONCATENATE(T5W_MISC[[#This Row],['#adm2+code]],"-",T5W_MISC[[#This Row],['#adm3+name]]),
IF(ISNA(VLOOKUP(LEFT(T5W_MISC[[#This Row],['#project+code_name]],15),LEFT(Cluster___Org___Projects[['#project+code_name]:['#project+id]],15),2,FALSE))&lt;&gt;"", "","")
)</f>
        <v/>
      </c>
      <c r="T22" s="35" t="str" cm="1">
        <f t="array" ref="T22">IF(NOT(ISBLANK(T5W_MISC[[#This Row],['#adm3+name]])),
VLOOKUP(T5W_MISC[[#This Row],['#meta+check_adm2code_adm3name]],Admin3_1[#All],5,FALSE),
IF(ISNA(VLOOKUP(LEFT(T5W_MISC[[#This Row],['#project+code_name]],15),LEFT(Cluster___Org___Projects[['#project+code_name]:['#project+id]],15),2,FALSE))&lt;&gt;"", "","")
)</f>
        <v/>
      </c>
      <c r="U22" s="57"/>
      <c r="V22" s="2"/>
      <c r="W22" s="95"/>
      <c r="X22" s="96"/>
      <c r="Y22" s="2"/>
      <c r="Z22" s="2"/>
      <c r="AA22" s="3" t="str" cm="1">
        <f t="array" ref="AA22">IF(T5W_MISC[[#This Row],['#activity+name+selected]]&lt;&gt;"",VLOOKUP(LEFT(T5W_MISC[[#This Row],['#activity+name+selected]],255),LEFT(Logframe[['#activity+name+selected]:['#activity+indicator+unit]],255),2,FALSE),"")</f>
        <v/>
      </c>
      <c r="AB22" s="3" t="str" cm="1">
        <f t="array" ref="AB22">IF(T5W_MISC[[#This Row],['#activity+name+selected]]&lt;&gt;"",VLOOKUP(LEFT(T5W_MISC[[#This Row],['#activity+name+selected]],255),LEFT(Logframe[['#activity+name+selected]:['#activity+indicator+unit]],255),5,FALSE),"")</f>
        <v/>
      </c>
      <c r="AC22" s="3" t="str" cm="1">
        <f t="array" ref="AC22">IF(T5W_MISC[[#This Row],['#activity+name+selected]]&lt;&gt;"",VLOOKUP(LEFT(T5W_MISC[[#This Row],['#activity+name+selected]],255),LEFT(Logframe[['#activity+name+selected]:['#activity+indicator+unit]],255),6,FALSE),"")</f>
        <v/>
      </c>
      <c r="AD22" s="38"/>
      <c r="AE22" s="98"/>
      <c r="AF22" s="98"/>
      <c r="AG22" s="5"/>
      <c r="AH22" s="6"/>
      <c r="AI22" s="44"/>
      <c r="AJ22" s="47"/>
      <c r="AK22" s="27"/>
      <c r="AL22" s="41"/>
      <c r="AM22" s="42"/>
      <c r="AN22" s="27"/>
      <c r="AO22" s="52"/>
      <c r="AP22" s="27"/>
      <c r="AQ22" s="52"/>
      <c r="AR22" s="27"/>
      <c r="AS22" s="30"/>
      <c r="AT22" s="1"/>
    </row>
    <row r="23" spans="1:46" x14ac:dyDescent="0.25">
      <c r="A23" s="4"/>
      <c r="B23" s="28"/>
      <c r="C23" s="33"/>
      <c r="D23" s="2"/>
      <c r="E23" s="2"/>
      <c r="F23" s="90" t="str">
        <f>IF(NOT(ISBLANK(T5W_MISC[[#This Row],['#org+leader]])),VLOOKUP(T5W_MISC[[#This Row],['#org+leader]],Organizaciones!$A:$C,3,FALSE),"")</f>
        <v/>
      </c>
      <c r="G23" s="3" t="str">
        <f>IF( AND(NOT(ISBLANK(T5W_MISC[[#This Row],['#org+leader]])),T5W_MISC[[#This Row],['#meta+hrp]]="Sí"),
VLOOKUP( CONCATENATE($A$1, " # ",T5W_MISC[[#This Row],['#org+leader]]),Clusters___Org['#organization+name+hpctools+edited],1,FALSE),
"")</f>
        <v/>
      </c>
      <c r="H23" s="33"/>
      <c r="I23" s="33" t="str" cm="1">
        <f t="array" ref="I23">IF(NOT(ISBLANK(T5W_MISC[[#This Row],['#project+code_name]])),VALUE(VLOOKUP(LEFT(T5W_MISC[[#This Row],['#project+code_name]],255),LEFT(Cluster___Org___Projects[['#project+code_name]:['#project+id]],255),2,FALSE)),"")</f>
        <v/>
      </c>
      <c r="J23"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3" s="2"/>
      <c r="L23" s="105" t="str">
        <f>IF(NOT(ISBLANK(T5W_MISC[[#This Row],['#org+impl]])),VLOOKUP(T5W_MISC[[#This Row],['#org+impl]],Organizaciones!$A:$C,3,FALSE),"")</f>
        <v/>
      </c>
      <c r="M23" s="1"/>
      <c r="N23" s="35" t="str" cm="1">
        <f t="array" aca="1" ref="N23" ca="1">IF(NOT(ISBLANK(T5W_MISC[[#This Row],['#adm1+name]])),
OFFSET(Admin1_1[[#Headers],['#adm1+name]],MATCH(T5W_MISC[[#This Row],['#adm1+name]],Admin1,0),1),
IF(ISNA(VLOOKUP(LEFT(T5W_MISC[[#This Row],['#project+code_name]],15),LEFT(Cluster___Org___Projects[['#project+code_name]:['#project+id]],15),2,FALSE))&lt;&gt;"", "","")
)</f>
        <v/>
      </c>
      <c r="O23" s="2"/>
      <c r="P23" s="70" t="str" cm="1">
        <f t="array" ref="P23">IF(NOT(ISBLANK(T5W_MISC[[#This Row],['#adm2+name]])),
CONCATENATE(T5W_MISC[[#This Row],['#adm1+code]],"-",T5W_MISC[[#This Row],['#adm2+name]]),
IF(ISNA(VLOOKUP(LEFT(T5W_MISC[[#This Row],['#project+code_name]],15),LEFT(Cluster___Org___Projects[['#project+code_name]:['#project+id]],15),2,FALSE))&lt;&gt;"", "","")
)</f>
        <v/>
      </c>
      <c r="Q23" s="35" t="str" cm="1">
        <f t="array" ref="Q23">IF(NOT(ISBLANK(T5W_MISC[[#This Row],['#adm2+name]])),
VLOOKUP(T5W_MISC[[#This Row],['#meta+check_adm1code_adm2name]],Admin2_1[#All],5,FALSE),
IF(ISNA(VLOOKUP(LEFT(T5W_MISC[[#This Row],['#project+code_name]],15),LEFT(Cluster___Org___Projects[['#project+code_name]:['#project+id]],15),2,FALSE))&lt;&gt;"", "","")
)</f>
        <v/>
      </c>
      <c r="R23" s="2"/>
      <c r="S23" s="70" t="str" cm="1">
        <f t="array" ref="S23">IF(NOT(ISBLANK(T5W_MISC[[#This Row],['#adm3+name]])),
CONCATENATE(T5W_MISC[[#This Row],['#adm2+code]],"-",T5W_MISC[[#This Row],['#adm3+name]]),
IF(ISNA(VLOOKUP(LEFT(T5W_MISC[[#This Row],['#project+code_name]],15),LEFT(Cluster___Org___Projects[['#project+code_name]:['#project+id]],15),2,FALSE))&lt;&gt;"", "","")
)</f>
        <v/>
      </c>
      <c r="T23" s="35" t="str" cm="1">
        <f t="array" ref="T23">IF(NOT(ISBLANK(T5W_MISC[[#This Row],['#adm3+name]])),
VLOOKUP(T5W_MISC[[#This Row],['#meta+check_adm2code_adm3name]],Admin3_1[#All],5,FALSE),
IF(ISNA(VLOOKUP(LEFT(T5W_MISC[[#This Row],['#project+code_name]],15),LEFT(Cluster___Org___Projects[['#project+code_name]:['#project+id]],15),2,FALSE))&lt;&gt;"", "","")
)</f>
        <v/>
      </c>
      <c r="U23" s="57"/>
      <c r="V23" s="2"/>
      <c r="W23" s="95"/>
      <c r="X23" s="96"/>
      <c r="Y23" s="2"/>
      <c r="Z23" s="2"/>
      <c r="AA23" s="3" t="str" cm="1">
        <f t="array" ref="AA23">IF(T5W_MISC[[#This Row],['#activity+name+selected]]&lt;&gt;"",VLOOKUP(LEFT(T5W_MISC[[#This Row],['#activity+name+selected]],255),LEFT(Logframe[['#activity+name+selected]:['#activity+indicator+unit]],255),2,FALSE),"")</f>
        <v/>
      </c>
      <c r="AB23" s="3" t="str" cm="1">
        <f t="array" ref="AB23">IF(T5W_MISC[[#This Row],['#activity+name+selected]]&lt;&gt;"",VLOOKUP(LEFT(T5W_MISC[[#This Row],['#activity+name+selected]],255),LEFT(Logframe[['#activity+name+selected]:['#activity+indicator+unit]],255),5,FALSE),"")</f>
        <v/>
      </c>
      <c r="AC23" s="3" t="str" cm="1">
        <f t="array" ref="AC23">IF(T5W_MISC[[#This Row],['#activity+name+selected]]&lt;&gt;"",VLOOKUP(LEFT(T5W_MISC[[#This Row],['#activity+name+selected]],255),LEFT(Logframe[['#activity+name+selected]:['#activity+indicator+unit]],255),6,FALSE),"")</f>
        <v/>
      </c>
      <c r="AD23" s="38"/>
      <c r="AE23" s="98"/>
      <c r="AF23" s="98"/>
      <c r="AG23" s="5"/>
      <c r="AH23" s="6"/>
      <c r="AI23" s="44"/>
      <c r="AJ23" s="47"/>
      <c r="AK23" s="27"/>
      <c r="AL23" s="41"/>
      <c r="AM23" s="42"/>
      <c r="AN23" s="27"/>
      <c r="AO23" s="52"/>
      <c r="AP23" s="27"/>
      <c r="AQ23" s="52"/>
      <c r="AR23" s="27"/>
      <c r="AS23" s="30"/>
      <c r="AT23" s="1"/>
    </row>
    <row r="24" spans="1:46" x14ac:dyDescent="0.25">
      <c r="A24" s="4"/>
      <c r="B24" s="28"/>
      <c r="C24" s="33"/>
      <c r="D24" s="2"/>
      <c r="E24" s="2"/>
      <c r="F24" s="90" t="str">
        <f>IF(NOT(ISBLANK(T5W_MISC[[#This Row],['#org+leader]])),VLOOKUP(T5W_MISC[[#This Row],['#org+leader]],Organizaciones!$A:$C,3,FALSE),"")</f>
        <v/>
      </c>
      <c r="G24" s="3" t="str">
        <f>IF( AND(NOT(ISBLANK(T5W_MISC[[#This Row],['#org+leader]])),T5W_MISC[[#This Row],['#meta+hrp]]="Sí"),
VLOOKUP( CONCATENATE($A$1, " # ",T5W_MISC[[#This Row],['#org+leader]]),Clusters___Org['#organization+name+hpctools+edited],1,FALSE),
"")</f>
        <v/>
      </c>
      <c r="H24" s="33"/>
      <c r="I24" s="33" t="str" cm="1">
        <f t="array" ref="I24">IF(NOT(ISBLANK(T5W_MISC[[#This Row],['#project+code_name]])),VALUE(VLOOKUP(LEFT(T5W_MISC[[#This Row],['#project+code_name]],255),LEFT(Cluster___Org___Projects[['#project+code_name]:['#project+id]],255),2,FALSE)),"")</f>
        <v/>
      </c>
      <c r="J24"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4" s="2"/>
      <c r="L24" s="105" t="str">
        <f>IF(NOT(ISBLANK(T5W_MISC[[#This Row],['#org+impl]])),VLOOKUP(T5W_MISC[[#This Row],['#org+impl]],Organizaciones!$A:$C,3,FALSE),"")</f>
        <v/>
      </c>
      <c r="M24" s="1"/>
      <c r="N24" s="35" t="str" cm="1">
        <f t="array" aca="1" ref="N24" ca="1">IF(NOT(ISBLANK(T5W_MISC[[#This Row],['#adm1+name]])),
OFFSET(Admin1_1[[#Headers],['#adm1+name]],MATCH(T5W_MISC[[#This Row],['#adm1+name]],Admin1,0),1),
IF(ISNA(VLOOKUP(LEFT(T5W_MISC[[#This Row],['#project+code_name]],15),LEFT(Cluster___Org___Projects[['#project+code_name]:['#project+id]],15),2,FALSE))&lt;&gt;"", "","")
)</f>
        <v/>
      </c>
      <c r="O24" s="2"/>
      <c r="P24" s="70" t="str" cm="1">
        <f t="array" ref="P24">IF(NOT(ISBLANK(T5W_MISC[[#This Row],['#adm2+name]])),
CONCATENATE(T5W_MISC[[#This Row],['#adm1+code]],"-",T5W_MISC[[#This Row],['#adm2+name]]),
IF(ISNA(VLOOKUP(LEFT(T5W_MISC[[#This Row],['#project+code_name]],15),LEFT(Cluster___Org___Projects[['#project+code_name]:['#project+id]],15),2,FALSE))&lt;&gt;"", "","")
)</f>
        <v/>
      </c>
      <c r="Q24" s="35" t="str" cm="1">
        <f t="array" ref="Q24">IF(NOT(ISBLANK(T5W_MISC[[#This Row],['#adm2+name]])),
VLOOKUP(T5W_MISC[[#This Row],['#meta+check_adm1code_adm2name]],Admin2_1[#All],5,FALSE),
IF(ISNA(VLOOKUP(LEFT(T5W_MISC[[#This Row],['#project+code_name]],15),LEFT(Cluster___Org___Projects[['#project+code_name]:['#project+id]],15),2,FALSE))&lt;&gt;"", "","")
)</f>
        <v/>
      </c>
      <c r="R24" s="2"/>
      <c r="S24" s="70" t="str" cm="1">
        <f t="array" ref="S24">IF(NOT(ISBLANK(T5W_MISC[[#This Row],['#adm3+name]])),
CONCATENATE(T5W_MISC[[#This Row],['#adm2+code]],"-",T5W_MISC[[#This Row],['#adm3+name]]),
IF(ISNA(VLOOKUP(LEFT(T5W_MISC[[#This Row],['#project+code_name]],15),LEFT(Cluster___Org___Projects[['#project+code_name]:['#project+id]],15),2,FALSE))&lt;&gt;"", "","")
)</f>
        <v/>
      </c>
      <c r="T24" s="35" t="str" cm="1">
        <f t="array" ref="T24">IF(NOT(ISBLANK(T5W_MISC[[#This Row],['#adm3+name]])),
VLOOKUP(T5W_MISC[[#This Row],['#meta+check_adm2code_adm3name]],Admin3_1[#All],5,FALSE),
IF(ISNA(VLOOKUP(LEFT(T5W_MISC[[#This Row],['#project+code_name]],15),LEFT(Cluster___Org___Projects[['#project+code_name]:['#project+id]],15),2,FALSE))&lt;&gt;"", "","")
)</f>
        <v/>
      </c>
      <c r="U24" s="57"/>
      <c r="V24" s="2"/>
      <c r="W24" s="95"/>
      <c r="X24" s="96"/>
      <c r="Y24" s="2"/>
      <c r="Z24" s="2"/>
      <c r="AA24" s="3" t="str" cm="1">
        <f t="array" ref="AA24">IF(T5W_MISC[[#This Row],['#activity+name+selected]]&lt;&gt;"",VLOOKUP(LEFT(T5W_MISC[[#This Row],['#activity+name+selected]],255),LEFT(Logframe[['#activity+name+selected]:['#activity+indicator+unit]],255),2,FALSE),"")</f>
        <v/>
      </c>
      <c r="AB24" s="3" t="str" cm="1">
        <f t="array" ref="AB24">IF(T5W_MISC[[#This Row],['#activity+name+selected]]&lt;&gt;"",VLOOKUP(LEFT(T5W_MISC[[#This Row],['#activity+name+selected]],255),LEFT(Logframe[['#activity+name+selected]:['#activity+indicator+unit]],255),5,FALSE),"")</f>
        <v/>
      </c>
      <c r="AC24" s="3" t="str" cm="1">
        <f t="array" ref="AC24">IF(T5W_MISC[[#This Row],['#activity+name+selected]]&lt;&gt;"",VLOOKUP(LEFT(T5W_MISC[[#This Row],['#activity+name+selected]],255),LEFT(Logframe[['#activity+name+selected]:['#activity+indicator+unit]],255),6,FALSE),"")</f>
        <v/>
      </c>
      <c r="AD24" s="38"/>
      <c r="AE24" s="98"/>
      <c r="AF24" s="98"/>
      <c r="AG24" s="5"/>
      <c r="AH24" s="6"/>
      <c r="AI24" s="44"/>
      <c r="AJ24" s="47"/>
      <c r="AK24" s="27"/>
      <c r="AL24" s="41"/>
      <c r="AM24" s="42"/>
      <c r="AN24" s="27"/>
      <c r="AO24" s="52"/>
      <c r="AP24" s="27"/>
      <c r="AQ24" s="52"/>
      <c r="AR24" s="27"/>
      <c r="AS24" s="30"/>
      <c r="AT24" s="1"/>
    </row>
    <row r="25" spans="1:46" x14ac:dyDescent="0.25">
      <c r="A25" s="4"/>
      <c r="B25" s="28"/>
      <c r="C25" s="74"/>
      <c r="D25" s="2"/>
      <c r="E25" s="2"/>
      <c r="F25" s="90" t="str">
        <f>IF(NOT(ISBLANK(T5W_MISC[[#This Row],['#org+leader]])),VLOOKUP(T5W_MISC[[#This Row],['#org+leader]],Organizaciones!$A:$C,3,FALSE),"")</f>
        <v/>
      </c>
      <c r="G25" s="3" t="str">
        <f>IF( AND(NOT(ISBLANK(T5W_MISC[[#This Row],['#org+leader]])),T5W_MISC[[#This Row],['#meta+hrp]]="Sí"),
VLOOKUP( CONCATENATE($A$1, " # ",T5W_MISC[[#This Row],['#org+leader]]),Clusters___Org['#organization+name+hpctools+edited],1,FALSE),
"")</f>
        <v/>
      </c>
      <c r="H25" s="74"/>
      <c r="I25" s="74" t="str" cm="1">
        <f t="array" ref="I25">IF(NOT(ISBLANK(T5W_MISC[[#This Row],['#project+code_name]])),VALUE(VLOOKUP(LEFT(T5W_MISC[[#This Row],['#project+code_name]],255),LEFT(Cluster___Org___Projects[['#project+code_name]:['#project+id]],255),2,FALSE)),"")</f>
        <v/>
      </c>
      <c r="J25"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5" s="2"/>
      <c r="L25" s="105" t="str">
        <f>IF(NOT(ISBLANK(T5W_MISC[[#This Row],['#org+impl]])),VLOOKUP(T5W_MISC[[#This Row],['#org+impl]],Organizaciones!$A:$C,3,FALSE),"")</f>
        <v/>
      </c>
      <c r="M25" s="1"/>
      <c r="N25" s="35" t="str" cm="1">
        <f t="array" aca="1" ref="N25" ca="1">IF(NOT(ISBLANK(T5W_MISC[[#This Row],['#adm1+name]])),
OFFSET(Admin1_1[[#Headers],['#adm1+name]],MATCH(T5W_MISC[[#This Row],['#adm1+name]],Admin1,0),1),
IF(ISNA(VLOOKUP(LEFT(T5W_MISC[[#This Row],['#project+code_name]],15),LEFT(Cluster___Org___Projects[['#project+code_name]:['#project+id]],15),2,FALSE))&lt;&gt;"", "","")
)</f>
        <v/>
      </c>
      <c r="O25" s="2"/>
      <c r="P25" s="70" t="str" cm="1">
        <f t="array" ref="P25">IF(NOT(ISBLANK(T5W_MISC[[#This Row],['#adm2+name]])),
CONCATENATE(T5W_MISC[[#This Row],['#adm1+code]],"-",T5W_MISC[[#This Row],['#adm2+name]]),
IF(ISNA(VLOOKUP(LEFT(T5W_MISC[[#This Row],['#project+code_name]],15),LEFT(Cluster___Org___Projects[['#project+code_name]:['#project+id]],15),2,FALSE))&lt;&gt;"", "","")
)</f>
        <v/>
      </c>
      <c r="Q25" s="35" t="str" cm="1">
        <f t="array" ref="Q25">IF(NOT(ISBLANK(T5W_MISC[[#This Row],['#adm2+name]])),
VLOOKUP(T5W_MISC[[#This Row],['#meta+check_adm1code_adm2name]],Admin2_1[#All],5,FALSE),
IF(ISNA(VLOOKUP(LEFT(T5W_MISC[[#This Row],['#project+code_name]],15),LEFT(Cluster___Org___Projects[['#project+code_name]:['#project+id]],15),2,FALSE))&lt;&gt;"", "","")
)</f>
        <v/>
      </c>
      <c r="R25" s="2"/>
      <c r="S25" s="70" t="str" cm="1">
        <f t="array" ref="S25">IF(NOT(ISBLANK(T5W_MISC[[#This Row],['#adm3+name]])),
CONCATENATE(T5W_MISC[[#This Row],['#adm2+code]],"-",T5W_MISC[[#This Row],['#adm3+name]]),
IF(ISNA(VLOOKUP(LEFT(T5W_MISC[[#This Row],['#project+code_name]],15),LEFT(Cluster___Org___Projects[['#project+code_name]:['#project+id]],15),2,FALSE))&lt;&gt;"", "","")
)</f>
        <v/>
      </c>
      <c r="T25" s="35" t="str" cm="1">
        <f t="array" ref="T25">IF(NOT(ISBLANK(T5W_MISC[[#This Row],['#adm3+name]])),
VLOOKUP(T5W_MISC[[#This Row],['#meta+check_adm2code_adm3name]],Admin3_1[#All],5,FALSE),
IF(ISNA(VLOOKUP(LEFT(T5W_MISC[[#This Row],['#project+code_name]],15),LEFT(Cluster___Org___Projects[['#project+code_name]:['#project+id]],15),2,FALSE))&lt;&gt;"", "","")
)</f>
        <v/>
      </c>
      <c r="U25" s="57"/>
      <c r="V25" s="2"/>
      <c r="W25" s="95"/>
      <c r="X25" s="96"/>
      <c r="Y25" s="2"/>
      <c r="Z25" s="2"/>
      <c r="AA25" s="3" t="str" cm="1">
        <f t="array" ref="AA25">IF(T5W_MISC[[#This Row],['#activity+name+selected]]&lt;&gt;"",VLOOKUP(LEFT(T5W_MISC[[#This Row],['#activity+name+selected]],255),LEFT(Logframe[['#activity+name+selected]:['#activity+indicator+unit]],255),2,FALSE),"")</f>
        <v/>
      </c>
      <c r="AB25" s="3" t="str" cm="1">
        <f t="array" ref="AB25">IF(T5W_MISC[[#This Row],['#activity+name+selected]]&lt;&gt;"",VLOOKUP(LEFT(T5W_MISC[[#This Row],['#activity+name+selected]],255),LEFT(Logframe[['#activity+name+selected]:['#activity+indicator+unit]],255),5,FALSE),"")</f>
        <v/>
      </c>
      <c r="AC25" s="3" t="str" cm="1">
        <f t="array" ref="AC25">IF(T5W_MISC[[#This Row],['#activity+name+selected]]&lt;&gt;"",VLOOKUP(LEFT(T5W_MISC[[#This Row],['#activity+name+selected]],255),LEFT(Logframe[['#activity+name+selected]:['#activity+indicator+unit]],255),6,FALSE),"")</f>
        <v/>
      </c>
      <c r="AD25" s="38"/>
      <c r="AE25" s="98"/>
      <c r="AF25" s="98"/>
      <c r="AG25" s="5"/>
      <c r="AH25" s="6"/>
      <c r="AI25" s="44"/>
      <c r="AJ25" s="47"/>
      <c r="AK25" s="27"/>
      <c r="AL25" s="41"/>
      <c r="AM25" s="42"/>
      <c r="AN25" s="27"/>
      <c r="AO25" s="52"/>
      <c r="AP25" s="27"/>
      <c r="AQ25" s="52"/>
      <c r="AR25" s="27"/>
      <c r="AS25" s="30"/>
      <c r="AT25" s="1"/>
    </row>
    <row r="26" spans="1:46" x14ac:dyDescent="0.25">
      <c r="A26" s="4"/>
      <c r="B26" s="28"/>
      <c r="C26" s="33"/>
      <c r="D26" s="99"/>
      <c r="E26" s="2"/>
      <c r="F26" s="90" t="str">
        <f>IF(NOT(ISBLANK(T5W_MISC[[#This Row],['#org+leader]])),VLOOKUP(T5W_MISC[[#This Row],['#org+leader]],Organizaciones!$A:$C,3,FALSE),"")</f>
        <v/>
      </c>
      <c r="G26" s="3" t="str">
        <f>IF( AND(NOT(ISBLANK(T5W_MISC[[#This Row],['#org+leader]])),T5W_MISC[[#This Row],['#meta+hrp]]="Sí"),
VLOOKUP( CONCATENATE($A$1, " # ",T5W_MISC[[#This Row],['#org+leader]]),Clusters___Org['#organization+name+hpctools+edited],1,FALSE),
"")</f>
        <v/>
      </c>
      <c r="H26" s="33"/>
      <c r="I26" s="74" t="str" cm="1">
        <f t="array" ref="I26">IF(NOT(ISBLANK(T5W_MISC[[#This Row],['#project+code_name]])),VALUE(VLOOKUP(LEFT(T5W_MISC[[#This Row],['#project+code_name]],255),LEFT(Cluster___Org___Projects[['#project+code_name]:['#project+id]],255),2,FALSE)),"")</f>
        <v/>
      </c>
      <c r="J26"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6" s="2"/>
      <c r="L26" s="105" t="str">
        <f>IF(NOT(ISBLANK(T5W_MISC[[#This Row],['#org+impl]])),VLOOKUP(T5W_MISC[[#This Row],['#org+impl]],Organizaciones!$A:$C,3,FALSE),"")</f>
        <v/>
      </c>
      <c r="M26" s="1"/>
      <c r="N26" s="35" t="str" cm="1">
        <f t="array" aca="1" ref="N26" ca="1">IF(NOT(ISBLANK(T5W_MISC[[#This Row],['#adm1+name]])),
OFFSET(Admin1_1[[#Headers],['#adm1+name]],MATCH(T5W_MISC[[#This Row],['#adm1+name]],Admin1,0),1),
IF(ISNA(VLOOKUP(LEFT(T5W_MISC[[#This Row],['#project+code_name]],15),LEFT(Cluster___Org___Projects[['#project+code_name]:['#project+id]],15),2,FALSE))&lt;&gt;"", "","")
)</f>
        <v/>
      </c>
      <c r="O26" s="2"/>
      <c r="P26" s="70" t="str" cm="1">
        <f t="array" ref="P26">IF(NOT(ISBLANK(T5W_MISC[[#This Row],['#adm2+name]])),
CONCATENATE(T5W_MISC[[#This Row],['#adm1+code]],"-",T5W_MISC[[#This Row],['#adm2+name]]),
IF(ISNA(VLOOKUP(LEFT(T5W_MISC[[#This Row],['#project+code_name]],15),LEFT(Cluster___Org___Projects[['#project+code_name]:['#project+id]],15),2,FALSE))&lt;&gt;"", "","")
)</f>
        <v/>
      </c>
      <c r="Q26" s="35" t="str" cm="1">
        <f t="array" ref="Q26">IF(NOT(ISBLANK(T5W_MISC[[#This Row],['#adm2+name]])),
VLOOKUP(T5W_MISC[[#This Row],['#meta+check_adm1code_adm2name]],Admin2_1[#All],5,FALSE),
IF(ISNA(VLOOKUP(LEFT(T5W_MISC[[#This Row],['#project+code_name]],15),LEFT(Cluster___Org___Projects[['#project+code_name]:['#project+id]],15),2,FALSE))&lt;&gt;"", "","")
)</f>
        <v/>
      </c>
      <c r="R26" s="2"/>
      <c r="S26" s="70" t="str" cm="1">
        <f t="array" ref="S26">IF(NOT(ISBLANK(T5W_MISC[[#This Row],['#adm3+name]])),
CONCATENATE(T5W_MISC[[#This Row],['#adm2+code]],"-",T5W_MISC[[#This Row],['#adm3+name]]),
IF(ISNA(VLOOKUP(LEFT(T5W_MISC[[#This Row],['#project+code_name]],15),LEFT(Cluster___Org___Projects[['#project+code_name]:['#project+id]],15),2,FALSE))&lt;&gt;"", "","")
)</f>
        <v/>
      </c>
      <c r="T26" s="35" t="str" cm="1">
        <f t="array" ref="T26">IF(NOT(ISBLANK(T5W_MISC[[#This Row],['#adm3+name]])),
VLOOKUP(T5W_MISC[[#This Row],['#meta+check_adm2code_adm3name]],Admin3_1[#All],5,FALSE),
IF(ISNA(VLOOKUP(LEFT(T5W_MISC[[#This Row],['#project+code_name]],15),LEFT(Cluster___Org___Projects[['#project+code_name]:['#project+id]],15),2,FALSE))&lt;&gt;"", "","")
)</f>
        <v/>
      </c>
      <c r="U26" s="57"/>
      <c r="V26" s="2"/>
      <c r="W26" s="95"/>
      <c r="X26" s="96"/>
      <c r="Y26" s="2"/>
      <c r="Z26" s="2"/>
      <c r="AA26" s="3" t="str" cm="1">
        <f t="array" ref="AA26">IF(T5W_MISC[[#This Row],['#activity+name+selected]]&lt;&gt;"",VLOOKUP(LEFT(T5W_MISC[[#This Row],['#activity+name+selected]],255),LEFT(Logframe[['#activity+name+selected]:['#activity+indicator+unit]],255),2,FALSE),"")</f>
        <v/>
      </c>
      <c r="AB26" s="3" t="str" cm="1">
        <f t="array" ref="AB26">IF(T5W_MISC[[#This Row],['#activity+name+selected]]&lt;&gt;"",VLOOKUP(LEFT(T5W_MISC[[#This Row],['#activity+name+selected]],255),LEFT(Logframe[['#activity+name+selected]:['#activity+indicator+unit]],255),5,FALSE),"")</f>
        <v/>
      </c>
      <c r="AC26" s="3" t="str" cm="1">
        <f t="array" ref="AC26">IF(T5W_MISC[[#This Row],['#activity+name+selected]]&lt;&gt;"",VLOOKUP(LEFT(T5W_MISC[[#This Row],['#activity+name+selected]],255),LEFT(Logframe[['#activity+name+selected]:['#activity+indicator+unit]],255),6,FALSE),"")</f>
        <v/>
      </c>
      <c r="AD26" s="38"/>
      <c r="AE26" s="98"/>
      <c r="AF26" s="98"/>
      <c r="AG26" s="5"/>
      <c r="AH26" s="6"/>
      <c r="AI26" s="44"/>
      <c r="AJ26" s="47"/>
      <c r="AK26" s="27"/>
      <c r="AL26" s="41"/>
      <c r="AM26" s="42"/>
      <c r="AN26" s="27"/>
      <c r="AO26" s="52"/>
      <c r="AP26" s="27"/>
      <c r="AQ26" s="52"/>
      <c r="AR26" s="27"/>
      <c r="AS26" s="30"/>
      <c r="AT26" s="1"/>
    </row>
    <row r="27" spans="1:46" x14ac:dyDescent="0.25">
      <c r="A27" s="4"/>
      <c r="B27" s="28"/>
      <c r="C27" s="33"/>
      <c r="D27" s="99"/>
      <c r="E27" s="2"/>
      <c r="F27" s="90" t="str">
        <f>IF(NOT(ISBLANK(T5W_MISC[[#This Row],['#org+leader]])),VLOOKUP(T5W_MISC[[#This Row],['#org+leader]],Organizaciones!$A:$C,3,FALSE),"")</f>
        <v/>
      </c>
      <c r="G27" s="3" t="str">
        <f>IF( AND(NOT(ISBLANK(T5W_MISC[[#This Row],['#org+leader]])),T5W_MISC[[#This Row],['#meta+hrp]]="Sí"),
VLOOKUP( CONCATENATE($A$1, " # ",T5W_MISC[[#This Row],['#org+leader]]),Clusters___Org['#organization+name+hpctools+edited],1,FALSE),
"")</f>
        <v/>
      </c>
      <c r="H27" s="33"/>
      <c r="I27" s="74" t="str" cm="1">
        <f t="array" ref="I27">IF(NOT(ISBLANK(T5W_MISC[[#This Row],['#project+code_name]])),VALUE(VLOOKUP(LEFT(T5W_MISC[[#This Row],['#project+code_name]],255),LEFT(Cluster___Org___Projects[['#project+code_name]:['#project+id]],255),2,FALSE)),"")</f>
        <v/>
      </c>
      <c r="J27"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7" s="2"/>
      <c r="L27" s="105" t="str">
        <f>IF(NOT(ISBLANK(T5W_MISC[[#This Row],['#org+impl]])),VLOOKUP(T5W_MISC[[#This Row],['#org+impl]],Organizaciones!$A:$C,3,FALSE),"")</f>
        <v/>
      </c>
      <c r="M27" s="1"/>
      <c r="N27" s="35" t="str" cm="1">
        <f t="array" aca="1" ref="N27" ca="1">IF(NOT(ISBLANK(T5W_MISC[[#This Row],['#adm1+name]])),
OFFSET(Admin1_1[[#Headers],['#adm1+name]],MATCH(T5W_MISC[[#This Row],['#adm1+name]],Admin1,0),1),
IF(ISNA(VLOOKUP(LEFT(T5W_MISC[[#This Row],['#project+code_name]],15),LEFT(Cluster___Org___Projects[['#project+code_name]:['#project+id]],15),2,FALSE))&lt;&gt;"", "","")
)</f>
        <v/>
      </c>
      <c r="O27" s="2"/>
      <c r="P27" s="70" t="str" cm="1">
        <f t="array" ref="P27">IF(NOT(ISBLANK(T5W_MISC[[#This Row],['#adm2+name]])),
CONCATENATE(T5W_MISC[[#This Row],['#adm1+code]],"-",T5W_MISC[[#This Row],['#adm2+name]]),
IF(ISNA(VLOOKUP(LEFT(T5W_MISC[[#This Row],['#project+code_name]],15),LEFT(Cluster___Org___Projects[['#project+code_name]:['#project+id]],15),2,FALSE))&lt;&gt;"", "","")
)</f>
        <v/>
      </c>
      <c r="Q27" s="35" t="str" cm="1">
        <f t="array" ref="Q27">IF(NOT(ISBLANK(T5W_MISC[[#This Row],['#adm2+name]])),
VLOOKUP(T5W_MISC[[#This Row],['#meta+check_adm1code_adm2name]],Admin2_1[#All],5,FALSE),
IF(ISNA(VLOOKUP(LEFT(T5W_MISC[[#This Row],['#project+code_name]],15),LEFT(Cluster___Org___Projects[['#project+code_name]:['#project+id]],15),2,FALSE))&lt;&gt;"", "","")
)</f>
        <v/>
      </c>
      <c r="R27" s="2"/>
      <c r="S27" s="70" t="str" cm="1">
        <f t="array" ref="S27">IF(NOT(ISBLANK(T5W_MISC[[#This Row],['#adm3+name]])),
CONCATENATE(T5W_MISC[[#This Row],['#adm2+code]],"-",T5W_MISC[[#This Row],['#adm3+name]]),
IF(ISNA(VLOOKUP(LEFT(T5W_MISC[[#This Row],['#project+code_name]],15),LEFT(Cluster___Org___Projects[['#project+code_name]:['#project+id]],15),2,FALSE))&lt;&gt;"", "","")
)</f>
        <v/>
      </c>
      <c r="T27" s="35" t="str" cm="1">
        <f t="array" ref="T27">IF(NOT(ISBLANK(T5W_MISC[[#This Row],['#adm3+name]])),
VLOOKUP(T5W_MISC[[#This Row],['#meta+check_adm2code_adm3name]],Admin3_1[#All],5,FALSE),
IF(ISNA(VLOOKUP(LEFT(T5W_MISC[[#This Row],['#project+code_name]],15),LEFT(Cluster___Org___Projects[['#project+code_name]:['#project+id]],15),2,FALSE))&lt;&gt;"", "","")
)</f>
        <v/>
      </c>
      <c r="U27" s="57"/>
      <c r="V27" s="2"/>
      <c r="W27" s="95"/>
      <c r="X27" s="96"/>
      <c r="Y27" s="2"/>
      <c r="Z27" s="2"/>
      <c r="AA27" s="3" t="str" cm="1">
        <f t="array" ref="AA27">IF(T5W_MISC[[#This Row],['#activity+name+selected]]&lt;&gt;"",VLOOKUP(LEFT(T5W_MISC[[#This Row],['#activity+name+selected]],255),LEFT(Logframe[['#activity+name+selected]:['#activity+indicator+unit]],255),2,FALSE),"")</f>
        <v/>
      </c>
      <c r="AB27" s="3" t="str" cm="1">
        <f t="array" ref="AB27">IF(T5W_MISC[[#This Row],['#activity+name+selected]]&lt;&gt;"",VLOOKUP(LEFT(T5W_MISC[[#This Row],['#activity+name+selected]],255),LEFT(Logframe[['#activity+name+selected]:['#activity+indicator+unit]],255),5,FALSE),"")</f>
        <v/>
      </c>
      <c r="AC27" s="3" t="str" cm="1">
        <f t="array" ref="AC27">IF(T5W_MISC[[#This Row],['#activity+name+selected]]&lt;&gt;"",VLOOKUP(LEFT(T5W_MISC[[#This Row],['#activity+name+selected]],255),LEFT(Logframe[['#activity+name+selected]:['#activity+indicator+unit]],255),6,FALSE),"")</f>
        <v/>
      </c>
      <c r="AD27" s="38"/>
      <c r="AE27" s="98"/>
      <c r="AF27" s="98"/>
      <c r="AG27" s="5"/>
      <c r="AH27" s="6"/>
      <c r="AI27" s="44"/>
      <c r="AJ27" s="47"/>
      <c r="AK27" s="27"/>
      <c r="AL27" s="41"/>
      <c r="AM27" s="42"/>
      <c r="AN27" s="27"/>
      <c r="AO27" s="52"/>
      <c r="AP27" s="27"/>
      <c r="AQ27" s="52"/>
      <c r="AR27" s="27"/>
      <c r="AS27" s="30"/>
      <c r="AT27" s="1"/>
    </row>
    <row r="28" spans="1:46" x14ac:dyDescent="0.25">
      <c r="A28" s="4"/>
      <c r="B28" s="28"/>
      <c r="C28" s="33"/>
      <c r="D28" s="2"/>
      <c r="E28" s="2"/>
      <c r="F28" s="90" t="str">
        <f>IF(NOT(ISBLANK(T5W_MISC[[#This Row],['#org+leader]])),VLOOKUP(T5W_MISC[[#This Row],['#org+leader]],Organizaciones!$A:$C,3,FALSE),"")</f>
        <v/>
      </c>
      <c r="G28" s="3" t="str">
        <f>IF( AND(NOT(ISBLANK(T5W_MISC[[#This Row],['#org+leader]])),T5W_MISC[[#This Row],['#meta+hrp]]="Sí"),
VLOOKUP( CONCATENATE($A$1, " # ",T5W_MISC[[#This Row],['#org+leader]]),Clusters___Org['#organization+name+hpctools+edited],1,FALSE),
"")</f>
        <v/>
      </c>
      <c r="H28" s="33"/>
      <c r="I28" s="33" t="str" cm="1">
        <f t="array" ref="I28">IF(NOT(ISBLANK(T5W_MISC[[#This Row],['#project+code_name]])),VALUE(VLOOKUP(LEFT(T5W_MISC[[#This Row],['#project+code_name]],255),LEFT(Cluster___Org___Projects[['#project+code_name]:['#project+id]],255),2,FALSE)),"")</f>
        <v/>
      </c>
      <c r="J28"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8" s="2"/>
      <c r="L28" s="105" t="str">
        <f>IF(NOT(ISBLANK(T5W_MISC[[#This Row],['#org+impl]])),VLOOKUP(T5W_MISC[[#This Row],['#org+impl]],Organizaciones!$A:$C,3,FALSE),"")</f>
        <v/>
      </c>
      <c r="M28" s="1"/>
      <c r="N28" s="35" t="str" cm="1">
        <f t="array" aca="1" ref="N28" ca="1">IF(NOT(ISBLANK(T5W_MISC[[#This Row],['#adm1+name]])),
OFFSET(Admin1_1[[#Headers],['#adm1+name]],MATCH(T5W_MISC[[#This Row],['#adm1+name]],Admin1,0),1),
IF(ISNA(VLOOKUP(LEFT(T5W_MISC[[#This Row],['#project+code_name]],15),LEFT(Cluster___Org___Projects[['#project+code_name]:['#project+id]],15),2,FALSE))&lt;&gt;"", "","")
)</f>
        <v/>
      </c>
      <c r="O28" s="2"/>
      <c r="P28" s="70" t="str" cm="1">
        <f t="array" ref="P28">IF(NOT(ISBLANK(T5W_MISC[[#This Row],['#adm2+name]])),
CONCATENATE(T5W_MISC[[#This Row],['#adm1+code]],"-",T5W_MISC[[#This Row],['#adm2+name]]),
IF(ISNA(VLOOKUP(LEFT(T5W_MISC[[#This Row],['#project+code_name]],15),LEFT(Cluster___Org___Projects[['#project+code_name]:['#project+id]],15),2,FALSE))&lt;&gt;"", "","")
)</f>
        <v/>
      </c>
      <c r="Q28" s="35" t="str" cm="1">
        <f t="array" ref="Q28">IF(NOT(ISBLANK(T5W_MISC[[#This Row],['#adm2+name]])),
VLOOKUP(T5W_MISC[[#This Row],['#meta+check_adm1code_adm2name]],Admin2_1[#All],5,FALSE),
IF(ISNA(VLOOKUP(LEFT(T5W_MISC[[#This Row],['#project+code_name]],15),LEFT(Cluster___Org___Projects[['#project+code_name]:['#project+id]],15),2,FALSE))&lt;&gt;"", "","")
)</f>
        <v/>
      </c>
      <c r="R28" s="2"/>
      <c r="S28" s="70" t="str" cm="1">
        <f t="array" ref="S28">IF(NOT(ISBLANK(T5W_MISC[[#This Row],['#adm3+name]])),
CONCATENATE(T5W_MISC[[#This Row],['#adm2+code]],"-",T5W_MISC[[#This Row],['#adm3+name]]),
IF(ISNA(VLOOKUP(LEFT(T5W_MISC[[#This Row],['#project+code_name]],15),LEFT(Cluster___Org___Projects[['#project+code_name]:['#project+id]],15),2,FALSE))&lt;&gt;"", "","")
)</f>
        <v/>
      </c>
      <c r="T28" s="35" t="str" cm="1">
        <f t="array" ref="T28">IF(NOT(ISBLANK(T5W_MISC[[#This Row],['#adm3+name]])),
VLOOKUP(T5W_MISC[[#This Row],['#meta+check_adm2code_adm3name]],Admin3_1[#All],5,FALSE),
IF(ISNA(VLOOKUP(LEFT(T5W_MISC[[#This Row],['#project+code_name]],15),LEFT(Cluster___Org___Projects[['#project+code_name]:['#project+id]],15),2,FALSE))&lt;&gt;"", "","")
)</f>
        <v/>
      </c>
      <c r="U28" s="57"/>
      <c r="V28" s="2"/>
      <c r="W28" s="95"/>
      <c r="X28" s="96"/>
      <c r="Y28" s="2"/>
      <c r="Z28" s="2"/>
      <c r="AA28" s="3" t="str" cm="1">
        <f t="array" ref="AA28">IF(T5W_MISC[[#This Row],['#activity+name+selected]]&lt;&gt;"",VLOOKUP(LEFT(T5W_MISC[[#This Row],['#activity+name+selected]],255),LEFT(Logframe[['#activity+name+selected]:['#activity+indicator+unit]],255),2,FALSE),"")</f>
        <v/>
      </c>
      <c r="AB28" s="3" t="str" cm="1">
        <f t="array" ref="AB28">IF(T5W_MISC[[#This Row],['#activity+name+selected]]&lt;&gt;"",VLOOKUP(LEFT(T5W_MISC[[#This Row],['#activity+name+selected]],255),LEFT(Logframe[['#activity+name+selected]:['#activity+indicator+unit]],255),5,FALSE),"")</f>
        <v/>
      </c>
      <c r="AC28" s="3" t="str" cm="1">
        <f t="array" ref="AC28">IF(T5W_MISC[[#This Row],['#activity+name+selected]]&lt;&gt;"",VLOOKUP(LEFT(T5W_MISC[[#This Row],['#activity+name+selected]],255),LEFT(Logframe[['#activity+name+selected]:['#activity+indicator+unit]],255),6,FALSE),"")</f>
        <v/>
      </c>
      <c r="AD28" s="38"/>
      <c r="AE28" s="98"/>
      <c r="AF28" s="98"/>
      <c r="AG28" s="5"/>
      <c r="AH28" s="6"/>
      <c r="AI28" s="44"/>
      <c r="AJ28" s="47"/>
      <c r="AK28" s="27"/>
      <c r="AL28" s="41"/>
      <c r="AM28" s="42"/>
      <c r="AN28" s="27"/>
      <c r="AO28" s="52"/>
      <c r="AP28" s="27"/>
      <c r="AQ28" s="52"/>
      <c r="AR28" s="27"/>
      <c r="AS28" s="30"/>
      <c r="AT28" s="1"/>
    </row>
    <row r="29" spans="1:46" x14ac:dyDescent="0.25">
      <c r="A29" s="4"/>
      <c r="B29" s="28"/>
      <c r="C29" s="33"/>
      <c r="D29" s="2"/>
      <c r="E29" s="2"/>
      <c r="F29" s="90" t="str">
        <f>IF(NOT(ISBLANK(T5W_MISC[[#This Row],['#org+leader]])),VLOOKUP(T5W_MISC[[#This Row],['#org+leader]],Organizaciones!$A:$C,3,FALSE),"")</f>
        <v/>
      </c>
      <c r="G29" s="3" t="str">
        <f>IF( AND(NOT(ISBLANK(T5W_MISC[[#This Row],['#org+leader]])),T5W_MISC[[#This Row],['#meta+hrp]]="Sí"),
VLOOKUP( CONCATENATE($A$1, " # ",T5W_MISC[[#This Row],['#org+leader]]),Clusters___Org['#organization+name+hpctools+edited],1,FALSE),
"")</f>
        <v/>
      </c>
      <c r="H29" s="33"/>
      <c r="I29" s="33" t="str" cm="1">
        <f t="array" ref="I29">IF(NOT(ISBLANK(T5W_MISC[[#This Row],['#project+code_name]])),VALUE(VLOOKUP(LEFT(T5W_MISC[[#This Row],['#project+code_name]],255),LEFT(Cluster___Org___Projects[['#project+code_name]:['#project+id]],255),2,FALSE)),"")</f>
        <v/>
      </c>
      <c r="J29"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29" s="2"/>
      <c r="L29" s="105" t="str">
        <f>IF(NOT(ISBLANK(T5W_MISC[[#This Row],['#org+impl]])),VLOOKUP(T5W_MISC[[#This Row],['#org+impl]],Organizaciones!$A:$C,3,FALSE),"")</f>
        <v/>
      </c>
      <c r="M29" s="1"/>
      <c r="N29" s="35" t="str" cm="1">
        <f t="array" aca="1" ref="N29" ca="1">IF(NOT(ISBLANK(T5W_MISC[[#This Row],['#adm1+name]])),
OFFSET(Admin1_1[[#Headers],['#adm1+name]],MATCH(T5W_MISC[[#This Row],['#adm1+name]],Admin1,0),1),
IF(ISNA(VLOOKUP(LEFT(T5W_MISC[[#This Row],['#project+code_name]],15),LEFT(Cluster___Org___Projects[['#project+code_name]:['#project+id]],15),2,FALSE))&lt;&gt;"", "","")
)</f>
        <v/>
      </c>
      <c r="O29" s="2"/>
      <c r="P29" s="70" t="str" cm="1">
        <f t="array" ref="P29">IF(NOT(ISBLANK(T5W_MISC[[#This Row],['#adm2+name]])),
CONCATENATE(T5W_MISC[[#This Row],['#adm1+code]],"-",T5W_MISC[[#This Row],['#adm2+name]]),
IF(ISNA(VLOOKUP(LEFT(T5W_MISC[[#This Row],['#project+code_name]],15),LEFT(Cluster___Org___Projects[['#project+code_name]:['#project+id]],15),2,FALSE))&lt;&gt;"", "","")
)</f>
        <v/>
      </c>
      <c r="Q29" s="35" t="str" cm="1">
        <f t="array" ref="Q29">IF(NOT(ISBLANK(T5W_MISC[[#This Row],['#adm2+name]])),
VLOOKUP(T5W_MISC[[#This Row],['#meta+check_adm1code_adm2name]],Admin2_1[#All],5,FALSE),
IF(ISNA(VLOOKUP(LEFT(T5W_MISC[[#This Row],['#project+code_name]],15),LEFT(Cluster___Org___Projects[['#project+code_name]:['#project+id]],15),2,FALSE))&lt;&gt;"", "","")
)</f>
        <v/>
      </c>
      <c r="R29" s="2"/>
      <c r="S29" s="70" t="str" cm="1">
        <f t="array" ref="S29">IF(NOT(ISBLANK(T5W_MISC[[#This Row],['#adm3+name]])),
CONCATENATE(T5W_MISC[[#This Row],['#adm2+code]],"-",T5W_MISC[[#This Row],['#adm3+name]]),
IF(ISNA(VLOOKUP(LEFT(T5W_MISC[[#This Row],['#project+code_name]],15),LEFT(Cluster___Org___Projects[['#project+code_name]:['#project+id]],15),2,FALSE))&lt;&gt;"", "","")
)</f>
        <v/>
      </c>
      <c r="T29" s="35" t="str" cm="1">
        <f t="array" ref="T29">IF(NOT(ISBLANK(T5W_MISC[[#This Row],['#adm3+name]])),
VLOOKUP(T5W_MISC[[#This Row],['#meta+check_adm2code_adm3name]],Admin3_1[#All],5,FALSE),
IF(ISNA(VLOOKUP(LEFT(T5W_MISC[[#This Row],['#project+code_name]],15),LEFT(Cluster___Org___Projects[['#project+code_name]:['#project+id]],15),2,FALSE))&lt;&gt;"", "","")
)</f>
        <v/>
      </c>
      <c r="U29" s="57"/>
      <c r="V29" s="2"/>
      <c r="W29" s="95"/>
      <c r="X29" s="96"/>
      <c r="Y29" s="2"/>
      <c r="Z29" s="2"/>
      <c r="AA29" s="3" t="str" cm="1">
        <f t="array" ref="AA29">IF(T5W_MISC[[#This Row],['#activity+name+selected]]&lt;&gt;"",VLOOKUP(LEFT(T5W_MISC[[#This Row],['#activity+name+selected]],255),LEFT(Logframe[['#activity+name+selected]:['#activity+indicator+unit]],255),2,FALSE),"")</f>
        <v/>
      </c>
      <c r="AB29" s="3" t="str" cm="1">
        <f t="array" ref="AB29">IF(T5W_MISC[[#This Row],['#activity+name+selected]]&lt;&gt;"",VLOOKUP(LEFT(T5W_MISC[[#This Row],['#activity+name+selected]],255),LEFT(Logframe[['#activity+name+selected]:['#activity+indicator+unit]],255),5,FALSE),"")</f>
        <v/>
      </c>
      <c r="AC29" s="3" t="str" cm="1">
        <f t="array" ref="AC29">IF(T5W_MISC[[#This Row],['#activity+name+selected]]&lt;&gt;"",VLOOKUP(LEFT(T5W_MISC[[#This Row],['#activity+name+selected]],255),LEFT(Logframe[['#activity+name+selected]:['#activity+indicator+unit]],255),6,FALSE),"")</f>
        <v/>
      </c>
      <c r="AD29" s="38"/>
      <c r="AE29" s="98"/>
      <c r="AF29" s="98"/>
      <c r="AG29" s="5"/>
      <c r="AH29" s="6"/>
      <c r="AI29" s="44"/>
      <c r="AJ29" s="47"/>
      <c r="AK29" s="27"/>
      <c r="AL29" s="41"/>
      <c r="AM29" s="42"/>
      <c r="AN29" s="27"/>
      <c r="AO29" s="52"/>
      <c r="AP29" s="27"/>
      <c r="AQ29" s="52"/>
      <c r="AR29" s="27"/>
      <c r="AS29" s="30"/>
      <c r="AT29" s="1"/>
    </row>
    <row r="30" spans="1:46" x14ac:dyDescent="0.25">
      <c r="A30" s="4"/>
      <c r="B30" s="28"/>
      <c r="C30" s="33"/>
      <c r="D30" s="2"/>
      <c r="E30" s="2"/>
      <c r="F30" s="90" t="str">
        <f>IF(NOT(ISBLANK(T5W_MISC[[#This Row],['#org+leader]])),VLOOKUP(T5W_MISC[[#This Row],['#org+leader]],Organizaciones!$A:$C,3,FALSE),"")</f>
        <v/>
      </c>
      <c r="G30" s="3" t="str">
        <f>IF( AND(NOT(ISBLANK(T5W_MISC[[#This Row],['#org+leader]])),T5W_MISC[[#This Row],['#meta+hrp]]="Sí"),
VLOOKUP( CONCATENATE($A$1, " # ",T5W_MISC[[#This Row],['#org+leader]]),Clusters___Org['#organization+name+hpctools+edited],1,FALSE),
"")</f>
        <v/>
      </c>
      <c r="H30" s="33"/>
      <c r="I30" s="33" t="str" cm="1">
        <f t="array" ref="I30">IF(NOT(ISBLANK(T5W_MISC[[#This Row],['#project+code_name]])),VALUE(VLOOKUP(LEFT(T5W_MISC[[#This Row],['#project+code_name]],255),LEFT(Cluster___Org___Projects[['#project+code_name]:['#project+id]],255),2,FALSE)),"")</f>
        <v/>
      </c>
      <c r="J30"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30" s="2"/>
      <c r="L30" s="105" t="str">
        <f>IF(NOT(ISBLANK(T5W_MISC[[#This Row],['#org+impl]])),VLOOKUP(T5W_MISC[[#This Row],['#org+impl]],Organizaciones!$A:$C,3,FALSE),"")</f>
        <v/>
      </c>
      <c r="M30" s="1"/>
      <c r="N30" s="35" t="str" cm="1">
        <f t="array" aca="1" ref="N30" ca="1">IF(NOT(ISBLANK(T5W_MISC[[#This Row],['#adm1+name]])),
OFFSET(Admin1_1[[#Headers],['#adm1+name]],MATCH(T5W_MISC[[#This Row],['#adm1+name]],Admin1,0),1),
IF(ISNA(VLOOKUP(LEFT(T5W_MISC[[#This Row],['#project+code_name]],15),LEFT(Cluster___Org___Projects[['#project+code_name]:['#project+id]],15),2,FALSE))&lt;&gt;"", "","")
)</f>
        <v/>
      </c>
      <c r="O30" s="2"/>
      <c r="P30" s="70" t="str" cm="1">
        <f t="array" ref="P30">IF(NOT(ISBLANK(T5W_MISC[[#This Row],['#adm2+name]])),
CONCATENATE(T5W_MISC[[#This Row],['#adm1+code]],"-",T5W_MISC[[#This Row],['#adm2+name]]),
IF(ISNA(VLOOKUP(LEFT(T5W_MISC[[#This Row],['#project+code_name]],15),LEFT(Cluster___Org___Projects[['#project+code_name]:['#project+id]],15),2,FALSE))&lt;&gt;"", "","")
)</f>
        <v/>
      </c>
      <c r="Q30" s="35" t="str" cm="1">
        <f t="array" ref="Q30">IF(NOT(ISBLANK(T5W_MISC[[#This Row],['#adm2+name]])),
VLOOKUP(T5W_MISC[[#This Row],['#meta+check_adm1code_adm2name]],Admin2_1[#All],5,FALSE),
IF(ISNA(VLOOKUP(LEFT(T5W_MISC[[#This Row],['#project+code_name]],15),LEFT(Cluster___Org___Projects[['#project+code_name]:['#project+id]],15),2,FALSE))&lt;&gt;"", "","")
)</f>
        <v/>
      </c>
      <c r="R30" s="2"/>
      <c r="S30" s="70" t="str" cm="1">
        <f t="array" ref="S30">IF(NOT(ISBLANK(T5W_MISC[[#This Row],['#adm3+name]])),
CONCATENATE(T5W_MISC[[#This Row],['#adm2+code]],"-",T5W_MISC[[#This Row],['#adm3+name]]),
IF(ISNA(VLOOKUP(LEFT(T5W_MISC[[#This Row],['#project+code_name]],15),LEFT(Cluster___Org___Projects[['#project+code_name]:['#project+id]],15),2,FALSE))&lt;&gt;"", "","")
)</f>
        <v/>
      </c>
      <c r="T30" s="35" t="str" cm="1">
        <f t="array" ref="T30">IF(NOT(ISBLANK(T5W_MISC[[#This Row],['#adm3+name]])),
VLOOKUP(T5W_MISC[[#This Row],['#meta+check_adm2code_adm3name]],Admin3_1[#All],5,FALSE),
IF(ISNA(VLOOKUP(LEFT(T5W_MISC[[#This Row],['#project+code_name]],15),LEFT(Cluster___Org___Projects[['#project+code_name]:['#project+id]],15),2,FALSE))&lt;&gt;"", "","")
)</f>
        <v/>
      </c>
      <c r="U30" s="57"/>
      <c r="V30" s="2"/>
      <c r="W30" s="95"/>
      <c r="X30" s="96"/>
      <c r="Y30" s="2"/>
      <c r="Z30" s="2"/>
      <c r="AA30" s="3" t="str" cm="1">
        <f t="array" ref="AA30">IF(T5W_MISC[[#This Row],['#activity+name+selected]]&lt;&gt;"",VLOOKUP(LEFT(T5W_MISC[[#This Row],['#activity+name+selected]],255),LEFT(Logframe[['#activity+name+selected]:['#activity+indicator+unit]],255),2,FALSE),"")</f>
        <v/>
      </c>
      <c r="AB30" s="3" t="str" cm="1">
        <f t="array" ref="AB30">IF(T5W_MISC[[#This Row],['#activity+name+selected]]&lt;&gt;"",VLOOKUP(LEFT(T5W_MISC[[#This Row],['#activity+name+selected]],255),LEFT(Logframe[['#activity+name+selected]:['#activity+indicator+unit]],255),5,FALSE),"")</f>
        <v/>
      </c>
      <c r="AC30" s="3" t="str" cm="1">
        <f t="array" ref="AC30">IF(T5W_MISC[[#This Row],['#activity+name+selected]]&lt;&gt;"",VLOOKUP(LEFT(T5W_MISC[[#This Row],['#activity+name+selected]],255),LEFT(Logframe[['#activity+name+selected]:['#activity+indicator+unit]],255),6,FALSE),"")</f>
        <v/>
      </c>
      <c r="AD30" s="38"/>
      <c r="AE30" s="98"/>
      <c r="AF30" s="98"/>
      <c r="AG30" s="5"/>
      <c r="AH30" s="6"/>
      <c r="AI30" s="44"/>
      <c r="AJ30" s="47"/>
      <c r="AK30" s="27"/>
      <c r="AL30" s="41"/>
      <c r="AM30" s="42"/>
      <c r="AN30" s="27"/>
      <c r="AO30" s="52"/>
      <c r="AP30" s="27"/>
      <c r="AQ30" s="52"/>
      <c r="AR30" s="27"/>
      <c r="AS30" s="30"/>
      <c r="AT30" s="1"/>
    </row>
    <row r="31" spans="1:46" x14ac:dyDescent="0.25">
      <c r="A31" s="4"/>
      <c r="B31" s="28"/>
      <c r="C31" s="33"/>
      <c r="D31" s="2"/>
      <c r="E31" s="2"/>
      <c r="F31" s="90" t="str">
        <f>IF(NOT(ISBLANK(T5W_MISC[[#This Row],['#org+leader]])),VLOOKUP(T5W_MISC[[#This Row],['#org+leader]],Organizaciones!$A:$C,3,FALSE),"")</f>
        <v/>
      </c>
      <c r="G31" s="3" t="str">
        <f>IF( AND(NOT(ISBLANK(T5W_MISC[[#This Row],['#org+leader]])),T5W_MISC[[#This Row],['#meta+hrp]]="Sí"),
VLOOKUP( CONCATENATE($A$1, " # ",T5W_MISC[[#This Row],['#org+leader]]),Clusters___Org['#organization+name+hpctools+edited],1,FALSE),
"")</f>
        <v/>
      </c>
      <c r="H31" s="33"/>
      <c r="I31" s="33" t="str" cm="1">
        <f t="array" ref="I31">IF(NOT(ISBLANK(T5W_MISC[[#This Row],['#project+code_name]])),VALUE(VLOOKUP(LEFT(T5W_MISC[[#This Row],['#project+code_name]],255),LEFT(Cluster___Org___Projects[['#project+code_name]:['#project+id]],255),2,FALSE)),"")</f>
        <v/>
      </c>
      <c r="J31"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31" s="2"/>
      <c r="L31" s="105" t="str">
        <f>IF(NOT(ISBLANK(T5W_MISC[[#This Row],['#org+impl]])),VLOOKUP(T5W_MISC[[#This Row],['#org+impl]],Organizaciones!$A:$C,3,FALSE),"")</f>
        <v/>
      </c>
      <c r="M31" s="1"/>
      <c r="N31" s="35" t="str" cm="1">
        <f t="array" aca="1" ref="N31" ca="1">IF(NOT(ISBLANK(T5W_MISC[[#This Row],['#adm1+name]])),
OFFSET(Admin1_1[[#Headers],['#adm1+name]],MATCH(T5W_MISC[[#This Row],['#adm1+name]],Admin1,0),1),
IF(ISNA(VLOOKUP(LEFT(T5W_MISC[[#This Row],['#project+code_name]],15),LEFT(Cluster___Org___Projects[['#project+code_name]:['#project+id]],15),2,FALSE))&lt;&gt;"", "","")
)</f>
        <v/>
      </c>
      <c r="O31" s="2"/>
      <c r="P31" s="70" t="str" cm="1">
        <f t="array" ref="P31">IF(NOT(ISBLANK(T5W_MISC[[#This Row],['#adm2+name]])),
CONCATENATE(T5W_MISC[[#This Row],['#adm1+code]],"-",T5W_MISC[[#This Row],['#adm2+name]]),
IF(ISNA(VLOOKUP(LEFT(T5W_MISC[[#This Row],['#project+code_name]],15),LEFT(Cluster___Org___Projects[['#project+code_name]:['#project+id]],15),2,FALSE))&lt;&gt;"", "","")
)</f>
        <v/>
      </c>
      <c r="Q31" s="35" t="str" cm="1">
        <f t="array" ref="Q31">IF(NOT(ISBLANK(T5W_MISC[[#This Row],['#adm2+name]])),
VLOOKUP(T5W_MISC[[#This Row],['#meta+check_adm1code_adm2name]],Admin2_1[#All],5,FALSE),
IF(ISNA(VLOOKUP(LEFT(T5W_MISC[[#This Row],['#project+code_name]],15),LEFT(Cluster___Org___Projects[['#project+code_name]:['#project+id]],15),2,FALSE))&lt;&gt;"", "","")
)</f>
        <v/>
      </c>
      <c r="R31" s="2"/>
      <c r="S31" s="70" t="str" cm="1">
        <f t="array" ref="S31">IF(NOT(ISBLANK(T5W_MISC[[#This Row],['#adm3+name]])),
CONCATENATE(T5W_MISC[[#This Row],['#adm2+code]],"-",T5W_MISC[[#This Row],['#adm3+name]]),
IF(ISNA(VLOOKUP(LEFT(T5W_MISC[[#This Row],['#project+code_name]],15),LEFT(Cluster___Org___Projects[['#project+code_name]:['#project+id]],15),2,FALSE))&lt;&gt;"", "","")
)</f>
        <v/>
      </c>
      <c r="T31" s="35" t="str" cm="1">
        <f t="array" ref="T31">IF(NOT(ISBLANK(T5W_MISC[[#This Row],['#adm3+name]])),
VLOOKUP(T5W_MISC[[#This Row],['#meta+check_adm2code_adm3name]],Admin3_1[#All],5,FALSE),
IF(ISNA(VLOOKUP(LEFT(T5W_MISC[[#This Row],['#project+code_name]],15),LEFT(Cluster___Org___Projects[['#project+code_name]:['#project+id]],15),2,FALSE))&lt;&gt;"", "","")
)</f>
        <v/>
      </c>
      <c r="U31" s="57"/>
      <c r="V31" s="2"/>
      <c r="W31" s="95"/>
      <c r="X31" s="96"/>
      <c r="Y31" s="2"/>
      <c r="Z31" s="2"/>
      <c r="AA31" s="3" t="str" cm="1">
        <f t="array" ref="AA31">IF(T5W_MISC[[#This Row],['#activity+name+selected]]&lt;&gt;"",VLOOKUP(LEFT(T5W_MISC[[#This Row],['#activity+name+selected]],255),LEFT(Logframe[['#activity+name+selected]:['#activity+indicator+unit]],255),2,FALSE),"")</f>
        <v/>
      </c>
      <c r="AB31" s="3" t="str" cm="1">
        <f t="array" ref="AB31">IF(T5W_MISC[[#This Row],['#activity+name+selected]]&lt;&gt;"",VLOOKUP(LEFT(T5W_MISC[[#This Row],['#activity+name+selected]],255),LEFT(Logframe[['#activity+name+selected]:['#activity+indicator+unit]],255),5,FALSE),"")</f>
        <v/>
      </c>
      <c r="AC31" s="3" t="str" cm="1">
        <f t="array" ref="AC31">IF(T5W_MISC[[#This Row],['#activity+name+selected]]&lt;&gt;"",VLOOKUP(LEFT(T5W_MISC[[#This Row],['#activity+name+selected]],255),LEFT(Logframe[['#activity+name+selected]:['#activity+indicator+unit]],255),6,FALSE),"")</f>
        <v/>
      </c>
      <c r="AD31" s="38"/>
      <c r="AE31" s="98"/>
      <c r="AF31" s="98"/>
      <c r="AG31" s="5"/>
      <c r="AH31" s="6"/>
      <c r="AI31" s="44"/>
      <c r="AJ31" s="47"/>
      <c r="AK31" s="27"/>
      <c r="AL31" s="41"/>
      <c r="AM31" s="42"/>
      <c r="AN31" s="27"/>
      <c r="AO31" s="52"/>
      <c r="AP31" s="27"/>
      <c r="AQ31" s="52"/>
      <c r="AR31" s="27"/>
      <c r="AS31" s="30"/>
      <c r="AT31" s="1"/>
    </row>
    <row r="32" spans="1:46" x14ac:dyDescent="0.25">
      <c r="A32" s="4"/>
      <c r="B32" s="28"/>
      <c r="C32" s="33"/>
      <c r="D32" s="2"/>
      <c r="E32" s="2"/>
      <c r="F32" s="90" t="str">
        <f>IF(NOT(ISBLANK(T5W_MISC[[#This Row],['#org+leader]])),VLOOKUP(T5W_MISC[[#This Row],['#org+leader]],Organizaciones!$A:$C,3,FALSE),"")</f>
        <v/>
      </c>
      <c r="G32" s="3" t="str">
        <f>IF( AND(NOT(ISBLANK(T5W_MISC[[#This Row],['#org+leader]])),T5W_MISC[[#This Row],['#meta+hrp]]="Sí"),
VLOOKUP( CONCATENATE($A$1, " # ",T5W_MISC[[#This Row],['#org+leader]]),Clusters___Org['#organization+name+hpctools+edited],1,FALSE),
"")</f>
        <v/>
      </c>
      <c r="H32" s="33"/>
      <c r="I32" s="33" t="str" cm="1">
        <f t="array" ref="I32">IF(NOT(ISBLANK(T5W_MISC[[#This Row],['#project+code_name]])),VALUE(VLOOKUP(LEFT(T5W_MISC[[#This Row],['#project+code_name]],255),LEFT(Cluster___Org___Projects[['#project+code_name]:['#project+id]],255),2,FALSE)),"")</f>
        <v/>
      </c>
      <c r="J32"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32" s="2"/>
      <c r="L32" s="105" t="str">
        <f>IF(NOT(ISBLANK(T5W_MISC[[#This Row],['#org+impl]])),VLOOKUP(T5W_MISC[[#This Row],['#org+impl]],Organizaciones!$A:$C,3,FALSE),"")</f>
        <v/>
      </c>
      <c r="M32" s="1"/>
      <c r="N32" s="35" t="str" cm="1">
        <f t="array" aca="1" ref="N32" ca="1">IF(NOT(ISBLANK(T5W_MISC[[#This Row],['#adm1+name]])),
OFFSET(Admin1_1[[#Headers],['#adm1+name]],MATCH(T5W_MISC[[#This Row],['#adm1+name]],Admin1,0),1),
IF(ISNA(VLOOKUP(LEFT(T5W_MISC[[#This Row],['#project+code_name]],15),LEFT(Cluster___Org___Projects[['#project+code_name]:['#project+id]],15),2,FALSE))&lt;&gt;"", "","")
)</f>
        <v/>
      </c>
      <c r="O32" s="2"/>
      <c r="P32" s="70" t="str" cm="1">
        <f t="array" ref="P32">IF(NOT(ISBLANK(T5W_MISC[[#This Row],['#adm2+name]])),
CONCATENATE(T5W_MISC[[#This Row],['#adm1+code]],"-",T5W_MISC[[#This Row],['#adm2+name]]),
IF(ISNA(VLOOKUP(LEFT(T5W_MISC[[#This Row],['#project+code_name]],15),LEFT(Cluster___Org___Projects[['#project+code_name]:['#project+id]],15),2,FALSE))&lt;&gt;"", "","")
)</f>
        <v/>
      </c>
      <c r="Q32" s="35" t="str" cm="1">
        <f t="array" ref="Q32">IF(NOT(ISBLANK(T5W_MISC[[#This Row],['#adm2+name]])),
VLOOKUP(T5W_MISC[[#This Row],['#meta+check_adm1code_adm2name]],Admin2_1[#All],5,FALSE),
IF(ISNA(VLOOKUP(LEFT(T5W_MISC[[#This Row],['#project+code_name]],15),LEFT(Cluster___Org___Projects[['#project+code_name]:['#project+id]],15),2,FALSE))&lt;&gt;"", "","")
)</f>
        <v/>
      </c>
      <c r="R32" s="2"/>
      <c r="S32" s="70" t="str" cm="1">
        <f t="array" ref="S32">IF(NOT(ISBLANK(T5W_MISC[[#This Row],['#adm3+name]])),
CONCATENATE(T5W_MISC[[#This Row],['#adm2+code]],"-",T5W_MISC[[#This Row],['#adm3+name]]),
IF(ISNA(VLOOKUP(LEFT(T5W_MISC[[#This Row],['#project+code_name]],15),LEFT(Cluster___Org___Projects[['#project+code_name]:['#project+id]],15),2,FALSE))&lt;&gt;"", "","")
)</f>
        <v/>
      </c>
      <c r="T32" s="35" t="str" cm="1">
        <f t="array" ref="T32">IF(NOT(ISBLANK(T5W_MISC[[#This Row],['#adm3+name]])),
VLOOKUP(T5W_MISC[[#This Row],['#meta+check_adm2code_adm3name]],Admin3_1[#All],5,FALSE),
IF(ISNA(VLOOKUP(LEFT(T5W_MISC[[#This Row],['#project+code_name]],15),LEFT(Cluster___Org___Projects[['#project+code_name]:['#project+id]],15),2,FALSE))&lt;&gt;"", "","")
)</f>
        <v/>
      </c>
      <c r="U32" s="57"/>
      <c r="V32" s="2"/>
      <c r="W32" s="95"/>
      <c r="X32" s="96"/>
      <c r="Y32" s="2"/>
      <c r="Z32" s="2"/>
      <c r="AA32" s="3" t="str" cm="1">
        <f t="array" ref="AA32">IF(T5W_MISC[[#This Row],['#activity+name+selected]]&lt;&gt;"",VLOOKUP(LEFT(T5W_MISC[[#This Row],['#activity+name+selected]],255),LEFT(Logframe[['#activity+name+selected]:['#activity+indicator+unit]],255),2,FALSE),"")</f>
        <v/>
      </c>
      <c r="AB32" s="3" t="str" cm="1">
        <f t="array" ref="AB32">IF(T5W_MISC[[#This Row],['#activity+name+selected]]&lt;&gt;"",VLOOKUP(LEFT(T5W_MISC[[#This Row],['#activity+name+selected]],255),LEFT(Logframe[['#activity+name+selected]:['#activity+indicator+unit]],255),5,FALSE),"")</f>
        <v/>
      </c>
      <c r="AC32" s="3" t="str" cm="1">
        <f t="array" ref="AC32">IF(T5W_MISC[[#This Row],['#activity+name+selected]]&lt;&gt;"",VLOOKUP(LEFT(T5W_MISC[[#This Row],['#activity+name+selected]],255),LEFT(Logframe[['#activity+name+selected]:['#activity+indicator+unit]],255),6,FALSE),"")</f>
        <v/>
      </c>
      <c r="AD32" s="38"/>
      <c r="AE32" s="98"/>
      <c r="AF32" s="98"/>
      <c r="AG32" s="5"/>
      <c r="AH32" s="6"/>
      <c r="AI32" s="44"/>
      <c r="AJ32" s="47"/>
      <c r="AK32" s="27"/>
      <c r="AL32" s="41"/>
      <c r="AM32" s="42"/>
      <c r="AN32" s="27"/>
      <c r="AO32" s="52"/>
      <c r="AP32" s="27"/>
      <c r="AQ32" s="52"/>
      <c r="AR32" s="27"/>
      <c r="AS32" s="30"/>
      <c r="AT32" s="1"/>
    </row>
    <row r="33" spans="1:46" x14ac:dyDescent="0.25">
      <c r="A33" s="4"/>
      <c r="B33" s="28"/>
      <c r="C33" s="33"/>
      <c r="D33" s="2"/>
      <c r="E33" s="2"/>
      <c r="F33" s="90" t="str">
        <f>IF(NOT(ISBLANK(T5W_MISC[[#This Row],['#org+leader]])),VLOOKUP(T5W_MISC[[#This Row],['#org+leader]],Organizaciones!$A:$C,3,FALSE),"")</f>
        <v/>
      </c>
      <c r="G33" s="3" t="str">
        <f>IF( AND(NOT(ISBLANK(T5W_MISC[[#This Row],['#org+leader]])),T5W_MISC[[#This Row],['#meta+hrp]]="Sí"),
VLOOKUP( CONCATENATE($A$1, " # ",T5W_MISC[[#This Row],['#org+leader]]),Clusters___Org['#organization+name+hpctools+edited],1,FALSE),
"")</f>
        <v/>
      </c>
      <c r="H33" s="33"/>
      <c r="I33" s="33" t="str" cm="1">
        <f t="array" ref="I33">IF(NOT(ISBLANK(T5W_MISC[[#This Row],['#project+code_name]])),VALUE(VLOOKUP(LEFT(T5W_MISC[[#This Row],['#project+code_name]],255),LEFT(Cluster___Org___Projects[['#project+code_name]:['#project+id]],255),2,FALSE)),"")</f>
        <v/>
      </c>
      <c r="J33"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33" s="2"/>
      <c r="L33" s="105" t="str">
        <f>IF(NOT(ISBLANK(T5W_MISC[[#This Row],['#org+impl]])),VLOOKUP(T5W_MISC[[#This Row],['#org+impl]],Organizaciones!$A:$C,3,FALSE),"")</f>
        <v/>
      </c>
      <c r="M33" s="1"/>
      <c r="N33" s="35" t="str" cm="1">
        <f t="array" aca="1" ref="N33" ca="1">IF(NOT(ISBLANK(T5W_MISC[[#This Row],['#adm1+name]])),
OFFSET(Admin1_1[[#Headers],['#adm1+name]],MATCH(T5W_MISC[[#This Row],['#adm1+name]],Admin1,0),1),
IF(ISNA(VLOOKUP(LEFT(T5W_MISC[[#This Row],['#project+code_name]],15),LEFT(Cluster___Org___Projects[['#project+code_name]:['#project+id]],15),2,FALSE))&lt;&gt;"", "","")
)</f>
        <v/>
      </c>
      <c r="O33" s="2"/>
      <c r="P33" s="70" t="str" cm="1">
        <f t="array" ref="P33">IF(NOT(ISBLANK(T5W_MISC[[#This Row],['#adm2+name]])),
CONCATENATE(T5W_MISC[[#This Row],['#adm1+code]],"-",T5W_MISC[[#This Row],['#adm2+name]]),
IF(ISNA(VLOOKUP(LEFT(T5W_MISC[[#This Row],['#project+code_name]],15),LEFT(Cluster___Org___Projects[['#project+code_name]:['#project+id]],15),2,FALSE))&lt;&gt;"", "","")
)</f>
        <v/>
      </c>
      <c r="Q33" s="35" t="str" cm="1">
        <f t="array" ref="Q33">IF(NOT(ISBLANK(T5W_MISC[[#This Row],['#adm2+name]])),
VLOOKUP(T5W_MISC[[#This Row],['#meta+check_adm1code_adm2name]],Admin2_1[#All],5,FALSE),
IF(ISNA(VLOOKUP(LEFT(T5W_MISC[[#This Row],['#project+code_name]],15),LEFT(Cluster___Org___Projects[['#project+code_name]:['#project+id]],15),2,FALSE))&lt;&gt;"", "","")
)</f>
        <v/>
      </c>
      <c r="R33" s="2"/>
      <c r="S33" s="70" t="str" cm="1">
        <f t="array" ref="S33">IF(NOT(ISBLANK(T5W_MISC[[#This Row],['#adm3+name]])),
CONCATENATE(T5W_MISC[[#This Row],['#adm2+code]],"-",T5W_MISC[[#This Row],['#adm3+name]]),
IF(ISNA(VLOOKUP(LEFT(T5W_MISC[[#This Row],['#project+code_name]],15),LEFT(Cluster___Org___Projects[['#project+code_name]:['#project+id]],15),2,FALSE))&lt;&gt;"", "","")
)</f>
        <v/>
      </c>
      <c r="T33" s="35" t="str" cm="1">
        <f t="array" ref="T33">IF(NOT(ISBLANK(T5W_MISC[[#This Row],['#adm3+name]])),
VLOOKUP(T5W_MISC[[#This Row],['#meta+check_adm2code_adm3name]],Admin3_1[#All],5,FALSE),
IF(ISNA(VLOOKUP(LEFT(T5W_MISC[[#This Row],['#project+code_name]],15),LEFT(Cluster___Org___Projects[['#project+code_name]:['#project+id]],15),2,FALSE))&lt;&gt;"", "","")
)</f>
        <v/>
      </c>
      <c r="U33" s="57"/>
      <c r="V33" s="2"/>
      <c r="W33" s="95"/>
      <c r="X33" s="96"/>
      <c r="Y33" s="2"/>
      <c r="Z33" s="2"/>
      <c r="AA33" s="3" t="str" cm="1">
        <f t="array" ref="AA33">IF(T5W_MISC[[#This Row],['#activity+name+selected]]&lt;&gt;"",VLOOKUP(LEFT(T5W_MISC[[#This Row],['#activity+name+selected]],255),LEFT(Logframe[['#activity+name+selected]:['#activity+indicator+unit]],255),2,FALSE),"")</f>
        <v/>
      </c>
      <c r="AB33" s="3" t="str" cm="1">
        <f t="array" ref="AB33">IF(T5W_MISC[[#This Row],['#activity+name+selected]]&lt;&gt;"",VLOOKUP(LEFT(T5W_MISC[[#This Row],['#activity+name+selected]],255),LEFT(Logframe[['#activity+name+selected]:['#activity+indicator+unit]],255),5,FALSE),"")</f>
        <v/>
      </c>
      <c r="AC33" s="3" t="str" cm="1">
        <f t="array" ref="AC33">IF(T5W_MISC[[#This Row],['#activity+name+selected]]&lt;&gt;"",VLOOKUP(LEFT(T5W_MISC[[#This Row],['#activity+name+selected]],255),LEFT(Logframe[['#activity+name+selected]:['#activity+indicator+unit]],255),6,FALSE),"")</f>
        <v/>
      </c>
      <c r="AD33" s="38"/>
      <c r="AE33" s="98"/>
      <c r="AF33" s="98"/>
      <c r="AG33" s="5"/>
      <c r="AH33" s="6"/>
      <c r="AI33" s="44"/>
      <c r="AJ33" s="47"/>
      <c r="AK33" s="27"/>
      <c r="AL33" s="41"/>
      <c r="AM33" s="42"/>
      <c r="AN33" s="27"/>
      <c r="AO33" s="52"/>
      <c r="AP33" s="27"/>
      <c r="AQ33" s="52"/>
      <c r="AR33" s="27"/>
      <c r="AS33" s="30"/>
      <c r="AT33" s="1"/>
    </row>
    <row r="34" spans="1:46" x14ac:dyDescent="0.25">
      <c r="A34" s="4"/>
      <c r="B34" s="28"/>
      <c r="C34" s="33"/>
      <c r="D34" s="2"/>
      <c r="E34" s="2"/>
      <c r="F34" s="90" t="str">
        <f>IF(NOT(ISBLANK(T5W_MISC[[#This Row],['#org+leader]])),VLOOKUP(T5W_MISC[[#This Row],['#org+leader]],Organizaciones!$A:$C,3,FALSE),"")</f>
        <v/>
      </c>
      <c r="G34" s="3" t="str">
        <f>IF( AND(NOT(ISBLANK(T5W_MISC[[#This Row],['#org+leader]])),T5W_MISC[[#This Row],['#meta+hrp]]="Sí"),
VLOOKUP( CONCATENATE($A$1, " # ",T5W_MISC[[#This Row],['#org+leader]]),Clusters___Org['#organization+name+hpctools+edited],1,FALSE),
"")</f>
        <v/>
      </c>
      <c r="H34" s="33"/>
      <c r="I34" s="33" t="str" cm="1">
        <f t="array" ref="I34">IF(NOT(ISBLANK(T5W_MISC[[#This Row],['#project+code_name]])),VALUE(VLOOKUP(LEFT(T5W_MISC[[#This Row],['#project+code_name]],255),LEFT(Cluster___Org___Projects[['#project+code_name]:['#project+id]],255),2,FALSE)),"")</f>
        <v/>
      </c>
      <c r="J34" s="3" t="str">
        <f>IF(
AND(IF(NOT(ISBLANK(T5W_MISC[[#This Row],['#project+code_name]])),CONCATENATE(T5W_MISC[[#This Row],['#meta+check_cluster_org]], " # ",T5W_MISC[[#This Row],['#project+code]]), "")&lt;&gt;"",T5W_MISC[[#This Row],['#meta+hrp]]="Sí"),
VLOOKUP(IF(NOT(ISBLANK(T5W_MISC[[#This Row],['#project+code_name]])),CONCATENATE(T5W_MISC[[#This Row],['#meta+check_cluster_org]], " # ",T5W_MISC[[#This Row],['#project+code]]), ""),Cluster___Org___Projects['#meta+check_cluster_org_selected],1,FALSE),
"")</f>
        <v/>
      </c>
      <c r="K34" s="2"/>
      <c r="L34" s="105" t="str">
        <f>IF(NOT(ISBLANK(T5W_MISC[[#This Row],['#org+impl]])),VLOOKUP(T5W_MISC[[#This Row],['#org+impl]],Organizaciones!$A:$C,3,FALSE),"")</f>
        <v/>
      </c>
      <c r="M34" s="1"/>
      <c r="N34" s="35" t="str" cm="1">
        <f t="array" aca="1" ref="N34" ca="1">IF(NOT(ISBLANK(T5W_MISC[[#This Row],['#adm1+name]])),
OFFSET(Admin1_1[[#Headers],['#adm1+name]],MATCH(T5W_MISC[[#This Row],['#adm1+name]],Admin1,0),1),
IF(ISNA(VLOOKUP(LEFT(T5W_MISC[[#This Row],['#project+code_name]],15),LEFT(Cluster___Org___Projects[['#project+code_name]:['#project+id]],15),2,FALSE))&lt;&gt;"", "","")
)</f>
        <v/>
      </c>
      <c r="O34" s="2"/>
      <c r="P34" s="70" t="str" cm="1">
        <f t="array" ref="P34">IF(NOT(ISBLANK(T5W_MISC[[#This Row],['#adm2+name]])),
CONCATENATE(T5W_MISC[[#This Row],['#adm1+code]],"-",T5W_MISC[[#This Row],['#adm2+name]]),
IF(ISNA(VLOOKUP(LEFT(T5W_MISC[[#This Row],['#project+code_name]],15),LEFT(Cluster___Org___Projects[['#project+code_name]:['#project+id]],15),2,FALSE))&lt;&gt;"", "","")
)</f>
        <v/>
      </c>
      <c r="Q34" s="35" t="str" cm="1">
        <f t="array" ref="Q34">IF(NOT(ISBLANK(T5W_MISC[[#This Row],['#adm2+name]])),
VLOOKUP(T5W_MISC[[#This Row],['#meta+check_adm1code_adm2name]],Admin2_1[#All],5,FALSE),
IF(ISNA(VLOOKUP(LEFT(T5W_MISC[[#This Row],['#project+code_name]],15),LEFT(Cluster___Org___Projects[['#project+code_name]:['#project+id]],15),2,FALSE))&lt;&gt;"", "","")
)</f>
        <v/>
      </c>
      <c r="R34" s="2"/>
      <c r="S34" s="70" t="str" cm="1">
        <f t="array" ref="S34">IF(NOT(ISBLANK(T5W_MISC[[#This Row],['#adm3+name]])),
CONCATENATE(T5W_MISC[[#This Row],['#adm2+code]],"-",T5W_MISC[[#This Row],['#adm3+name]]),
IF(ISNA(VLOOKUP(LEFT(T5W_MISC[[#This Row],['#project+code_name]],15),LEFT(Cluster___Org___Projects[['#project+code_name]:['#project+id]],15),2,FALSE))&lt;&gt;"", "","")
)</f>
        <v/>
      </c>
      <c r="T34" s="35" t="str" cm="1">
        <f t="array" ref="T34">IF(NOT(ISBLANK(T5W_MISC[[#This Row],['#adm3+name]])),
VLOOKUP(T5W_MISC[[#This Row],['#meta+check_adm2code_adm3name]],Admin3_1[#All],5,FALSE),
IF(ISNA(VLOOKUP(LEFT(T5W_MISC[[#This Row],['#project+code_name]],15),LEFT(Cluster___Org___Projects[['#project+code_name]:['#project+id]],15),2,FALSE))&lt;&gt;"", "","")
)</f>
        <v/>
      </c>
      <c r="U34" s="57"/>
      <c r="V34" s="2"/>
      <c r="W34" s="95"/>
      <c r="X34" s="96"/>
      <c r="Y34" s="2"/>
      <c r="Z34" s="2"/>
      <c r="AA34" s="3" t="str" cm="1">
        <f t="array" ref="AA34">IF(T5W_MISC[[#This Row],['#activity+name+selected]]&lt;&gt;"",VLOOKUP(LEFT(T5W_MISC[[#This Row],['#activity+name+selected]],255),LEFT(Logframe[['#activity+name+selected]:['#activity+indicator+unit]],255),2,FALSE),"")</f>
        <v/>
      </c>
      <c r="AB34" s="3" t="str" cm="1">
        <f t="array" ref="AB34">IF(T5W_MISC[[#This Row],['#activity+name+selected]]&lt;&gt;"",VLOOKUP(LEFT(T5W_MISC[[#This Row],['#activity+name+selected]],255),LEFT(Logframe[['#activity+name+selected]:['#activity+indicator+unit]],255),5,FALSE),"")</f>
        <v/>
      </c>
      <c r="AC34" s="3" t="str" cm="1">
        <f t="array" ref="AC34">IF(T5W_MISC[[#This Row],['#activity+name+selected]]&lt;&gt;"",VLOOKUP(LEFT(T5W_MISC[[#This Row],['#activity+name+selected]],255),LEFT(Logframe[['#activity+name+selected]:['#activity+indicator+unit]],255),6,FALSE),"")</f>
        <v/>
      </c>
      <c r="AD34" s="38"/>
      <c r="AE34" s="98"/>
      <c r="AF34" s="98"/>
      <c r="AG34" s="5"/>
      <c r="AH34" s="6"/>
      <c r="AI34" s="44"/>
      <c r="AJ34" s="47"/>
      <c r="AK34" s="27"/>
      <c r="AL34" s="41"/>
      <c r="AM34" s="42"/>
      <c r="AN34" s="27"/>
      <c r="AO34" s="52"/>
      <c r="AP34" s="27"/>
      <c r="AQ34" s="52"/>
      <c r="AR34" s="27"/>
      <c r="AS34" s="30"/>
      <c r="AT34" s="1"/>
    </row>
    <row r="36" spans="1:46" x14ac:dyDescent="0.25">
      <c r="AG36" s="97"/>
    </row>
    <row r="39" spans="1:46" x14ac:dyDescent="0.25">
      <c r="AG39" s="97"/>
    </row>
    <row r="52" spans="33:33" x14ac:dyDescent="0.25">
      <c r="AG52" s="97"/>
    </row>
  </sheetData>
  <sheetProtection formatRows="0" insertColumns="0" insertRows="0" deleteRows="0" sort="0" autoFilter="0" pivotTables="0"/>
  <protectedRanges>
    <protectedRange algorithmName="SHA-512" hashValue="2nOw6a2RACDF0lwSog8pG0XLg+oZu3IAc38zbVzVI75LLIxO5BHArMGzTUT7XlQeIGJyOg4XIhyyUh/RYTYoZQ==" saltValue="hqsMQI/ZNmoGd4uq6YFO8Q==" spinCount="100000" sqref="A35:XFD1048576 G5:K34 B5:E34 M5:AF34 AI5:XFD34" name="Range1"/>
    <protectedRange algorithmName="SHA-512" hashValue="2nOw6a2RACDF0lwSog8pG0XLg+oZu3IAc38zbVzVI75LLIxO5BHArMGzTUT7XlQeIGJyOg4XIhyyUh/RYTYoZQ==" saltValue="hqsMQI/ZNmoGd4uq6YFO8Q==" spinCount="100000" sqref="F5:F34" name="Range1_3"/>
    <protectedRange algorithmName="SHA-512" hashValue="2nOw6a2RACDF0lwSog8pG0XLg+oZu3IAc38zbVzVI75LLIxO5BHArMGzTUT7XlQeIGJyOg4XIhyyUh/RYTYoZQ==" saltValue="hqsMQI/ZNmoGd4uq6YFO8Q==" spinCount="100000" sqref="L5:L34" name="Range1_4"/>
    <protectedRange algorithmName="SHA-512" hashValue="2nOw6a2RACDF0lwSog8pG0XLg+oZu3IAc38zbVzVI75LLIxO5BHArMGzTUT7XlQeIGJyOg4XIhyyUh/RYTYoZQ==" saltValue="hqsMQI/ZNmoGd4uq6YFO8Q==" spinCount="100000" sqref="AG5:AH34" name="Range1_1"/>
    <protectedRange algorithmName="SHA-512" hashValue="2nOw6a2RACDF0lwSog8pG0XLg+oZu3IAc38zbVzVI75LLIxO5BHArMGzTUT7XlQeIGJyOg4XIhyyUh/RYTYoZQ==" saltValue="hqsMQI/ZNmoGd4uq6YFO8Q==" spinCount="100000" sqref="A5:A34" name="Range1_2"/>
  </protectedRanges>
  <mergeCells count="44">
    <mergeCell ref="AG1:AI1"/>
    <mergeCell ref="AJ1:AS1"/>
    <mergeCell ref="A2:A3"/>
    <mergeCell ref="B2:B3"/>
    <mergeCell ref="C2:C3"/>
    <mergeCell ref="E2:E3"/>
    <mergeCell ref="G2:G3"/>
    <mergeCell ref="T2:T3"/>
    <mergeCell ref="H2:H3"/>
    <mergeCell ref="I2:I3"/>
    <mergeCell ref="J2:J3"/>
    <mergeCell ref="K2:K3"/>
    <mergeCell ref="M2:M3"/>
    <mergeCell ref="N2:N3"/>
    <mergeCell ref="AN2:AS2"/>
    <mergeCell ref="AK2:AK3"/>
    <mergeCell ref="AL2:AM2"/>
    <mergeCell ref="F2:F3"/>
    <mergeCell ref="L2:L3"/>
    <mergeCell ref="AT2:AT3"/>
    <mergeCell ref="AA2:AA3"/>
    <mergeCell ref="AB2:AB3"/>
    <mergeCell ref="AC2:AC3"/>
    <mergeCell ref="AD2:AD3"/>
    <mergeCell ref="AG2:AG3"/>
    <mergeCell ref="AH2:AH3"/>
    <mergeCell ref="AI2:AI3"/>
    <mergeCell ref="AJ2:AJ3"/>
    <mergeCell ref="D1:L1"/>
    <mergeCell ref="Y1:AF1"/>
    <mergeCell ref="AE2:AE3"/>
    <mergeCell ref="AF2:AF3"/>
    <mergeCell ref="U2:U3"/>
    <mergeCell ref="V2:V3"/>
    <mergeCell ref="W2:W3"/>
    <mergeCell ref="X2:X3"/>
    <mergeCell ref="Y2:Y3"/>
    <mergeCell ref="O2:O3"/>
    <mergeCell ref="P2:P3"/>
    <mergeCell ref="Q2:Q3"/>
    <mergeCell ref="R2:R3"/>
    <mergeCell ref="S2:S3"/>
    <mergeCell ref="Z2:Z3"/>
    <mergeCell ref="M1:X1"/>
  </mergeCells>
  <phoneticPr fontId="6" type="noConversion"/>
  <conditionalFormatting sqref="B5:B34">
    <cfRule type="expression" dxfId="748" priority="12">
      <formula>NOT(OR(COUNTIF(TTableMes,$B5),ISBLANK($B5)))</formula>
    </cfRule>
  </conditionalFormatting>
  <conditionalFormatting sqref="D5:D34 M5:M34 O5:O34 R5:R34 Z5:Z34 AI5:AK34">
    <cfRule type="expression" dxfId="747" priority="15">
      <formula>AND(  NOT(ISBLANK($B5)),  ISBLANK(D5))</formula>
    </cfRule>
  </conditionalFormatting>
  <conditionalFormatting sqref="D5:D34 M5:M34 Z5:Z34">
    <cfRule type="expression" dxfId="746" priority="20">
      <formula>ISNA(E5)</formula>
    </cfRule>
  </conditionalFormatting>
  <conditionalFormatting sqref="E5:E34 K5:K34">
    <cfRule type="expression" dxfId="745" priority="10">
      <formula>NOT(OR(COUNTIF(TOrganizaciones,E5),ISBLANK(E5)))</formula>
    </cfRule>
  </conditionalFormatting>
  <conditionalFormatting sqref="E5:E34">
    <cfRule type="expression" dxfId="744" priority="13">
      <formula>AND(  NOT(ISBLANK(B5)),  AND(ISBLANK(E5),   OR(ISBLANK(E5), ISBLANK(K5))))</formula>
    </cfRule>
    <cfRule type="expression" dxfId="743" priority="14">
      <formula>AND( C5="Sí", ISNA(G5))</formula>
    </cfRule>
  </conditionalFormatting>
  <conditionalFormatting sqref="K5:K34">
    <cfRule type="expression" dxfId="742" priority="17">
      <formula>AND(  NOT(ISBLANK(B5)),  AND(ISBLANK(K5),   OR(ISBLANK(E5), ISBLANK(K5))))</formula>
    </cfRule>
  </conditionalFormatting>
  <conditionalFormatting sqref="O5:O34">
    <cfRule type="expression" dxfId="741" priority="24">
      <formula>OR(ISNA(Q5),AND(NOT(ISBLANK(M5)),ISBLANK(O5)))</formula>
    </cfRule>
  </conditionalFormatting>
  <conditionalFormatting sqref="R5:R34">
    <cfRule type="expression" dxfId="740" priority="11">
      <formula>OR(ISNA(T5), AND(NOT(ISBLANK(M5)),ISBLANK(R5)), AND(NOT(ISBLANK(O5)),ISBLANK(R5)), AND(NOT(ISBLANK(O5)),OR(ISBLANK(W5),ISBLANK(X5)),ISBLANK(R5)) )</formula>
    </cfRule>
  </conditionalFormatting>
  <conditionalFormatting sqref="U5:U34">
    <cfRule type="expression" dxfId="739" priority="7">
      <formula>NOT(OR(COUNTIF(TTipoEstablecimiento,$U5),ISBLANK($U5)))</formula>
    </cfRule>
  </conditionalFormatting>
  <conditionalFormatting sqref="W5:W34">
    <cfRule type="expression" dxfId="738" priority="18">
      <formula>AND(  NOT(ISBLANK(B5)),  AND(ISBLANK(R5),ISBLANK(W5)))</formula>
    </cfRule>
  </conditionalFormatting>
  <conditionalFormatting sqref="X5:X34">
    <cfRule type="expression" dxfId="737" priority="19">
      <formula>AND(  NOT(ISBLANK(B5)),  AND(ISBLANK(R5),ISBLANK(X5)))</formula>
    </cfRule>
  </conditionalFormatting>
  <conditionalFormatting sqref="AG5:AH34">
    <cfRule type="expression" dxfId="736" priority="1">
      <formula>AND(OR(AG5&lt;DATE(2023,1,1),AG5&gt;DATE(2023,12,31)),NOT(ISBLANK(AG5)))</formula>
    </cfRule>
    <cfRule type="expression" dxfId="735" priority="2">
      <formula>AND(  NOT(ISBLANK($B5)),  ISBLANK(AG5))</formula>
    </cfRule>
  </conditionalFormatting>
  <conditionalFormatting sqref="AI5:AI34">
    <cfRule type="expression" dxfId="734" priority="9">
      <formula>NOT(OR(COUNTIF(TStatus,$AI5),ISBLANK($B5)))</formula>
    </cfRule>
  </conditionalFormatting>
  <conditionalFormatting sqref="AK5:AK34">
    <cfRule type="expression" dxfId="733" priority="21">
      <formula>$AK5&lt;&gt;SUM($AN5:$AS5)</formula>
    </cfRule>
  </conditionalFormatting>
  <conditionalFormatting sqref="AL5:AM34">
    <cfRule type="cellIs" dxfId="732" priority="22" operator="greaterThan">
      <formula>$AK5</formula>
    </cfRule>
  </conditionalFormatting>
  <dataValidations count="65">
    <dataValidation allowBlank="1" showInputMessage="1" promptTitle="Dato de validación - Automático" prompt="No editable._x000a_Campo de validación._x000a_Concatena admin2 y admin3 para obtener el PCODE de admin3 correcto y validar" sqref="S2:S4"/>
    <dataValidation allowBlank="1" showInputMessage="1" promptTitle="Campo de validación - Automático" prompt="No editable._x000a_Campo de validación._x000a_Concatena admin1 y admin2 para obtener el PCODE de admin2 correcto y validar" sqref="P2:P4"/>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L2:AM4"/>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AT2:AT4">
      <formula1>5</formula1>
    </dataValidation>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K2:AK4"/>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I2:AJ4"/>
    <dataValidation allowBlank="1" showInputMessage="1" promptTitle="Fecha de fin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H2:AH4"/>
    <dataValidation allowBlank="1" showInputMessage="1" promptTitle="Fecha de inicio de la actividad" prompt="Fecha en que se introducen los datos en esta plantilla. La fecha de hoy_x000a_Obligatorio: deseable_x000a_Formato: según la configuración de idioma de su Excel. Se visualizará en formato dd/mm/aa_x000a_Validación: Debe ser anterior a enero de 2022" sqref="AG2:AG3"/>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J2:AJ4"/>
    <dataValidation allowBlank="1" showInputMessage="1" promptTitle="Alcanzado del indicador" prompt="En esta ubicación y con esta actividad sectorial, ¿cuántas unidades del indicador anterior se han alcanzado en el mes de reporte? (no acumulado)_x000a_Obligatorio: Deseable_x000a_Formato: Número entero mayor que cero" sqref="AD2:AD4"/>
    <dataValidation allowBlank="1" showInputMessage="1" promptTitle="Indicador sectorial - Automático" prompt="No editable._x000a_Campo automático._x000a_Unidad e indicador vinculado a la actividad sectorial seleccionada." sqref="AB2:AB4 AC2 AC4"/>
    <dataValidation allowBlank="1" showInputMessage="1" promptTitle="Código de actividad" prompt="No editable._x000a_Campo automático._x000a_Código de la actividad sectorial seleccionada." sqref="AA2:AA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Z2:Z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Código de parroquia - Automático" prompt="No editable._x000a_Campo automático." sqref="T2:T4"/>
    <dataValidation allowBlank="1" showInputMessage="1" promptTitle="Código de municipio - Automático" prompt="No editable._x000a_Campo automático." sqref="Q2:Q4"/>
    <dataValidation allowBlank="1" showInputMessage="1" promptTitle="Código de estado - Automático" prompt="No editable._x000a_Campo automático." sqref="N2:N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Código del proyecto - Automático" prompt="No editable._x000a_Muestra el código del proyecto seleccionado." sqref="I2:I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En un proyecto HRP?" prompt="¿La actividad reportada pertenece a un proyecto reportado en el HRP 2021?_x000a_Obligatorio: Sí_x000a_Valores: Sí/No (del desplegable)" sqref="C2:C4 D2"/>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 sqref="B2:B4"/>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N2:AS4"/>
    <dataValidation allowBlank="1" showInputMessage="1" promptTitle="Fecha de inicio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G4"/>
    <dataValidation allowBlank="1" showInputMessage="1" showErrorMessage="1" error="Debe seleccionar uno de los valores del listado desplegable. _x000a_Si su proyecto no aparece, insértelo en la hoja Ficha_Proyecto y en el menú seleccione Datos &gt; Actualizar datos" sqref="I5:I34"/>
    <dataValidation allowBlank="1" errorTitle="Municpio no válido" error="Debe seleccionar uno de los municipios del listado desplegable" sqref="P5:P34"/>
    <dataValidation allowBlank="1" showInputMessage="1" error="Debe seleccionar uno de los valores del listado desplegable" sqref="S5:S34"/>
    <dataValidation type="list" allowBlank="1" showErrorMessage="1" errorTitle="Valor no válido" error="Debe elegir Sí o No en el desplegable." sqref="AJ5:AJ34">
      <formula1>ListSiNo</formula1>
    </dataValidation>
    <dataValidation type="list" allowBlank="1" showErrorMessage="1" errorTitle="Valor no válido" error="Debe seleccionar una de las áreas de responsabilidad de la lista desplegable_x000a_" sqref="Y5:Y34">
      <formula1>OFFSET(LF_PT_Area,MATCH($A$1,LF_PT_Sector,0)-1,0,COUNTIF(LF_PT_Sector,$A$1))</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4">
      <formula1>LocationType</formula1>
    </dataValidation>
    <dataValidation type="textLength" operator="greaterThanOrEqual" allowBlank="1" showInputMessage="1" showErrorMessage="1" errorTitle="Texto demasiado corto" error="Debe introducir al menos 10 caracteres" sqref="AT5:AT34">
      <formula1>10</formula1>
    </dataValidation>
    <dataValidation type="list" allowBlank="1" showErrorMessage="1" errorTitle="Valor no válido" error="Debe elegir Sí o No en el desplegable" sqref="C5:C34">
      <formula1>ListSiNo</formula1>
    </dataValidation>
    <dataValidation type="whole" operator="greaterThanOrEqual" allowBlank="1" showInputMessage="1" showErrorMessage="1" errorTitle="Valor no válido" error="El número de personas debe ser mayor o igual a cero." sqref="AK5:AS34">
      <formula1>0</formula1>
    </dataValidation>
    <dataValidation type="decimal" allowBlank="1" showErrorMessage="1" errorTitle="Latitud no válida" error="La latitud debe tener 6 decimales y estar entre 0.5 y 12.3 para Venezuela." sqref="W5:W34">
      <formula1>0.5</formula1>
      <formula2>12.3</formula2>
    </dataValidation>
    <dataValidation allowBlank="1" error="Debe seleccionar uno de los valores del listado desplegable. _x000a_Si su proyecto no aparece, insértelo en la hoja Ficha_Proyecto y en el menú seleccione Datos &gt; Actualizar datos" sqref="J5:J34"/>
    <dataValidation type="whole" operator="greaterThanOrEqual" allowBlank="1" showErrorMessage="1" errorTitle="Número no válido" error="Debe ser un número entero mayor que cero" sqref="AD5:AD34">
      <formula1>0</formula1>
    </dataValidation>
    <dataValidation type="decimal" allowBlank="1" showErrorMessage="1" errorTitle="Longitud no válida" error="La longitud debe tener 6 decimales y estar entre -73.4 y -59.6 para Venezuela." sqref="X5:X34">
      <formula1>-73.4</formula1>
      <formula2>-59.6</formula2>
    </dataValidation>
    <dataValidation type="list" allowBlank="1" showErrorMessage="1" errorTitle="Estatus no válido" error="Debe seleccionar uno de los valores posibles del desplegable" sqref="AI5:AI34">
      <formula1>ListEstatus</formula1>
    </dataValidation>
    <dataValidation type="textLength" operator="greaterThanOrEqual" allowBlank="1" showErrorMessage="1" errorTitle="Texto demasiado corto" error="El nombre de la ubicación debe tener al menos 5 caracteres" sqref="V5:V34">
      <formula1>5</formula1>
    </dataValidation>
    <dataValidation type="list" allowBlank="1" showErrorMessage="1" errorTitle="Estado no válido" error="Debe seleccionar uno de los estados del listado desplegable" sqref="M5:M34">
      <formula1>Admin1</formula1>
    </dataValidation>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4">
      <formula1>ListQuien</formula1>
    </dataValidation>
    <dataValidation type="list" allowBlank="1" showErrorMessage="1" errorTitle="Valor no válido" error="Debe elegir Sí o No en el desplegable" sqref="D5:D34">
      <formula1>TSectores</formula1>
    </dataValidation>
    <dataValidation type="list" operator="greaterThanOrEqual" allowBlank="1" showErrorMessage="1" errorTitle="Número no válido" error="Debe ser un número entero mayor que cero" sqref="AE5:AE34">
      <formula1>TComms</formula1>
    </dataValidation>
    <dataValidation type="textLength" operator="greaterThanOrEqual" allowBlank="1" showErrorMessage="1" errorTitle="Texto demasiado corto" error="El texto debe tener al menos 10 caracteres." sqref="AF5:AF34">
      <formula1>10</formula1>
    </dataValidation>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L5:L34 F5:F34"/>
    <dataValidation type="list" allowBlank="1" showInputMessage="1" showErrorMessage="1" error="Debe seleccionar uno de los valores del listado desplegable" sqref="R5:R34">
      <formula1>OFFSET(Admin3,MATCH($Q5,Admin2_Linked_Pcode,0)-1,0,COUNTIF(Admin2_Linked_Pcode,$Q5))</formula1>
    </dataValidation>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4">
      <formula1>IF(C5="Sí", OFFSET(TClOrgOrg,MATCH($A$1,TClOrgCl,0)-1,0,COUNTIF(TClOrgCl,$A$1)), ListQuien)</formula1>
    </dataValidation>
    <dataValidation type="list" allowBlank="1" showErrorMessage="1" errorTitle="Proyecto no válido" error="Debe seleccionar uno de los proyectos del listado desplegable" sqref="H5:H34">
      <formula1>OFFSET(TClOrgPrPr,MATCH(G5,TClOrgPrAux,0)-1,0,COUNTIF(TClOrgPrAux,G5))</formula1>
    </dataValidation>
    <dataValidation type="list" allowBlank="1" showErrorMessage="1" errorTitle="Municpio no válido" error="Debe seleccionar uno de los municipios del listado desplegable" sqref="O5:O34">
      <formula1>OFFSET(Admin2,MATCH(N5,Admin1_Linked_Pcode,0)-1,0,COUNTIF(Admin1_Linked_Pcode,N5))</formula1>
    </dataValidation>
    <dataValidation allowBlank="1" showInputMessage="1" promptTitle="Identificador de organización" prompt="No editable" sqref="F2:F4 L2:L4"/>
    <dataValidation allowBlank="1" showInputMessage="1" promptTitle="Clúster" prompt="Seleccione el clúster en el que se realizó la actividad. Este clúster validará la información suministrada._x000a_Obligatorio: Sí_x000a_Valores: Clúster desde el desplegable" sqref="D3:D4"/>
    <dataValidation allowBlank="1" showInputMessage="1" promptTitle="Canal utilizado" prompt="Canal que se ha utilizado para las actividades de comunicación_x000a_Obligatorio: Deseable_x000a_Formato: Valor del desplegable" sqref="AE2:AE4"/>
    <dataValidation allowBlank="1" showInputMessage="1" promptTitle="Temas abordados" prompt="Indique los temas abordados en las actividades realizadas. _x000a_Obligatorio: Deseable_x000a_Formato: Texto libre" sqref="AF2:AF4"/>
    <dataValidation type="list" allowBlank="1" showErrorMessage="1" errorTitle="Actividad no válida" error="Debe seleccionar una de las actividades de la lista desplegable_x000a_" sqref="Z5:Z34">
      <formula1>IF(ISNUMBER(SEARCH("UNICEF",E5)),   OFFSET(LF_Actividad,(MATCH($A$1,LF_SectorAcro,0))-1,0,COUNTIF(LF_SectorAcro,$A$1)),   OFFSET(LF_Actividad,(MATCH($A$1,LF_Sector,0))-1,0,COUNTIF(LF_Sector,$A$1))  )</formula1>
    </dataValidation>
    <dataValidation type="date" allowBlank="1" showInputMessage="1" showErrorMessage="1" sqref="AG5:AH34 A5:A34">
      <formula1>44896</formula1>
      <formula2>45291</formula2>
    </dataValidation>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CCE6A557-97BC-4b89-ADB6-D9C93CAAB3DF}">
      <x14:dataValidations xmlns:xm="http://schemas.microsoft.com/office/excel/2006/main" count="1">
        <x14:dataValidation type="list" allowBlank="1" showErrorMessage="1" errorTitle="Fecha no válida" error="Debe seleccionar una de las fechas del listado desplegable">
          <x14:formula1>
            <xm:f>Vocab!$B$13:$B$24</xm:f>
          </x14:formula1>
          <xm:sqref>B5:B34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Z36"/>
  <sheetViews>
    <sheetView showWhiteSpace="0" zoomScaleNormal="100" zoomScaleSheetLayoutView="80" workbookViewId="0">
      <pane ySplit="4" topLeftCell="A5" activePane="bottomLeft" state="frozen"/>
      <selection pane="bottomLeft" activeCell="H11" sqref="H11"/>
    </sheetView>
  </sheetViews>
  <sheetFormatPr baseColWidth="10" defaultColWidth="10.75" defaultRowHeight="15.75" x14ac:dyDescent="0.25"/>
  <cols>
    <col min="1" max="1" width="10.625" customWidth="1"/>
    <col min="2" max="2" width="13.625" customWidth="1"/>
    <col min="3" max="3" width="7.625" customWidth="1"/>
    <col min="4" max="4" width="11.25" customWidth="1"/>
    <col min="5" max="5" width="25.625" customWidth="1"/>
    <col min="6" max="6" width="5.625" hidden="1" customWidth="1"/>
    <col min="7" max="7" width="30" hidden="1" customWidth="1"/>
    <col min="8" max="8" width="30.625" customWidth="1"/>
    <col min="9" max="9" width="7.625" customWidth="1"/>
    <col min="10" max="10" width="32.125" hidden="1" customWidth="1"/>
    <col min="11" max="11" width="20.625" bestFit="1" customWidth="1"/>
    <col min="12" max="12" width="5.625" hidden="1" customWidth="1"/>
    <col min="13" max="13" width="10.625" customWidth="1"/>
    <col min="14" max="14" width="7.625" customWidth="1"/>
    <col min="15" max="15" width="10.625" customWidth="1"/>
    <col min="16" max="16" width="10.625" hidden="1" customWidth="1"/>
    <col min="17" max="17" width="7.625" customWidth="1"/>
    <col min="18" max="18" width="10.625" customWidth="1"/>
    <col min="19" max="19" width="10.625" hidden="1" customWidth="1"/>
    <col min="20" max="20" width="7.625" customWidth="1"/>
    <col min="21" max="21" width="10.625" customWidth="1"/>
    <col min="22" max="22" width="25.625" customWidth="1"/>
    <col min="23" max="24" width="10.625" customWidth="1"/>
    <col min="25" max="25" width="30.125" hidden="1" customWidth="1"/>
    <col min="26" max="26" width="15" customWidth="1"/>
    <col min="27" max="27" width="70.125" customWidth="1"/>
    <col min="28" max="28" width="16.25" customWidth="1"/>
    <col min="29" max="29" width="19.75" bestFit="1" customWidth="1"/>
    <col min="30" max="30" width="30.625" customWidth="1"/>
    <col min="31" max="31" width="19.25" customWidth="1"/>
    <col min="32" max="32" width="18.25" customWidth="1"/>
    <col min="33" max="33" width="31.125" customWidth="1"/>
    <col min="34" max="34" width="11.5" customWidth="1"/>
    <col min="35" max="37" width="30.625" customWidth="1"/>
    <col min="38" max="38" width="37.75" bestFit="1" customWidth="1"/>
    <col min="39" max="39" width="26.125" bestFit="1" customWidth="1"/>
    <col min="40" max="51" width="10.625" customWidth="1"/>
    <col min="52" max="52" width="20.125" customWidth="1"/>
    <col min="53" max="54" width="10.75" customWidth="1"/>
  </cols>
  <sheetData>
    <row r="1" spans="1:52" ht="31.5" customHeight="1" x14ac:dyDescent="0.25">
      <c r="A1" s="14" t="s">
        <v>6496</v>
      </c>
      <c r="B1" s="15" t="s">
        <v>64</v>
      </c>
      <c r="C1" s="138" t="s">
        <v>8654</v>
      </c>
      <c r="D1" s="136"/>
      <c r="E1" s="136"/>
      <c r="F1" s="136"/>
      <c r="G1" s="136"/>
      <c r="H1" s="136"/>
      <c r="I1" s="136"/>
      <c r="J1" s="136"/>
      <c r="K1" s="136"/>
      <c r="L1" s="137"/>
      <c r="M1" s="179" t="s">
        <v>8655</v>
      </c>
      <c r="N1" s="180"/>
      <c r="O1" s="180"/>
      <c r="P1" s="180"/>
      <c r="Q1" s="180"/>
      <c r="R1" s="180"/>
      <c r="S1" s="180"/>
      <c r="T1" s="180"/>
      <c r="U1" s="180"/>
      <c r="V1" s="180"/>
      <c r="W1" s="180"/>
      <c r="X1" s="181"/>
      <c r="Y1" s="198" t="s">
        <v>8656</v>
      </c>
      <c r="Z1" s="199"/>
      <c r="AA1" s="199"/>
      <c r="AB1" s="199"/>
      <c r="AC1" s="199"/>
      <c r="AD1" s="199"/>
      <c r="AE1" s="199"/>
      <c r="AF1" s="199"/>
      <c r="AG1" s="199"/>
      <c r="AH1" s="199"/>
      <c r="AI1" s="199"/>
      <c r="AJ1" s="199"/>
      <c r="AK1" s="200"/>
      <c r="AL1" s="128" t="s">
        <v>8706</v>
      </c>
      <c r="AM1" s="170" t="s">
        <v>8707</v>
      </c>
      <c r="AN1" s="171"/>
      <c r="AO1" s="171"/>
      <c r="AP1" s="171"/>
      <c r="AQ1" s="171"/>
      <c r="AR1" s="171"/>
      <c r="AS1" s="171"/>
      <c r="AT1" s="171"/>
      <c r="AU1" s="171"/>
      <c r="AV1" s="171"/>
      <c r="AW1" s="171"/>
      <c r="AX1" s="171"/>
      <c r="AY1" s="172"/>
      <c r="AZ1" s="43"/>
    </row>
    <row r="2" spans="1:52" ht="15.6" customHeight="1" x14ac:dyDescent="0.25">
      <c r="A2" s="166" t="s">
        <v>8659</v>
      </c>
      <c r="B2" s="145" t="s">
        <v>8660</v>
      </c>
      <c r="C2" s="147" t="s">
        <v>8661</v>
      </c>
      <c r="D2" s="139" t="s">
        <v>18193</v>
      </c>
      <c r="E2" s="184" t="s">
        <v>8662</v>
      </c>
      <c r="F2" s="149" t="s">
        <v>8663</v>
      </c>
      <c r="G2" s="149" t="s">
        <v>8664</v>
      </c>
      <c r="H2" s="139" t="s">
        <v>8665</v>
      </c>
      <c r="I2" s="173" t="s">
        <v>8666</v>
      </c>
      <c r="J2" s="149" t="s">
        <v>8667</v>
      </c>
      <c r="K2" s="184" t="s">
        <v>8668</v>
      </c>
      <c r="L2" s="160" t="s">
        <v>8669</v>
      </c>
      <c r="M2" s="192" t="s">
        <v>8670</v>
      </c>
      <c r="N2" s="194" t="s">
        <v>8671</v>
      </c>
      <c r="O2" s="182" t="s">
        <v>8672</v>
      </c>
      <c r="P2" s="149" t="s">
        <v>8673</v>
      </c>
      <c r="Q2" s="151" t="s">
        <v>8674</v>
      </c>
      <c r="R2" s="182" t="s">
        <v>8675</v>
      </c>
      <c r="S2" s="149" t="s">
        <v>8676</v>
      </c>
      <c r="T2" s="151" t="s">
        <v>8677</v>
      </c>
      <c r="U2" s="182" t="s">
        <v>8678</v>
      </c>
      <c r="V2" s="143" t="s">
        <v>8713</v>
      </c>
      <c r="W2" s="182" t="s">
        <v>8680</v>
      </c>
      <c r="X2" s="196" t="s">
        <v>8681</v>
      </c>
      <c r="Y2" s="177" t="s">
        <v>8682</v>
      </c>
      <c r="Z2" s="139" t="s">
        <v>8708</v>
      </c>
      <c r="AA2" s="201" t="s">
        <v>8683</v>
      </c>
      <c r="AB2" s="164" t="s">
        <v>8682</v>
      </c>
      <c r="AC2" s="164" t="s">
        <v>8684</v>
      </c>
      <c r="AD2" s="194" t="s">
        <v>8685</v>
      </c>
      <c r="AE2" s="194" t="s">
        <v>8714</v>
      </c>
      <c r="AF2" s="151" t="s">
        <v>8709</v>
      </c>
      <c r="AG2" s="184" t="s">
        <v>8687</v>
      </c>
      <c r="AH2" s="186" t="s">
        <v>8715</v>
      </c>
      <c r="AI2" s="184" t="s">
        <v>8716</v>
      </c>
      <c r="AJ2" s="184" t="s">
        <v>8717</v>
      </c>
      <c r="AK2" s="188" t="s">
        <v>8718</v>
      </c>
      <c r="AL2" s="190" t="s">
        <v>8710</v>
      </c>
      <c r="AM2" s="168" t="s">
        <v>8693</v>
      </c>
      <c r="AN2" s="168" t="s">
        <v>8694</v>
      </c>
      <c r="AO2" s="206" t="s">
        <v>8695</v>
      </c>
      <c r="AP2" s="207"/>
      <c r="AQ2" s="208"/>
      <c r="AR2" s="203" t="s">
        <v>8696</v>
      </c>
      <c r="AS2" s="204"/>
      <c r="AT2" s="204"/>
      <c r="AU2" s="204"/>
      <c r="AV2" s="204"/>
      <c r="AW2" s="204"/>
      <c r="AX2" s="204"/>
      <c r="AY2" s="205"/>
      <c r="AZ2" s="162" t="s">
        <v>8644</v>
      </c>
    </row>
    <row r="3" spans="1:52" ht="39" thickBot="1" x14ac:dyDescent="0.3">
      <c r="A3" s="167"/>
      <c r="B3" s="146"/>
      <c r="C3" s="148"/>
      <c r="D3" s="139"/>
      <c r="E3" s="185"/>
      <c r="F3" s="150"/>
      <c r="G3" s="150"/>
      <c r="H3" s="140"/>
      <c r="I3" s="174"/>
      <c r="J3" s="150"/>
      <c r="K3" s="185"/>
      <c r="L3" s="161"/>
      <c r="M3" s="193"/>
      <c r="N3" s="195"/>
      <c r="O3" s="183"/>
      <c r="P3" s="150"/>
      <c r="Q3" s="152"/>
      <c r="R3" s="183"/>
      <c r="S3" s="150"/>
      <c r="T3" s="152"/>
      <c r="U3" s="183"/>
      <c r="V3" s="144"/>
      <c r="W3" s="183"/>
      <c r="X3" s="197"/>
      <c r="Y3" s="178"/>
      <c r="Z3" s="140"/>
      <c r="AA3" s="202"/>
      <c r="AB3" s="165"/>
      <c r="AC3" s="165"/>
      <c r="AD3" s="195"/>
      <c r="AE3" s="195"/>
      <c r="AF3" s="152"/>
      <c r="AG3" s="185"/>
      <c r="AH3" s="187"/>
      <c r="AI3" s="184"/>
      <c r="AJ3" s="184"/>
      <c r="AK3" s="189"/>
      <c r="AL3" s="191"/>
      <c r="AM3" s="169"/>
      <c r="AN3" s="169"/>
      <c r="AO3" s="85" t="s">
        <v>8774</v>
      </c>
      <c r="AP3" s="86" t="s">
        <v>8698</v>
      </c>
      <c r="AQ3" s="61" t="s">
        <v>8699</v>
      </c>
      <c r="AR3" s="16" t="s">
        <v>8719</v>
      </c>
      <c r="AS3" s="17" t="s">
        <v>8720</v>
      </c>
      <c r="AT3" s="17" t="s">
        <v>8721</v>
      </c>
      <c r="AU3" s="17" t="s">
        <v>8722</v>
      </c>
      <c r="AV3" s="17" t="s">
        <v>8702</v>
      </c>
      <c r="AW3" s="17" t="s">
        <v>8703</v>
      </c>
      <c r="AX3" s="17" t="s">
        <v>8704</v>
      </c>
      <c r="AY3" s="17" t="s">
        <v>8705</v>
      </c>
      <c r="AZ3" s="163"/>
    </row>
    <row r="4" spans="1:52" ht="26.25" thickBot="1" x14ac:dyDescent="0.3">
      <c r="A4" s="18" t="s">
        <v>8562</v>
      </c>
      <c r="B4" s="19" t="s">
        <v>28</v>
      </c>
      <c r="C4" s="20" t="s">
        <v>8565</v>
      </c>
      <c r="D4" s="23" t="s">
        <v>18192</v>
      </c>
      <c r="E4" s="21" t="s">
        <v>8567</v>
      </c>
      <c r="F4" s="22" t="s">
        <v>8566</v>
      </c>
      <c r="G4" s="22" t="s">
        <v>6494</v>
      </c>
      <c r="H4" s="23" t="s">
        <v>7082</v>
      </c>
      <c r="I4" s="34" t="s">
        <v>8569</v>
      </c>
      <c r="J4" s="31" t="s">
        <v>8568</v>
      </c>
      <c r="K4" s="21" t="s">
        <v>8571</v>
      </c>
      <c r="L4" s="22" t="s">
        <v>8570</v>
      </c>
      <c r="M4" s="24" t="s">
        <v>76</v>
      </c>
      <c r="N4" s="32" t="s">
        <v>77</v>
      </c>
      <c r="O4" s="21" t="s">
        <v>79</v>
      </c>
      <c r="P4" s="31" t="s">
        <v>78</v>
      </c>
      <c r="Q4" s="36" t="s">
        <v>80</v>
      </c>
      <c r="R4" s="21" t="s">
        <v>82</v>
      </c>
      <c r="S4" s="31" t="s">
        <v>81</v>
      </c>
      <c r="T4" s="36" t="s">
        <v>83</v>
      </c>
      <c r="U4" s="21" t="s">
        <v>7</v>
      </c>
      <c r="V4" s="21" t="s">
        <v>8572</v>
      </c>
      <c r="W4" s="39" t="s">
        <v>84</v>
      </c>
      <c r="X4" s="39" t="s">
        <v>85</v>
      </c>
      <c r="Y4" s="24" t="s">
        <v>8723</v>
      </c>
      <c r="Z4" s="23" t="s">
        <v>8711</v>
      </c>
      <c r="AA4" s="23" t="s">
        <v>7153</v>
      </c>
      <c r="AB4" s="36" t="s">
        <v>8573</v>
      </c>
      <c r="AC4" s="36" t="s">
        <v>8574</v>
      </c>
      <c r="AD4" s="37" t="s">
        <v>7155</v>
      </c>
      <c r="AE4" s="37" t="s">
        <v>7156</v>
      </c>
      <c r="AF4" s="65" t="s">
        <v>7161</v>
      </c>
      <c r="AG4" s="25" t="s">
        <v>8576</v>
      </c>
      <c r="AH4" s="24" t="s">
        <v>5</v>
      </c>
      <c r="AI4" s="25" t="s">
        <v>7098</v>
      </c>
      <c r="AJ4" s="25" t="s">
        <v>67</v>
      </c>
      <c r="AK4" s="25" t="s">
        <v>72</v>
      </c>
      <c r="AL4" s="68" t="s">
        <v>8712</v>
      </c>
      <c r="AM4" s="26" t="s">
        <v>8579</v>
      </c>
      <c r="AN4" s="48" t="s">
        <v>8580</v>
      </c>
      <c r="AO4" s="23" t="s">
        <v>24</v>
      </c>
      <c r="AP4" s="21" t="s">
        <v>8581</v>
      </c>
      <c r="AQ4" s="21" t="s">
        <v>8588</v>
      </c>
      <c r="AR4" s="24" t="s">
        <v>8724</v>
      </c>
      <c r="AS4" s="21" t="s">
        <v>8725</v>
      </c>
      <c r="AT4" s="21" t="s">
        <v>8726</v>
      </c>
      <c r="AU4" s="21" t="s">
        <v>8727</v>
      </c>
      <c r="AV4" s="21" t="s">
        <v>8584</v>
      </c>
      <c r="AW4" s="21" t="s">
        <v>8585</v>
      </c>
      <c r="AX4" s="21" t="s">
        <v>8586</v>
      </c>
      <c r="AY4" s="21" t="s">
        <v>8587</v>
      </c>
      <c r="AZ4" s="24" t="s">
        <v>8589</v>
      </c>
    </row>
    <row r="5" spans="1:52" x14ac:dyDescent="0.25">
      <c r="A5" s="4"/>
      <c r="B5" s="75"/>
      <c r="C5" s="1"/>
      <c r="D5" s="2"/>
      <c r="E5" s="2"/>
      <c r="F5" s="90" t="str">
        <f>IF(NOT(ISBLANK(T5W_AEE[[#This Row],['#org+leader]])),VLOOKUP(T5W_AEE[[#This Row],['#org+leader]],Organizaciones!$A:$C,3,FALSE),"")</f>
        <v/>
      </c>
      <c r="G5" s="3" t="str">
        <f>IF(AND(NOT(ISBLANK(T5W_AEE[[#This Row],['#org+leader]])),T5W_AEE[[#This Row],['#meta+hrp]]="Sí"),
VLOOKUP(CONCATENATE($A$1, " # ",VLOOKUP( T5W_AEE[[#This Row],['#org+leader]],Clusters___Org[['#organization+name+selected]:['#meta+check_cluster_org]],2,FALSE)), Clusters___Org['#meta+check_cluster_org],1,FALSE),"")</f>
        <v/>
      </c>
      <c r="H5" s="2"/>
      <c r="I5" s="74" t="str" cm="1">
        <f t="array" ref="I5">IF(NOT(ISBLANK(T5W_AEE[[#This Row],['#project+code_name]])),VALUE(VLOOKUP(LEFT(T5W_AEE[[#This Row],['#project+code_name]],255),LEFT(Cluster___Org___Projects[['#project+code_name]:['#project+id]],255),2,FALSE)),"")</f>
        <v/>
      </c>
      <c r="J5"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5" s="2"/>
      <c r="L5" s="108" t="str">
        <f>IF(NOT(ISBLANK(T5W_AEE[[#This Row],['#org+impl]])),VLOOKUP(T5W_AEE[[#This Row],['#org+impl]],Organizaciones!$A:$C,3,FALSE),"")</f>
        <v/>
      </c>
      <c r="M5" s="1"/>
      <c r="N5" s="35" t="str" cm="1">
        <f t="array" aca="1" ref="N5" ca="1">IF(NOT(ISBLANK(T5W_AEE[[#This Row],['#adm1+name]])),
OFFSET(Admin1_1[[#Headers],['#adm1+name]],MATCH(T5W_AEE[[#This Row],['#adm1+name]],Admin1,0),1),
IF(ISNA(VLOOKUP(LEFT(T5W_AEE[[#This Row],['#project+code_name]],15),LEFT(Cluster___Org___Projects[['#project+code_name]:['#project+id]],15),2,FALSE))&lt;&gt;"", "","")
)</f>
        <v/>
      </c>
      <c r="O5" s="2"/>
      <c r="P5" s="70" t="str" cm="1">
        <f t="array" ref="P5">IF(NOT(ISBLANK(T5W_AEE[[#This Row],['#adm2+name]])),
CONCATENATE(T5W_AEE[[#This Row],['#adm1+code]],"-",T5W_AEE[[#This Row],['#adm2+name]]),
IF(ISNA(VLOOKUP(LEFT(T5W_AEE[[#This Row],['#project+code_name]],15),LEFT(Cluster___Org___Projects[['#project+code_name]:['#project+id]],15),2,FALSE))&lt;&gt;"", "","")
)</f>
        <v/>
      </c>
      <c r="Q5" s="35" t="str" cm="1">
        <f t="array" ref="Q5">IF(NOT(ISBLANK(T5W_AEE[[#This Row],['#adm2+name]])),
VLOOKUP(T5W_AEE[[#This Row],['#meta+check_adm1code_adm2name]],Admin2_1[#All],5,FALSE),
IF(ISNA(VLOOKUP(LEFT(T5W_AEE[[#This Row],['#project+code_name]],15),LEFT(Cluster___Org___Projects[['#project+code_name]:['#project+id]],15),2,FALSE))&lt;&gt;"", "","")
)</f>
        <v/>
      </c>
      <c r="R5" s="2"/>
      <c r="S5" s="70" t="str" cm="1">
        <f t="array" ref="S5">IF(NOT(ISBLANK(T5W_AEE[[#This Row],['#adm3+name]])),
CONCATENATE(T5W_AEE[[#This Row],['#adm2+code]],"-",T5W_AEE[[#This Row],['#adm3+name]]),
IF(ISNA(VLOOKUP(LEFT(T5W_AEE[[#This Row],['#project+code_name]],15),LEFT(Cluster___Org___Projects[['#project+code_name]:['#project+id]],15),2,FALSE))&lt;&gt;"", "","")
)</f>
        <v/>
      </c>
      <c r="T5" s="35" t="str" cm="1">
        <f t="array" ref="T5">IF(NOT(ISBLANK(T5W_AEE[[#This Row],['#adm3+name]])),
VLOOKUP(T5W_AEE[[#This Row],['#meta+check_adm2code_adm3name]],Admin3_1[#All],5,FALSE),
IF(ISNA(VLOOKUP(LEFT(T5W_AEE[[#This Row],['#project+code_name]],15),LEFT(Cluster___Org___Projects[['#project+code_name]:['#project+id]],15),2,FALSE))&lt;&gt;"", "","")
)</f>
        <v/>
      </c>
      <c r="U5" s="57"/>
      <c r="V5" s="2"/>
      <c r="W5" s="95"/>
      <c r="X5" s="96"/>
      <c r="Y5" s="1"/>
      <c r="Z5" s="2"/>
      <c r="AA5" s="2"/>
      <c r="AB5" s="3" t="str" cm="1">
        <f t="array" ref="AB5">IF(T5W_AEE[[#This Row],['#activity+name+selected]]&lt;&gt;"",VLOOKUP(LEFT(T5W_AEE[[#This Row],['#activity+name+selected]],255),LEFT(Logframe[['#activity+name+selected]:['#activity+area+copy]],255),7,FALSE),"")</f>
        <v/>
      </c>
      <c r="AC5" s="3" t="str" cm="1">
        <f t="array" ref="AC5">IF(T5W_AEE[[#This Row],['#activity+name+selected]]&lt;&gt;"",VLOOKUP(LEFT(T5W_AEE[[#This Row],['#activity+name+selected]],255),LEFT(Logframe[['#activity+name+selected]:['#activity+indicator+unit]],255),2,FALSE),"")</f>
        <v/>
      </c>
      <c r="AD5" s="3" t="str" cm="1">
        <f t="array" ref="AD5">IF(T5W_AEE[[#This Row],['#activity+name+selected]]&lt;&gt;"",VLOOKUP(LEFT(T5W_AEE[[#This Row],['#activity+name+selected]],255),LEFT(Logframe[['#activity+name+selected]:['#activity+indicator+unit]],255),5,FALSE),"")</f>
        <v/>
      </c>
      <c r="AE5" s="3" t="str" cm="1">
        <f t="array" ref="AE5">IF(T5W_AEE[[#This Row],['#activity+name+selected]]&lt;&gt;"",VLOOKUP(LEFT(T5W_AEE[[#This Row],['#activity+name+selected]],255),LEFT(Logframe[['#activity+name+selected]:['#activity+indicator+unit]],255),6,FALSE),"")</f>
        <v/>
      </c>
      <c r="AF5" s="3" t="str" cm="1">
        <f t="array" ref="AF5">IF(T5W_AEE[[#This Row],['#activity+name+selected]]&lt;&gt;"",VLOOKUP(LEFT(T5W_AEE[[#This Row],['#activity+name+selected]],255),LEFT(Logframe[['#activity+name+selected]:['#direct+beneficiaries]],255),11,FALSE),"")</f>
        <v/>
      </c>
      <c r="AG5" s="38"/>
      <c r="AH5" s="120"/>
      <c r="AI5" s="121"/>
      <c r="AJ5" s="121"/>
      <c r="AK5" s="121"/>
      <c r="AL5" s="123"/>
      <c r="AM5" s="129"/>
      <c r="AN5" s="27"/>
      <c r="AO5" s="132"/>
      <c r="AP5" s="133"/>
      <c r="AQ5" s="42"/>
      <c r="AR5" s="27"/>
      <c r="AS5" s="27"/>
      <c r="AT5" s="27"/>
      <c r="AU5" s="51"/>
      <c r="AV5" s="27"/>
      <c r="AW5" s="51"/>
      <c r="AX5" s="27"/>
      <c r="AY5" s="30"/>
      <c r="AZ5" s="1"/>
    </row>
    <row r="6" spans="1:52" x14ac:dyDescent="0.25">
      <c r="A6" s="4"/>
      <c r="B6" s="75"/>
      <c r="C6" s="1"/>
      <c r="D6" s="2"/>
      <c r="E6" s="2"/>
      <c r="F6" s="90" t="str">
        <f>IF(NOT(ISBLANK(T5W_AEE[[#This Row],['#org+leader]])),VLOOKUP(T5W_AEE[[#This Row],['#org+leader]],Organizaciones!$A:$C,3,FALSE),"")</f>
        <v/>
      </c>
      <c r="G6" s="3" t="str">
        <f>IF(AND(NOT(ISBLANK(T5W_AEE[[#This Row],['#org+leader]])),T5W_AEE[[#This Row],['#meta+hrp]]="Sí"),
VLOOKUP(CONCATENATE($A$1, " # ",VLOOKUP( T5W_AEE[[#This Row],['#org+leader]],Clusters___Org[['#organization+name+selected]:['#meta+check_cluster_org]],2,FALSE)), Clusters___Org['#meta+check_cluster_org],1,FALSE),"")</f>
        <v/>
      </c>
      <c r="H6" s="2"/>
      <c r="I6" s="74" t="str" cm="1">
        <f t="array" ref="I6">IF(NOT(ISBLANK(T5W_AEE[[#This Row],['#project+code_name]])),VALUE(VLOOKUP(LEFT(T5W_AEE[[#This Row],['#project+code_name]],255),LEFT(Cluster___Org___Projects[['#project+code_name]:['#project+id]],255),2,FALSE)),"")</f>
        <v/>
      </c>
      <c r="J6"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6" s="2"/>
      <c r="L6" s="108" t="str">
        <f>IF(NOT(ISBLANK(T5W_AEE[[#This Row],['#org+impl]])),VLOOKUP(T5W_AEE[[#This Row],['#org+impl]],Organizaciones!$A:$C,3,FALSE),"")</f>
        <v/>
      </c>
      <c r="M6" s="1"/>
      <c r="N6" s="35" t="str" cm="1">
        <f t="array" aca="1" ref="N6" ca="1">IF(NOT(ISBLANK(T5W_AEE[[#This Row],['#adm1+name]])),
OFFSET(Admin1_1[[#Headers],['#adm1+name]],MATCH(T5W_AEE[[#This Row],['#adm1+name]],Admin1,0),1),
IF(ISNA(VLOOKUP(LEFT(T5W_AEE[[#This Row],['#project+code_name]],15),LEFT(Cluster___Org___Projects[['#project+code_name]:['#project+id]],15),2,FALSE))&lt;&gt;"", "","")
)</f>
        <v/>
      </c>
      <c r="O6" s="2"/>
      <c r="P6" s="70" t="str" cm="1">
        <f t="array" ref="P6">IF(NOT(ISBLANK(T5W_AEE[[#This Row],['#adm2+name]])),
CONCATENATE(T5W_AEE[[#This Row],['#adm1+code]],"-",T5W_AEE[[#This Row],['#adm2+name]]),
IF(ISNA(VLOOKUP(LEFT(T5W_AEE[[#This Row],['#project+code_name]],15),LEFT(Cluster___Org___Projects[['#project+code_name]:['#project+id]],15),2,FALSE))&lt;&gt;"", "","")
)</f>
        <v/>
      </c>
      <c r="Q6" s="35" t="str" cm="1">
        <f t="array" ref="Q6">IF(NOT(ISBLANK(T5W_AEE[[#This Row],['#adm2+name]])),
VLOOKUP(T5W_AEE[[#This Row],['#meta+check_adm1code_adm2name]],Admin2_1[#All],5,FALSE),
IF(ISNA(VLOOKUP(LEFT(T5W_AEE[[#This Row],['#project+code_name]],15),LEFT(Cluster___Org___Projects[['#project+code_name]:['#project+id]],15),2,FALSE))&lt;&gt;"", "","")
)</f>
        <v/>
      </c>
      <c r="R6" s="2"/>
      <c r="S6" s="70" t="str" cm="1">
        <f t="array" ref="S6">IF(NOT(ISBLANK(T5W_AEE[[#This Row],['#adm3+name]])),
CONCATENATE(T5W_AEE[[#This Row],['#adm2+code]],"-",T5W_AEE[[#This Row],['#adm3+name]]),
IF(ISNA(VLOOKUP(LEFT(T5W_AEE[[#This Row],['#project+code_name]],15),LEFT(Cluster___Org___Projects[['#project+code_name]:['#project+id]],15),2,FALSE))&lt;&gt;"", "","")
)</f>
        <v/>
      </c>
      <c r="T6" s="35" t="str" cm="1">
        <f t="array" ref="T6">IF(NOT(ISBLANK(T5W_AEE[[#This Row],['#adm3+name]])),
VLOOKUP(T5W_AEE[[#This Row],['#meta+check_adm2code_adm3name]],Admin3_1[#All],5,FALSE),
IF(ISNA(VLOOKUP(LEFT(T5W_AEE[[#This Row],['#project+code_name]],15),LEFT(Cluster___Org___Projects[['#project+code_name]:['#project+id]],15),2,FALSE))&lt;&gt;"", "","")
)</f>
        <v/>
      </c>
      <c r="U6" s="57"/>
      <c r="V6" s="2"/>
      <c r="W6" s="95"/>
      <c r="X6" s="96"/>
      <c r="Y6" s="1"/>
      <c r="Z6" s="2"/>
      <c r="AA6" s="2"/>
      <c r="AB6" s="3" t="str" cm="1">
        <f t="array" ref="AB6">IF(T5W_AEE[[#This Row],['#activity+name+selected]]&lt;&gt;"",VLOOKUP(LEFT(T5W_AEE[[#This Row],['#activity+name+selected]],255),LEFT(Logframe[['#activity+name+selected]:['#activity+indicator+unit]],255),7,FALSE),"")</f>
        <v/>
      </c>
      <c r="AC6" s="3" t="str" cm="1">
        <f t="array" ref="AC6">IF(T5W_AEE[[#This Row],['#activity+name+selected]]&lt;&gt;"",VLOOKUP(LEFT(T5W_AEE[[#This Row],['#activity+name+selected]],255),LEFT(Logframe[['#activity+name+selected]:['#activity+indicator+unit]],255),2,FALSE),"")</f>
        <v/>
      </c>
      <c r="AD6" s="3" t="str" cm="1">
        <f t="array" ref="AD6">IF(T5W_AEE[[#This Row],['#activity+name+selected]]&lt;&gt;"",VLOOKUP(LEFT(T5W_AEE[[#This Row],['#activity+name+selected]],255),LEFT(Logframe[['#activity+name+selected]:['#activity+indicator+unit]],255),5,FALSE),"")</f>
        <v/>
      </c>
      <c r="AE6" s="3" t="str" cm="1">
        <f t="array" ref="AE6">IF(T5W_AEE[[#This Row],['#activity+name+selected]]&lt;&gt;"",VLOOKUP(LEFT(T5W_AEE[[#This Row],['#activity+name+selected]],255),LEFT(Logframe[['#activity+name+selected]:['#activity+indicator+unit]],255),6,FALSE),"")</f>
        <v/>
      </c>
      <c r="AF6" s="3" t="str" cm="1">
        <f t="array" ref="AF6">IF(T5W_AEE[[#This Row],['#activity+name+selected]]&lt;&gt;"",VLOOKUP(LEFT(T5W_AEE[[#This Row],['#activity+name+selected]],255),LEFT(Logframe[['#activity+name+selected]:['#direct+beneficiaries]],255),11,FALSE),"")</f>
        <v/>
      </c>
      <c r="AG6" s="38"/>
      <c r="AH6" s="120"/>
      <c r="AI6" s="121"/>
      <c r="AJ6" s="121"/>
      <c r="AK6" s="121"/>
      <c r="AL6" s="124"/>
      <c r="AM6" s="2"/>
      <c r="AN6" s="27"/>
      <c r="AO6" s="41"/>
      <c r="AP6" s="49"/>
      <c r="AQ6" s="42"/>
      <c r="AR6" s="27"/>
      <c r="AS6" s="27"/>
      <c r="AT6" s="27"/>
      <c r="AU6" s="52"/>
      <c r="AV6" s="27"/>
      <c r="AW6" s="52"/>
      <c r="AX6" s="27"/>
      <c r="AY6" s="30"/>
      <c r="AZ6" s="1"/>
    </row>
    <row r="7" spans="1:52" x14ac:dyDescent="0.25">
      <c r="A7" s="4"/>
      <c r="B7" s="75"/>
      <c r="C7" s="1"/>
      <c r="D7" s="2"/>
      <c r="E7" s="2"/>
      <c r="F7" s="90" t="str">
        <f>IF(NOT(ISBLANK(T5W_AEE[[#This Row],['#org+leader]])),VLOOKUP(T5W_AEE[[#This Row],['#org+leader]],Organizaciones!$A:$C,3,FALSE),"")</f>
        <v/>
      </c>
      <c r="G7" s="3" t="str">
        <f>IF(AND(NOT(ISBLANK(T5W_AEE[[#This Row],['#org+leader]])),T5W_AEE[[#This Row],['#meta+hrp]]="Sí"),
VLOOKUP(CONCATENATE($A$1, " # ",VLOOKUP( T5W_AEE[[#This Row],['#org+leader]],Clusters___Org[['#organization+name+selected]:['#meta+check_cluster_org]],2,FALSE)), Clusters___Org['#meta+check_cluster_org],1,FALSE),"")</f>
        <v/>
      </c>
      <c r="H7" s="2"/>
      <c r="I7" s="74" t="str" cm="1">
        <f t="array" ref="I7">IF(NOT(ISBLANK(T5W_AEE[[#This Row],['#project+code_name]])),VALUE(VLOOKUP(LEFT(T5W_AEE[[#This Row],['#project+code_name]],255),LEFT(Cluster___Org___Projects[['#project+code_name]:['#project+id]],255),2,FALSE)),"")</f>
        <v/>
      </c>
      <c r="J7"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7" s="2"/>
      <c r="L7" s="108" t="str">
        <f>IF(NOT(ISBLANK(T5W_AEE[[#This Row],['#org+impl]])),VLOOKUP(T5W_AEE[[#This Row],['#org+impl]],Organizaciones!$A:$C,3,FALSE),"")</f>
        <v/>
      </c>
      <c r="M7" s="1"/>
      <c r="N7" s="35" t="str" cm="1">
        <f t="array" aca="1" ref="N7" ca="1">IF(NOT(ISBLANK(T5W_AEE[[#This Row],['#adm1+name]])),
OFFSET(Admin1_1[[#Headers],['#adm1+name]],MATCH(T5W_AEE[[#This Row],['#adm1+name]],Admin1,0),1),
IF(ISNA(VLOOKUP(LEFT(T5W_AEE[[#This Row],['#project+code_name]],15),LEFT(Cluster___Org___Projects[['#project+code_name]:['#project+id]],15),2,FALSE))&lt;&gt;"", "","")
)</f>
        <v/>
      </c>
      <c r="O7" s="2"/>
      <c r="P7" s="70" t="str" cm="1">
        <f t="array" ref="P7">IF(NOT(ISBLANK(T5W_AEE[[#This Row],['#adm2+name]])),
CONCATENATE(T5W_AEE[[#This Row],['#adm1+code]],"-",T5W_AEE[[#This Row],['#adm2+name]]),
IF(ISNA(VLOOKUP(LEFT(T5W_AEE[[#This Row],['#project+code_name]],15),LEFT(Cluster___Org___Projects[['#project+code_name]:['#project+id]],15),2,FALSE))&lt;&gt;"", "","")
)</f>
        <v/>
      </c>
      <c r="Q7" s="35" t="str" cm="1">
        <f t="array" ref="Q7">IF(NOT(ISBLANK(T5W_AEE[[#This Row],['#adm2+name]])),
VLOOKUP(T5W_AEE[[#This Row],['#meta+check_adm1code_adm2name]],Admin2_1[#All],5,FALSE),
IF(ISNA(VLOOKUP(LEFT(T5W_AEE[[#This Row],['#project+code_name]],15),LEFT(Cluster___Org___Projects[['#project+code_name]:['#project+id]],15),2,FALSE))&lt;&gt;"", "","")
)</f>
        <v/>
      </c>
      <c r="R7" s="2"/>
      <c r="S7" s="70" t="str" cm="1">
        <f t="array" ref="S7">IF(NOT(ISBLANK(T5W_AEE[[#This Row],['#adm3+name]])),
CONCATENATE(T5W_AEE[[#This Row],['#adm2+code]],"-",T5W_AEE[[#This Row],['#adm3+name]]),
IF(ISNA(VLOOKUP(LEFT(T5W_AEE[[#This Row],['#project+code_name]],15),LEFT(Cluster___Org___Projects[['#project+code_name]:['#project+id]],15),2,FALSE))&lt;&gt;"", "","")
)</f>
        <v/>
      </c>
      <c r="T7" s="35" t="str" cm="1">
        <f t="array" ref="T7">IF(NOT(ISBLANK(T5W_AEE[[#This Row],['#adm3+name]])),
VLOOKUP(T5W_AEE[[#This Row],['#meta+check_adm2code_adm3name]],Admin3_1[#All],5,FALSE),
IF(ISNA(VLOOKUP(LEFT(T5W_AEE[[#This Row],['#project+code_name]],15),LEFT(Cluster___Org___Projects[['#project+code_name]:['#project+id]],15),2,FALSE))&lt;&gt;"", "","")
)</f>
        <v/>
      </c>
      <c r="U7" s="57"/>
      <c r="V7" s="2"/>
      <c r="W7" s="95"/>
      <c r="X7" s="96"/>
      <c r="Y7" s="1"/>
      <c r="Z7" s="2"/>
      <c r="AA7" s="2"/>
      <c r="AB7" s="3" t="str" cm="1">
        <f t="array" ref="AB7">IF(T5W_AEE[[#This Row],['#activity+name+selected]]&lt;&gt;"",VLOOKUP(LEFT(T5W_AEE[[#This Row],['#activity+name+selected]],255),LEFT(Logframe[['#activity+name+selected]:['#activity+indicator+unit]],255),3,FALSE),"")</f>
        <v/>
      </c>
      <c r="AC7" s="3" t="str" cm="1">
        <f t="array" ref="AC7">IF(T5W_AEE[[#This Row],['#activity+name+selected]]&lt;&gt;"",VLOOKUP(LEFT(T5W_AEE[[#This Row],['#activity+name+selected]],255),LEFT(Logframe[['#activity+name+selected]:['#activity+indicator+unit]],255),2,FALSE),"")</f>
        <v/>
      </c>
      <c r="AD7" s="3" t="str" cm="1">
        <f t="array" ref="AD7">IF(T5W_AEE[[#This Row],['#activity+name+selected]]&lt;&gt;"",VLOOKUP(LEFT(T5W_AEE[[#This Row],['#activity+name+selected]],255),LEFT(Logframe[['#activity+name+selected]:['#activity+indicator+unit]],255),5,FALSE),"")</f>
        <v/>
      </c>
      <c r="AE7" s="3"/>
      <c r="AF7" s="3" t="str" cm="1">
        <f t="array" ref="AF7">IF(T5W_AEE[[#This Row],['#activity+name+selected]]&lt;&gt;"",VLOOKUP(LEFT(T5W_AEE[[#This Row],['#activity+name+selected]],255),LEFT(Logframe[['#activity+name+selected]:['#direct+beneficiaries]],255),11,FALSE),"")</f>
        <v/>
      </c>
      <c r="AG7" s="38"/>
      <c r="AH7" s="120"/>
      <c r="AI7" s="121"/>
      <c r="AJ7" s="121"/>
      <c r="AK7" s="121"/>
      <c r="AL7" s="124"/>
      <c r="AM7" s="2"/>
      <c r="AN7" s="27"/>
      <c r="AO7" s="41"/>
      <c r="AP7" s="49"/>
      <c r="AQ7" s="42"/>
      <c r="AR7" s="27"/>
      <c r="AS7" s="27"/>
      <c r="AT7" s="27"/>
      <c r="AU7" s="52"/>
      <c r="AV7" s="27"/>
      <c r="AW7" s="52"/>
      <c r="AX7" s="27"/>
      <c r="AY7" s="30"/>
      <c r="AZ7" s="1"/>
    </row>
    <row r="8" spans="1:52" x14ac:dyDescent="0.25">
      <c r="A8" s="4"/>
      <c r="B8" s="75"/>
      <c r="C8" s="1"/>
      <c r="D8" s="2"/>
      <c r="E8" s="2"/>
      <c r="F8" s="90" t="str">
        <f>IF(NOT(ISBLANK(T5W_AEE[[#This Row],['#org+leader]])),VLOOKUP(T5W_AEE[[#This Row],['#org+leader]],Organizaciones!$A:$C,3,FALSE),"")</f>
        <v/>
      </c>
      <c r="G8" s="3" t="str">
        <f>IF(AND(NOT(ISBLANK(T5W_AEE[[#This Row],['#org+leader]])),T5W_AEE[[#This Row],['#meta+hrp]]="Sí"),
VLOOKUP(CONCATENATE($A$1, " # ",VLOOKUP( T5W_AEE[[#This Row],['#org+leader]],Clusters___Org[['#organization+name+selected]:['#meta+check_cluster_org]],2,FALSE)), Clusters___Org['#meta+check_cluster_org],1,FALSE),"")</f>
        <v/>
      </c>
      <c r="H8" s="2"/>
      <c r="I8" s="74" t="str" cm="1">
        <f t="array" ref="I8">IF(NOT(ISBLANK(T5W_AEE[[#This Row],['#project+code_name]])),VALUE(VLOOKUP(LEFT(T5W_AEE[[#This Row],['#project+code_name]],255),LEFT(Cluster___Org___Projects[['#project+code_name]:['#project+id]],255),2,FALSE)),"")</f>
        <v/>
      </c>
      <c r="J8"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8" s="2"/>
      <c r="L8" s="108" t="str">
        <f>IF(NOT(ISBLANK(T5W_AEE[[#This Row],['#org+impl]])),VLOOKUP(T5W_AEE[[#This Row],['#org+impl]],Organizaciones!$A:$C,3,FALSE),"")</f>
        <v/>
      </c>
      <c r="M8" s="1"/>
      <c r="N8" s="35" t="str" cm="1">
        <f t="array" aca="1" ref="N8" ca="1">IF(NOT(ISBLANK(T5W_AEE[[#This Row],['#adm1+name]])),
OFFSET(Admin1_1[[#Headers],['#adm1+name]],MATCH(T5W_AEE[[#This Row],['#adm1+name]],Admin1,0),1),
IF(ISNA(VLOOKUP(LEFT(T5W_AEE[[#This Row],['#project+code_name]],15),LEFT(Cluster___Org___Projects[['#project+code_name]:['#project+id]],15),2,FALSE))&lt;&gt;"", "","")
)</f>
        <v/>
      </c>
      <c r="O8" s="2"/>
      <c r="P8" s="70" t="str" cm="1">
        <f t="array" ref="P8">IF(NOT(ISBLANK(T5W_AEE[[#This Row],['#adm2+name]])),
CONCATENATE(T5W_AEE[[#This Row],['#adm1+code]],"-",T5W_AEE[[#This Row],['#adm2+name]]),
IF(ISNA(VLOOKUP(LEFT(T5W_AEE[[#This Row],['#project+code_name]],15),LEFT(Cluster___Org___Projects[['#project+code_name]:['#project+id]],15),2,FALSE))&lt;&gt;"", "","")
)</f>
        <v/>
      </c>
      <c r="Q8" s="35" t="str" cm="1">
        <f t="array" ref="Q8">IF(NOT(ISBLANK(T5W_AEE[[#This Row],['#adm2+name]])),
VLOOKUP(T5W_AEE[[#This Row],['#meta+check_adm1code_adm2name]],Admin2_1[#All],5,FALSE),
IF(ISNA(VLOOKUP(LEFT(T5W_AEE[[#This Row],['#project+code_name]],15),LEFT(Cluster___Org___Projects[['#project+code_name]:['#project+id]],15),2,FALSE))&lt;&gt;"", "","")
)</f>
        <v/>
      </c>
      <c r="R8" s="2"/>
      <c r="S8" s="70" t="str" cm="1">
        <f t="array" ref="S8">IF(NOT(ISBLANK(T5W_AEE[[#This Row],['#adm3+name]])),
CONCATENATE(T5W_AEE[[#This Row],['#adm2+code]],"-",T5W_AEE[[#This Row],['#adm3+name]]),
IF(ISNA(VLOOKUP(LEFT(T5W_AEE[[#This Row],['#project+code_name]],15),LEFT(Cluster___Org___Projects[['#project+code_name]:['#project+id]],15),2,FALSE))&lt;&gt;"", "","")
)</f>
        <v/>
      </c>
      <c r="T8" s="35" t="str" cm="1">
        <f t="array" ref="T8">IF(NOT(ISBLANK(T5W_AEE[[#This Row],['#adm3+name]])),
VLOOKUP(T5W_AEE[[#This Row],['#meta+check_adm2code_adm3name]],Admin3_1[#All],5,FALSE),
IF(ISNA(VLOOKUP(LEFT(T5W_AEE[[#This Row],['#project+code_name]],15),LEFT(Cluster___Org___Projects[['#project+code_name]:['#project+id]],15),2,FALSE))&lt;&gt;"", "","")
)</f>
        <v/>
      </c>
      <c r="U8" s="57"/>
      <c r="V8" s="2"/>
      <c r="W8" s="95"/>
      <c r="X8" s="96"/>
      <c r="Y8" s="1"/>
      <c r="Z8" s="2"/>
      <c r="AA8" s="2"/>
      <c r="AB8" s="3" t="str" cm="1">
        <f t="array" ref="AB8">IF(T5W_AEE[[#This Row],['#activity+name+selected]]&lt;&gt;"",VLOOKUP(LEFT(T5W_AEE[[#This Row],['#activity+name+selected]],255),LEFT(Logframe[['#activity+name+selected]:['#activity+indicator+unit]],255),3,FALSE),"")</f>
        <v/>
      </c>
      <c r="AC8" s="3" t="str" cm="1">
        <f t="array" ref="AC8">IF(T5W_AEE[[#This Row],['#activity+name+selected]]&lt;&gt;"",VLOOKUP(LEFT(T5W_AEE[[#This Row],['#activity+name+selected]],255),LEFT(Logframe[['#activity+name+selected]:['#activity+indicator+unit]],255),2,FALSE),"")</f>
        <v/>
      </c>
      <c r="AD8" s="3" t="str" cm="1">
        <f t="array" ref="AD8">IF(T5W_AEE[[#This Row],['#activity+name+selected]]&lt;&gt;"",VLOOKUP(LEFT(T5W_AEE[[#This Row],['#activity+name+selected]],255),LEFT(Logframe[['#activity+name+selected]:['#activity+indicator+unit]],255),5,FALSE),"")</f>
        <v/>
      </c>
      <c r="AE8" s="3" t="str" cm="1">
        <f t="array" ref="AE8">IF(T5W_AEE[[#This Row],['#activity+name+selected]]&lt;&gt;"",VLOOKUP(LEFT(T5W_AEE[[#This Row],['#activity+name+selected]],255),LEFT(Logframe[['#activity+name+selected]:['#activity+indicator+unit]],255),6,FALSE),"")</f>
        <v/>
      </c>
      <c r="AF8" s="3" t="str" cm="1">
        <f t="array" ref="AF8">IF(T5W_AEE[[#This Row],['#activity+name+selected]]&lt;&gt;"",VLOOKUP(LEFT(T5W_AEE[[#This Row],['#activity+name+selected]],255),LEFT(Logframe[['#activity+name+selected]:['#direct+beneficiaries]],255),11,FALSE),"")</f>
        <v/>
      </c>
      <c r="AG8" s="38"/>
      <c r="AH8" s="120"/>
      <c r="AI8" s="121"/>
      <c r="AJ8" s="121"/>
      <c r="AK8" s="121"/>
      <c r="AL8" s="124"/>
      <c r="AM8" s="2"/>
      <c r="AN8" s="27"/>
      <c r="AO8" s="41"/>
      <c r="AP8" s="49"/>
      <c r="AQ8" s="42"/>
      <c r="AR8" s="27"/>
      <c r="AS8" s="27"/>
      <c r="AT8" s="27"/>
      <c r="AU8" s="52"/>
      <c r="AV8" s="27"/>
      <c r="AW8" s="52"/>
      <c r="AX8" s="27"/>
      <c r="AY8" s="30"/>
      <c r="AZ8" s="1"/>
    </row>
    <row r="9" spans="1:52" x14ac:dyDescent="0.25">
      <c r="A9" s="4"/>
      <c r="B9" s="75"/>
      <c r="C9" s="2"/>
      <c r="D9" s="2"/>
      <c r="E9" s="2"/>
      <c r="F9" s="90" t="str">
        <f>IF(NOT(ISBLANK(T5W_AEE[[#This Row],['#org+leader]])),VLOOKUP(T5W_AEE[[#This Row],['#org+leader]],Organizaciones!$A:$C,3,FALSE),"")</f>
        <v/>
      </c>
      <c r="G9" s="3" t="str">
        <f>IF(AND(NOT(ISBLANK(T5W_AEE[[#This Row],['#org+leader]])),T5W_AEE[[#This Row],['#meta+hrp]]="Sí"),
VLOOKUP(CONCATENATE($A$1, " # ",VLOOKUP( T5W_AEE[[#This Row],['#org+leader]],Clusters___Org[['#organization+name+selected]:['#meta+check_cluster_org]],2,FALSE)), Clusters___Org['#meta+check_cluster_org],1,FALSE),"")</f>
        <v/>
      </c>
      <c r="H9" s="2"/>
      <c r="I9" s="74" t="str" cm="1">
        <f t="array" ref="I9">IF(NOT(ISBLANK(T5W_AEE[[#This Row],['#project+code_name]])),VALUE(VLOOKUP(LEFT(T5W_AEE[[#This Row],['#project+code_name]],255),LEFT(Cluster___Org___Projects[['#project+code_name]:['#project+id]],255),2,FALSE)),"")</f>
        <v/>
      </c>
      <c r="J9"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9" s="2"/>
      <c r="L9" s="108" t="str">
        <f>IF(NOT(ISBLANK(T5W_AEE[[#This Row],['#org+impl]])),VLOOKUP(T5W_AEE[[#This Row],['#org+impl]],Organizaciones!$A:$C,3,FALSE),"")</f>
        <v/>
      </c>
      <c r="M9" s="1"/>
      <c r="N9" s="35" t="str" cm="1">
        <f t="array" aca="1" ref="N9" ca="1">IF(NOT(ISBLANK(T5W_AEE[[#This Row],['#adm1+name]])),
OFFSET(Admin1_1[[#Headers],['#adm1+name]],MATCH(T5W_AEE[[#This Row],['#adm1+name]],Admin1,0),1),
IF(ISNA(VLOOKUP(LEFT(T5W_AEE[[#This Row],['#project+code_name]],15),LEFT(Cluster___Org___Projects[['#project+code_name]:['#project+id]],15),2,FALSE))&lt;&gt;"", "","")
)</f>
        <v/>
      </c>
      <c r="O9" s="2"/>
      <c r="P9" s="70" t="str" cm="1">
        <f t="array" ref="P9">IF(NOT(ISBLANK(T5W_AEE[[#This Row],['#adm2+name]])),
CONCATENATE(T5W_AEE[[#This Row],['#adm1+code]],"-",T5W_AEE[[#This Row],['#adm2+name]]),
IF(ISNA(VLOOKUP(LEFT(T5W_AEE[[#This Row],['#project+code_name]],15),LEFT(Cluster___Org___Projects[['#project+code_name]:['#project+id]],15),2,FALSE))&lt;&gt;"", "","")
)</f>
        <v/>
      </c>
      <c r="Q9" s="35" t="str" cm="1">
        <f t="array" ref="Q9">IF(NOT(ISBLANK(T5W_AEE[[#This Row],['#adm2+name]])),
VLOOKUP(T5W_AEE[[#This Row],['#meta+check_adm1code_adm2name]],Admin2_1[#All],5,FALSE),
IF(ISNA(VLOOKUP(LEFT(T5W_AEE[[#This Row],['#project+code_name]],15),LEFT(Cluster___Org___Projects[['#project+code_name]:['#project+id]],15),2,FALSE))&lt;&gt;"", "","")
)</f>
        <v/>
      </c>
      <c r="R9" s="2"/>
      <c r="S9" s="70" t="str" cm="1">
        <f t="array" ref="S9">IF(NOT(ISBLANK(T5W_AEE[[#This Row],['#adm3+name]])),
CONCATENATE(T5W_AEE[[#This Row],['#adm2+code]],"-",T5W_AEE[[#This Row],['#adm3+name]]),
IF(ISNA(VLOOKUP(LEFT(T5W_AEE[[#This Row],['#project+code_name]],15),LEFT(Cluster___Org___Projects[['#project+code_name]:['#project+id]],15),2,FALSE))&lt;&gt;"", "","")
)</f>
        <v/>
      </c>
      <c r="T9" s="35" t="str" cm="1">
        <f t="array" ref="T9">IF(NOT(ISBLANK(T5W_AEE[[#This Row],['#adm3+name]])),
VLOOKUP(T5W_AEE[[#This Row],['#meta+check_adm2code_adm3name]],Admin3_1[#All],5,FALSE),
IF(ISNA(VLOOKUP(LEFT(T5W_AEE[[#This Row],['#project+code_name]],15),LEFT(Cluster___Org___Projects[['#project+code_name]:['#project+id]],15),2,FALSE))&lt;&gt;"", "","")
)</f>
        <v/>
      </c>
      <c r="U9" s="57"/>
      <c r="V9" s="2"/>
      <c r="W9" s="95"/>
      <c r="X9" s="96"/>
      <c r="Y9" s="2"/>
      <c r="Z9" s="2"/>
      <c r="AA9" s="2"/>
      <c r="AB9" s="3"/>
      <c r="AC9" s="3" t="str" cm="1">
        <f t="array" ref="AC9">IF(T5W_AEE[[#This Row],['#activity+name+selected]]&lt;&gt;"",VLOOKUP(LEFT(T5W_AEE[[#This Row],['#activity+name+selected]],255),LEFT(Logframe[['#activity+name+selected]:['#activity+indicator+unit]],255),2,FALSE),"")</f>
        <v/>
      </c>
      <c r="AD9" s="3" t="str" cm="1">
        <f t="array" ref="AD9">IF(T5W_AEE[[#This Row],['#activity+name+selected]]&lt;&gt;"",VLOOKUP(LEFT(T5W_AEE[[#This Row],['#activity+name+selected]],255),LEFT(Logframe[['#activity+name+selected]:['#activity+indicator+unit]],255),5,FALSE),"")</f>
        <v/>
      </c>
      <c r="AE9" s="3" t="str" cm="1">
        <f t="array" ref="AE9">IF(T5W_AEE[[#This Row],['#activity+name+selected]]&lt;&gt;"",VLOOKUP(LEFT(T5W_AEE[[#This Row],['#activity+name+selected]],255),LEFT(Logframe[['#activity+name+selected]:['#activity+indicator+unit]],255),6,FALSE),"")</f>
        <v/>
      </c>
      <c r="AF9" s="3" t="str" cm="1">
        <f t="array" ref="AF9">IF(T5W_AEE[[#This Row],['#activity+name+selected]]&lt;&gt;"",VLOOKUP(LEFT(T5W_AEE[[#This Row],['#activity+name+selected]],255),LEFT(Logframe[['#activity+name+selected]:['#direct+beneficiaries]],255),11,FALSE),"")</f>
        <v/>
      </c>
      <c r="AG9" s="38"/>
      <c r="AH9" s="122"/>
      <c r="AI9" s="121"/>
      <c r="AJ9" s="121"/>
      <c r="AK9" s="121"/>
      <c r="AL9" s="124"/>
      <c r="AM9" s="2"/>
      <c r="AN9" s="27"/>
      <c r="AO9" s="41"/>
      <c r="AP9" s="49"/>
      <c r="AQ9" s="42"/>
      <c r="AR9" s="27"/>
      <c r="AS9" s="27"/>
      <c r="AT9" s="27"/>
      <c r="AU9" s="52"/>
      <c r="AV9" s="27"/>
      <c r="AW9" s="52"/>
      <c r="AX9" s="27"/>
      <c r="AY9" s="30"/>
      <c r="AZ9" s="1"/>
    </row>
    <row r="10" spans="1:52" x14ac:dyDescent="0.25">
      <c r="A10" s="4"/>
      <c r="B10" s="75"/>
      <c r="C10" s="2"/>
      <c r="D10" s="2"/>
      <c r="E10" s="2"/>
      <c r="F10" s="90" t="str">
        <f>IF(NOT(ISBLANK(T5W_AEE[[#This Row],['#org+leader]])),VLOOKUP(T5W_AEE[[#This Row],['#org+leader]],Organizaciones!$A:$C,3,FALSE),"")</f>
        <v/>
      </c>
      <c r="G10" s="3" t="str">
        <f>IF(AND(NOT(ISBLANK(T5W_AEE[[#This Row],['#org+leader]])),T5W_AEE[[#This Row],['#meta+hrp]]="Sí"),
VLOOKUP(CONCATENATE($A$1, " # ",VLOOKUP( T5W_AEE[[#This Row],['#org+leader]],Clusters___Org[['#organization+name+selected]:['#meta+check_cluster_org]],2,FALSE)), Clusters___Org['#meta+check_cluster_org],1,FALSE),"")</f>
        <v/>
      </c>
      <c r="H10" s="2"/>
      <c r="I10" s="74" t="str" cm="1">
        <f t="array" ref="I10">IF(NOT(ISBLANK(T5W_AEE[[#This Row],['#project+code_name]])),VALUE(VLOOKUP(LEFT(T5W_AEE[[#This Row],['#project+code_name]],255),LEFT(Cluster___Org___Projects[['#project+code_name]:['#project+id]],255),2,FALSE)),"")</f>
        <v/>
      </c>
      <c r="J10"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0" s="2"/>
      <c r="L10" s="108" t="str">
        <f>IF(NOT(ISBLANK(T5W_AEE[[#This Row],['#org+impl]])),VLOOKUP(T5W_AEE[[#This Row],['#org+impl]],Organizaciones!$A:$C,3,FALSE),"")</f>
        <v/>
      </c>
      <c r="M10" s="1"/>
      <c r="N10" s="35" t="str" cm="1">
        <f t="array" aca="1" ref="N10" ca="1">IF(NOT(ISBLANK(T5W_AEE[[#This Row],['#adm1+name]])),
OFFSET(Admin1_1[[#Headers],['#adm1+name]],MATCH(T5W_AEE[[#This Row],['#adm1+name]],Admin1,0),1),
IF(ISNA(VLOOKUP(LEFT(T5W_AEE[[#This Row],['#project+code_name]],15),LEFT(Cluster___Org___Projects[['#project+code_name]:['#project+id]],15),2,FALSE))&lt;&gt;"", "","")
)</f>
        <v/>
      </c>
      <c r="O10" s="2"/>
      <c r="P10" s="70" t="str" cm="1">
        <f t="array" ref="P10">IF(NOT(ISBLANK(T5W_AEE[[#This Row],['#adm2+name]])),
CONCATENATE(T5W_AEE[[#This Row],['#adm1+code]],"-",T5W_AEE[[#This Row],['#adm2+name]]),
IF(ISNA(VLOOKUP(LEFT(T5W_AEE[[#This Row],['#project+code_name]],15),LEFT(Cluster___Org___Projects[['#project+code_name]:['#project+id]],15),2,FALSE))&lt;&gt;"", "","")
)</f>
        <v/>
      </c>
      <c r="Q10" s="35" t="str" cm="1">
        <f t="array" ref="Q10">IF(NOT(ISBLANK(T5W_AEE[[#This Row],['#adm2+name]])),
VLOOKUP(T5W_AEE[[#This Row],['#meta+check_adm1code_adm2name]],Admin2_1[#All],5,FALSE),
IF(ISNA(VLOOKUP(LEFT(T5W_AEE[[#This Row],['#project+code_name]],15),LEFT(Cluster___Org___Projects[['#project+code_name]:['#project+id]],15),2,FALSE))&lt;&gt;"", "","")
)</f>
        <v/>
      </c>
      <c r="R10" s="2"/>
      <c r="S10" s="70" t="str" cm="1">
        <f t="array" ref="S10">IF(NOT(ISBLANK(T5W_AEE[[#This Row],['#adm3+name]])),
CONCATENATE(T5W_AEE[[#This Row],['#adm2+code]],"-",T5W_AEE[[#This Row],['#adm3+name]]),
IF(ISNA(VLOOKUP(LEFT(T5W_AEE[[#This Row],['#project+code_name]],15),LEFT(Cluster___Org___Projects[['#project+code_name]:['#project+id]],15),2,FALSE))&lt;&gt;"", "","")
)</f>
        <v/>
      </c>
      <c r="T10" s="35" t="str" cm="1">
        <f t="array" ref="T10">IF(NOT(ISBLANK(T5W_AEE[[#This Row],['#adm3+name]])),
VLOOKUP(T5W_AEE[[#This Row],['#meta+check_adm2code_adm3name]],Admin3_1[#All],5,FALSE),
IF(ISNA(VLOOKUP(LEFT(T5W_AEE[[#This Row],['#project+code_name]],15),LEFT(Cluster___Org___Projects[['#project+code_name]:['#project+id]],15),2,FALSE))&lt;&gt;"", "","")
)</f>
        <v/>
      </c>
      <c r="U10" s="57"/>
      <c r="V10" s="2"/>
      <c r="W10" s="95"/>
      <c r="X10" s="96"/>
      <c r="Y10" s="2"/>
      <c r="Z10" s="2"/>
      <c r="AA10" s="2"/>
      <c r="AB10" s="3" t="str" cm="1">
        <f t="array" ref="AB10">IF(T5W_AEE[[#This Row],['#activity+name+selected]]&lt;&gt;"",VLOOKUP(LEFT(T5W_AEE[[#This Row],['#activity+name+selected]],255),LEFT(Logframe[['#activity+name+selected]:['#activity+indicator+unit]],255),3,FALSE),"")</f>
        <v/>
      </c>
      <c r="AC10" s="3" t="str" cm="1">
        <f t="array" ref="AC10">IF(T5W_AEE[[#This Row],['#activity+name+selected]]&lt;&gt;"",VLOOKUP(LEFT(T5W_AEE[[#This Row],['#activity+name+selected]],255),LEFT(Logframe[['#activity+name+selected]:['#activity+indicator+unit]],255),2,FALSE),"")</f>
        <v/>
      </c>
      <c r="AD10" s="3" t="str" cm="1">
        <f t="array" ref="AD10">IF(T5W_AEE[[#This Row],['#activity+name+selected]]&lt;&gt;"",VLOOKUP(LEFT(T5W_AEE[[#This Row],['#activity+name+selected]],255),LEFT(Logframe[['#activity+name+selected]:['#activity+indicator+unit]],255),5,FALSE),"")</f>
        <v/>
      </c>
      <c r="AE10" s="3" t="str" cm="1">
        <f t="array" ref="AE10">IF(T5W_AEE[[#This Row],['#activity+name+selected]]&lt;&gt;"",VLOOKUP(LEFT(T5W_AEE[[#This Row],['#activity+name+selected]],255),LEFT(Logframe[['#activity+name+selected]:['#activity+indicator+unit]],255),6,FALSE),"")</f>
        <v/>
      </c>
      <c r="AF10" s="3" t="str" cm="1">
        <f t="array" ref="AF10">IF(T5W_AEE[[#This Row],['#activity+name+selected]]&lt;&gt;"",VLOOKUP(LEFT(T5W_AEE[[#This Row],['#activity+name+selected]],255),LEFT(Logframe[['#activity+name+selected]:['#direct+beneficiaries]],255),11,FALSE),"")</f>
        <v/>
      </c>
      <c r="AG10" s="38"/>
      <c r="AH10" s="120"/>
      <c r="AI10" s="121"/>
      <c r="AJ10" s="121"/>
      <c r="AK10" s="121"/>
      <c r="AL10" s="124"/>
      <c r="AM10" s="2"/>
      <c r="AN10" s="27"/>
      <c r="AO10" s="41"/>
      <c r="AP10" s="49"/>
      <c r="AQ10" s="42"/>
      <c r="AR10" s="27"/>
      <c r="AS10" s="27"/>
      <c r="AT10" s="27"/>
      <c r="AU10" s="52"/>
      <c r="AV10" s="27"/>
      <c r="AW10" s="52"/>
      <c r="AX10" s="27"/>
      <c r="AY10" s="30"/>
      <c r="AZ10" s="1"/>
    </row>
    <row r="11" spans="1:52" x14ac:dyDescent="0.25">
      <c r="A11" s="4"/>
      <c r="B11" s="75"/>
      <c r="C11" s="2"/>
      <c r="D11" s="2"/>
      <c r="E11" s="2"/>
      <c r="F11" s="90" t="str">
        <f>IF(NOT(ISBLANK(T5W_AEE[[#This Row],['#org+leader]])),VLOOKUP(T5W_AEE[[#This Row],['#org+leader]],Organizaciones!$A:$C,3,FALSE),"")</f>
        <v/>
      </c>
      <c r="G11" s="3" t="str">
        <f>IF(AND(NOT(ISBLANK(T5W_AEE[[#This Row],['#org+leader]])),T5W_AEE[[#This Row],['#meta+hrp]]="Sí"),
VLOOKUP(CONCATENATE($A$1, " # ",VLOOKUP( T5W_AEE[[#This Row],['#org+leader]],Clusters___Org[['#organization+name+selected]:['#meta+check_cluster_org]],2,FALSE)), Clusters___Org['#meta+check_cluster_org],1,FALSE),"")</f>
        <v/>
      </c>
      <c r="H11" s="2"/>
      <c r="I11" s="74" t="str" cm="1">
        <f t="array" ref="I11">IF(NOT(ISBLANK(T5W_AEE[[#This Row],['#project+code_name]])),VALUE(VLOOKUP(LEFT(T5W_AEE[[#This Row],['#project+code_name]],255),LEFT(Cluster___Org___Projects[['#project+code_name]:['#project+id]],255),2,FALSE)),"")</f>
        <v/>
      </c>
      <c r="J11"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1" s="2"/>
      <c r="L11" s="108" t="str">
        <f>IF(NOT(ISBLANK(T5W_AEE[[#This Row],['#org+impl]])),VLOOKUP(T5W_AEE[[#This Row],['#org+impl]],Organizaciones!$A:$C,3,FALSE),"")</f>
        <v/>
      </c>
      <c r="M11" s="1"/>
      <c r="N11" s="35" t="str" cm="1">
        <f t="array" aca="1" ref="N11" ca="1">IF(NOT(ISBLANK(T5W_AEE[[#This Row],['#adm1+name]])),
OFFSET(Admin1_1[[#Headers],['#adm1+name]],MATCH(T5W_AEE[[#This Row],['#adm1+name]],Admin1,0),1),
IF(ISNA(VLOOKUP(LEFT(T5W_AEE[[#This Row],['#project+code_name]],15),LEFT(Cluster___Org___Projects[['#project+code_name]:['#project+id]],15),2,FALSE))&lt;&gt;"", "","")
)</f>
        <v/>
      </c>
      <c r="O11" s="2"/>
      <c r="P11" s="70" t="str" cm="1">
        <f t="array" ref="P11">IF(NOT(ISBLANK(T5W_AEE[[#This Row],['#adm2+name]])),
CONCATENATE(T5W_AEE[[#This Row],['#adm1+code]],"-",T5W_AEE[[#This Row],['#adm2+name]]),
IF(ISNA(VLOOKUP(LEFT(T5W_AEE[[#This Row],['#project+code_name]],15),LEFT(Cluster___Org___Projects[['#project+code_name]:['#project+id]],15),2,FALSE))&lt;&gt;"", "","")
)</f>
        <v/>
      </c>
      <c r="Q11" s="35" t="str" cm="1">
        <f t="array" ref="Q11">IF(NOT(ISBLANK(T5W_AEE[[#This Row],['#adm2+name]])),
VLOOKUP(T5W_AEE[[#This Row],['#meta+check_adm1code_adm2name]],Admin2_1[#All],5,FALSE),
IF(ISNA(VLOOKUP(LEFT(T5W_AEE[[#This Row],['#project+code_name]],15),LEFT(Cluster___Org___Projects[['#project+code_name]:['#project+id]],15),2,FALSE))&lt;&gt;"", "","")
)</f>
        <v/>
      </c>
      <c r="R11" s="2"/>
      <c r="S11" s="70" t="str" cm="1">
        <f t="array" ref="S11">IF(NOT(ISBLANK(T5W_AEE[[#This Row],['#adm3+name]])),
CONCATENATE(T5W_AEE[[#This Row],['#adm2+code]],"-",T5W_AEE[[#This Row],['#adm3+name]]),
IF(ISNA(VLOOKUP(LEFT(T5W_AEE[[#This Row],['#project+code_name]],15),LEFT(Cluster___Org___Projects[['#project+code_name]:['#project+id]],15),2,FALSE))&lt;&gt;"", "","")
)</f>
        <v/>
      </c>
      <c r="T11" s="35" t="str" cm="1">
        <f t="array" ref="T11">IF(NOT(ISBLANK(T5W_AEE[[#This Row],['#adm3+name]])),
VLOOKUP(T5W_AEE[[#This Row],['#meta+check_adm2code_adm3name]],Admin3_1[#All],5,FALSE),
IF(ISNA(VLOOKUP(LEFT(T5W_AEE[[#This Row],['#project+code_name]],15),LEFT(Cluster___Org___Projects[['#project+code_name]:['#project+id]],15),2,FALSE))&lt;&gt;"", "","")
)</f>
        <v/>
      </c>
      <c r="U11" s="57"/>
      <c r="V11" s="2"/>
      <c r="W11" s="95"/>
      <c r="X11" s="96"/>
      <c r="Y11" s="2"/>
      <c r="Z11" s="2"/>
      <c r="AA11" s="2"/>
      <c r="AB11" s="3" t="str" cm="1">
        <f t="array" ref="AB11">IF(T5W_AEE[[#This Row],['#activity+name+selected]]&lt;&gt;"",VLOOKUP(LEFT(T5W_AEE[[#This Row],['#activity+name+selected]],255),LEFT(Logframe[['#activity+name+selected]:['#activity+indicator+unit]],255),3,FALSE),"")</f>
        <v/>
      </c>
      <c r="AC11" s="3" t="str" cm="1">
        <f t="array" ref="AC11">IF(T5W_AEE[[#This Row],['#activity+name+selected]]&lt;&gt;"",VLOOKUP(LEFT(T5W_AEE[[#This Row],['#activity+name+selected]],255),LEFT(Logframe[['#activity+name+selected]:['#activity+indicator+unit]],255),2,FALSE),"")</f>
        <v/>
      </c>
      <c r="AD11" s="3" t="str" cm="1">
        <f t="array" ref="AD11">IF(T5W_AEE[[#This Row],['#activity+name+selected]]&lt;&gt;"",VLOOKUP(LEFT(T5W_AEE[[#This Row],['#activity+name+selected]],255),LEFT(Logframe[['#activity+name+selected]:['#activity+indicator+unit]],255),5,FALSE),"")</f>
        <v/>
      </c>
      <c r="AE11" s="3" t="str" cm="1">
        <f t="array" ref="AE11">IF(T5W_AEE[[#This Row],['#activity+name+selected]]&lt;&gt;"",VLOOKUP(LEFT(T5W_AEE[[#This Row],['#activity+name+selected]],255),LEFT(Logframe[['#activity+name+selected]:['#activity+indicator+unit]],255),6,FALSE),"")</f>
        <v/>
      </c>
      <c r="AF11" s="3" t="str" cm="1">
        <f t="array" ref="AF11">IF(T5W_AEE[[#This Row],['#activity+name+selected]]&lt;&gt;"",VLOOKUP(LEFT(T5W_AEE[[#This Row],['#activity+name+selected]],255),LEFT(Logframe[['#activity+name+selected]:['#direct+beneficiaries]],255),11,FALSE),"")</f>
        <v/>
      </c>
      <c r="AG11" s="38"/>
      <c r="AH11" s="120"/>
      <c r="AI11" s="121"/>
      <c r="AJ11" s="121"/>
      <c r="AK11" s="121"/>
      <c r="AL11" s="124"/>
      <c r="AM11" s="2"/>
      <c r="AN11" s="27"/>
      <c r="AO11" s="41"/>
      <c r="AP11" s="49"/>
      <c r="AQ11" s="42"/>
      <c r="AR11" s="27"/>
      <c r="AS11" s="27"/>
      <c r="AT11" s="27"/>
      <c r="AU11" s="52"/>
      <c r="AV11" s="27"/>
      <c r="AW11" s="52"/>
      <c r="AX11" s="27"/>
      <c r="AY11" s="30"/>
      <c r="AZ11" s="1"/>
    </row>
    <row r="12" spans="1:52" x14ac:dyDescent="0.25">
      <c r="A12" s="4"/>
      <c r="B12" s="75"/>
      <c r="C12" s="2"/>
      <c r="D12" s="2"/>
      <c r="E12" s="2"/>
      <c r="F12" s="90" t="str">
        <f>IF(NOT(ISBLANK(T5W_AEE[[#This Row],['#org+leader]])),VLOOKUP(T5W_AEE[[#This Row],['#org+leader]],Organizaciones!$A:$C,3,FALSE),"")</f>
        <v/>
      </c>
      <c r="G12" s="3" t="str">
        <f>IF(AND(NOT(ISBLANK(T5W_AEE[[#This Row],['#org+leader]])),T5W_AEE[[#This Row],['#meta+hrp]]="Sí"),
VLOOKUP(CONCATENATE($A$1, " # ",VLOOKUP( T5W_AEE[[#This Row],['#org+leader]],Clusters___Org[['#organization+name+selected]:['#meta+check_cluster_org]],2,FALSE)), Clusters___Org['#meta+check_cluster_org],1,FALSE),"")</f>
        <v/>
      </c>
      <c r="H12" s="2"/>
      <c r="I12" s="74" t="str" cm="1">
        <f t="array" ref="I12">IF(NOT(ISBLANK(T5W_AEE[[#This Row],['#project+code_name]])),VALUE(VLOOKUP(LEFT(T5W_AEE[[#This Row],['#project+code_name]],255),LEFT(Cluster___Org___Projects[['#project+code_name]:['#project+id]],255),2,FALSE)),"")</f>
        <v/>
      </c>
      <c r="J12"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2" s="2"/>
      <c r="L12" s="108" t="str">
        <f>IF(NOT(ISBLANK(T5W_AEE[[#This Row],['#org+impl]])),VLOOKUP(T5W_AEE[[#This Row],['#org+impl]],Organizaciones!$A:$C,3,FALSE),"")</f>
        <v/>
      </c>
      <c r="M12" s="1"/>
      <c r="N12" s="35" t="str" cm="1">
        <f t="array" aca="1" ref="N12" ca="1">IF(NOT(ISBLANK(T5W_AEE[[#This Row],['#adm1+name]])),
OFFSET(Admin1_1[[#Headers],['#adm1+name]],MATCH(T5W_AEE[[#This Row],['#adm1+name]],Admin1,0),1),
IF(ISNA(VLOOKUP(LEFT(T5W_AEE[[#This Row],['#project+code_name]],15),LEFT(Cluster___Org___Projects[['#project+code_name]:['#project+id]],15),2,FALSE))&lt;&gt;"", "","")
)</f>
        <v/>
      </c>
      <c r="O12" s="2"/>
      <c r="P12" s="70" t="str" cm="1">
        <f t="array" ref="P12">IF(NOT(ISBLANK(T5W_AEE[[#This Row],['#adm2+name]])),
CONCATENATE(T5W_AEE[[#This Row],['#adm1+code]],"-",T5W_AEE[[#This Row],['#adm2+name]]),
IF(ISNA(VLOOKUP(LEFT(T5W_AEE[[#This Row],['#project+code_name]],15),LEFT(Cluster___Org___Projects[['#project+code_name]:['#project+id]],15),2,FALSE))&lt;&gt;"", "","")
)</f>
        <v/>
      </c>
      <c r="Q12" s="35" t="str" cm="1">
        <f t="array" ref="Q12">IF(NOT(ISBLANK(T5W_AEE[[#This Row],['#adm2+name]])),
VLOOKUP(T5W_AEE[[#This Row],['#meta+check_adm1code_adm2name]],Admin2_1[#All],5,FALSE),
IF(ISNA(VLOOKUP(LEFT(T5W_AEE[[#This Row],['#project+code_name]],15),LEFT(Cluster___Org___Projects[['#project+code_name]:['#project+id]],15),2,FALSE))&lt;&gt;"", "","")
)</f>
        <v/>
      </c>
      <c r="R12" s="2"/>
      <c r="S12" s="70" t="str" cm="1">
        <f t="array" ref="S12">IF(NOT(ISBLANK(T5W_AEE[[#This Row],['#adm3+name]])),
CONCATENATE(T5W_AEE[[#This Row],['#adm2+code]],"-",T5W_AEE[[#This Row],['#adm3+name]]),
IF(ISNA(VLOOKUP(LEFT(T5W_AEE[[#This Row],['#project+code_name]],15),LEFT(Cluster___Org___Projects[['#project+code_name]:['#project+id]],15),2,FALSE))&lt;&gt;"", "","")
)</f>
        <v/>
      </c>
      <c r="T12" s="35" t="str" cm="1">
        <f t="array" ref="T12">IF(NOT(ISBLANK(T5W_AEE[[#This Row],['#adm3+name]])),
VLOOKUP(T5W_AEE[[#This Row],['#meta+check_adm2code_adm3name]],Admin3_1[#All],5,FALSE),
IF(ISNA(VLOOKUP(LEFT(T5W_AEE[[#This Row],['#project+code_name]],15),LEFT(Cluster___Org___Projects[['#project+code_name]:['#project+id]],15),2,FALSE))&lt;&gt;"", "","")
)</f>
        <v/>
      </c>
      <c r="U12" s="57"/>
      <c r="V12" s="2"/>
      <c r="W12" s="95"/>
      <c r="X12" s="96"/>
      <c r="Y12" s="2"/>
      <c r="Z12" s="2"/>
      <c r="AA12" s="2"/>
      <c r="AB12" s="3" t="str" cm="1">
        <f t="array" ref="AB12">IF(T5W_AEE[[#This Row],['#activity+name+selected]]&lt;&gt;"",VLOOKUP(LEFT(T5W_AEE[[#This Row],['#activity+name+selected]],255),LEFT(Logframe[['#activity+name+selected]:['#activity+indicator+unit]],255),3,FALSE),"")</f>
        <v/>
      </c>
      <c r="AC12" s="3" t="str" cm="1">
        <f t="array" ref="AC12">IF(T5W_AEE[[#This Row],['#activity+name+selected]]&lt;&gt;"",VLOOKUP(LEFT(T5W_AEE[[#This Row],['#activity+name+selected]],255),LEFT(Logframe[['#activity+name+selected]:['#activity+indicator+unit]],255),2,FALSE),"")</f>
        <v/>
      </c>
      <c r="AD12" s="3" t="str" cm="1">
        <f t="array" ref="AD12">IF(T5W_AEE[[#This Row],['#activity+name+selected]]&lt;&gt;"",VLOOKUP(LEFT(T5W_AEE[[#This Row],['#activity+name+selected]],255),LEFT(Logframe[['#activity+name+selected]:['#activity+indicator+unit]],255),5,FALSE),"")</f>
        <v/>
      </c>
      <c r="AE12" s="3" t="str" cm="1">
        <f t="array" ref="AE12">IF(T5W_AEE[[#This Row],['#activity+name+selected]]&lt;&gt;"",VLOOKUP(LEFT(T5W_AEE[[#This Row],['#activity+name+selected]],255),LEFT(Logframe[['#activity+name+selected]:['#activity+indicator+unit]],255),6,FALSE),"")</f>
        <v/>
      </c>
      <c r="AF12" s="3" t="str" cm="1">
        <f t="array" ref="AF12">IF(T5W_AEE[[#This Row],['#activity+name+selected]]&lt;&gt;"",VLOOKUP(LEFT(T5W_AEE[[#This Row],['#activity+name+selected]],255),LEFT(Logframe[['#activity+name+selected]:['#direct+beneficiaries]],255),11,FALSE),"")</f>
        <v/>
      </c>
      <c r="AG12" s="38"/>
      <c r="AH12" s="120"/>
      <c r="AI12" s="121"/>
      <c r="AJ12" s="121"/>
      <c r="AK12" s="121"/>
      <c r="AL12" s="124"/>
      <c r="AM12" s="2"/>
      <c r="AN12" s="27"/>
      <c r="AO12" s="41"/>
      <c r="AP12" s="49"/>
      <c r="AQ12" s="42"/>
      <c r="AR12" s="27"/>
      <c r="AS12" s="27"/>
      <c r="AT12" s="27"/>
      <c r="AU12" s="52"/>
      <c r="AV12" s="27"/>
      <c r="AW12" s="52"/>
      <c r="AX12" s="27"/>
      <c r="AY12" s="30"/>
      <c r="AZ12" s="1"/>
    </row>
    <row r="13" spans="1:52" x14ac:dyDescent="0.25">
      <c r="A13" s="4"/>
      <c r="B13" s="75"/>
      <c r="C13" s="2"/>
      <c r="D13" s="2"/>
      <c r="E13" s="2"/>
      <c r="F13" s="90" t="str">
        <f>IF(NOT(ISBLANK(T5W_AEE[[#This Row],['#org+leader]])),VLOOKUP(T5W_AEE[[#This Row],['#org+leader]],Organizaciones!$A:$C,3,FALSE),"")</f>
        <v/>
      </c>
      <c r="G13" s="3" t="str">
        <f>IF(AND(NOT(ISBLANK(T5W_AEE[[#This Row],['#org+leader]])),T5W_AEE[[#This Row],['#meta+hrp]]="Sí"),
VLOOKUP(CONCATENATE($A$1, " # ",VLOOKUP( T5W_AEE[[#This Row],['#org+leader]],Clusters___Org[['#organization+name+selected]:['#meta+check_cluster_org]],2,FALSE)), Clusters___Org['#meta+check_cluster_org],1,FALSE),"")</f>
        <v/>
      </c>
      <c r="H13" s="2"/>
      <c r="I13" s="74" t="str" cm="1">
        <f t="array" ref="I13">IF(NOT(ISBLANK(T5W_AEE[[#This Row],['#project+code_name]])),VALUE(VLOOKUP(LEFT(T5W_AEE[[#This Row],['#project+code_name]],255),LEFT(Cluster___Org___Projects[['#project+code_name]:['#project+id]],255),2,FALSE)),"")</f>
        <v/>
      </c>
      <c r="J13"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3" s="2"/>
      <c r="L13" s="108" t="str">
        <f>IF(NOT(ISBLANK(T5W_AEE[[#This Row],['#org+impl]])),VLOOKUP(T5W_AEE[[#This Row],['#org+impl]],Organizaciones!$A:$C,3,FALSE),"")</f>
        <v/>
      </c>
      <c r="M13" s="1"/>
      <c r="N13" s="35" t="str" cm="1">
        <f t="array" aca="1" ref="N13" ca="1">IF(NOT(ISBLANK(T5W_AEE[[#This Row],['#adm1+name]])),
OFFSET(Admin1_1[[#Headers],['#adm1+name]],MATCH(T5W_AEE[[#This Row],['#adm1+name]],Admin1,0),1),
IF(ISNA(VLOOKUP(LEFT(T5W_AEE[[#This Row],['#project+code_name]],15),LEFT(Cluster___Org___Projects[['#project+code_name]:['#project+id]],15),2,FALSE))&lt;&gt;"", "","")
)</f>
        <v/>
      </c>
      <c r="O13" s="2"/>
      <c r="P13" s="70" t="str" cm="1">
        <f t="array" ref="P13">IF(NOT(ISBLANK(T5W_AEE[[#This Row],['#adm2+name]])),
CONCATENATE(T5W_AEE[[#This Row],['#adm1+code]],"-",T5W_AEE[[#This Row],['#adm2+name]]),
IF(ISNA(VLOOKUP(LEFT(T5W_AEE[[#This Row],['#project+code_name]],15),LEFT(Cluster___Org___Projects[['#project+code_name]:['#project+id]],15),2,FALSE))&lt;&gt;"", "","")
)</f>
        <v/>
      </c>
      <c r="Q13" s="35" t="str" cm="1">
        <f t="array" ref="Q13">IF(NOT(ISBLANK(T5W_AEE[[#This Row],['#adm2+name]])),
VLOOKUP(T5W_AEE[[#This Row],['#meta+check_adm1code_adm2name]],Admin2_1[#All],5,FALSE),
IF(ISNA(VLOOKUP(LEFT(T5W_AEE[[#This Row],['#project+code_name]],15),LEFT(Cluster___Org___Projects[['#project+code_name]:['#project+id]],15),2,FALSE))&lt;&gt;"", "","")
)</f>
        <v/>
      </c>
      <c r="R13" s="2"/>
      <c r="S13" s="70" t="str" cm="1">
        <f t="array" ref="S13">IF(NOT(ISBLANK(T5W_AEE[[#This Row],['#adm3+name]])),
CONCATENATE(T5W_AEE[[#This Row],['#adm2+code]],"-",T5W_AEE[[#This Row],['#adm3+name]]),
IF(ISNA(VLOOKUP(LEFT(T5W_AEE[[#This Row],['#project+code_name]],15),LEFT(Cluster___Org___Projects[['#project+code_name]:['#project+id]],15),2,FALSE))&lt;&gt;"", "","")
)</f>
        <v/>
      </c>
      <c r="T13" s="35" t="str" cm="1">
        <f t="array" ref="T13">IF(NOT(ISBLANK(T5W_AEE[[#This Row],['#adm3+name]])),
VLOOKUP(T5W_AEE[[#This Row],['#meta+check_adm2code_adm3name]],Admin3_1[#All],5,FALSE),
IF(ISNA(VLOOKUP(LEFT(T5W_AEE[[#This Row],['#project+code_name]],15),LEFT(Cluster___Org___Projects[['#project+code_name]:['#project+id]],15),2,FALSE))&lt;&gt;"", "","")
)</f>
        <v/>
      </c>
      <c r="U13" s="57"/>
      <c r="V13" s="2"/>
      <c r="W13" s="95"/>
      <c r="X13" s="96"/>
      <c r="Y13" s="2"/>
      <c r="Z13" s="2"/>
      <c r="AA13" s="2"/>
      <c r="AB13" s="3" t="str" cm="1">
        <f t="array" ref="AB13">IF(T5W_AEE[[#This Row],['#activity+name+selected]]&lt;&gt;"",VLOOKUP(LEFT(T5W_AEE[[#This Row],['#activity+name+selected]],255),LEFT(Logframe[['#activity+name+selected]:['#activity+indicator+unit]],255),3,FALSE),"")</f>
        <v/>
      </c>
      <c r="AC13" s="3" t="str" cm="1">
        <f t="array" ref="AC13">IF(T5W_AEE[[#This Row],['#activity+name+selected]]&lt;&gt;"",VLOOKUP(LEFT(T5W_AEE[[#This Row],['#activity+name+selected]],255),LEFT(Logframe[['#activity+name+selected]:['#activity+indicator+unit]],255),2,FALSE),"")</f>
        <v/>
      </c>
      <c r="AD13" s="3" t="str" cm="1">
        <f t="array" ref="AD13">IF(T5W_AEE[[#This Row],['#activity+name+selected]]&lt;&gt;"",VLOOKUP(LEFT(T5W_AEE[[#This Row],['#activity+name+selected]],255),LEFT(Logframe[['#activity+name+selected]:['#activity+indicator+unit]],255),5,FALSE),"")</f>
        <v/>
      </c>
      <c r="AE13" s="3" t="str" cm="1">
        <f t="array" ref="AE13">IF(T5W_AEE[[#This Row],['#activity+name+selected]]&lt;&gt;"",VLOOKUP(LEFT(T5W_AEE[[#This Row],['#activity+name+selected]],255),LEFT(Logframe[['#activity+name+selected]:['#activity+indicator+unit]],255),6,FALSE),"")</f>
        <v/>
      </c>
      <c r="AF13" s="3" t="str" cm="1">
        <f t="array" ref="AF13">IF(T5W_AEE[[#This Row],['#activity+name+selected]]&lt;&gt;"",VLOOKUP(LEFT(T5W_AEE[[#This Row],['#activity+name+selected]],255),LEFT(Logframe[['#activity+name+selected]:['#direct+beneficiaries]],255),11,FALSE),"")</f>
        <v/>
      </c>
      <c r="AG13" s="38"/>
      <c r="AH13" s="120"/>
      <c r="AI13" s="121"/>
      <c r="AJ13" s="121"/>
      <c r="AK13" s="121"/>
      <c r="AL13" s="124"/>
      <c r="AM13" s="2"/>
      <c r="AN13" s="27"/>
      <c r="AO13" s="41"/>
      <c r="AP13" s="49"/>
      <c r="AQ13" s="42"/>
      <c r="AR13" s="27"/>
      <c r="AS13" s="27"/>
      <c r="AT13" s="27"/>
      <c r="AU13" s="52"/>
      <c r="AV13" s="27"/>
      <c r="AW13" s="52"/>
      <c r="AX13" s="27"/>
      <c r="AY13" s="30"/>
      <c r="AZ13" s="1"/>
    </row>
    <row r="14" spans="1:52" x14ac:dyDescent="0.25">
      <c r="A14" s="4"/>
      <c r="B14" s="75"/>
      <c r="C14" s="2"/>
      <c r="D14" s="2"/>
      <c r="E14" s="2"/>
      <c r="F14" s="90" t="str">
        <f>IF(NOT(ISBLANK(T5W_AEE[[#This Row],['#org+leader]])),VLOOKUP(T5W_AEE[[#This Row],['#org+leader]],Organizaciones!$A:$C,3,FALSE),"")</f>
        <v/>
      </c>
      <c r="G14" s="3" t="str">
        <f>IF(AND(NOT(ISBLANK(T5W_AEE[[#This Row],['#org+leader]])),T5W_AEE[[#This Row],['#meta+hrp]]="Sí"),
VLOOKUP(CONCATENATE($A$1, " # ",VLOOKUP( T5W_AEE[[#This Row],['#org+leader]],Clusters___Org[['#organization+name+selected]:['#meta+check_cluster_org]],2,FALSE)), Clusters___Org['#meta+check_cluster_org],1,FALSE),"")</f>
        <v/>
      </c>
      <c r="H14" s="2"/>
      <c r="I14" s="74" t="str" cm="1">
        <f t="array" ref="I14">IF(NOT(ISBLANK(T5W_AEE[[#This Row],['#project+code_name]])),VALUE(VLOOKUP(LEFT(T5W_AEE[[#This Row],['#project+code_name]],255),LEFT(Cluster___Org___Projects[['#project+code_name]:['#project+id]],255),2,FALSE)),"")</f>
        <v/>
      </c>
      <c r="J14"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4" s="2"/>
      <c r="L14" s="108" t="str">
        <f>IF(NOT(ISBLANK(T5W_AEE[[#This Row],['#org+impl]])),VLOOKUP(T5W_AEE[[#This Row],['#org+impl]],Organizaciones!$A:$C,3,FALSE),"")</f>
        <v/>
      </c>
      <c r="M14" s="1"/>
      <c r="N14" s="35" t="str" cm="1">
        <f t="array" aca="1" ref="N14" ca="1">IF(NOT(ISBLANK(T5W_AEE[[#This Row],['#adm1+name]])),
OFFSET(Admin1_1[[#Headers],['#adm1+name]],MATCH(T5W_AEE[[#This Row],['#adm1+name]],Admin1,0),1),
IF(ISNA(VLOOKUP(LEFT(T5W_AEE[[#This Row],['#project+code_name]],15),LEFT(Cluster___Org___Projects[['#project+code_name]:['#project+id]],15),2,FALSE))&lt;&gt;"", "","")
)</f>
        <v/>
      </c>
      <c r="O14" s="2"/>
      <c r="P14" s="70" t="str" cm="1">
        <f t="array" ref="P14">IF(NOT(ISBLANK(T5W_AEE[[#This Row],['#adm2+name]])),
CONCATENATE(T5W_AEE[[#This Row],['#adm1+code]],"-",T5W_AEE[[#This Row],['#adm2+name]]),
IF(ISNA(VLOOKUP(LEFT(T5W_AEE[[#This Row],['#project+code_name]],15),LEFT(Cluster___Org___Projects[['#project+code_name]:['#project+id]],15),2,FALSE))&lt;&gt;"", "","")
)</f>
        <v/>
      </c>
      <c r="Q14" s="35" t="str" cm="1">
        <f t="array" ref="Q14">IF(NOT(ISBLANK(T5W_AEE[[#This Row],['#adm2+name]])),
VLOOKUP(T5W_AEE[[#This Row],['#meta+check_adm1code_adm2name]],Admin2_1[#All],5,FALSE),
IF(ISNA(VLOOKUP(LEFT(T5W_AEE[[#This Row],['#project+code_name]],15),LEFT(Cluster___Org___Projects[['#project+code_name]:['#project+id]],15),2,FALSE))&lt;&gt;"", "","")
)</f>
        <v/>
      </c>
      <c r="R14" s="2"/>
      <c r="S14" s="70" t="str" cm="1">
        <f t="array" ref="S14">IF(NOT(ISBLANK(T5W_AEE[[#This Row],['#adm3+name]])),
CONCATENATE(T5W_AEE[[#This Row],['#adm2+code]],"-",T5W_AEE[[#This Row],['#adm3+name]]),
IF(ISNA(VLOOKUP(LEFT(T5W_AEE[[#This Row],['#project+code_name]],15),LEFT(Cluster___Org___Projects[['#project+code_name]:['#project+id]],15),2,FALSE))&lt;&gt;"", "","")
)</f>
        <v/>
      </c>
      <c r="T14" s="35" t="str" cm="1">
        <f t="array" ref="T14">IF(NOT(ISBLANK(T5W_AEE[[#This Row],['#adm3+name]])),
VLOOKUP(T5W_AEE[[#This Row],['#meta+check_adm2code_adm3name]],Admin3_1[#All],5,FALSE),
IF(ISNA(VLOOKUP(LEFT(T5W_AEE[[#This Row],['#project+code_name]],15),LEFT(Cluster___Org___Projects[['#project+code_name]:['#project+id]],15),2,FALSE))&lt;&gt;"", "","")
)</f>
        <v/>
      </c>
      <c r="U14" s="57"/>
      <c r="V14" s="2"/>
      <c r="W14" s="95"/>
      <c r="X14" s="96"/>
      <c r="Y14" s="2"/>
      <c r="Z14" s="2"/>
      <c r="AA14" s="2"/>
      <c r="AB14" s="3" t="str" cm="1">
        <f t="array" ref="AB14">IF(T5W_AEE[[#This Row],['#activity+name+selected]]&lt;&gt;"",VLOOKUP(LEFT(T5W_AEE[[#This Row],['#activity+name+selected]],255),LEFT(Logframe[['#activity+name+selected]:['#activity+indicator+unit]],255),3,FALSE),"")</f>
        <v/>
      </c>
      <c r="AC14" s="3" t="str" cm="1">
        <f t="array" ref="AC14">IF(T5W_AEE[[#This Row],['#activity+name+selected]]&lt;&gt;"",VLOOKUP(LEFT(T5W_AEE[[#This Row],['#activity+name+selected]],255),LEFT(Logframe[['#activity+name+selected]:['#activity+indicator+unit]],255),2,FALSE),"")</f>
        <v/>
      </c>
      <c r="AD14" s="3" t="str" cm="1">
        <f t="array" ref="AD14">IF(T5W_AEE[[#This Row],['#activity+name+selected]]&lt;&gt;"",VLOOKUP(LEFT(T5W_AEE[[#This Row],['#activity+name+selected]],255),LEFT(Logframe[['#activity+name+selected]:['#activity+indicator+unit]],255),5,FALSE),"")</f>
        <v/>
      </c>
      <c r="AE14" s="3" t="str" cm="1">
        <f t="array" ref="AE14">IF(T5W_AEE[[#This Row],['#activity+name+selected]]&lt;&gt;"",VLOOKUP(LEFT(T5W_AEE[[#This Row],['#activity+name+selected]],255),LEFT(Logframe[['#activity+name+selected]:['#activity+indicator+unit]],255),6,FALSE),"")</f>
        <v/>
      </c>
      <c r="AF14" s="3" t="str" cm="1">
        <f t="array" ref="AF14">IF(T5W_AEE[[#This Row],['#activity+name+selected]]&lt;&gt;"",VLOOKUP(LEFT(T5W_AEE[[#This Row],['#activity+name+selected]],255),LEFT(Logframe[['#activity+name+selected]:['#direct+beneficiaries]],255),11,FALSE),"")</f>
        <v/>
      </c>
      <c r="AG14" s="102"/>
      <c r="AH14" s="120"/>
      <c r="AI14" s="121"/>
      <c r="AJ14" s="121"/>
      <c r="AK14" s="121"/>
      <c r="AL14" s="124"/>
      <c r="AM14" s="2"/>
      <c r="AN14" s="27"/>
      <c r="AO14" s="41"/>
      <c r="AP14" s="49"/>
      <c r="AQ14" s="42"/>
      <c r="AR14" s="27"/>
      <c r="AS14" s="27"/>
      <c r="AT14" s="27"/>
      <c r="AU14" s="52"/>
      <c r="AV14" s="27"/>
      <c r="AW14" s="52"/>
      <c r="AX14" s="27"/>
      <c r="AY14" s="30"/>
      <c r="AZ14" s="1"/>
    </row>
    <row r="15" spans="1:52" x14ac:dyDescent="0.25">
      <c r="A15" s="4"/>
      <c r="B15" s="75"/>
      <c r="C15" s="2"/>
      <c r="D15" s="2"/>
      <c r="E15" s="2"/>
      <c r="F15" s="90" t="str">
        <f>IF(NOT(ISBLANK(T5W_AEE[[#This Row],['#org+leader]])),VLOOKUP(T5W_AEE[[#This Row],['#org+leader]],Organizaciones!$A:$C,3,FALSE),"")</f>
        <v/>
      </c>
      <c r="G15" s="3" t="str">
        <f>IF(AND(NOT(ISBLANK(T5W_AEE[[#This Row],['#org+leader]])),T5W_AEE[[#This Row],['#meta+hrp]]="Sí"),
VLOOKUP(CONCATENATE($A$1, " # ",VLOOKUP( T5W_AEE[[#This Row],['#org+leader]],Clusters___Org[['#organization+name+selected]:['#meta+check_cluster_org]],2,FALSE)), Clusters___Org['#meta+check_cluster_org],1,FALSE),"")</f>
        <v/>
      </c>
      <c r="H15" s="2"/>
      <c r="I15" s="74" t="str" cm="1">
        <f t="array" ref="I15">IF(NOT(ISBLANK(T5W_AEE[[#This Row],['#project+code_name]])),VALUE(VLOOKUP(LEFT(T5W_AEE[[#This Row],['#project+code_name]],255),LEFT(Cluster___Org___Projects[['#project+code_name]:['#project+id]],255),2,FALSE)),"")</f>
        <v/>
      </c>
      <c r="J15"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5" s="2"/>
      <c r="L15" s="108" t="str">
        <f>IF(NOT(ISBLANK(T5W_AEE[[#This Row],['#org+impl]])),VLOOKUP(T5W_AEE[[#This Row],['#org+impl]],Organizaciones!$A:$C,3,FALSE),"")</f>
        <v/>
      </c>
      <c r="M15" s="1"/>
      <c r="N15" s="35" t="str" cm="1">
        <f t="array" aca="1" ref="N15" ca="1">IF(NOT(ISBLANK(T5W_AEE[[#This Row],['#adm1+name]])),
OFFSET(Admin1_1[[#Headers],['#adm1+name]],MATCH(T5W_AEE[[#This Row],['#adm1+name]],Admin1,0),1),
IF(ISNA(VLOOKUP(LEFT(T5W_AEE[[#This Row],['#project+code_name]],15),LEFT(Cluster___Org___Projects[['#project+code_name]:['#project+id]],15),2,FALSE))&lt;&gt;"", "","")
)</f>
        <v/>
      </c>
      <c r="O15" s="2"/>
      <c r="P15" s="70" t="str" cm="1">
        <f t="array" ref="P15">IF(NOT(ISBLANK(T5W_AEE[[#This Row],['#adm2+name]])),
CONCATENATE(T5W_AEE[[#This Row],['#adm1+code]],"-",T5W_AEE[[#This Row],['#adm2+name]]),
IF(ISNA(VLOOKUP(LEFT(T5W_AEE[[#This Row],['#project+code_name]],15),LEFT(Cluster___Org___Projects[['#project+code_name]:['#project+id]],15),2,FALSE))&lt;&gt;"", "","")
)</f>
        <v/>
      </c>
      <c r="Q15" s="35" t="str" cm="1">
        <f t="array" ref="Q15">IF(NOT(ISBLANK(T5W_AEE[[#This Row],['#adm2+name]])),
VLOOKUP(T5W_AEE[[#This Row],['#meta+check_adm1code_adm2name]],Admin2_1[#All],5,FALSE),
IF(ISNA(VLOOKUP(LEFT(T5W_AEE[[#This Row],['#project+code_name]],15),LEFT(Cluster___Org___Projects[['#project+code_name]:['#project+id]],15),2,FALSE))&lt;&gt;"", "","")
)</f>
        <v/>
      </c>
      <c r="R15" s="2"/>
      <c r="S15" s="70" t="str" cm="1">
        <f t="array" ref="S15">IF(NOT(ISBLANK(T5W_AEE[[#This Row],['#adm3+name]])),
CONCATENATE(T5W_AEE[[#This Row],['#adm2+code]],"-",T5W_AEE[[#This Row],['#adm3+name]]),
IF(ISNA(VLOOKUP(LEFT(T5W_AEE[[#This Row],['#project+code_name]],15),LEFT(Cluster___Org___Projects[['#project+code_name]:['#project+id]],15),2,FALSE))&lt;&gt;"", "","")
)</f>
        <v/>
      </c>
      <c r="T15" s="35" t="str" cm="1">
        <f t="array" ref="T15">IF(NOT(ISBLANK(T5W_AEE[[#This Row],['#adm3+name]])),
VLOOKUP(T5W_AEE[[#This Row],['#meta+check_adm2code_adm3name]],Admin3_1[#All],5,FALSE),
IF(ISNA(VLOOKUP(LEFT(T5W_AEE[[#This Row],['#project+code_name]],15),LEFT(Cluster___Org___Projects[['#project+code_name]:['#project+id]],15),2,FALSE))&lt;&gt;"", "","")
)</f>
        <v/>
      </c>
      <c r="U15" s="57"/>
      <c r="V15" s="2"/>
      <c r="W15" s="95"/>
      <c r="X15" s="96"/>
      <c r="Y15" s="2"/>
      <c r="Z15" s="2"/>
      <c r="AA15" s="2"/>
      <c r="AB15" s="3" t="str" cm="1">
        <f t="array" ref="AB15">IF(T5W_AEE[[#This Row],['#activity+name+selected]]&lt;&gt;"",VLOOKUP(LEFT(T5W_AEE[[#This Row],['#activity+name+selected]],255),LEFT(Logframe[['#activity+name+selected]:['#activity+indicator+unit]],255),3,FALSE),"")</f>
        <v/>
      </c>
      <c r="AC15" s="3" t="str" cm="1">
        <f t="array" ref="AC15">IF(T5W_AEE[[#This Row],['#activity+name+selected]]&lt;&gt;"",VLOOKUP(LEFT(T5W_AEE[[#This Row],['#activity+name+selected]],255),LEFT(Logframe[['#activity+name+selected]:['#activity+indicator+unit]],255),2,FALSE),"")</f>
        <v/>
      </c>
      <c r="AD15" s="3" t="str" cm="1">
        <f t="array" ref="AD15">IF(T5W_AEE[[#This Row],['#activity+name+selected]]&lt;&gt;"",VLOOKUP(LEFT(T5W_AEE[[#This Row],['#activity+name+selected]],255),LEFT(Logframe[['#activity+name+selected]:['#activity+indicator+unit]],255),5,FALSE),"")</f>
        <v/>
      </c>
      <c r="AE15" s="3" t="str" cm="1">
        <f t="array" ref="AE15">IF(T5W_AEE[[#This Row],['#activity+name+selected]]&lt;&gt;"",VLOOKUP(LEFT(T5W_AEE[[#This Row],['#activity+name+selected]],255),LEFT(Logframe[['#activity+name+selected]:['#activity+indicator+unit]],255),6,FALSE),"")</f>
        <v/>
      </c>
      <c r="AF15" s="3" t="str" cm="1">
        <f t="array" ref="AF15">IF(T5W_AEE[[#This Row],['#activity+name+selected]]&lt;&gt;"",VLOOKUP(LEFT(T5W_AEE[[#This Row],['#activity+name+selected]],255),LEFT(Logframe[['#activity+name+selected]:['#direct+beneficiaries]],255),11,FALSE),"")</f>
        <v/>
      </c>
      <c r="AG15" s="38"/>
      <c r="AH15" s="120"/>
      <c r="AI15" s="121"/>
      <c r="AJ15" s="121"/>
      <c r="AK15" s="121"/>
      <c r="AL15" s="124"/>
      <c r="AM15" s="2"/>
      <c r="AN15" s="27"/>
      <c r="AO15" s="41"/>
      <c r="AP15" s="49"/>
      <c r="AQ15" s="42"/>
      <c r="AR15" s="27"/>
      <c r="AS15" s="27"/>
      <c r="AT15" s="27"/>
      <c r="AU15" s="52"/>
      <c r="AV15" s="27"/>
      <c r="AW15" s="52"/>
      <c r="AX15" s="27"/>
      <c r="AY15" s="30"/>
      <c r="AZ15" s="1"/>
    </row>
    <row r="16" spans="1:52" x14ac:dyDescent="0.25">
      <c r="A16" s="4"/>
      <c r="B16" s="75"/>
      <c r="C16" s="2"/>
      <c r="D16" s="2"/>
      <c r="E16" s="2"/>
      <c r="F16" s="90" t="str">
        <f>IF(NOT(ISBLANK(T5W_AEE[[#This Row],['#org+leader]])),VLOOKUP(T5W_AEE[[#This Row],['#org+leader]],Organizaciones!$A:$C,3,FALSE),"")</f>
        <v/>
      </c>
      <c r="G16" s="3" t="str">
        <f>IF(AND(NOT(ISBLANK(T5W_AEE[[#This Row],['#org+leader]])),T5W_AEE[[#This Row],['#meta+hrp]]="Sí"),
VLOOKUP(CONCATENATE($A$1, " # ",VLOOKUP( T5W_AEE[[#This Row],['#org+leader]],Clusters___Org[['#organization+name+selected]:['#meta+check_cluster_org]],2,FALSE)), Clusters___Org['#meta+check_cluster_org],1,FALSE),"")</f>
        <v/>
      </c>
      <c r="H16" s="2"/>
      <c r="I16" s="74" t="str" cm="1">
        <f t="array" ref="I16">IF(NOT(ISBLANK(T5W_AEE[[#This Row],['#project+code_name]])),VALUE(VLOOKUP(LEFT(T5W_AEE[[#This Row],['#project+code_name]],255),LEFT(Cluster___Org___Projects[['#project+code_name]:['#project+id]],255),2,FALSE)),"")</f>
        <v/>
      </c>
      <c r="J16"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6" s="2"/>
      <c r="L16" s="108" t="str">
        <f>IF(NOT(ISBLANK(T5W_AEE[[#This Row],['#org+impl]])),VLOOKUP(T5W_AEE[[#This Row],['#org+impl]],Organizaciones!$A:$C,3,FALSE),"")</f>
        <v/>
      </c>
      <c r="M16" s="1"/>
      <c r="N16" s="35" t="str" cm="1">
        <f t="array" aca="1" ref="N16" ca="1">IF(NOT(ISBLANK(T5W_AEE[[#This Row],['#adm1+name]])),
OFFSET(Admin1_1[[#Headers],['#adm1+name]],MATCH(T5W_AEE[[#This Row],['#adm1+name]],Admin1,0),1),
IF(ISNA(VLOOKUP(LEFT(T5W_AEE[[#This Row],['#project+code_name]],15),LEFT(Cluster___Org___Projects[['#project+code_name]:['#project+id]],15),2,FALSE))&lt;&gt;"", "","")
)</f>
        <v/>
      </c>
      <c r="O16" s="2"/>
      <c r="P16" s="70" t="str" cm="1">
        <f t="array" ref="P16">IF(NOT(ISBLANK(T5W_AEE[[#This Row],['#adm2+name]])),
CONCATENATE(T5W_AEE[[#This Row],['#adm1+code]],"-",T5W_AEE[[#This Row],['#adm2+name]]),
IF(ISNA(VLOOKUP(LEFT(T5W_AEE[[#This Row],['#project+code_name]],15),LEFT(Cluster___Org___Projects[['#project+code_name]:['#project+id]],15),2,FALSE))&lt;&gt;"", "","")
)</f>
        <v/>
      </c>
      <c r="Q16" s="35" t="str" cm="1">
        <f t="array" ref="Q16">IF(NOT(ISBLANK(T5W_AEE[[#This Row],['#adm2+name]])),
VLOOKUP(T5W_AEE[[#This Row],['#meta+check_adm1code_adm2name]],Admin2_1[#All],5,FALSE),
IF(ISNA(VLOOKUP(LEFT(T5W_AEE[[#This Row],['#project+code_name]],15),LEFT(Cluster___Org___Projects[['#project+code_name]:['#project+id]],15),2,FALSE))&lt;&gt;"", "","")
)</f>
        <v/>
      </c>
      <c r="R16" s="2"/>
      <c r="S16" s="70" t="str" cm="1">
        <f t="array" ref="S16">IF(NOT(ISBLANK(T5W_AEE[[#This Row],['#adm3+name]])),
CONCATENATE(T5W_AEE[[#This Row],['#adm2+code]],"-",T5W_AEE[[#This Row],['#adm3+name]]),
IF(ISNA(VLOOKUP(LEFT(T5W_AEE[[#This Row],['#project+code_name]],15),LEFT(Cluster___Org___Projects[['#project+code_name]:['#project+id]],15),2,FALSE))&lt;&gt;"", "","")
)</f>
        <v/>
      </c>
      <c r="T16" s="35" t="str" cm="1">
        <f t="array" ref="T16">IF(NOT(ISBLANK(T5W_AEE[[#This Row],['#adm3+name]])),
VLOOKUP(T5W_AEE[[#This Row],['#meta+check_adm2code_adm3name]],Admin3_1[#All],5,FALSE),
IF(ISNA(VLOOKUP(LEFT(T5W_AEE[[#This Row],['#project+code_name]],15),LEFT(Cluster___Org___Projects[['#project+code_name]:['#project+id]],15),2,FALSE))&lt;&gt;"", "","")
)</f>
        <v/>
      </c>
      <c r="U16" s="57"/>
      <c r="V16" s="2"/>
      <c r="W16" s="95"/>
      <c r="X16" s="96"/>
      <c r="Y16" s="2"/>
      <c r="Z16" s="2"/>
      <c r="AA16" s="2"/>
      <c r="AB16" s="3" t="str" cm="1">
        <f t="array" ref="AB16">IF(T5W_AEE[[#This Row],['#activity+name+selected]]&lt;&gt;"",VLOOKUP(LEFT(T5W_AEE[[#This Row],['#activity+name+selected]],255),LEFT(Logframe[['#activity+name+selected]:['#activity+indicator+unit]],255),3,FALSE),"")</f>
        <v/>
      </c>
      <c r="AC16" s="3" t="str" cm="1">
        <f t="array" ref="AC16">IF(T5W_AEE[[#This Row],['#activity+name+selected]]&lt;&gt;"",VLOOKUP(LEFT(T5W_AEE[[#This Row],['#activity+name+selected]],255),LEFT(Logframe[['#activity+name+selected]:['#activity+indicator+unit]],255),2,FALSE),"")</f>
        <v/>
      </c>
      <c r="AD16" s="3" t="str" cm="1">
        <f t="array" ref="AD16">IF(T5W_AEE[[#This Row],['#activity+name+selected]]&lt;&gt;"",VLOOKUP(LEFT(T5W_AEE[[#This Row],['#activity+name+selected]],255),LEFT(Logframe[['#activity+name+selected]:['#activity+indicator+unit]],255),5,FALSE),"")</f>
        <v/>
      </c>
      <c r="AE16" s="3" t="str" cm="1">
        <f t="array" ref="AE16">IF(T5W_AEE[[#This Row],['#activity+name+selected]]&lt;&gt;"",VLOOKUP(LEFT(T5W_AEE[[#This Row],['#activity+name+selected]],255),LEFT(Logframe[['#activity+name+selected]:['#activity+indicator+unit]],255),6,FALSE),"")</f>
        <v/>
      </c>
      <c r="AF16" s="3" t="str" cm="1">
        <f t="array" ref="AF16">IF(T5W_AEE[[#This Row],['#activity+name+selected]]&lt;&gt;"",VLOOKUP(LEFT(T5W_AEE[[#This Row],['#activity+name+selected]],255),LEFT(Logframe[['#activity+name+selected]:['#direct+beneficiaries]],255),11,FALSE),"")</f>
        <v/>
      </c>
      <c r="AG16" s="102"/>
      <c r="AH16" s="113"/>
      <c r="AI16" s="114"/>
      <c r="AJ16" s="121"/>
      <c r="AK16" s="121"/>
      <c r="AL16" s="124"/>
      <c r="AM16" s="2"/>
      <c r="AN16" s="27"/>
      <c r="AO16" s="41"/>
      <c r="AP16" s="49"/>
      <c r="AQ16" s="42"/>
      <c r="AR16" s="27"/>
      <c r="AS16" s="27"/>
      <c r="AT16" s="27"/>
      <c r="AU16" s="52"/>
      <c r="AV16" s="27"/>
      <c r="AW16" s="52"/>
      <c r="AX16" s="27"/>
      <c r="AY16" s="30"/>
      <c r="AZ16" s="1"/>
    </row>
    <row r="17" spans="1:52" x14ac:dyDescent="0.25">
      <c r="A17" s="4"/>
      <c r="B17" s="75"/>
      <c r="C17" s="2"/>
      <c r="D17" s="2"/>
      <c r="E17" s="2"/>
      <c r="F17" s="90" t="str">
        <f>IF(NOT(ISBLANK(T5W_AEE[[#This Row],['#org+leader]])),VLOOKUP(T5W_AEE[[#This Row],['#org+leader]],Organizaciones!$A:$C,3,FALSE),"")</f>
        <v/>
      </c>
      <c r="G17" s="3" t="str">
        <f>IF(AND(NOT(ISBLANK(T5W_AEE[[#This Row],['#org+leader]])),T5W_AEE[[#This Row],['#meta+hrp]]="Sí"),
VLOOKUP(CONCATENATE($A$1, " # ",VLOOKUP( T5W_AEE[[#This Row],['#org+leader]],Clusters___Org[['#organization+name+selected]:['#meta+check_cluster_org]],2,FALSE)), Clusters___Org['#meta+check_cluster_org],1,FALSE),"")</f>
        <v/>
      </c>
      <c r="H17" s="2"/>
      <c r="I17" s="74" t="str" cm="1">
        <f t="array" ref="I17">IF(NOT(ISBLANK(T5W_AEE[[#This Row],['#project+code_name]])),VALUE(VLOOKUP(LEFT(T5W_AEE[[#This Row],['#project+code_name]],255),LEFT(Cluster___Org___Projects[['#project+code_name]:['#project+id]],255),2,FALSE)),"")</f>
        <v/>
      </c>
      <c r="J17"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7" s="2"/>
      <c r="L17" s="108" t="str">
        <f>IF(NOT(ISBLANK(T5W_AEE[[#This Row],['#org+impl]])),VLOOKUP(T5W_AEE[[#This Row],['#org+impl]],Organizaciones!$A:$C,3,FALSE),"")</f>
        <v/>
      </c>
      <c r="M17" s="1"/>
      <c r="N17" s="35" t="str" cm="1">
        <f t="array" aca="1" ref="N17" ca="1">IF(NOT(ISBLANK(T5W_AEE[[#This Row],['#adm1+name]])),
OFFSET(Admin1_1[[#Headers],['#adm1+name]],MATCH(T5W_AEE[[#This Row],['#adm1+name]],Admin1,0),1),
IF(ISNA(VLOOKUP(LEFT(T5W_AEE[[#This Row],['#project+code_name]],15),LEFT(Cluster___Org___Projects[['#project+code_name]:['#project+id]],15),2,FALSE))&lt;&gt;"", "","")
)</f>
        <v/>
      </c>
      <c r="O17" s="2"/>
      <c r="P17" s="70" t="str" cm="1">
        <f t="array" ref="P17">IF(NOT(ISBLANK(T5W_AEE[[#This Row],['#adm2+name]])),
CONCATENATE(T5W_AEE[[#This Row],['#adm1+code]],"-",T5W_AEE[[#This Row],['#adm2+name]]),
IF(ISNA(VLOOKUP(LEFT(T5W_AEE[[#This Row],['#project+code_name]],15),LEFT(Cluster___Org___Projects[['#project+code_name]:['#project+id]],15),2,FALSE))&lt;&gt;"", "","")
)</f>
        <v/>
      </c>
      <c r="Q17" s="35" t="str" cm="1">
        <f t="array" ref="Q17">IF(NOT(ISBLANK(T5W_AEE[[#This Row],['#adm2+name]])),
VLOOKUP(T5W_AEE[[#This Row],['#meta+check_adm1code_adm2name]],Admin2_1[#All],5,FALSE),
IF(ISNA(VLOOKUP(LEFT(T5W_AEE[[#This Row],['#project+code_name]],15),LEFT(Cluster___Org___Projects[['#project+code_name]:['#project+id]],15),2,FALSE))&lt;&gt;"", "","")
)</f>
        <v/>
      </c>
      <c r="R17" s="2"/>
      <c r="S17" s="70" t="str" cm="1">
        <f t="array" ref="S17">IF(NOT(ISBLANK(T5W_AEE[[#This Row],['#adm3+name]])),
CONCATENATE(T5W_AEE[[#This Row],['#adm2+code]],"-",T5W_AEE[[#This Row],['#adm3+name]]),
IF(ISNA(VLOOKUP(LEFT(T5W_AEE[[#This Row],['#project+code_name]],15),LEFT(Cluster___Org___Projects[['#project+code_name]:['#project+id]],15),2,FALSE))&lt;&gt;"", "","")
)</f>
        <v/>
      </c>
      <c r="T17" s="35" t="str" cm="1">
        <f t="array" ref="T17">IF(NOT(ISBLANK(T5W_AEE[[#This Row],['#adm3+name]])),
VLOOKUP(T5W_AEE[[#This Row],['#meta+check_adm2code_adm3name]],Admin3_1[#All],5,FALSE),
IF(ISNA(VLOOKUP(LEFT(T5W_AEE[[#This Row],['#project+code_name]],15),LEFT(Cluster___Org___Projects[['#project+code_name]:['#project+id]],15),2,FALSE))&lt;&gt;"", "","")
)</f>
        <v/>
      </c>
      <c r="U17" s="57"/>
      <c r="V17" s="2"/>
      <c r="W17" s="95"/>
      <c r="X17" s="96"/>
      <c r="Y17" s="2"/>
      <c r="Z17" s="2"/>
      <c r="AA17" s="2"/>
      <c r="AB17" s="3" t="str" cm="1">
        <f t="array" ref="AB17">IF(T5W_AEE[[#This Row],['#activity+name+selected]]&lt;&gt;"",VLOOKUP(LEFT(T5W_AEE[[#This Row],['#activity+name+selected]],255),LEFT(Logframe[['#activity+name+selected]:['#activity+indicator+unit]],255),3,FALSE),"")</f>
        <v/>
      </c>
      <c r="AC17" s="3" t="str" cm="1">
        <f t="array" ref="AC17">IF(T5W_AEE[[#This Row],['#activity+name+selected]]&lt;&gt;"",VLOOKUP(LEFT(T5W_AEE[[#This Row],['#activity+name+selected]],255),LEFT(Logframe[['#activity+name+selected]:['#activity+indicator+unit]],255),2,FALSE),"")</f>
        <v/>
      </c>
      <c r="AD17" s="3" t="str" cm="1">
        <f t="array" ref="AD17">IF(T5W_AEE[[#This Row],['#activity+name+selected]]&lt;&gt;"",VLOOKUP(LEFT(T5W_AEE[[#This Row],['#activity+name+selected]],255),LEFT(Logframe[['#activity+name+selected]:['#activity+indicator+unit]],255),5,FALSE),"")</f>
        <v/>
      </c>
      <c r="AE17" s="3" t="str" cm="1">
        <f t="array" ref="AE17">IF(T5W_AEE[[#This Row],['#activity+name+selected]]&lt;&gt;"",VLOOKUP(LEFT(T5W_AEE[[#This Row],['#activity+name+selected]],255),LEFT(Logframe[['#activity+name+selected]:['#activity+indicator+unit]],255),6,FALSE),"")</f>
        <v/>
      </c>
      <c r="AF17" s="3" t="str" cm="1">
        <f t="array" ref="AF17">IF(T5W_AEE[[#This Row],['#activity+name+selected]]&lt;&gt;"",VLOOKUP(LEFT(T5W_AEE[[#This Row],['#activity+name+selected]],255),LEFT(Logframe[['#activity+name+selected]:['#direct+beneficiaries]],255),11,FALSE),"")</f>
        <v/>
      </c>
      <c r="AG17" s="38"/>
      <c r="AH17" s="113"/>
      <c r="AI17" s="114"/>
      <c r="AJ17" s="121"/>
      <c r="AK17" s="121"/>
      <c r="AL17" s="124"/>
      <c r="AM17" s="2"/>
      <c r="AN17" s="27"/>
      <c r="AO17" s="41"/>
      <c r="AP17" s="49"/>
      <c r="AQ17" s="42"/>
      <c r="AR17" s="27"/>
      <c r="AS17" s="27"/>
      <c r="AT17" s="27"/>
      <c r="AU17" s="52"/>
      <c r="AV17" s="27"/>
      <c r="AW17" s="52"/>
      <c r="AX17" s="27"/>
      <c r="AY17" s="30"/>
      <c r="AZ17" s="1"/>
    </row>
    <row r="18" spans="1:52" x14ac:dyDescent="0.25">
      <c r="A18" s="4"/>
      <c r="B18" s="75"/>
      <c r="C18" s="2"/>
      <c r="D18" s="2"/>
      <c r="E18" s="2"/>
      <c r="F18" s="90" t="str">
        <f>IF(NOT(ISBLANK(T5W_AEE[[#This Row],['#org+leader]])),VLOOKUP(T5W_AEE[[#This Row],['#org+leader]],Organizaciones!$A:$C,3,FALSE),"")</f>
        <v/>
      </c>
      <c r="G18" s="3" t="str">
        <f>IF(AND(NOT(ISBLANK(T5W_AEE[[#This Row],['#org+leader]])),T5W_AEE[[#This Row],['#meta+hrp]]="Sí"),
VLOOKUP(CONCATENATE($A$1, " # ",VLOOKUP( T5W_AEE[[#This Row],['#org+leader]],Clusters___Org[['#organization+name+selected]:['#meta+check_cluster_org]],2,FALSE)), Clusters___Org['#meta+check_cluster_org],1,FALSE),"")</f>
        <v/>
      </c>
      <c r="H18" s="2"/>
      <c r="I18" s="74" t="str" cm="1">
        <f t="array" ref="I18">IF(NOT(ISBLANK(T5W_AEE[[#This Row],['#project+code_name]])),VALUE(VLOOKUP(LEFT(T5W_AEE[[#This Row],['#project+code_name]],255),LEFT(Cluster___Org___Projects[['#project+code_name]:['#project+id]],255),2,FALSE)),"")</f>
        <v/>
      </c>
      <c r="J18"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8" s="2"/>
      <c r="L18" s="108" t="str">
        <f>IF(NOT(ISBLANK(T5W_AEE[[#This Row],['#org+impl]])),VLOOKUP(T5W_AEE[[#This Row],['#org+impl]],Organizaciones!$A:$C,3,FALSE),"")</f>
        <v/>
      </c>
      <c r="M18" s="1"/>
      <c r="N18" s="35" t="str" cm="1">
        <f t="array" aca="1" ref="N18" ca="1">IF(NOT(ISBLANK(T5W_AEE[[#This Row],['#adm1+name]])),
OFFSET(Admin1_1[[#Headers],['#adm1+name]],MATCH(T5W_AEE[[#This Row],['#adm1+name]],Admin1,0),1),
IF(ISNA(VLOOKUP(LEFT(T5W_AEE[[#This Row],['#project+code_name]],15),LEFT(Cluster___Org___Projects[['#project+code_name]:['#project+id]],15),2,FALSE))&lt;&gt;"", "","")
)</f>
        <v/>
      </c>
      <c r="O18" s="2"/>
      <c r="P18" s="70" t="str" cm="1">
        <f t="array" ref="P18">IF(NOT(ISBLANK(T5W_AEE[[#This Row],['#adm2+name]])),
CONCATENATE(T5W_AEE[[#This Row],['#adm1+code]],"-",T5W_AEE[[#This Row],['#adm2+name]]),
IF(ISNA(VLOOKUP(LEFT(T5W_AEE[[#This Row],['#project+code_name]],15),LEFT(Cluster___Org___Projects[['#project+code_name]:['#project+id]],15),2,FALSE))&lt;&gt;"", "","")
)</f>
        <v/>
      </c>
      <c r="Q18" s="35" t="str" cm="1">
        <f t="array" ref="Q18">IF(NOT(ISBLANK(T5W_AEE[[#This Row],['#adm2+name]])),
VLOOKUP(T5W_AEE[[#This Row],['#meta+check_adm1code_adm2name]],Admin2_1[#All],5,FALSE),
IF(ISNA(VLOOKUP(LEFT(T5W_AEE[[#This Row],['#project+code_name]],15),LEFT(Cluster___Org___Projects[['#project+code_name]:['#project+id]],15),2,FALSE))&lt;&gt;"", "","")
)</f>
        <v/>
      </c>
      <c r="R18" s="2"/>
      <c r="S18" s="70" t="str" cm="1">
        <f t="array" ref="S18">IF(NOT(ISBLANK(T5W_AEE[[#This Row],['#adm3+name]])),
CONCATENATE(T5W_AEE[[#This Row],['#adm2+code]],"-",T5W_AEE[[#This Row],['#adm3+name]]),
IF(ISNA(VLOOKUP(LEFT(T5W_AEE[[#This Row],['#project+code_name]],15),LEFT(Cluster___Org___Projects[['#project+code_name]:['#project+id]],15),2,FALSE))&lt;&gt;"", "","")
)</f>
        <v/>
      </c>
      <c r="T18" s="35" t="str" cm="1">
        <f t="array" ref="T18">IF(NOT(ISBLANK(T5W_AEE[[#This Row],['#adm3+name]])),
VLOOKUP(T5W_AEE[[#This Row],['#meta+check_adm2code_adm3name]],Admin3_1[#All],5,FALSE),
IF(ISNA(VLOOKUP(LEFT(T5W_AEE[[#This Row],['#project+code_name]],15),LEFT(Cluster___Org___Projects[['#project+code_name]:['#project+id]],15),2,FALSE))&lt;&gt;"", "","")
)</f>
        <v/>
      </c>
      <c r="U18" s="57"/>
      <c r="V18" s="2"/>
      <c r="W18" s="95"/>
      <c r="X18" s="96"/>
      <c r="Y18" s="2"/>
      <c r="Z18" s="2"/>
      <c r="AA18" s="2"/>
      <c r="AB18" s="3" t="str" cm="1">
        <f t="array" ref="AB18">IF(T5W_AEE[[#This Row],['#activity+name+selected]]&lt;&gt;"",VLOOKUP(LEFT(T5W_AEE[[#This Row],['#activity+name+selected]],255),LEFT(Logframe[['#activity+name+selected]:['#activity+indicator+unit]],255),3,FALSE),"")</f>
        <v/>
      </c>
      <c r="AC18" s="3" t="str" cm="1">
        <f t="array" ref="AC18">IF(T5W_AEE[[#This Row],['#activity+name+selected]]&lt;&gt;"",VLOOKUP(LEFT(T5W_AEE[[#This Row],['#activity+name+selected]],255),LEFT(Logframe[['#activity+name+selected]:['#activity+indicator+unit]],255),2,FALSE),"")</f>
        <v/>
      </c>
      <c r="AD18" s="3" t="str" cm="1">
        <f t="array" ref="AD18">IF(T5W_AEE[[#This Row],['#activity+name+selected]]&lt;&gt;"",VLOOKUP(LEFT(T5W_AEE[[#This Row],['#activity+name+selected]],255),LEFT(Logframe[['#activity+name+selected]:['#activity+indicator+unit]],255),5,FALSE),"")</f>
        <v/>
      </c>
      <c r="AE18" s="3" t="str" cm="1">
        <f t="array" ref="AE18">IF(T5W_AEE[[#This Row],['#activity+name+selected]]&lt;&gt;"",VLOOKUP(LEFT(T5W_AEE[[#This Row],['#activity+name+selected]],255),LEFT(Logframe[['#activity+name+selected]:['#activity+indicator+unit]],255),6,FALSE),"")</f>
        <v/>
      </c>
      <c r="AF18" s="3" t="str" cm="1">
        <f t="array" ref="AF18">IF(T5W_AEE[[#This Row],['#activity+name+selected]]&lt;&gt;"",VLOOKUP(LEFT(T5W_AEE[[#This Row],['#activity+name+selected]],255),LEFT(Logframe[['#activity+name+selected]:['#direct+beneficiaries]],255),11,FALSE),"")</f>
        <v/>
      </c>
      <c r="AG18" s="38"/>
      <c r="AH18" s="113"/>
      <c r="AI18" s="114"/>
      <c r="AJ18" s="121"/>
      <c r="AK18" s="121"/>
      <c r="AL18" s="124"/>
      <c r="AM18" s="2"/>
      <c r="AN18" s="27"/>
      <c r="AO18" s="41"/>
      <c r="AP18" s="49"/>
      <c r="AQ18" s="42"/>
      <c r="AR18" s="27"/>
      <c r="AS18" s="27"/>
      <c r="AT18" s="27"/>
      <c r="AU18" s="52"/>
      <c r="AV18" s="27"/>
      <c r="AW18" s="52"/>
      <c r="AX18" s="27"/>
      <c r="AY18" s="30"/>
      <c r="AZ18" s="1"/>
    </row>
    <row r="19" spans="1:52" x14ac:dyDescent="0.25">
      <c r="A19" s="4"/>
      <c r="B19" s="75"/>
      <c r="C19" s="2"/>
      <c r="D19" s="2"/>
      <c r="E19" s="2"/>
      <c r="F19" s="90" t="str">
        <f>IF(NOT(ISBLANK(T5W_AEE[[#This Row],['#org+leader]])),VLOOKUP(T5W_AEE[[#This Row],['#org+leader]],Organizaciones!$A:$C,3,FALSE),"")</f>
        <v/>
      </c>
      <c r="G19" s="3" t="str">
        <f>IF(AND(NOT(ISBLANK(T5W_AEE[[#This Row],['#org+leader]])),T5W_AEE[[#This Row],['#meta+hrp]]="Sí"),
VLOOKUP(CONCATENATE($A$1, " # ",VLOOKUP( T5W_AEE[[#This Row],['#org+leader]],Clusters___Org[['#organization+name+selected]:['#meta+check_cluster_org]],2,FALSE)), Clusters___Org['#meta+check_cluster_org],1,FALSE),"")</f>
        <v/>
      </c>
      <c r="H19" s="2"/>
      <c r="I19" s="74" t="str" cm="1">
        <f t="array" ref="I19">IF(NOT(ISBLANK(T5W_AEE[[#This Row],['#project+code_name]])),VALUE(VLOOKUP(LEFT(T5W_AEE[[#This Row],['#project+code_name]],255),LEFT(Cluster___Org___Projects[['#project+code_name]:['#project+id]],255),2,FALSE)),"")</f>
        <v/>
      </c>
      <c r="J19"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19" s="2"/>
      <c r="L19" s="108" t="str">
        <f>IF(NOT(ISBLANK(T5W_AEE[[#This Row],['#org+impl]])),VLOOKUP(T5W_AEE[[#This Row],['#org+impl]],Organizaciones!$A:$C,3,FALSE),"")</f>
        <v/>
      </c>
      <c r="M19" s="1"/>
      <c r="N19" s="35" t="str" cm="1">
        <f t="array" aca="1" ref="N19" ca="1">IF(NOT(ISBLANK(T5W_AEE[[#This Row],['#adm1+name]])),
OFFSET(Admin1_1[[#Headers],['#adm1+name]],MATCH(T5W_AEE[[#This Row],['#adm1+name]],Admin1,0),1),
IF(ISNA(VLOOKUP(LEFT(T5W_AEE[[#This Row],['#project+code_name]],15),LEFT(Cluster___Org___Projects[['#project+code_name]:['#project+id]],15),2,FALSE))&lt;&gt;"", "","")
)</f>
        <v/>
      </c>
      <c r="O19" s="2"/>
      <c r="P19" s="70" t="str" cm="1">
        <f t="array" ref="P19">IF(NOT(ISBLANK(T5W_AEE[[#This Row],['#adm2+name]])),
CONCATENATE(T5W_AEE[[#This Row],['#adm1+code]],"-",T5W_AEE[[#This Row],['#adm2+name]]),
IF(ISNA(VLOOKUP(LEFT(T5W_AEE[[#This Row],['#project+code_name]],15),LEFT(Cluster___Org___Projects[['#project+code_name]:['#project+id]],15),2,FALSE))&lt;&gt;"", "","")
)</f>
        <v/>
      </c>
      <c r="Q19" s="35" t="str" cm="1">
        <f t="array" ref="Q19">IF(NOT(ISBLANK(T5W_AEE[[#This Row],['#adm2+name]])),
VLOOKUP(T5W_AEE[[#This Row],['#meta+check_adm1code_adm2name]],Admin2_1[#All],5,FALSE),
IF(ISNA(VLOOKUP(LEFT(T5W_AEE[[#This Row],['#project+code_name]],15),LEFT(Cluster___Org___Projects[['#project+code_name]:['#project+id]],15),2,FALSE))&lt;&gt;"", "","")
)</f>
        <v/>
      </c>
      <c r="R19" s="2"/>
      <c r="S19" s="70" t="str" cm="1">
        <f t="array" ref="S19">IF(NOT(ISBLANK(T5W_AEE[[#This Row],['#adm3+name]])),
CONCATENATE(T5W_AEE[[#This Row],['#adm2+code]],"-",T5W_AEE[[#This Row],['#adm3+name]]),
IF(ISNA(VLOOKUP(LEFT(T5W_AEE[[#This Row],['#project+code_name]],15),LEFT(Cluster___Org___Projects[['#project+code_name]:['#project+id]],15),2,FALSE))&lt;&gt;"", "","")
)</f>
        <v/>
      </c>
      <c r="T19" s="35" t="str" cm="1">
        <f t="array" ref="T19">IF(NOT(ISBLANK(T5W_AEE[[#This Row],['#adm3+name]])),
VLOOKUP(T5W_AEE[[#This Row],['#meta+check_adm2code_adm3name]],Admin3_1[#All],5,FALSE),
IF(ISNA(VLOOKUP(LEFT(T5W_AEE[[#This Row],['#project+code_name]],15),LEFT(Cluster___Org___Projects[['#project+code_name]:['#project+id]],15),2,FALSE))&lt;&gt;"", "","")
)</f>
        <v/>
      </c>
      <c r="U19" s="57"/>
      <c r="V19" s="2"/>
      <c r="W19" s="95"/>
      <c r="X19" s="96"/>
      <c r="Y19" s="2"/>
      <c r="Z19" s="2"/>
      <c r="AA19" s="2"/>
      <c r="AB19" s="3" t="str" cm="1">
        <f t="array" ref="AB19">IF(T5W_AEE[[#This Row],['#activity+name+selected]]&lt;&gt;"",VLOOKUP(LEFT(T5W_AEE[[#This Row],['#activity+name+selected]],255),LEFT(Logframe[['#activity+name+selected]:['#activity+indicator+unit]],255),3,FALSE),"")</f>
        <v/>
      </c>
      <c r="AC19" s="3" t="str" cm="1">
        <f t="array" ref="AC19">IF(T5W_AEE[[#This Row],['#activity+name+selected]]&lt;&gt;"",VLOOKUP(LEFT(T5W_AEE[[#This Row],['#activity+name+selected]],255),LEFT(Logframe[['#activity+name+selected]:['#activity+indicator+unit]],255),2,FALSE),"")</f>
        <v/>
      </c>
      <c r="AD19" s="3" t="str" cm="1">
        <f t="array" ref="AD19">IF(T5W_AEE[[#This Row],['#activity+name+selected]]&lt;&gt;"",VLOOKUP(LEFT(T5W_AEE[[#This Row],['#activity+name+selected]],255),LEFT(Logframe[['#activity+name+selected]:['#activity+indicator+unit]],255),5,FALSE),"")</f>
        <v/>
      </c>
      <c r="AE19" s="3" t="str" cm="1">
        <f t="array" ref="AE19">IF(T5W_AEE[[#This Row],['#activity+name+selected]]&lt;&gt;"",VLOOKUP(LEFT(T5W_AEE[[#This Row],['#activity+name+selected]],255),LEFT(Logframe[['#activity+name+selected]:['#activity+indicator+unit]],255),6,FALSE),"")</f>
        <v/>
      </c>
      <c r="AF19" s="3" t="str" cm="1">
        <f t="array" ref="AF19">IF(T5W_AEE[[#This Row],['#activity+name+selected]]&lt;&gt;"",VLOOKUP(LEFT(T5W_AEE[[#This Row],['#activity+name+selected]],255),LEFT(Logframe[['#activity+name+selected]:['#direct+beneficiaries]],255),11,FALSE),"")</f>
        <v/>
      </c>
      <c r="AG19" s="38"/>
      <c r="AH19" s="113"/>
      <c r="AI19" s="114"/>
      <c r="AJ19" s="121"/>
      <c r="AK19" s="121"/>
      <c r="AL19" s="124"/>
      <c r="AM19" s="2"/>
      <c r="AN19" s="27"/>
      <c r="AO19" s="41"/>
      <c r="AP19" s="49"/>
      <c r="AQ19" s="42"/>
      <c r="AR19" s="27"/>
      <c r="AS19" s="27"/>
      <c r="AT19" s="27"/>
      <c r="AU19" s="52"/>
      <c r="AV19" s="27"/>
      <c r="AW19" s="52"/>
      <c r="AX19" s="27"/>
      <c r="AY19" s="30"/>
      <c r="AZ19" s="1"/>
    </row>
    <row r="20" spans="1:52" x14ac:dyDescent="0.25">
      <c r="A20" s="4"/>
      <c r="B20" s="75"/>
      <c r="C20" s="2"/>
      <c r="D20" s="2"/>
      <c r="E20" s="2"/>
      <c r="F20" s="90" t="str">
        <f>IF(NOT(ISBLANK(T5W_AEE[[#This Row],['#org+leader]])),VLOOKUP(T5W_AEE[[#This Row],['#org+leader]],Organizaciones!$A:$C,3,FALSE),"")</f>
        <v/>
      </c>
      <c r="G20" s="3" t="str">
        <f>IF(AND(NOT(ISBLANK(T5W_AEE[[#This Row],['#org+leader]])),T5W_AEE[[#This Row],['#meta+hrp]]="Sí"),
VLOOKUP(CONCATENATE($A$1, " # ",VLOOKUP( T5W_AEE[[#This Row],['#org+leader]],Clusters___Org[['#organization+name+selected]:['#meta+check_cluster_org]],2,FALSE)), Clusters___Org['#meta+check_cluster_org],1,FALSE),"")</f>
        <v/>
      </c>
      <c r="H20" s="2"/>
      <c r="I20" s="74" t="str" cm="1">
        <f t="array" ref="I20">IF(NOT(ISBLANK(T5W_AEE[[#This Row],['#project+code_name]])),VALUE(VLOOKUP(LEFT(T5W_AEE[[#This Row],['#project+code_name]],255),LEFT(Cluster___Org___Projects[['#project+code_name]:['#project+id]],255),2,FALSE)),"")</f>
        <v/>
      </c>
      <c r="J20"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0" s="2"/>
      <c r="L20" s="108" t="str">
        <f>IF(NOT(ISBLANK(T5W_AEE[[#This Row],['#org+impl]])),VLOOKUP(T5W_AEE[[#This Row],['#org+impl]],Organizaciones!$A:$C,3,FALSE),"")</f>
        <v/>
      </c>
      <c r="M20" s="1"/>
      <c r="N20" s="35" t="str" cm="1">
        <f t="array" aca="1" ref="N20" ca="1">IF(NOT(ISBLANK(T5W_AEE[[#This Row],['#adm1+name]])),
OFFSET(Admin1_1[[#Headers],['#adm1+name]],MATCH(T5W_AEE[[#This Row],['#adm1+name]],Admin1,0),1),
IF(ISNA(VLOOKUP(LEFT(T5W_AEE[[#This Row],['#project+code_name]],15),LEFT(Cluster___Org___Projects[['#project+code_name]:['#project+id]],15),2,FALSE))&lt;&gt;"", "","")
)</f>
        <v/>
      </c>
      <c r="O20" s="2"/>
      <c r="P20" s="70" t="str" cm="1">
        <f t="array" ref="P20">IF(NOT(ISBLANK(T5W_AEE[[#This Row],['#adm2+name]])),
CONCATENATE(T5W_AEE[[#This Row],['#adm1+code]],"-",T5W_AEE[[#This Row],['#adm2+name]]),
IF(ISNA(VLOOKUP(LEFT(T5W_AEE[[#This Row],['#project+code_name]],15),LEFT(Cluster___Org___Projects[['#project+code_name]:['#project+id]],15),2,FALSE))&lt;&gt;"", "","")
)</f>
        <v/>
      </c>
      <c r="Q20" s="35" t="str" cm="1">
        <f t="array" ref="Q20">IF(NOT(ISBLANK(T5W_AEE[[#This Row],['#adm2+name]])),
VLOOKUP(T5W_AEE[[#This Row],['#meta+check_adm1code_adm2name]],Admin2_1[#All],5,FALSE),
IF(ISNA(VLOOKUP(LEFT(T5W_AEE[[#This Row],['#project+code_name]],15),LEFT(Cluster___Org___Projects[['#project+code_name]:['#project+id]],15),2,FALSE))&lt;&gt;"", "","")
)</f>
        <v/>
      </c>
      <c r="R20" s="2"/>
      <c r="S20" s="70" t="str" cm="1">
        <f t="array" ref="S20">IF(NOT(ISBLANK(T5W_AEE[[#This Row],['#adm3+name]])),
CONCATENATE(T5W_AEE[[#This Row],['#adm2+code]],"-",T5W_AEE[[#This Row],['#adm3+name]]),
IF(ISNA(VLOOKUP(LEFT(T5W_AEE[[#This Row],['#project+code_name]],15),LEFT(Cluster___Org___Projects[['#project+code_name]:['#project+id]],15),2,FALSE))&lt;&gt;"", "","")
)</f>
        <v/>
      </c>
      <c r="T20" s="35" t="str" cm="1">
        <f t="array" ref="T20">IF(NOT(ISBLANK(T5W_AEE[[#This Row],['#adm3+name]])),
VLOOKUP(T5W_AEE[[#This Row],['#meta+check_adm2code_adm3name]],Admin3_1[#All],5,FALSE),
IF(ISNA(VLOOKUP(LEFT(T5W_AEE[[#This Row],['#project+code_name]],15),LEFT(Cluster___Org___Projects[['#project+code_name]:['#project+id]],15),2,FALSE))&lt;&gt;"", "","")
)</f>
        <v/>
      </c>
      <c r="U20" s="57"/>
      <c r="V20" s="2"/>
      <c r="W20" s="95"/>
      <c r="X20" s="96"/>
      <c r="Y20" s="2"/>
      <c r="Z20" s="2"/>
      <c r="AA20" s="2"/>
      <c r="AB20" s="3" t="str" cm="1">
        <f t="array" ref="AB20">IF(T5W_AEE[[#This Row],['#activity+name+selected]]&lt;&gt;"",VLOOKUP(LEFT(T5W_AEE[[#This Row],['#activity+name+selected]],255),LEFT(Logframe[['#activity+name+selected]:['#activity+indicator+unit]],255),3,FALSE),"")</f>
        <v/>
      </c>
      <c r="AC20" s="3" t="str" cm="1">
        <f t="array" ref="AC20">IF(T5W_AEE[[#This Row],['#activity+name+selected]]&lt;&gt;"",VLOOKUP(LEFT(T5W_AEE[[#This Row],['#activity+name+selected]],255),LEFT(Logframe[['#activity+name+selected]:['#activity+indicator+unit]],255),2,FALSE),"")</f>
        <v/>
      </c>
      <c r="AD20" s="3" t="str" cm="1">
        <f t="array" ref="AD20">IF(T5W_AEE[[#This Row],['#activity+name+selected]]&lt;&gt;"",VLOOKUP(LEFT(T5W_AEE[[#This Row],['#activity+name+selected]],255),LEFT(Logframe[['#activity+name+selected]:['#activity+indicator+unit]],255),5,FALSE),"")</f>
        <v/>
      </c>
      <c r="AE20" s="3" t="str" cm="1">
        <f t="array" ref="AE20">IF(T5W_AEE[[#This Row],['#activity+name+selected]]&lt;&gt;"",VLOOKUP(LEFT(T5W_AEE[[#This Row],['#activity+name+selected]],255),LEFT(Logframe[['#activity+name+selected]:['#activity+indicator+unit]],255),6,FALSE),"")</f>
        <v/>
      </c>
      <c r="AF20" s="3" t="str" cm="1">
        <f t="array" ref="AF20">IF(T5W_AEE[[#This Row],['#activity+name+selected]]&lt;&gt;"",VLOOKUP(LEFT(T5W_AEE[[#This Row],['#activity+name+selected]],255),LEFT(Logframe[['#activity+name+selected]:['#direct+beneficiaries]],255),11,FALSE),"")</f>
        <v/>
      </c>
      <c r="AG20" s="102"/>
      <c r="AH20" s="113"/>
      <c r="AI20" s="114"/>
      <c r="AJ20" s="121"/>
      <c r="AK20" s="121"/>
      <c r="AL20" s="124"/>
      <c r="AM20" s="2"/>
      <c r="AN20" s="27"/>
      <c r="AO20" s="41"/>
      <c r="AP20" s="49"/>
      <c r="AQ20" s="42"/>
      <c r="AR20" s="27"/>
      <c r="AS20" s="27"/>
      <c r="AT20" s="27"/>
      <c r="AU20" s="52"/>
      <c r="AV20" s="27"/>
      <c r="AW20" s="52"/>
      <c r="AX20" s="27"/>
      <c r="AY20" s="30"/>
      <c r="AZ20" s="1"/>
    </row>
    <row r="21" spans="1:52" x14ac:dyDescent="0.25">
      <c r="A21" s="4"/>
      <c r="B21" s="75"/>
      <c r="C21" s="2"/>
      <c r="D21" s="2"/>
      <c r="E21" s="2"/>
      <c r="F21" s="90" t="str">
        <f>IF(NOT(ISBLANK(T5W_AEE[[#This Row],['#org+leader]])),VLOOKUP(T5W_AEE[[#This Row],['#org+leader]],Organizaciones!$A:$C,3,FALSE),"")</f>
        <v/>
      </c>
      <c r="G21" s="3" t="str">
        <f>IF(AND(NOT(ISBLANK(T5W_AEE[[#This Row],['#org+leader]])),T5W_AEE[[#This Row],['#meta+hrp]]="Sí"),
VLOOKUP(CONCATENATE($A$1, " # ",VLOOKUP( T5W_AEE[[#This Row],['#org+leader]],Clusters___Org[['#organization+name+selected]:['#meta+check_cluster_org]],2,FALSE)), Clusters___Org['#meta+check_cluster_org],1,FALSE),"")</f>
        <v/>
      </c>
      <c r="H21" s="2"/>
      <c r="I21" s="74" t="str" cm="1">
        <f t="array" ref="I21">IF(NOT(ISBLANK(T5W_AEE[[#This Row],['#project+code_name]])),VALUE(VLOOKUP(LEFT(T5W_AEE[[#This Row],['#project+code_name]],255),LEFT(Cluster___Org___Projects[['#project+code_name]:['#project+id]],255),2,FALSE)),"")</f>
        <v/>
      </c>
      <c r="J21"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1" s="2"/>
      <c r="L21" s="108" t="str">
        <f>IF(NOT(ISBLANK(T5W_AEE[[#This Row],['#org+impl]])),VLOOKUP(T5W_AEE[[#This Row],['#org+impl]],Organizaciones!$A:$C,3,FALSE),"")</f>
        <v/>
      </c>
      <c r="M21" s="1"/>
      <c r="N21" s="35" t="str" cm="1">
        <f t="array" aca="1" ref="N21" ca="1">IF(NOT(ISBLANK(T5W_AEE[[#This Row],['#adm1+name]])),
OFFSET(Admin1_1[[#Headers],['#adm1+name]],MATCH(T5W_AEE[[#This Row],['#adm1+name]],Admin1,0),1),
IF(ISNA(VLOOKUP(LEFT(T5W_AEE[[#This Row],['#project+code_name]],15),LEFT(Cluster___Org___Projects[['#project+code_name]:['#project+id]],15),2,FALSE))&lt;&gt;"", "","")
)</f>
        <v/>
      </c>
      <c r="O21" s="2"/>
      <c r="P21" s="70" t="str" cm="1">
        <f t="array" ref="P21">IF(NOT(ISBLANK(T5W_AEE[[#This Row],['#adm2+name]])),
CONCATENATE(T5W_AEE[[#This Row],['#adm1+code]],"-",T5W_AEE[[#This Row],['#adm2+name]]),
IF(ISNA(VLOOKUP(LEFT(T5W_AEE[[#This Row],['#project+code_name]],15),LEFT(Cluster___Org___Projects[['#project+code_name]:['#project+id]],15),2,FALSE))&lt;&gt;"", "","")
)</f>
        <v/>
      </c>
      <c r="Q21" s="35" t="str" cm="1">
        <f t="array" ref="Q21">IF(NOT(ISBLANK(T5W_AEE[[#This Row],['#adm2+name]])),
VLOOKUP(T5W_AEE[[#This Row],['#meta+check_adm1code_adm2name]],Admin2_1[#All],5,FALSE),
IF(ISNA(VLOOKUP(LEFT(T5W_AEE[[#This Row],['#project+code_name]],15),LEFT(Cluster___Org___Projects[['#project+code_name]:['#project+id]],15),2,FALSE))&lt;&gt;"", "","")
)</f>
        <v/>
      </c>
      <c r="R21" s="2"/>
      <c r="S21" s="70" t="str" cm="1">
        <f t="array" ref="S21">IF(NOT(ISBLANK(T5W_AEE[[#This Row],['#adm3+name]])),
CONCATENATE(T5W_AEE[[#This Row],['#adm2+code]],"-",T5W_AEE[[#This Row],['#adm3+name]]),
IF(ISNA(VLOOKUP(LEFT(T5W_AEE[[#This Row],['#project+code_name]],15),LEFT(Cluster___Org___Projects[['#project+code_name]:['#project+id]],15),2,FALSE))&lt;&gt;"", "","")
)</f>
        <v/>
      </c>
      <c r="T21" s="35" t="str" cm="1">
        <f t="array" ref="T21">IF(NOT(ISBLANK(T5W_AEE[[#This Row],['#adm3+name]])),
VLOOKUP(T5W_AEE[[#This Row],['#meta+check_adm2code_adm3name]],Admin3_1[#All],5,FALSE),
IF(ISNA(VLOOKUP(LEFT(T5W_AEE[[#This Row],['#project+code_name]],15),LEFT(Cluster___Org___Projects[['#project+code_name]:['#project+id]],15),2,FALSE))&lt;&gt;"", "","")
)</f>
        <v/>
      </c>
      <c r="U21" s="57"/>
      <c r="V21" s="2"/>
      <c r="W21" s="95"/>
      <c r="X21" s="96"/>
      <c r="Y21" s="2"/>
      <c r="Z21" s="2"/>
      <c r="AA21" s="2"/>
      <c r="AB21" s="3" t="str" cm="1">
        <f t="array" ref="AB21">IF(T5W_AEE[[#This Row],['#activity+name+selected]]&lt;&gt;"",VLOOKUP(LEFT(T5W_AEE[[#This Row],['#activity+name+selected]],255),LEFT(Logframe[['#activity+name+selected]:['#activity+indicator+unit]],255),3,FALSE),"")</f>
        <v/>
      </c>
      <c r="AC21" s="3" t="str" cm="1">
        <f t="array" ref="AC21">IF(T5W_AEE[[#This Row],['#activity+name+selected]]&lt;&gt;"",VLOOKUP(LEFT(T5W_AEE[[#This Row],['#activity+name+selected]],255),LEFT(Logframe[['#activity+name+selected]:['#activity+indicator+unit]],255),2,FALSE),"")</f>
        <v/>
      </c>
      <c r="AD21" s="3" t="str" cm="1">
        <f t="array" ref="AD21">IF(T5W_AEE[[#This Row],['#activity+name+selected]]&lt;&gt;"",VLOOKUP(LEFT(T5W_AEE[[#This Row],['#activity+name+selected]],255),LEFT(Logframe[['#activity+name+selected]:['#activity+indicator+unit]],255),5,FALSE),"")</f>
        <v/>
      </c>
      <c r="AE21" s="3" t="str" cm="1">
        <f t="array" ref="AE21">IF(T5W_AEE[[#This Row],['#activity+name+selected]]&lt;&gt;"",VLOOKUP(LEFT(T5W_AEE[[#This Row],['#activity+name+selected]],255),LEFT(Logframe[['#activity+name+selected]:['#activity+indicator+unit]],255),6,FALSE),"")</f>
        <v/>
      </c>
      <c r="AF21" s="3" t="str" cm="1">
        <f t="array" ref="AF21">IF(T5W_AEE[[#This Row],['#activity+name+selected]]&lt;&gt;"",VLOOKUP(LEFT(T5W_AEE[[#This Row],['#activity+name+selected]],255),LEFT(Logframe[['#activity+name+selected]:['#direct+beneficiaries]],255),11,FALSE),"")</f>
        <v/>
      </c>
      <c r="AG21" s="102"/>
      <c r="AH21" s="113"/>
      <c r="AI21" s="114"/>
      <c r="AJ21" s="121"/>
      <c r="AK21" s="121"/>
      <c r="AL21" s="124"/>
      <c r="AM21" s="2"/>
      <c r="AN21" s="27"/>
      <c r="AO21" s="41"/>
      <c r="AP21" s="49"/>
      <c r="AQ21" s="42"/>
      <c r="AR21" s="27"/>
      <c r="AS21" s="27"/>
      <c r="AT21" s="27"/>
      <c r="AU21" s="52"/>
      <c r="AV21" s="27"/>
      <c r="AW21" s="52"/>
      <c r="AX21" s="27"/>
      <c r="AY21" s="30"/>
      <c r="AZ21" s="1"/>
    </row>
    <row r="22" spans="1:52" x14ac:dyDescent="0.25">
      <c r="A22" s="4"/>
      <c r="B22" s="75"/>
      <c r="C22" s="2"/>
      <c r="D22" s="2"/>
      <c r="E22" s="2"/>
      <c r="F22" s="90" t="str">
        <f>IF(NOT(ISBLANK(T5W_AEE[[#This Row],['#org+leader]])),VLOOKUP(T5W_AEE[[#This Row],['#org+leader]],Organizaciones!$A:$C,3,FALSE),"")</f>
        <v/>
      </c>
      <c r="G22" s="3" t="str">
        <f>IF(AND(NOT(ISBLANK(T5W_AEE[[#This Row],['#org+leader]])),T5W_AEE[[#This Row],['#meta+hrp]]="Sí"),
VLOOKUP(CONCATENATE($A$1, " # ",VLOOKUP( T5W_AEE[[#This Row],['#org+leader]],Clusters___Org[['#organization+name+selected]:['#meta+check_cluster_org]],2,FALSE)), Clusters___Org['#meta+check_cluster_org],1,FALSE),"")</f>
        <v/>
      </c>
      <c r="H22" s="2"/>
      <c r="I22" s="74" t="str" cm="1">
        <f t="array" ref="I22">IF(NOT(ISBLANK(T5W_AEE[[#This Row],['#project+code_name]])),VALUE(VLOOKUP(LEFT(T5W_AEE[[#This Row],['#project+code_name]],255),LEFT(Cluster___Org___Projects[['#project+code_name]:['#project+id]],255),2,FALSE)),"")</f>
        <v/>
      </c>
      <c r="J22"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2" s="2"/>
      <c r="L22" s="108" t="str">
        <f>IF(NOT(ISBLANK(T5W_AEE[[#This Row],['#org+impl]])),VLOOKUP(T5W_AEE[[#This Row],['#org+impl]],Organizaciones!$A:$C,3,FALSE),"")</f>
        <v/>
      </c>
      <c r="M22" s="1"/>
      <c r="N22" s="35" t="str" cm="1">
        <f t="array" aca="1" ref="N22" ca="1">IF(NOT(ISBLANK(T5W_AEE[[#This Row],['#adm1+name]])),
OFFSET(Admin1_1[[#Headers],['#adm1+name]],MATCH(T5W_AEE[[#This Row],['#adm1+name]],Admin1,0),1),
IF(ISNA(VLOOKUP(LEFT(T5W_AEE[[#This Row],['#project+code_name]],15),LEFT(Cluster___Org___Projects[['#project+code_name]:['#project+id]],15),2,FALSE))&lt;&gt;"", "","")
)</f>
        <v/>
      </c>
      <c r="O22" s="2"/>
      <c r="P22" s="70" t="str" cm="1">
        <f t="array" ref="P22">IF(NOT(ISBLANK(T5W_AEE[[#This Row],['#adm2+name]])),
CONCATENATE(T5W_AEE[[#This Row],['#adm1+code]],"-",T5W_AEE[[#This Row],['#adm2+name]]),
IF(ISNA(VLOOKUP(LEFT(T5W_AEE[[#This Row],['#project+code_name]],15),LEFT(Cluster___Org___Projects[['#project+code_name]:['#project+id]],15),2,FALSE))&lt;&gt;"", "","")
)</f>
        <v/>
      </c>
      <c r="Q22" s="35" t="str" cm="1">
        <f t="array" ref="Q22">IF(NOT(ISBLANK(T5W_AEE[[#This Row],['#adm2+name]])),
VLOOKUP(T5W_AEE[[#This Row],['#meta+check_adm1code_adm2name]],Admin2_1[#All],5,FALSE),
IF(ISNA(VLOOKUP(LEFT(T5W_AEE[[#This Row],['#project+code_name]],15),LEFT(Cluster___Org___Projects[['#project+code_name]:['#project+id]],15),2,FALSE))&lt;&gt;"", "","")
)</f>
        <v/>
      </c>
      <c r="R22" s="2"/>
      <c r="S22" s="70" t="str" cm="1">
        <f t="array" ref="S22">IF(NOT(ISBLANK(T5W_AEE[[#This Row],['#adm3+name]])),
CONCATENATE(T5W_AEE[[#This Row],['#adm2+code]],"-",T5W_AEE[[#This Row],['#adm3+name]]),
IF(ISNA(VLOOKUP(LEFT(T5W_AEE[[#This Row],['#project+code_name]],15),LEFT(Cluster___Org___Projects[['#project+code_name]:['#project+id]],15),2,FALSE))&lt;&gt;"", "","")
)</f>
        <v/>
      </c>
      <c r="T22" s="35" t="str" cm="1">
        <f t="array" ref="T22">IF(NOT(ISBLANK(T5W_AEE[[#This Row],['#adm3+name]])),
VLOOKUP(T5W_AEE[[#This Row],['#meta+check_adm2code_adm3name]],Admin3_1[#All],5,FALSE),
IF(ISNA(VLOOKUP(LEFT(T5W_AEE[[#This Row],['#project+code_name]],15),LEFT(Cluster___Org___Projects[['#project+code_name]:['#project+id]],15),2,FALSE))&lt;&gt;"", "","")
)</f>
        <v/>
      </c>
      <c r="U22" s="57"/>
      <c r="V22" s="2"/>
      <c r="W22" s="95"/>
      <c r="X22" s="96"/>
      <c r="Y22" s="2"/>
      <c r="Z22" s="2"/>
      <c r="AA22" s="2"/>
      <c r="AB22" s="3" t="str" cm="1">
        <f t="array" ref="AB22">IF(T5W_AEE[[#This Row],['#activity+name+selected]]&lt;&gt;"",VLOOKUP(LEFT(T5W_AEE[[#This Row],['#activity+name+selected]],255),LEFT(Logframe[['#activity+name+selected]:['#activity+indicator+unit]],255),3,FALSE),"")</f>
        <v/>
      </c>
      <c r="AC22" s="3" t="str" cm="1">
        <f t="array" ref="AC22">IF(T5W_AEE[[#This Row],['#activity+name+selected]]&lt;&gt;"",VLOOKUP(LEFT(T5W_AEE[[#This Row],['#activity+name+selected]],255),LEFT(Logframe[['#activity+name+selected]:['#activity+indicator+unit]],255),2,FALSE),"")</f>
        <v/>
      </c>
      <c r="AD22" s="3" t="str" cm="1">
        <f t="array" ref="AD22">IF(T5W_AEE[[#This Row],['#activity+name+selected]]&lt;&gt;"",VLOOKUP(LEFT(T5W_AEE[[#This Row],['#activity+name+selected]],255),LEFT(Logframe[['#activity+name+selected]:['#activity+indicator+unit]],255),5,FALSE),"")</f>
        <v/>
      </c>
      <c r="AE22" s="3" t="str" cm="1">
        <f t="array" ref="AE22">IF(T5W_AEE[[#This Row],['#activity+name+selected]]&lt;&gt;"",VLOOKUP(LEFT(T5W_AEE[[#This Row],['#activity+name+selected]],255),LEFT(Logframe[['#activity+name+selected]:['#activity+indicator+unit]],255),6,FALSE),"")</f>
        <v/>
      </c>
      <c r="AF22" s="3" t="str" cm="1">
        <f t="array" ref="AF22">IF(T5W_AEE[[#This Row],['#activity+name+selected]]&lt;&gt;"",VLOOKUP(LEFT(T5W_AEE[[#This Row],['#activity+name+selected]],255),LEFT(Logframe[['#activity+name+selected]:['#direct+beneficiaries]],255),11,FALSE),"")</f>
        <v/>
      </c>
      <c r="AG22" s="102"/>
      <c r="AH22" s="113"/>
      <c r="AI22" s="114"/>
      <c r="AJ22" s="121"/>
      <c r="AK22" s="121"/>
      <c r="AL22" s="124"/>
      <c r="AM22" s="2"/>
      <c r="AN22" s="27"/>
      <c r="AO22" s="41"/>
      <c r="AP22" s="49"/>
      <c r="AQ22" s="42"/>
      <c r="AR22" s="27"/>
      <c r="AS22" s="27"/>
      <c r="AT22" s="27"/>
      <c r="AU22" s="52"/>
      <c r="AV22" s="27"/>
      <c r="AW22" s="52"/>
      <c r="AX22" s="27"/>
      <c r="AY22" s="30"/>
      <c r="AZ22" s="1"/>
    </row>
    <row r="23" spans="1:52" x14ac:dyDescent="0.25">
      <c r="A23" s="4"/>
      <c r="B23" s="75"/>
      <c r="C23" s="2"/>
      <c r="D23" s="2"/>
      <c r="E23" s="2"/>
      <c r="F23" s="90" t="str">
        <f>IF(NOT(ISBLANK(T5W_AEE[[#This Row],['#org+leader]])),VLOOKUP(T5W_AEE[[#This Row],['#org+leader]],Organizaciones!$A:$C,3,FALSE),"")</f>
        <v/>
      </c>
      <c r="G23" s="3" t="str">
        <f>IF(AND(NOT(ISBLANK(T5W_AEE[[#This Row],['#org+leader]])),T5W_AEE[[#This Row],['#meta+hrp]]="Sí"),
VLOOKUP(CONCATENATE($A$1, " # ",VLOOKUP( T5W_AEE[[#This Row],['#org+leader]],Clusters___Org[['#organization+name+selected]:['#meta+check_cluster_org]],2,FALSE)), Clusters___Org['#meta+check_cluster_org],1,FALSE),"")</f>
        <v/>
      </c>
      <c r="H23" s="2"/>
      <c r="I23" s="74" t="str" cm="1">
        <f t="array" ref="I23">IF(NOT(ISBLANK(T5W_AEE[[#This Row],['#project+code_name]])),VALUE(VLOOKUP(LEFT(T5W_AEE[[#This Row],['#project+code_name]],255),LEFT(Cluster___Org___Projects[['#project+code_name]:['#project+id]],255),2,FALSE)),"")</f>
        <v/>
      </c>
      <c r="J23"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3" s="2"/>
      <c r="L23" s="108" t="str">
        <f>IF(NOT(ISBLANK(T5W_AEE[[#This Row],['#org+impl]])),VLOOKUP(T5W_AEE[[#This Row],['#org+impl]],Organizaciones!$A:$C,3,FALSE),"")</f>
        <v/>
      </c>
      <c r="M23" s="1"/>
      <c r="N23" s="35" t="str" cm="1">
        <f t="array" aca="1" ref="N23" ca="1">IF(NOT(ISBLANK(T5W_AEE[[#This Row],['#adm1+name]])),
OFFSET(Admin1_1[[#Headers],['#adm1+name]],MATCH(T5W_AEE[[#This Row],['#adm1+name]],Admin1,0),1),
IF(ISNA(VLOOKUP(LEFT(T5W_AEE[[#This Row],['#project+code_name]],15),LEFT(Cluster___Org___Projects[['#project+code_name]:['#project+id]],15),2,FALSE))&lt;&gt;"", "","")
)</f>
        <v/>
      </c>
      <c r="O23" s="2"/>
      <c r="P23" s="70" t="str" cm="1">
        <f t="array" ref="P23">IF(NOT(ISBLANK(T5W_AEE[[#This Row],['#adm2+name]])),
CONCATENATE(T5W_AEE[[#This Row],['#adm1+code]],"-",T5W_AEE[[#This Row],['#adm2+name]]),
IF(ISNA(VLOOKUP(LEFT(T5W_AEE[[#This Row],['#project+code_name]],15),LEFT(Cluster___Org___Projects[['#project+code_name]:['#project+id]],15),2,FALSE))&lt;&gt;"", "","")
)</f>
        <v/>
      </c>
      <c r="Q23" s="35" t="str" cm="1">
        <f t="array" ref="Q23">IF(NOT(ISBLANK(T5W_AEE[[#This Row],['#adm2+name]])),
VLOOKUP(T5W_AEE[[#This Row],['#meta+check_adm1code_adm2name]],Admin2_1[#All],5,FALSE),
IF(ISNA(VLOOKUP(LEFT(T5W_AEE[[#This Row],['#project+code_name]],15),LEFT(Cluster___Org___Projects[['#project+code_name]:['#project+id]],15),2,FALSE))&lt;&gt;"", "","")
)</f>
        <v/>
      </c>
      <c r="R23" s="2"/>
      <c r="S23" s="70" t="str" cm="1">
        <f t="array" ref="S23">IF(NOT(ISBLANK(T5W_AEE[[#This Row],['#adm3+name]])),
CONCATENATE(T5W_AEE[[#This Row],['#adm2+code]],"-",T5W_AEE[[#This Row],['#adm3+name]]),
IF(ISNA(VLOOKUP(LEFT(T5W_AEE[[#This Row],['#project+code_name]],15),LEFT(Cluster___Org___Projects[['#project+code_name]:['#project+id]],15),2,FALSE))&lt;&gt;"", "","")
)</f>
        <v/>
      </c>
      <c r="T23" s="35" t="str" cm="1">
        <f t="array" ref="T23">IF(NOT(ISBLANK(T5W_AEE[[#This Row],['#adm3+name]])),
VLOOKUP(T5W_AEE[[#This Row],['#meta+check_adm2code_adm3name]],Admin3_1[#All],5,FALSE),
IF(ISNA(VLOOKUP(LEFT(T5W_AEE[[#This Row],['#project+code_name]],15),LEFT(Cluster___Org___Projects[['#project+code_name]:['#project+id]],15),2,FALSE))&lt;&gt;"", "","")
)</f>
        <v/>
      </c>
      <c r="U23" s="57"/>
      <c r="V23" s="2"/>
      <c r="W23" s="95"/>
      <c r="X23" s="96"/>
      <c r="Y23" s="2"/>
      <c r="Z23" s="2"/>
      <c r="AA23" s="2"/>
      <c r="AB23" s="3" t="str" cm="1">
        <f t="array" ref="AB23">IF(T5W_AEE[[#This Row],['#activity+name+selected]]&lt;&gt;"",VLOOKUP(LEFT(T5W_AEE[[#This Row],['#activity+name+selected]],255),LEFT(Logframe[['#activity+name+selected]:['#activity+indicator+unit]],255),3,FALSE),"")</f>
        <v/>
      </c>
      <c r="AC23" s="3" t="str" cm="1">
        <f t="array" ref="AC23">IF(T5W_AEE[[#This Row],['#activity+name+selected]]&lt;&gt;"",VLOOKUP(LEFT(T5W_AEE[[#This Row],['#activity+name+selected]],255),LEFT(Logframe[['#activity+name+selected]:['#activity+indicator+unit]],255),2,FALSE),"")</f>
        <v/>
      </c>
      <c r="AD23" s="3" t="str" cm="1">
        <f t="array" ref="AD23">IF(T5W_AEE[[#This Row],['#activity+name+selected]]&lt;&gt;"",VLOOKUP(LEFT(T5W_AEE[[#This Row],['#activity+name+selected]],255),LEFT(Logframe[['#activity+name+selected]:['#activity+indicator+unit]],255),5,FALSE),"")</f>
        <v/>
      </c>
      <c r="AE23" s="3" t="str" cm="1">
        <f t="array" ref="AE23">IF(T5W_AEE[[#This Row],['#activity+name+selected]]&lt;&gt;"",VLOOKUP(LEFT(T5W_AEE[[#This Row],['#activity+name+selected]],255),LEFT(Logframe[['#activity+name+selected]:['#activity+indicator+unit]],255),6,FALSE),"")</f>
        <v/>
      </c>
      <c r="AF23" s="3" t="str" cm="1">
        <f t="array" ref="AF23">IF(T5W_AEE[[#This Row],['#activity+name+selected]]&lt;&gt;"",VLOOKUP(LEFT(T5W_AEE[[#This Row],['#activity+name+selected]],255),LEFT(Logframe[['#activity+name+selected]:['#direct+beneficiaries]],255),11,FALSE),"")</f>
        <v/>
      </c>
      <c r="AG23" s="102"/>
      <c r="AH23" s="113"/>
      <c r="AI23" s="114"/>
      <c r="AJ23" s="121"/>
      <c r="AK23" s="121"/>
      <c r="AL23" s="124"/>
      <c r="AM23" s="2"/>
      <c r="AN23" s="27"/>
      <c r="AO23" s="41"/>
      <c r="AP23" s="49"/>
      <c r="AQ23" s="42"/>
      <c r="AR23" s="27"/>
      <c r="AS23" s="27"/>
      <c r="AT23" s="27"/>
      <c r="AU23" s="52"/>
      <c r="AV23" s="27"/>
      <c r="AW23" s="52"/>
      <c r="AX23" s="27"/>
      <c r="AY23" s="30"/>
      <c r="AZ23" s="1"/>
    </row>
    <row r="24" spans="1:52" x14ac:dyDescent="0.25">
      <c r="A24" s="4"/>
      <c r="B24" s="75"/>
      <c r="C24" s="2"/>
      <c r="D24" s="2"/>
      <c r="E24" s="2"/>
      <c r="F24" s="90" t="str">
        <f>IF(NOT(ISBLANK(T5W_AEE[[#This Row],['#org+leader]])),VLOOKUP(T5W_AEE[[#This Row],['#org+leader]],Organizaciones!$A:$C,3,FALSE),"")</f>
        <v/>
      </c>
      <c r="G24" s="3" t="str">
        <f>IF(AND(NOT(ISBLANK(T5W_AEE[[#This Row],['#org+leader]])),T5W_AEE[[#This Row],['#meta+hrp]]="Sí"),
VLOOKUP(CONCATENATE($A$1, " # ",VLOOKUP( T5W_AEE[[#This Row],['#org+leader]],Clusters___Org[['#organization+name+selected]:['#meta+check_cluster_org]],2,FALSE)), Clusters___Org['#meta+check_cluster_org],1,FALSE),"")</f>
        <v/>
      </c>
      <c r="H24" s="2"/>
      <c r="I24" s="74" t="str" cm="1">
        <f t="array" ref="I24">IF(NOT(ISBLANK(T5W_AEE[[#This Row],['#project+code_name]])),VALUE(VLOOKUP(LEFT(T5W_AEE[[#This Row],['#project+code_name]],255),LEFT(Cluster___Org___Projects[['#project+code_name]:['#project+id]],255),2,FALSE)),"")</f>
        <v/>
      </c>
      <c r="J24"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4" s="2"/>
      <c r="L24" s="108" t="str">
        <f>IF(NOT(ISBLANK(T5W_AEE[[#This Row],['#org+impl]])),VLOOKUP(T5W_AEE[[#This Row],['#org+impl]],Organizaciones!$A:$C,3,FALSE),"")</f>
        <v/>
      </c>
      <c r="M24" s="1"/>
      <c r="N24" s="35" t="str" cm="1">
        <f t="array" aca="1" ref="N24" ca="1">IF(NOT(ISBLANK(T5W_AEE[[#This Row],['#adm1+name]])),
OFFSET(Admin1_1[[#Headers],['#adm1+name]],MATCH(T5W_AEE[[#This Row],['#adm1+name]],Admin1,0),1),
IF(ISNA(VLOOKUP(LEFT(T5W_AEE[[#This Row],['#project+code_name]],15),LEFT(Cluster___Org___Projects[['#project+code_name]:['#project+id]],15),2,FALSE))&lt;&gt;"", "","")
)</f>
        <v/>
      </c>
      <c r="O24" s="2"/>
      <c r="P24" s="70" t="str" cm="1">
        <f t="array" ref="P24">IF(NOT(ISBLANK(T5W_AEE[[#This Row],['#adm2+name]])),
CONCATENATE(T5W_AEE[[#This Row],['#adm1+code]],"-",T5W_AEE[[#This Row],['#adm2+name]]),
IF(ISNA(VLOOKUP(LEFT(T5W_AEE[[#This Row],['#project+code_name]],15),LEFT(Cluster___Org___Projects[['#project+code_name]:['#project+id]],15),2,FALSE))&lt;&gt;"", "","")
)</f>
        <v/>
      </c>
      <c r="Q24" s="35" t="str" cm="1">
        <f t="array" ref="Q24">IF(NOT(ISBLANK(T5W_AEE[[#This Row],['#adm2+name]])),
VLOOKUP(T5W_AEE[[#This Row],['#meta+check_adm1code_adm2name]],Admin2_1[#All],5,FALSE),
IF(ISNA(VLOOKUP(LEFT(T5W_AEE[[#This Row],['#project+code_name]],15),LEFT(Cluster___Org___Projects[['#project+code_name]:['#project+id]],15),2,FALSE))&lt;&gt;"", "","")
)</f>
        <v/>
      </c>
      <c r="R24" s="2"/>
      <c r="S24" s="70" t="str" cm="1">
        <f t="array" ref="S24">IF(NOT(ISBLANK(T5W_AEE[[#This Row],['#adm3+name]])),
CONCATENATE(T5W_AEE[[#This Row],['#adm2+code]],"-",T5W_AEE[[#This Row],['#adm3+name]]),
IF(ISNA(VLOOKUP(LEFT(T5W_AEE[[#This Row],['#project+code_name]],15),LEFT(Cluster___Org___Projects[['#project+code_name]:['#project+id]],15),2,FALSE))&lt;&gt;"", "","")
)</f>
        <v/>
      </c>
      <c r="T24" s="35" t="str" cm="1">
        <f t="array" ref="T24">IF(NOT(ISBLANK(T5W_AEE[[#This Row],['#adm3+name]])),
VLOOKUP(T5W_AEE[[#This Row],['#meta+check_adm2code_adm3name]],Admin3_1[#All],5,FALSE),
IF(ISNA(VLOOKUP(LEFT(T5W_AEE[[#This Row],['#project+code_name]],15),LEFT(Cluster___Org___Projects[['#project+code_name]:['#project+id]],15),2,FALSE))&lt;&gt;"", "","")
)</f>
        <v/>
      </c>
      <c r="U24" s="57"/>
      <c r="V24" s="2"/>
      <c r="W24" s="95"/>
      <c r="X24" s="96"/>
      <c r="Y24" s="2"/>
      <c r="Z24" s="2"/>
      <c r="AA24" s="2"/>
      <c r="AB24" s="3" t="str" cm="1">
        <f t="array" ref="AB24">IF(T5W_AEE[[#This Row],['#activity+name+selected]]&lt;&gt;"",VLOOKUP(LEFT(T5W_AEE[[#This Row],['#activity+name+selected]],255),LEFT(Logframe[['#activity+name+selected]:['#activity+indicator+unit]],255),3,FALSE),"")</f>
        <v/>
      </c>
      <c r="AC24" s="3" t="str" cm="1">
        <f t="array" ref="AC24">IF(T5W_AEE[[#This Row],['#activity+name+selected]]&lt;&gt;"",VLOOKUP(LEFT(T5W_AEE[[#This Row],['#activity+name+selected]],255),LEFT(Logframe[['#activity+name+selected]:['#activity+indicator+unit]],255),2,FALSE),"")</f>
        <v/>
      </c>
      <c r="AD24" s="3" t="str" cm="1">
        <f t="array" ref="AD24">IF(T5W_AEE[[#This Row],['#activity+name+selected]]&lt;&gt;"",VLOOKUP(LEFT(T5W_AEE[[#This Row],['#activity+name+selected]],255),LEFT(Logframe[['#activity+name+selected]:['#activity+indicator+unit]],255),5,FALSE),"")</f>
        <v/>
      </c>
      <c r="AE24" s="3" t="str" cm="1">
        <f t="array" ref="AE24">IF(T5W_AEE[[#This Row],['#activity+name+selected]]&lt;&gt;"",VLOOKUP(LEFT(T5W_AEE[[#This Row],['#activity+name+selected]],255),LEFT(Logframe[['#activity+name+selected]:['#activity+indicator+unit]],255),6,FALSE),"")</f>
        <v/>
      </c>
      <c r="AF24" s="3" t="str" cm="1">
        <f t="array" ref="AF24">IF(T5W_AEE[[#This Row],['#activity+name+selected]]&lt;&gt;"",VLOOKUP(LEFT(T5W_AEE[[#This Row],['#activity+name+selected]],255),LEFT(Logframe[['#activity+name+selected]:['#direct+beneficiaries]],255),11,FALSE),"")</f>
        <v/>
      </c>
      <c r="AG24" s="102"/>
      <c r="AH24" s="113"/>
      <c r="AI24" s="114"/>
      <c r="AJ24" s="121"/>
      <c r="AK24" s="121"/>
      <c r="AL24" s="124"/>
      <c r="AM24" s="2"/>
      <c r="AN24" s="27"/>
      <c r="AO24" s="41"/>
      <c r="AP24" s="49"/>
      <c r="AQ24" s="42"/>
      <c r="AR24" s="27"/>
      <c r="AS24" s="27"/>
      <c r="AT24" s="27"/>
      <c r="AU24" s="52"/>
      <c r="AV24" s="27"/>
      <c r="AW24" s="52"/>
      <c r="AX24" s="27"/>
      <c r="AY24" s="30"/>
      <c r="AZ24" s="1"/>
    </row>
    <row r="25" spans="1:52" x14ac:dyDescent="0.25">
      <c r="A25" s="4"/>
      <c r="B25" s="75"/>
      <c r="C25" s="2"/>
      <c r="D25" s="2"/>
      <c r="E25" s="2"/>
      <c r="F25" s="90" t="str">
        <f>IF(NOT(ISBLANK(T5W_AEE[[#This Row],['#org+leader]])),VLOOKUP(T5W_AEE[[#This Row],['#org+leader]],Organizaciones!$A:$C,3,FALSE),"")</f>
        <v/>
      </c>
      <c r="G25" s="3" t="str">
        <f>IF(AND(NOT(ISBLANK(T5W_AEE[[#This Row],['#org+leader]])),T5W_AEE[[#This Row],['#meta+hrp]]="Sí"),
VLOOKUP(CONCATENATE($A$1, " # ",VLOOKUP( T5W_AEE[[#This Row],['#org+leader]],Clusters___Org[['#organization+name+selected]:['#meta+check_cluster_org]],2,FALSE)), Clusters___Org['#meta+check_cluster_org],1,FALSE),"")</f>
        <v/>
      </c>
      <c r="H25" s="2"/>
      <c r="I25" s="74" t="str" cm="1">
        <f t="array" ref="I25">IF(NOT(ISBLANK(T5W_AEE[[#This Row],['#project+code_name]])),VALUE(VLOOKUP(LEFT(T5W_AEE[[#This Row],['#project+code_name]],255),LEFT(Cluster___Org___Projects[['#project+code_name]:['#project+id]],255),2,FALSE)),"")</f>
        <v/>
      </c>
      <c r="J25"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5" s="2"/>
      <c r="L25" s="108" t="str">
        <f>IF(NOT(ISBLANK(T5W_AEE[[#This Row],['#org+impl]])),VLOOKUP(T5W_AEE[[#This Row],['#org+impl]],Organizaciones!$A:$C,3,FALSE),"")</f>
        <v/>
      </c>
      <c r="M25" s="1"/>
      <c r="N25" s="35" t="str" cm="1">
        <f t="array" aca="1" ref="N25" ca="1">IF(NOT(ISBLANK(T5W_AEE[[#This Row],['#adm1+name]])),
OFFSET(Admin1_1[[#Headers],['#adm1+name]],MATCH(T5W_AEE[[#This Row],['#adm1+name]],Admin1,0),1),
IF(ISNA(VLOOKUP(LEFT(T5W_AEE[[#This Row],['#project+code_name]],15),LEFT(Cluster___Org___Projects[['#project+code_name]:['#project+id]],15),2,FALSE))&lt;&gt;"", "","")
)</f>
        <v/>
      </c>
      <c r="O25" s="2"/>
      <c r="P25" s="70" t="str" cm="1">
        <f t="array" ref="P25">IF(NOT(ISBLANK(T5W_AEE[[#This Row],['#adm2+name]])),
CONCATENATE(T5W_AEE[[#This Row],['#adm1+code]],"-",T5W_AEE[[#This Row],['#adm2+name]]),
IF(ISNA(VLOOKUP(LEFT(T5W_AEE[[#This Row],['#project+code_name]],15),LEFT(Cluster___Org___Projects[['#project+code_name]:['#project+id]],15),2,FALSE))&lt;&gt;"", "","")
)</f>
        <v/>
      </c>
      <c r="Q25" s="35" t="str" cm="1">
        <f t="array" ref="Q25">IF(NOT(ISBLANK(T5W_AEE[[#This Row],['#adm2+name]])),
VLOOKUP(T5W_AEE[[#This Row],['#meta+check_adm1code_adm2name]],Admin2_1[#All],5,FALSE),
IF(ISNA(VLOOKUP(LEFT(T5W_AEE[[#This Row],['#project+code_name]],15),LEFT(Cluster___Org___Projects[['#project+code_name]:['#project+id]],15),2,FALSE))&lt;&gt;"", "","")
)</f>
        <v/>
      </c>
      <c r="R25" s="2"/>
      <c r="S25" s="70" t="str" cm="1">
        <f t="array" ref="S25">IF(NOT(ISBLANK(T5W_AEE[[#This Row],['#adm3+name]])),
CONCATENATE(T5W_AEE[[#This Row],['#adm2+code]],"-",T5W_AEE[[#This Row],['#adm3+name]]),
IF(ISNA(VLOOKUP(LEFT(T5W_AEE[[#This Row],['#project+code_name]],15),LEFT(Cluster___Org___Projects[['#project+code_name]:['#project+id]],15),2,FALSE))&lt;&gt;"", "","")
)</f>
        <v/>
      </c>
      <c r="T25" s="35" t="str" cm="1">
        <f t="array" ref="T25">IF(NOT(ISBLANK(T5W_AEE[[#This Row],['#adm3+name]])),
VLOOKUP(T5W_AEE[[#This Row],['#meta+check_adm2code_adm3name]],Admin3_1[#All],5,FALSE),
IF(ISNA(VLOOKUP(LEFT(T5W_AEE[[#This Row],['#project+code_name]],15),LEFT(Cluster___Org___Projects[['#project+code_name]:['#project+id]],15),2,FALSE))&lt;&gt;"", "","")
)</f>
        <v/>
      </c>
      <c r="U25" s="57"/>
      <c r="V25" s="2"/>
      <c r="W25" s="95"/>
      <c r="X25" s="96"/>
      <c r="Y25" s="2"/>
      <c r="Z25" s="2"/>
      <c r="AA25" s="2"/>
      <c r="AB25" s="3" t="str" cm="1">
        <f t="array" ref="AB25">IF(T5W_AEE[[#This Row],['#activity+name+selected]]&lt;&gt;"",VLOOKUP(LEFT(T5W_AEE[[#This Row],['#activity+name+selected]],255),LEFT(Logframe[['#activity+name+selected]:['#activity+indicator+unit]],255),3,FALSE),"")</f>
        <v/>
      </c>
      <c r="AC25" s="3" t="str" cm="1">
        <f t="array" ref="AC25">IF(T5W_AEE[[#This Row],['#activity+name+selected]]&lt;&gt;"",VLOOKUP(LEFT(T5W_AEE[[#This Row],['#activity+name+selected]],255),LEFT(Logframe[['#activity+name+selected]:['#activity+indicator+unit]],255),2,FALSE),"")</f>
        <v/>
      </c>
      <c r="AD25" s="3" t="str" cm="1">
        <f t="array" ref="AD25">IF(T5W_AEE[[#This Row],['#activity+name+selected]]&lt;&gt;"",VLOOKUP(LEFT(T5W_AEE[[#This Row],['#activity+name+selected]],255),LEFT(Logframe[['#activity+name+selected]:['#activity+indicator+unit]],255),5,FALSE),"")</f>
        <v/>
      </c>
      <c r="AE25" s="3" t="str" cm="1">
        <f t="array" ref="AE25">IF(T5W_AEE[[#This Row],['#activity+name+selected]]&lt;&gt;"",VLOOKUP(LEFT(T5W_AEE[[#This Row],['#activity+name+selected]],255),LEFT(Logframe[['#activity+name+selected]:['#activity+indicator+unit]],255),6,FALSE),"")</f>
        <v/>
      </c>
      <c r="AF25" s="3" t="str" cm="1">
        <f t="array" ref="AF25">IF(T5W_AEE[[#This Row],['#activity+name+selected]]&lt;&gt;"",VLOOKUP(LEFT(T5W_AEE[[#This Row],['#activity+name+selected]],255),LEFT(Logframe[['#activity+name+selected]:['#direct+beneficiaries]],255),11,FALSE),"")</f>
        <v/>
      </c>
      <c r="AG25" s="38"/>
      <c r="AH25" s="113"/>
      <c r="AI25" s="114"/>
      <c r="AJ25" s="121"/>
      <c r="AK25" s="121"/>
      <c r="AL25" s="124"/>
      <c r="AM25" s="2"/>
      <c r="AN25" s="27"/>
      <c r="AO25" s="41"/>
      <c r="AP25" s="49"/>
      <c r="AQ25" s="42"/>
      <c r="AR25" s="27"/>
      <c r="AS25" s="27"/>
      <c r="AT25" s="27"/>
      <c r="AU25" s="52"/>
      <c r="AV25" s="27"/>
      <c r="AW25" s="52"/>
      <c r="AX25" s="27"/>
      <c r="AY25" s="30"/>
      <c r="AZ25" s="1"/>
    </row>
    <row r="26" spans="1:52" x14ac:dyDescent="0.25">
      <c r="A26" s="4"/>
      <c r="B26" s="75"/>
      <c r="C26" s="2"/>
      <c r="D26" s="2"/>
      <c r="E26" s="2"/>
      <c r="F26" s="90" t="str">
        <f>IF(NOT(ISBLANK(T5W_AEE[[#This Row],['#org+leader]])),VLOOKUP(T5W_AEE[[#This Row],['#org+leader]],Organizaciones!$A:$C,3,FALSE),"")</f>
        <v/>
      </c>
      <c r="G26" s="3" t="str">
        <f>IF(AND(NOT(ISBLANK(T5W_AEE[[#This Row],['#org+leader]])),T5W_AEE[[#This Row],['#meta+hrp]]="Sí"),
VLOOKUP(CONCATENATE($A$1, " # ",VLOOKUP( T5W_AEE[[#This Row],['#org+leader]],Clusters___Org[['#organization+name+selected]:['#meta+check_cluster_org]],2,FALSE)), Clusters___Org['#meta+check_cluster_org],1,FALSE),"")</f>
        <v/>
      </c>
      <c r="H26" s="2"/>
      <c r="I26" s="74" t="str" cm="1">
        <f t="array" ref="I26">IF(NOT(ISBLANK(T5W_AEE[[#This Row],['#project+code_name]])),VALUE(VLOOKUP(LEFT(T5W_AEE[[#This Row],['#project+code_name]],255),LEFT(Cluster___Org___Projects[['#project+code_name]:['#project+id]],255),2,FALSE)),"")</f>
        <v/>
      </c>
      <c r="J26"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6" s="2"/>
      <c r="L26" s="108" t="str">
        <f>IF(NOT(ISBLANK(T5W_AEE[[#This Row],['#org+impl]])),VLOOKUP(T5W_AEE[[#This Row],['#org+impl]],Organizaciones!$A:$C,3,FALSE),"")</f>
        <v/>
      </c>
      <c r="M26" s="1"/>
      <c r="N26" s="35" t="str" cm="1">
        <f t="array" aca="1" ref="N26" ca="1">IF(NOT(ISBLANK(T5W_AEE[[#This Row],['#adm1+name]])),
OFFSET(Admin1_1[[#Headers],['#adm1+name]],MATCH(T5W_AEE[[#This Row],['#adm1+name]],Admin1,0),1),
IF(ISNA(VLOOKUP(LEFT(T5W_AEE[[#This Row],['#project+code_name]],15),LEFT(Cluster___Org___Projects[['#project+code_name]:['#project+id]],15),2,FALSE))&lt;&gt;"", "","")
)</f>
        <v/>
      </c>
      <c r="O26" s="2"/>
      <c r="P26" s="70" t="str" cm="1">
        <f t="array" ref="P26">IF(NOT(ISBLANK(T5W_AEE[[#This Row],['#adm2+name]])),
CONCATENATE(T5W_AEE[[#This Row],['#adm1+code]],"-",T5W_AEE[[#This Row],['#adm2+name]]),
IF(ISNA(VLOOKUP(LEFT(T5W_AEE[[#This Row],['#project+code_name]],15),LEFT(Cluster___Org___Projects[['#project+code_name]:['#project+id]],15),2,FALSE))&lt;&gt;"", "","")
)</f>
        <v/>
      </c>
      <c r="Q26" s="35" t="str" cm="1">
        <f t="array" ref="Q26">IF(NOT(ISBLANK(T5W_AEE[[#This Row],['#adm2+name]])),
VLOOKUP(T5W_AEE[[#This Row],['#meta+check_adm1code_adm2name]],Admin2_1[#All],5,FALSE),
IF(ISNA(VLOOKUP(LEFT(T5W_AEE[[#This Row],['#project+code_name]],15),LEFT(Cluster___Org___Projects[['#project+code_name]:['#project+id]],15),2,FALSE))&lt;&gt;"", "","")
)</f>
        <v/>
      </c>
      <c r="R26" s="2"/>
      <c r="S26" s="70" t="str" cm="1">
        <f t="array" ref="S26">IF(NOT(ISBLANK(T5W_AEE[[#This Row],['#adm3+name]])),
CONCATENATE(T5W_AEE[[#This Row],['#adm2+code]],"-",T5W_AEE[[#This Row],['#adm3+name]]),
IF(ISNA(VLOOKUP(LEFT(T5W_AEE[[#This Row],['#project+code_name]],15),LEFT(Cluster___Org___Projects[['#project+code_name]:['#project+id]],15),2,FALSE))&lt;&gt;"", "","")
)</f>
        <v/>
      </c>
      <c r="T26" s="35" t="str" cm="1">
        <f t="array" ref="T26">IF(NOT(ISBLANK(T5W_AEE[[#This Row],['#adm3+name]])),
VLOOKUP(T5W_AEE[[#This Row],['#meta+check_adm2code_adm3name]],Admin3_1[#All],5,FALSE),
IF(ISNA(VLOOKUP(LEFT(T5W_AEE[[#This Row],['#project+code_name]],15),LEFT(Cluster___Org___Projects[['#project+code_name]:['#project+id]],15),2,FALSE))&lt;&gt;"", "","")
)</f>
        <v/>
      </c>
      <c r="U26" s="57"/>
      <c r="V26" s="2"/>
      <c r="W26" s="95"/>
      <c r="X26" s="96"/>
      <c r="Y26" s="2"/>
      <c r="Z26" s="2"/>
      <c r="AA26" s="2"/>
      <c r="AB26" s="3" t="str" cm="1">
        <f t="array" ref="AB26">IF(T5W_AEE[[#This Row],['#activity+name+selected]]&lt;&gt;"",VLOOKUP(LEFT(T5W_AEE[[#This Row],['#activity+name+selected]],255),LEFT(Logframe[['#activity+name+selected]:['#activity+indicator+unit]],255),3,FALSE),"")</f>
        <v/>
      </c>
      <c r="AC26" s="3" t="str" cm="1">
        <f t="array" ref="AC26">IF(T5W_AEE[[#This Row],['#activity+name+selected]]&lt;&gt;"",VLOOKUP(LEFT(T5W_AEE[[#This Row],['#activity+name+selected]],255),LEFT(Logframe[['#activity+name+selected]:['#activity+indicator+unit]],255),2,FALSE),"")</f>
        <v/>
      </c>
      <c r="AD26" s="3" t="str" cm="1">
        <f t="array" ref="AD26">IF(T5W_AEE[[#This Row],['#activity+name+selected]]&lt;&gt;"",VLOOKUP(LEFT(T5W_AEE[[#This Row],['#activity+name+selected]],255),LEFT(Logframe[['#activity+name+selected]:['#activity+indicator+unit]],255),5,FALSE),"")</f>
        <v/>
      </c>
      <c r="AE26" s="3" t="str" cm="1">
        <f t="array" ref="AE26">IF(T5W_AEE[[#This Row],['#activity+name+selected]]&lt;&gt;"",VLOOKUP(LEFT(T5W_AEE[[#This Row],['#activity+name+selected]],255),LEFT(Logframe[['#activity+name+selected]:['#activity+indicator+unit]],255),6,FALSE),"")</f>
        <v/>
      </c>
      <c r="AF26" s="3" t="str" cm="1">
        <f t="array" ref="AF26">IF(T5W_AEE[[#This Row],['#activity+name+selected]]&lt;&gt;"",VLOOKUP(LEFT(T5W_AEE[[#This Row],['#activity+name+selected]],255),LEFT(Logframe[['#activity+name+selected]:['#direct+beneficiaries]],255),11,FALSE),"")</f>
        <v/>
      </c>
      <c r="AG26" s="38"/>
      <c r="AH26" s="113"/>
      <c r="AI26" s="114"/>
      <c r="AJ26" s="121"/>
      <c r="AK26" s="121"/>
      <c r="AL26" s="124"/>
      <c r="AM26" s="2"/>
      <c r="AN26" s="27"/>
      <c r="AO26" s="41"/>
      <c r="AP26" s="49"/>
      <c r="AQ26" s="42"/>
      <c r="AR26" s="27"/>
      <c r="AS26" s="27"/>
      <c r="AT26" s="27"/>
      <c r="AU26" s="52"/>
      <c r="AV26" s="27"/>
      <c r="AW26" s="52"/>
      <c r="AX26" s="27"/>
      <c r="AY26" s="30"/>
      <c r="AZ26" s="1"/>
    </row>
    <row r="27" spans="1:52" x14ac:dyDescent="0.25">
      <c r="A27" s="4"/>
      <c r="B27" s="75"/>
      <c r="C27" s="2"/>
      <c r="D27" s="2"/>
      <c r="E27" s="2"/>
      <c r="F27" s="90" t="str">
        <f>IF(NOT(ISBLANK(T5W_AEE[[#This Row],['#org+leader]])),VLOOKUP(T5W_AEE[[#This Row],['#org+leader]],Organizaciones!$A:$C,3,FALSE),"")</f>
        <v/>
      </c>
      <c r="G27" s="3" t="str">
        <f>IF(AND(NOT(ISBLANK(T5W_AEE[[#This Row],['#org+leader]])),T5W_AEE[[#This Row],['#meta+hrp]]="Sí"),
VLOOKUP(CONCATENATE($A$1, " # ",VLOOKUP( T5W_AEE[[#This Row],['#org+leader]],Clusters___Org[['#organization+name+selected]:['#meta+check_cluster_org]],2,FALSE)), Clusters___Org['#meta+check_cluster_org],1,FALSE),"")</f>
        <v/>
      </c>
      <c r="H27" s="2"/>
      <c r="I27" s="74" t="str" cm="1">
        <f t="array" ref="I27">IF(NOT(ISBLANK(T5W_AEE[[#This Row],['#project+code_name]])),VALUE(VLOOKUP(LEFT(T5W_AEE[[#This Row],['#project+code_name]],255),LEFT(Cluster___Org___Projects[['#project+code_name]:['#project+id]],255),2,FALSE)),"")</f>
        <v/>
      </c>
      <c r="J27"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7" s="2"/>
      <c r="L27" s="108" t="str">
        <f>IF(NOT(ISBLANK(T5W_AEE[[#This Row],['#org+impl]])),VLOOKUP(T5W_AEE[[#This Row],['#org+impl]],Organizaciones!$A:$C,3,FALSE),"")</f>
        <v/>
      </c>
      <c r="M27" s="1"/>
      <c r="N27" s="35" t="str" cm="1">
        <f t="array" aca="1" ref="N27" ca="1">IF(NOT(ISBLANK(T5W_AEE[[#This Row],['#adm1+name]])),
OFFSET(Admin1_1[[#Headers],['#adm1+name]],MATCH(T5W_AEE[[#This Row],['#adm1+name]],Admin1,0),1),
IF(ISNA(VLOOKUP(LEFT(T5W_AEE[[#This Row],['#project+code_name]],15),LEFT(Cluster___Org___Projects[['#project+code_name]:['#project+id]],15),2,FALSE))&lt;&gt;"", "","")
)</f>
        <v/>
      </c>
      <c r="O27" s="2"/>
      <c r="P27" s="70" t="str" cm="1">
        <f t="array" ref="P27">IF(NOT(ISBLANK(T5W_AEE[[#This Row],['#adm2+name]])),
CONCATENATE(T5W_AEE[[#This Row],['#adm1+code]],"-",T5W_AEE[[#This Row],['#adm2+name]]),
IF(ISNA(VLOOKUP(LEFT(T5W_AEE[[#This Row],['#project+code_name]],15),LEFT(Cluster___Org___Projects[['#project+code_name]:['#project+id]],15),2,FALSE))&lt;&gt;"", "","")
)</f>
        <v/>
      </c>
      <c r="Q27" s="35" t="str" cm="1">
        <f t="array" ref="Q27">IF(NOT(ISBLANK(T5W_AEE[[#This Row],['#adm2+name]])),
VLOOKUP(T5W_AEE[[#This Row],['#meta+check_adm1code_adm2name]],Admin2_1[#All],5,FALSE),
IF(ISNA(VLOOKUP(LEFT(T5W_AEE[[#This Row],['#project+code_name]],15),LEFT(Cluster___Org___Projects[['#project+code_name]:['#project+id]],15),2,FALSE))&lt;&gt;"", "","")
)</f>
        <v/>
      </c>
      <c r="R27" s="2"/>
      <c r="S27" s="70" t="str" cm="1">
        <f t="array" ref="S27">IF(NOT(ISBLANK(T5W_AEE[[#This Row],['#adm3+name]])),
CONCATENATE(T5W_AEE[[#This Row],['#adm2+code]],"-",T5W_AEE[[#This Row],['#adm3+name]]),
IF(ISNA(VLOOKUP(LEFT(T5W_AEE[[#This Row],['#project+code_name]],15),LEFT(Cluster___Org___Projects[['#project+code_name]:['#project+id]],15),2,FALSE))&lt;&gt;"", "","")
)</f>
        <v/>
      </c>
      <c r="T27" s="35" t="str" cm="1">
        <f t="array" ref="T27">IF(NOT(ISBLANK(T5W_AEE[[#This Row],['#adm3+name]])),
VLOOKUP(T5W_AEE[[#This Row],['#meta+check_adm2code_adm3name]],Admin3_1[#All],5,FALSE),
IF(ISNA(VLOOKUP(LEFT(T5W_AEE[[#This Row],['#project+code_name]],15),LEFT(Cluster___Org___Projects[['#project+code_name]:['#project+id]],15),2,FALSE))&lt;&gt;"", "","")
)</f>
        <v/>
      </c>
      <c r="U27" s="57"/>
      <c r="V27" s="2"/>
      <c r="W27" s="95"/>
      <c r="X27" s="96"/>
      <c r="Y27" s="2"/>
      <c r="Z27" s="2"/>
      <c r="AA27" s="2"/>
      <c r="AB27" s="3" t="str" cm="1">
        <f t="array" ref="AB27">IF(T5W_AEE[[#This Row],['#activity+name+selected]]&lt;&gt;"",VLOOKUP(LEFT(T5W_AEE[[#This Row],['#activity+name+selected]],255),LEFT(Logframe[['#activity+name+selected]:['#activity+indicator+unit]],255),3,FALSE),"")</f>
        <v/>
      </c>
      <c r="AC27" s="3" t="str" cm="1">
        <f t="array" ref="AC27">IF(T5W_AEE[[#This Row],['#activity+name+selected]]&lt;&gt;"",VLOOKUP(LEFT(T5W_AEE[[#This Row],['#activity+name+selected]],255),LEFT(Logframe[['#activity+name+selected]:['#activity+indicator+unit]],255),2,FALSE),"")</f>
        <v/>
      </c>
      <c r="AD27" s="3" t="str" cm="1">
        <f t="array" ref="AD27">IF(T5W_AEE[[#This Row],['#activity+name+selected]]&lt;&gt;"",VLOOKUP(LEFT(T5W_AEE[[#This Row],['#activity+name+selected]],255),LEFT(Logframe[['#activity+name+selected]:['#activity+indicator+unit]],255),5,FALSE),"")</f>
        <v/>
      </c>
      <c r="AE27" s="3" t="str" cm="1">
        <f t="array" ref="AE27">IF(T5W_AEE[[#This Row],['#activity+name+selected]]&lt;&gt;"",VLOOKUP(LEFT(T5W_AEE[[#This Row],['#activity+name+selected]],255),LEFT(Logframe[['#activity+name+selected]:['#activity+indicator+unit]],255),6,FALSE),"")</f>
        <v/>
      </c>
      <c r="AF27" s="3" t="str" cm="1">
        <f t="array" ref="AF27">IF(T5W_AEE[[#This Row],['#activity+name+selected]]&lt;&gt;"",VLOOKUP(LEFT(T5W_AEE[[#This Row],['#activity+name+selected]],255),LEFT(Logframe[['#activity+name+selected]:['#direct+beneficiaries]],255),11,FALSE),"")</f>
        <v/>
      </c>
      <c r="AG27" s="38"/>
      <c r="AH27" s="113"/>
      <c r="AI27" s="114"/>
      <c r="AJ27" s="121"/>
      <c r="AK27" s="121"/>
      <c r="AL27" s="124"/>
      <c r="AM27" s="2"/>
      <c r="AN27" s="27"/>
      <c r="AO27" s="41"/>
      <c r="AP27" s="49"/>
      <c r="AQ27" s="42"/>
      <c r="AR27" s="27"/>
      <c r="AS27" s="27"/>
      <c r="AT27" s="27"/>
      <c r="AU27" s="52"/>
      <c r="AV27" s="27"/>
      <c r="AW27" s="52"/>
      <c r="AX27" s="27"/>
      <c r="AY27" s="30"/>
      <c r="AZ27" s="1"/>
    </row>
    <row r="28" spans="1:52" x14ac:dyDescent="0.25">
      <c r="A28" s="4"/>
      <c r="B28" s="75"/>
      <c r="C28" s="2"/>
      <c r="D28" s="2"/>
      <c r="E28" s="2"/>
      <c r="F28" s="90" t="str">
        <f>IF(NOT(ISBLANK(T5W_AEE[[#This Row],['#org+leader]])),VLOOKUP(T5W_AEE[[#This Row],['#org+leader]],Organizaciones!$A:$C,3,FALSE),"")</f>
        <v/>
      </c>
      <c r="G28" s="3" t="str">
        <f>IF(AND(NOT(ISBLANK(T5W_AEE[[#This Row],['#org+leader]])),T5W_AEE[[#This Row],['#meta+hrp]]="Sí"),
VLOOKUP(CONCATENATE($A$1, " # ",VLOOKUP( T5W_AEE[[#This Row],['#org+leader]],Clusters___Org[['#organization+name+selected]:['#meta+check_cluster_org]],2,FALSE)), Clusters___Org['#meta+check_cluster_org],1,FALSE),"")</f>
        <v/>
      </c>
      <c r="H28" s="2"/>
      <c r="I28" s="74" t="str" cm="1">
        <f t="array" ref="I28">IF(NOT(ISBLANK(T5W_AEE[[#This Row],['#project+code_name]])),VALUE(VLOOKUP(LEFT(T5W_AEE[[#This Row],['#project+code_name]],255),LEFT(Cluster___Org___Projects[['#project+code_name]:['#project+id]],255),2,FALSE)),"")</f>
        <v/>
      </c>
      <c r="J28"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8" s="2"/>
      <c r="L28" s="108" t="str">
        <f>IF(NOT(ISBLANK(T5W_AEE[[#This Row],['#org+impl]])),VLOOKUP(T5W_AEE[[#This Row],['#org+impl]],Organizaciones!$A:$C,3,FALSE),"")</f>
        <v/>
      </c>
      <c r="M28" s="1"/>
      <c r="N28" s="35" t="str" cm="1">
        <f t="array" aca="1" ref="N28" ca="1">IF(NOT(ISBLANK(T5W_AEE[[#This Row],['#adm1+name]])),
OFFSET(Admin1_1[[#Headers],['#adm1+name]],MATCH(T5W_AEE[[#This Row],['#adm1+name]],Admin1,0),1),
IF(ISNA(VLOOKUP(LEFT(T5W_AEE[[#This Row],['#project+code_name]],15),LEFT(Cluster___Org___Projects[['#project+code_name]:['#project+id]],15),2,FALSE))&lt;&gt;"", "","")
)</f>
        <v/>
      </c>
      <c r="O28" s="2"/>
      <c r="P28" s="70" t="str" cm="1">
        <f t="array" ref="P28">IF(NOT(ISBLANK(T5W_AEE[[#This Row],['#adm2+name]])),
CONCATENATE(T5W_AEE[[#This Row],['#adm1+code]],"-",T5W_AEE[[#This Row],['#adm2+name]]),
IF(ISNA(VLOOKUP(LEFT(T5W_AEE[[#This Row],['#project+code_name]],15),LEFT(Cluster___Org___Projects[['#project+code_name]:['#project+id]],15),2,FALSE))&lt;&gt;"", "","")
)</f>
        <v/>
      </c>
      <c r="Q28" s="35" t="str" cm="1">
        <f t="array" ref="Q28">IF(NOT(ISBLANK(T5W_AEE[[#This Row],['#adm2+name]])),
VLOOKUP(T5W_AEE[[#This Row],['#meta+check_adm1code_adm2name]],Admin2_1[#All],5,FALSE),
IF(ISNA(VLOOKUP(LEFT(T5W_AEE[[#This Row],['#project+code_name]],15),LEFT(Cluster___Org___Projects[['#project+code_name]:['#project+id]],15),2,FALSE))&lt;&gt;"", "","")
)</f>
        <v/>
      </c>
      <c r="R28" s="2"/>
      <c r="S28" s="70" t="str" cm="1">
        <f t="array" ref="S28">IF(NOT(ISBLANK(T5W_AEE[[#This Row],['#adm3+name]])),
CONCATENATE(T5W_AEE[[#This Row],['#adm2+code]],"-",T5W_AEE[[#This Row],['#adm3+name]]),
IF(ISNA(VLOOKUP(LEFT(T5W_AEE[[#This Row],['#project+code_name]],15),LEFT(Cluster___Org___Projects[['#project+code_name]:['#project+id]],15),2,FALSE))&lt;&gt;"", "","")
)</f>
        <v/>
      </c>
      <c r="T28" s="35" t="str" cm="1">
        <f t="array" ref="T28">IF(NOT(ISBLANK(T5W_AEE[[#This Row],['#adm3+name]])),
VLOOKUP(T5W_AEE[[#This Row],['#meta+check_adm2code_adm3name]],Admin3_1[#All],5,FALSE),
IF(ISNA(VLOOKUP(LEFT(T5W_AEE[[#This Row],['#project+code_name]],15),LEFT(Cluster___Org___Projects[['#project+code_name]:['#project+id]],15),2,FALSE))&lt;&gt;"", "","")
)</f>
        <v/>
      </c>
      <c r="U28" s="57"/>
      <c r="V28" s="2"/>
      <c r="W28" s="95"/>
      <c r="X28" s="96"/>
      <c r="Y28" s="2"/>
      <c r="Z28" s="2"/>
      <c r="AA28" s="2"/>
      <c r="AB28" s="3" t="str" cm="1">
        <f t="array" ref="AB28">IF(T5W_AEE[[#This Row],['#activity+name+selected]]&lt;&gt;"",VLOOKUP(LEFT(T5W_AEE[[#This Row],['#activity+name+selected]],255),LEFT(Logframe[['#activity+name+selected]:['#activity+indicator+unit]],255),3,FALSE),"")</f>
        <v/>
      </c>
      <c r="AC28" s="3" t="str" cm="1">
        <f t="array" ref="AC28">IF(T5W_AEE[[#This Row],['#activity+name+selected]]&lt;&gt;"",VLOOKUP(LEFT(T5W_AEE[[#This Row],['#activity+name+selected]],255),LEFT(Logframe[['#activity+name+selected]:['#activity+indicator+unit]],255),2,FALSE),"")</f>
        <v/>
      </c>
      <c r="AD28" s="3" t="str" cm="1">
        <f t="array" ref="AD28">IF(T5W_AEE[[#This Row],['#activity+name+selected]]&lt;&gt;"",VLOOKUP(LEFT(T5W_AEE[[#This Row],['#activity+name+selected]],255),LEFT(Logframe[['#activity+name+selected]:['#activity+indicator+unit]],255),5,FALSE),"")</f>
        <v/>
      </c>
      <c r="AE28" s="3" t="str" cm="1">
        <f t="array" ref="AE28">IF(T5W_AEE[[#This Row],['#activity+name+selected]]&lt;&gt;"",VLOOKUP(LEFT(T5W_AEE[[#This Row],['#activity+name+selected]],255),LEFT(Logframe[['#activity+name+selected]:['#activity+indicator+unit]],255),6,FALSE),"")</f>
        <v/>
      </c>
      <c r="AF28" s="3" t="str" cm="1">
        <f t="array" ref="AF28">IF(T5W_AEE[[#This Row],['#activity+name+selected]]&lt;&gt;"",VLOOKUP(LEFT(T5W_AEE[[#This Row],['#activity+name+selected]],255),LEFT(Logframe[['#activity+name+selected]:['#direct+beneficiaries]],255),11,FALSE),"")</f>
        <v/>
      </c>
      <c r="AG28" s="38"/>
      <c r="AH28" s="113"/>
      <c r="AI28" s="114"/>
      <c r="AJ28" s="121"/>
      <c r="AK28" s="121"/>
      <c r="AL28" s="124"/>
      <c r="AM28" s="2"/>
      <c r="AN28" s="27"/>
      <c r="AO28" s="41"/>
      <c r="AP28" s="49"/>
      <c r="AQ28" s="42"/>
      <c r="AR28" s="27"/>
      <c r="AS28" s="27"/>
      <c r="AT28" s="27"/>
      <c r="AU28" s="52"/>
      <c r="AV28" s="27"/>
      <c r="AW28" s="52"/>
      <c r="AX28" s="27"/>
      <c r="AY28" s="30"/>
      <c r="AZ28" s="1"/>
    </row>
    <row r="29" spans="1:52" x14ac:dyDescent="0.25">
      <c r="A29" s="4"/>
      <c r="B29" s="75"/>
      <c r="C29" s="2"/>
      <c r="D29" s="2"/>
      <c r="E29" s="2"/>
      <c r="F29" s="90" t="str">
        <f>IF(NOT(ISBLANK(T5W_AEE[[#This Row],['#org+leader]])),VLOOKUP(T5W_AEE[[#This Row],['#org+leader]],Organizaciones!$A:$C,3,FALSE),"")</f>
        <v/>
      </c>
      <c r="G29" s="3" t="str">
        <f>IF(AND(NOT(ISBLANK(T5W_AEE[[#This Row],['#org+leader]])),T5W_AEE[[#This Row],['#meta+hrp]]="Sí"),
VLOOKUP(CONCATENATE($A$1, " # ",VLOOKUP( T5W_AEE[[#This Row],['#org+leader]],Clusters___Org[['#organization+name+selected]:['#meta+check_cluster_org]],2,FALSE)), Clusters___Org['#meta+check_cluster_org],1,FALSE),"")</f>
        <v/>
      </c>
      <c r="H29" s="2"/>
      <c r="I29" s="74" t="str" cm="1">
        <f t="array" ref="I29">IF(NOT(ISBLANK(T5W_AEE[[#This Row],['#project+code_name]])),VALUE(VLOOKUP(LEFT(T5W_AEE[[#This Row],['#project+code_name]],255),LEFT(Cluster___Org___Projects[['#project+code_name]:['#project+id]],255),2,FALSE)),"")</f>
        <v/>
      </c>
      <c r="J29"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29" s="2"/>
      <c r="L29" s="108" t="str">
        <f>IF(NOT(ISBLANK(T5W_AEE[[#This Row],['#org+impl]])),VLOOKUP(T5W_AEE[[#This Row],['#org+impl]],Organizaciones!$A:$C,3,FALSE),"")</f>
        <v/>
      </c>
      <c r="M29" s="1"/>
      <c r="N29" s="35" t="str" cm="1">
        <f t="array" aca="1" ref="N29" ca="1">IF(NOT(ISBLANK(T5W_AEE[[#This Row],['#adm1+name]])),
OFFSET(Admin1_1[[#Headers],['#adm1+name]],MATCH(T5W_AEE[[#This Row],['#adm1+name]],Admin1,0),1),
IF(ISNA(VLOOKUP(LEFT(T5W_AEE[[#This Row],['#project+code_name]],15),LEFT(Cluster___Org___Projects[['#project+code_name]:['#project+id]],15),2,FALSE))&lt;&gt;"", "","")
)</f>
        <v/>
      </c>
      <c r="O29" s="2"/>
      <c r="P29" s="70" t="str" cm="1">
        <f t="array" ref="P29">IF(NOT(ISBLANK(T5W_AEE[[#This Row],['#adm2+name]])),
CONCATENATE(T5W_AEE[[#This Row],['#adm1+code]],"-",T5W_AEE[[#This Row],['#adm2+name]]),
IF(ISNA(VLOOKUP(LEFT(T5W_AEE[[#This Row],['#project+code_name]],15),LEFT(Cluster___Org___Projects[['#project+code_name]:['#project+id]],15),2,FALSE))&lt;&gt;"", "","")
)</f>
        <v/>
      </c>
      <c r="Q29" s="35" t="str" cm="1">
        <f t="array" ref="Q29">IF(NOT(ISBLANK(T5W_AEE[[#This Row],['#adm2+name]])),
VLOOKUP(T5W_AEE[[#This Row],['#meta+check_adm1code_adm2name]],Admin2_1[#All],5,FALSE),
IF(ISNA(VLOOKUP(LEFT(T5W_AEE[[#This Row],['#project+code_name]],15),LEFT(Cluster___Org___Projects[['#project+code_name]:['#project+id]],15),2,FALSE))&lt;&gt;"", "","")
)</f>
        <v/>
      </c>
      <c r="R29" s="2"/>
      <c r="S29" s="70" t="str" cm="1">
        <f t="array" ref="S29">IF(NOT(ISBLANK(T5W_AEE[[#This Row],['#adm3+name]])),
CONCATENATE(T5W_AEE[[#This Row],['#adm2+code]],"-",T5W_AEE[[#This Row],['#adm3+name]]),
IF(ISNA(VLOOKUP(LEFT(T5W_AEE[[#This Row],['#project+code_name]],15),LEFT(Cluster___Org___Projects[['#project+code_name]:['#project+id]],15),2,FALSE))&lt;&gt;"", "","")
)</f>
        <v/>
      </c>
      <c r="T29" s="35" t="str" cm="1">
        <f t="array" ref="T29">IF(NOT(ISBLANK(T5W_AEE[[#This Row],['#adm3+name]])),
VLOOKUP(T5W_AEE[[#This Row],['#meta+check_adm2code_adm3name]],Admin3_1[#All],5,FALSE),
IF(ISNA(VLOOKUP(LEFT(T5W_AEE[[#This Row],['#project+code_name]],15),LEFT(Cluster___Org___Projects[['#project+code_name]:['#project+id]],15),2,FALSE))&lt;&gt;"", "","")
)</f>
        <v/>
      </c>
      <c r="U29" s="57"/>
      <c r="V29" s="2"/>
      <c r="W29" s="95"/>
      <c r="X29" s="96"/>
      <c r="Y29" s="2"/>
      <c r="Z29" s="2"/>
      <c r="AA29" s="2"/>
      <c r="AB29" s="3" t="str" cm="1">
        <f t="array" ref="AB29">IF(T5W_AEE[[#This Row],['#activity+name+selected]]&lt;&gt;"",VLOOKUP(LEFT(T5W_AEE[[#This Row],['#activity+name+selected]],255),LEFT(Logframe[['#activity+name+selected]:['#activity+indicator+unit]],255),3,FALSE),"")</f>
        <v/>
      </c>
      <c r="AC29" s="3" t="str" cm="1">
        <f t="array" ref="AC29">IF(T5W_AEE[[#This Row],['#activity+name+selected]]&lt;&gt;"",VLOOKUP(LEFT(T5W_AEE[[#This Row],['#activity+name+selected]],255),LEFT(Logframe[['#activity+name+selected]:['#activity+indicator+unit]],255),2,FALSE),"")</f>
        <v/>
      </c>
      <c r="AD29" s="3" t="str" cm="1">
        <f t="array" ref="AD29">IF(T5W_AEE[[#This Row],['#activity+name+selected]]&lt;&gt;"",VLOOKUP(LEFT(T5W_AEE[[#This Row],['#activity+name+selected]],255),LEFT(Logframe[['#activity+name+selected]:['#activity+indicator+unit]],255),5,FALSE),"")</f>
        <v/>
      </c>
      <c r="AE29" s="3" t="str" cm="1">
        <f t="array" ref="AE29">IF(T5W_AEE[[#This Row],['#activity+name+selected]]&lt;&gt;"",VLOOKUP(LEFT(T5W_AEE[[#This Row],['#activity+name+selected]],255),LEFT(Logframe[['#activity+name+selected]:['#activity+indicator+unit]],255),6,FALSE),"")</f>
        <v/>
      </c>
      <c r="AF29" s="3" t="str" cm="1">
        <f t="array" ref="AF29">IF(T5W_AEE[[#This Row],['#activity+name+selected]]&lt;&gt;"",VLOOKUP(LEFT(T5W_AEE[[#This Row],['#activity+name+selected]],255),LEFT(Logframe[['#activity+name+selected]:['#direct+beneficiaries]],255),11,FALSE),"")</f>
        <v/>
      </c>
      <c r="AG29" s="38"/>
      <c r="AH29" s="113"/>
      <c r="AI29" s="114"/>
      <c r="AJ29" s="121"/>
      <c r="AK29" s="121"/>
      <c r="AL29" s="124"/>
      <c r="AM29" s="2"/>
      <c r="AN29" s="27"/>
      <c r="AO29" s="41"/>
      <c r="AP29" s="49"/>
      <c r="AQ29" s="42"/>
      <c r="AR29" s="27"/>
      <c r="AS29" s="27"/>
      <c r="AT29" s="27"/>
      <c r="AU29" s="52"/>
      <c r="AV29" s="27"/>
      <c r="AW29" s="52"/>
      <c r="AX29" s="27"/>
      <c r="AY29" s="30"/>
      <c r="AZ29" s="1"/>
    </row>
    <row r="30" spans="1:52" x14ac:dyDescent="0.25">
      <c r="A30" s="4"/>
      <c r="B30" s="75"/>
      <c r="C30" s="2"/>
      <c r="D30" s="2"/>
      <c r="E30" s="2"/>
      <c r="F30" s="90" t="str">
        <f>IF(NOT(ISBLANK(T5W_AEE[[#This Row],['#org+leader]])),VLOOKUP(T5W_AEE[[#This Row],['#org+leader]],Organizaciones!$A:$C,3,FALSE),"")</f>
        <v/>
      </c>
      <c r="G30" s="3" t="str">
        <f>IF(AND(NOT(ISBLANK(T5W_AEE[[#This Row],['#org+leader]])),T5W_AEE[[#This Row],['#meta+hrp]]="Sí"),
VLOOKUP(CONCATENATE($A$1, " # ",VLOOKUP( T5W_AEE[[#This Row],['#org+leader]],Clusters___Org[['#organization+name+selected]:['#meta+check_cluster_org]],2,FALSE)), Clusters___Org['#meta+check_cluster_org],1,FALSE),"")</f>
        <v/>
      </c>
      <c r="H30" s="2"/>
      <c r="I30" s="74" t="str" cm="1">
        <f t="array" ref="I30">IF(NOT(ISBLANK(T5W_AEE[[#This Row],['#project+code_name]])),VALUE(VLOOKUP(LEFT(T5W_AEE[[#This Row],['#project+code_name]],255),LEFT(Cluster___Org___Projects[['#project+code_name]:['#project+id]],255),2,FALSE)),"")</f>
        <v/>
      </c>
      <c r="J30"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30" s="2"/>
      <c r="L30" s="108" t="str">
        <f>IF(NOT(ISBLANK(T5W_AEE[[#This Row],['#org+impl]])),VLOOKUP(T5W_AEE[[#This Row],['#org+impl]],Organizaciones!$A:$C,3,FALSE),"")</f>
        <v/>
      </c>
      <c r="M30" s="1"/>
      <c r="N30" s="35" t="str" cm="1">
        <f t="array" aca="1" ref="N30" ca="1">IF(NOT(ISBLANK(T5W_AEE[[#This Row],['#adm1+name]])),
OFFSET(Admin1_1[[#Headers],['#adm1+name]],MATCH(T5W_AEE[[#This Row],['#adm1+name]],Admin1,0),1),
IF(ISNA(VLOOKUP(LEFT(T5W_AEE[[#This Row],['#project+code_name]],15),LEFT(Cluster___Org___Projects[['#project+code_name]:['#project+id]],15),2,FALSE))&lt;&gt;"", "","")
)</f>
        <v/>
      </c>
      <c r="O30" s="2"/>
      <c r="P30" s="70" t="str" cm="1">
        <f t="array" ref="P30">IF(NOT(ISBLANK(T5W_AEE[[#This Row],['#adm2+name]])),
CONCATENATE(T5W_AEE[[#This Row],['#adm1+code]],"-",T5W_AEE[[#This Row],['#adm2+name]]),
IF(ISNA(VLOOKUP(LEFT(T5W_AEE[[#This Row],['#project+code_name]],15),LEFT(Cluster___Org___Projects[['#project+code_name]:['#project+id]],15),2,FALSE))&lt;&gt;"", "","")
)</f>
        <v/>
      </c>
      <c r="Q30" s="35" t="str" cm="1">
        <f t="array" ref="Q30">IF(NOT(ISBLANK(T5W_AEE[[#This Row],['#adm2+name]])),
VLOOKUP(T5W_AEE[[#This Row],['#meta+check_adm1code_adm2name]],Admin2_1[#All],5,FALSE),
IF(ISNA(VLOOKUP(LEFT(T5W_AEE[[#This Row],['#project+code_name]],15),LEFT(Cluster___Org___Projects[['#project+code_name]:['#project+id]],15),2,FALSE))&lt;&gt;"", "","")
)</f>
        <v/>
      </c>
      <c r="R30" s="2"/>
      <c r="S30" s="70" t="str" cm="1">
        <f t="array" ref="S30">IF(NOT(ISBLANK(T5W_AEE[[#This Row],['#adm3+name]])),
CONCATENATE(T5W_AEE[[#This Row],['#adm2+code]],"-",T5W_AEE[[#This Row],['#adm3+name]]),
IF(ISNA(VLOOKUP(LEFT(T5W_AEE[[#This Row],['#project+code_name]],15),LEFT(Cluster___Org___Projects[['#project+code_name]:['#project+id]],15),2,FALSE))&lt;&gt;"", "","")
)</f>
        <v/>
      </c>
      <c r="T30" s="35" t="str" cm="1">
        <f t="array" ref="T30">IF(NOT(ISBLANK(T5W_AEE[[#This Row],['#adm3+name]])),
VLOOKUP(T5W_AEE[[#This Row],['#meta+check_adm2code_adm3name]],Admin3_1[#All],5,FALSE),
IF(ISNA(VLOOKUP(LEFT(T5W_AEE[[#This Row],['#project+code_name]],15),LEFT(Cluster___Org___Projects[['#project+code_name]:['#project+id]],15),2,FALSE))&lt;&gt;"", "","")
)</f>
        <v/>
      </c>
      <c r="U30" s="57"/>
      <c r="V30" s="2"/>
      <c r="W30" s="95"/>
      <c r="X30" s="96"/>
      <c r="Y30" s="2"/>
      <c r="Z30" s="2"/>
      <c r="AA30" s="2"/>
      <c r="AB30" s="3" t="str" cm="1">
        <f t="array" ref="AB30">IF(T5W_AEE[[#This Row],['#activity+name+selected]]&lt;&gt;"",VLOOKUP(LEFT(T5W_AEE[[#This Row],['#activity+name+selected]],255),LEFT(Logframe[['#activity+name+selected]:['#activity+indicator+unit]],255),3,FALSE),"")</f>
        <v/>
      </c>
      <c r="AC30" s="3" t="str" cm="1">
        <f t="array" ref="AC30">IF(T5W_AEE[[#This Row],['#activity+name+selected]]&lt;&gt;"",VLOOKUP(LEFT(T5W_AEE[[#This Row],['#activity+name+selected]],255),LEFT(Logframe[['#activity+name+selected]:['#activity+indicator+unit]],255),2,FALSE),"")</f>
        <v/>
      </c>
      <c r="AD30" s="3" t="str" cm="1">
        <f t="array" ref="AD30">IF(T5W_AEE[[#This Row],['#activity+name+selected]]&lt;&gt;"",VLOOKUP(LEFT(T5W_AEE[[#This Row],['#activity+name+selected]],255),LEFT(Logframe[['#activity+name+selected]:['#activity+indicator+unit]],255),5,FALSE),"")</f>
        <v/>
      </c>
      <c r="AE30" s="3" t="str" cm="1">
        <f t="array" ref="AE30">IF(T5W_AEE[[#This Row],['#activity+name+selected]]&lt;&gt;"",VLOOKUP(LEFT(T5W_AEE[[#This Row],['#activity+name+selected]],255),LEFT(Logframe[['#activity+name+selected]:['#activity+indicator+unit]],255),6,FALSE),"")</f>
        <v/>
      </c>
      <c r="AF30" s="3" t="str" cm="1">
        <f t="array" ref="AF30">IF(T5W_AEE[[#This Row],['#activity+name+selected]]&lt;&gt;"",VLOOKUP(LEFT(T5W_AEE[[#This Row],['#activity+name+selected]],255),LEFT(Logframe[['#activity+name+selected]:['#direct+beneficiaries]],255),11,FALSE),"")</f>
        <v/>
      </c>
      <c r="AG30" s="38"/>
      <c r="AH30" s="113"/>
      <c r="AI30" s="114"/>
      <c r="AJ30" s="121"/>
      <c r="AK30" s="121"/>
      <c r="AL30" s="124"/>
      <c r="AM30" s="2"/>
      <c r="AN30" s="27"/>
      <c r="AO30" s="41"/>
      <c r="AP30" s="49"/>
      <c r="AQ30" s="42"/>
      <c r="AR30" s="27"/>
      <c r="AS30" s="27"/>
      <c r="AT30" s="27"/>
      <c r="AU30" s="52"/>
      <c r="AV30" s="27"/>
      <c r="AW30" s="52"/>
      <c r="AX30" s="27"/>
      <c r="AY30" s="30"/>
      <c r="AZ30" s="1"/>
    </row>
    <row r="31" spans="1:52" x14ac:dyDescent="0.25">
      <c r="A31" s="4"/>
      <c r="B31" s="75"/>
      <c r="C31" s="2"/>
      <c r="D31" s="2"/>
      <c r="E31" s="2"/>
      <c r="F31" s="90" t="str">
        <f>IF(NOT(ISBLANK(T5W_AEE[[#This Row],['#org+leader]])),VLOOKUP(T5W_AEE[[#This Row],['#org+leader]],Organizaciones!$A:$C,3,FALSE),"")</f>
        <v/>
      </c>
      <c r="G31" s="3" t="str">
        <f>IF(AND(NOT(ISBLANK(T5W_AEE[[#This Row],['#org+leader]])),T5W_AEE[[#This Row],['#meta+hrp]]="Sí"),
VLOOKUP(CONCATENATE($A$1, " # ",VLOOKUP( T5W_AEE[[#This Row],['#org+leader]],Clusters___Org[['#organization+name+selected]:['#meta+check_cluster_org]],2,FALSE)), Clusters___Org['#meta+check_cluster_org],1,FALSE),"")</f>
        <v/>
      </c>
      <c r="H31" s="2"/>
      <c r="I31" s="74" t="str" cm="1">
        <f t="array" ref="I31">IF(NOT(ISBLANK(T5W_AEE[[#This Row],['#project+code_name]])),VALUE(VLOOKUP(LEFT(T5W_AEE[[#This Row],['#project+code_name]],255),LEFT(Cluster___Org___Projects[['#project+code_name]:['#project+id]],255),2,FALSE)),"")</f>
        <v/>
      </c>
      <c r="J31"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31" s="2"/>
      <c r="L31" s="108" t="str">
        <f>IF(NOT(ISBLANK(T5W_AEE[[#This Row],['#org+impl]])),VLOOKUP(T5W_AEE[[#This Row],['#org+impl]],Organizaciones!$A:$C,3,FALSE),"")</f>
        <v/>
      </c>
      <c r="M31" s="1"/>
      <c r="N31" s="35" t="str" cm="1">
        <f t="array" aca="1" ref="N31" ca="1">IF(NOT(ISBLANK(T5W_AEE[[#This Row],['#adm1+name]])),
OFFSET(Admin1_1[[#Headers],['#adm1+name]],MATCH(T5W_AEE[[#This Row],['#adm1+name]],Admin1,0),1),
IF(ISNA(VLOOKUP(LEFT(T5W_AEE[[#This Row],['#project+code_name]],15),LEFT(Cluster___Org___Projects[['#project+code_name]:['#project+id]],15),2,FALSE))&lt;&gt;"", "","")
)</f>
        <v/>
      </c>
      <c r="O31" s="2"/>
      <c r="P31" s="70" t="str" cm="1">
        <f t="array" ref="P31">IF(NOT(ISBLANK(T5W_AEE[[#This Row],['#adm2+name]])),
CONCATENATE(T5W_AEE[[#This Row],['#adm1+code]],"-",T5W_AEE[[#This Row],['#adm2+name]]),
IF(ISNA(VLOOKUP(LEFT(T5W_AEE[[#This Row],['#project+code_name]],15),LEFT(Cluster___Org___Projects[['#project+code_name]:['#project+id]],15),2,FALSE))&lt;&gt;"", "","")
)</f>
        <v/>
      </c>
      <c r="Q31" s="35" t="str" cm="1">
        <f t="array" ref="Q31">IF(NOT(ISBLANK(T5W_AEE[[#This Row],['#adm2+name]])),
VLOOKUP(T5W_AEE[[#This Row],['#meta+check_adm1code_adm2name]],Admin2_1[#All],5,FALSE),
IF(ISNA(VLOOKUP(LEFT(T5W_AEE[[#This Row],['#project+code_name]],15),LEFT(Cluster___Org___Projects[['#project+code_name]:['#project+id]],15),2,FALSE))&lt;&gt;"", "","")
)</f>
        <v/>
      </c>
      <c r="R31" s="2"/>
      <c r="S31" s="70" t="str" cm="1">
        <f t="array" ref="S31">IF(NOT(ISBLANK(T5W_AEE[[#This Row],['#adm3+name]])),
CONCATENATE(T5W_AEE[[#This Row],['#adm2+code]],"-",T5W_AEE[[#This Row],['#adm3+name]]),
IF(ISNA(VLOOKUP(LEFT(T5W_AEE[[#This Row],['#project+code_name]],15),LEFT(Cluster___Org___Projects[['#project+code_name]:['#project+id]],15),2,FALSE))&lt;&gt;"", "","")
)</f>
        <v/>
      </c>
      <c r="T31" s="35" t="str" cm="1">
        <f t="array" ref="T31">IF(NOT(ISBLANK(T5W_AEE[[#This Row],['#adm3+name]])),
VLOOKUP(T5W_AEE[[#This Row],['#meta+check_adm2code_adm3name]],Admin3_1[#All],5,FALSE),
IF(ISNA(VLOOKUP(LEFT(T5W_AEE[[#This Row],['#project+code_name]],15),LEFT(Cluster___Org___Projects[['#project+code_name]:['#project+id]],15),2,FALSE))&lt;&gt;"", "","")
)</f>
        <v/>
      </c>
      <c r="U31" s="57"/>
      <c r="V31" s="2"/>
      <c r="W31" s="95"/>
      <c r="X31" s="96"/>
      <c r="Y31" s="2"/>
      <c r="Z31" s="2"/>
      <c r="AA31" s="2"/>
      <c r="AB31" s="3" t="str" cm="1">
        <f t="array" ref="AB31">IF(T5W_AEE[[#This Row],['#activity+name+selected]]&lt;&gt;"",VLOOKUP(LEFT(T5W_AEE[[#This Row],['#activity+name+selected]],255),LEFT(Logframe[['#activity+name+selected]:['#activity+indicator+unit]],255),3,FALSE),"")</f>
        <v/>
      </c>
      <c r="AC31" s="3" t="str" cm="1">
        <f t="array" ref="AC31">IF(T5W_AEE[[#This Row],['#activity+name+selected]]&lt;&gt;"",VLOOKUP(LEFT(T5W_AEE[[#This Row],['#activity+name+selected]],255),LEFT(Logframe[['#activity+name+selected]:['#activity+indicator+unit]],255),2,FALSE),"")</f>
        <v/>
      </c>
      <c r="AD31" s="3" t="str" cm="1">
        <f t="array" ref="AD31">IF(T5W_AEE[[#This Row],['#activity+name+selected]]&lt;&gt;"",VLOOKUP(LEFT(T5W_AEE[[#This Row],['#activity+name+selected]],255),LEFT(Logframe[['#activity+name+selected]:['#activity+indicator+unit]],255),5,FALSE),"")</f>
        <v/>
      </c>
      <c r="AE31" s="3" t="str" cm="1">
        <f t="array" ref="AE31">IF(T5W_AEE[[#This Row],['#activity+name+selected]]&lt;&gt;"",VLOOKUP(LEFT(T5W_AEE[[#This Row],['#activity+name+selected]],255),LEFT(Logframe[['#activity+name+selected]:['#activity+indicator+unit]],255),6,FALSE),"")</f>
        <v/>
      </c>
      <c r="AF31" s="3" t="str" cm="1">
        <f t="array" ref="AF31">IF(T5W_AEE[[#This Row],['#activity+name+selected]]&lt;&gt;"",VLOOKUP(LEFT(T5W_AEE[[#This Row],['#activity+name+selected]],255),LEFT(Logframe[['#activity+name+selected]:['#direct+beneficiaries]],255),11,FALSE),"")</f>
        <v/>
      </c>
      <c r="AG31" s="38"/>
      <c r="AH31" s="113"/>
      <c r="AI31" s="114"/>
      <c r="AJ31" s="121"/>
      <c r="AK31" s="121"/>
      <c r="AL31" s="124"/>
      <c r="AM31" s="2"/>
      <c r="AN31" s="27"/>
      <c r="AO31" s="41"/>
      <c r="AP31" s="49"/>
      <c r="AQ31" s="42"/>
      <c r="AR31" s="27"/>
      <c r="AS31" s="27"/>
      <c r="AT31" s="27"/>
      <c r="AU31" s="52"/>
      <c r="AV31" s="27"/>
      <c r="AW31" s="52"/>
      <c r="AX31" s="27"/>
      <c r="AY31" s="30"/>
      <c r="AZ31" s="1"/>
    </row>
    <row r="32" spans="1:52" x14ac:dyDescent="0.25">
      <c r="A32" s="4"/>
      <c r="B32" s="75"/>
      <c r="C32" s="2"/>
      <c r="D32" s="2"/>
      <c r="E32" s="2"/>
      <c r="F32" s="90" t="str">
        <f>IF(NOT(ISBLANK(T5W_AEE[[#This Row],['#org+leader]])),VLOOKUP(T5W_AEE[[#This Row],['#org+leader]],Organizaciones!$A:$C,3,FALSE),"")</f>
        <v/>
      </c>
      <c r="G32" s="3" t="str">
        <f>IF(AND(NOT(ISBLANK(T5W_AEE[[#This Row],['#org+leader]])),T5W_AEE[[#This Row],['#meta+hrp]]="Sí"),
VLOOKUP(CONCATENATE($A$1, " # ",VLOOKUP( T5W_AEE[[#This Row],['#org+leader]],Clusters___Org[['#organization+name+selected]:['#meta+check_cluster_org]],2,FALSE)), Clusters___Org['#meta+check_cluster_org],1,FALSE),"")</f>
        <v/>
      </c>
      <c r="H32" s="2"/>
      <c r="I32" s="74" t="str" cm="1">
        <f t="array" ref="I32">IF(NOT(ISBLANK(T5W_AEE[[#This Row],['#project+code_name]])),VALUE(VLOOKUP(LEFT(T5W_AEE[[#This Row],['#project+code_name]],255),LEFT(Cluster___Org___Projects[['#project+code_name]:['#project+id]],255),2,FALSE)),"")</f>
        <v/>
      </c>
      <c r="J32"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32" s="2"/>
      <c r="L32" s="108" t="str">
        <f>IF(NOT(ISBLANK(T5W_AEE[[#This Row],['#org+impl]])),VLOOKUP(T5W_AEE[[#This Row],['#org+impl]],Organizaciones!$A:$C,3,FALSE),"")</f>
        <v/>
      </c>
      <c r="M32" s="1"/>
      <c r="N32" s="35" t="str" cm="1">
        <f t="array" aca="1" ref="N32" ca="1">IF(NOT(ISBLANK(T5W_AEE[[#This Row],['#adm1+name]])),
OFFSET(Admin1_1[[#Headers],['#adm1+name]],MATCH(T5W_AEE[[#This Row],['#adm1+name]],Admin1,0),1),
IF(ISNA(VLOOKUP(LEFT(T5W_AEE[[#This Row],['#project+code_name]],15),LEFT(Cluster___Org___Projects[['#project+code_name]:['#project+id]],15),2,FALSE))&lt;&gt;"", "","")
)</f>
        <v/>
      </c>
      <c r="O32" s="2"/>
      <c r="P32" s="70" t="str" cm="1">
        <f t="array" ref="P32">IF(NOT(ISBLANK(T5W_AEE[[#This Row],['#adm2+name]])),
CONCATENATE(T5W_AEE[[#This Row],['#adm1+code]],"-",T5W_AEE[[#This Row],['#adm2+name]]),
IF(ISNA(VLOOKUP(LEFT(T5W_AEE[[#This Row],['#project+code_name]],15),LEFT(Cluster___Org___Projects[['#project+code_name]:['#project+id]],15),2,FALSE))&lt;&gt;"", "","")
)</f>
        <v/>
      </c>
      <c r="Q32" s="35" t="str" cm="1">
        <f t="array" ref="Q32">IF(NOT(ISBLANK(T5W_AEE[[#This Row],['#adm2+name]])),
VLOOKUP(T5W_AEE[[#This Row],['#meta+check_adm1code_adm2name]],Admin2_1[#All],5,FALSE),
IF(ISNA(VLOOKUP(LEFT(T5W_AEE[[#This Row],['#project+code_name]],15),LEFT(Cluster___Org___Projects[['#project+code_name]:['#project+id]],15),2,FALSE))&lt;&gt;"", "","")
)</f>
        <v/>
      </c>
      <c r="R32" s="2"/>
      <c r="S32" s="70" t="str" cm="1">
        <f t="array" ref="S32">IF(NOT(ISBLANK(T5W_AEE[[#This Row],['#adm3+name]])),
CONCATENATE(T5W_AEE[[#This Row],['#adm2+code]],"-",T5W_AEE[[#This Row],['#adm3+name]]),
IF(ISNA(VLOOKUP(LEFT(T5W_AEE[[#This Row],['#project+code_name]],15),LEFT(Cluster___Org___Projects[['#project+code_name]:['#project+id]],15),2,FALSE))&lt;&gt;"", "","")
)</f>
        <v/>
      </c>
      <c r="T32" s="35" t="str" cm="1">
        <f t="array" ref="T32">IF(NOT(ISBLANK(T5W_AEE[[#This Row],['#adm3+name]])),
VLOOKUP(T5W_AEE[[#This Row],['#meta+check_adm2code_adm3name]],Admin3_1[#All],5,FALSE),
IF(ISNA(VLOOKUP(LEFT(T5W_AEE[[#This Row],['#project+code_name]],15),LEFT(Cluster___Org___Projects[['#project+code_name]:['#project+id]],15),2,FALSE))&lt;&gt;"", "","")
)</f>
        <v/>
      </c>
      <c r="U32" s="57"/>
      <c r="V32" s="2"/>
      <c r="W32" s="95"/>
      <c r="X32" s="96"/>
      <c r="Y32" s="2"/>
      <c r="Z32" s="2"/>
      <c r="AA32" s="2"/>
      <c r="AB32" s="3" t="str" cm="1">
        <f t="array" ref="AB32">IF(T5W_AEE[[#This Row],['#activity+name+selected]]&lt;&gt;"",VLOOKUP(LEFT(T5W_AEE[[#This Row],['#activity+name+selected]],255),LEFT(Logframe[['#activity+name+selected]:['#activity+indicator+unit]],255),3,FALSE),"")</f>
        <v/>
      </c>
      <c r="AC32" s="3" t="str" cm="1">
        <f t="array" ref="AC32">IF(T5W_AEE[[#This Row],['#activity+name+selected]]&lt;&gt;"",VLOOKUP(LEFT(T5W_AEE[[#This Row],['#activity+name+selected]],255),LEFT(Logframe[['#activity+name+selected]:['#activity+indicator+unit]],255),2,FALSE),"")</f>
        <v/>
      </c>
      <c r="AD32" s="3" t="str" cm="1">
        <f t="array" ref="AD32">IF(T5W_AEE[[#This Row],['#activity+name+selected]]&lt;&gt;"",VLOOKUP(LEFT(T5W_AEE[[#This Row],['#activity+name+selected]],255),LEFT(Logframe[['#activity+name+selected]:['#activity+indicator+unit]],255),5,FALSE),"")</f>
        <v/>
      </c>
      <c r="AE32" s="3" t="str" cm="1">
        <f t="array" ref="AE32">IF(T5W_AEE[[#This Row],['#activity+name+selected]]&lt;&gt;"",VLOOKUP(LEFT(T5W_AEE[[#This Row],['#activity+name+selected]],255),LEFT(Logframe[['#activity+name+selected]:['#activity+indicator+unit]],255),6,FALSE),"")</f>
        <v/>
      </c>
      <c r="AF32" s="3" t="str" cm="1">
        <f t="array" ref="AF32">IF(T5W_AEE[[#This Row],['#activity+name+selected]]&lt;&gt;"",VLOOKUP(LEFT(T5W_AEE[[#This Row],['#activity+name+selected]],255),LEFT(Logframe[['#activity+name+selected]:['#direct+beneficiaries]],255),11,FALSE),"")</f>
        <v/>
      </c>
      <c r="AG32" s="38"/>
      <c r="AH32" s="113"/>
      <c r="AI32" s="114"/>
      <c r="AJ32" s="121"/>
      <c r="AK32" s="121"/>
      <c r="AL32" s="124"/>
      <c r="AM32" s="2"/>
      <c r="AN32" s="27"/>
      <c r="AO32" s="41"/>
      <c r="AP32" s="49"/>
      <c r="AQ32" s="42"/>
      <c r="AR32" s="27"/>
      <c r="AS32" s="27"/>
      <c r="AT32" s="27"/>
      <c r="AU32" s="52"/>
      <c r="AV32" s="27"/>
      <c r="AW32" s="52"/>
      <c r="AX32" s="27"/>
      <c r="AY32" s="30"/>
      <c r="AZ32" s="1"/>
    </row>
    <row r="33" spans="1:52" x14ac:dyDescent="0.25">
      <c r="A33" s="4"/>
      <c r="B33" s="75"/>
      <c r="C33" s="2"/>
      <c r="D33" s="2"/>
      <c r="E33" s="2"/>
      <c r="F33" s="90" t="str">
        <f>IF(NOT(ISBLANK(T5W_AEE[[#This Row],['#org+leader]])),VLOOKUP(T5W_AEE[[#This Row],['#org+leader]],Organizaciones!$A:$C,3,FALSE),"")</f>
        <v/>
      </c>
      <c r="G33" s="3" t="str">
        <f>IF(AND(NOT(ISBLANK(T5W_AEE[[#This Row],['#org+leader]])),T5W_AEE[[#This Row],['#meta+hrp]]="Sí"),
VLOOKUP(CONCATENATE($A$1, " # ",VLOOKUP( T5W_AEE[[#This Row],['#org+leader]],Clusters___Org[['#organization+name+selected]:['#meta+check_cluster_org]],2,FALSE)), Clusters___Org['#meta+check_cluster_org],1,FALSE),"")</f>
        <v/>
      </c>
      <c r="H33" s="2"/>
      <c r="I33" s="74" t="str" cm="1">
        <f t="array" ref="I33">IF(NOT(ISBLANK(T5W_AEE[[#This Row],['#project+code_name]])),VALUE(VLOOKUP(LEFT(T5W_AEE[[#This Row],['#project+code_name]],255),LEFT(Cluster___Org___Projects[['#project+code_name]:['#project+id]],255),2,FALSE)),"")</f>
        <v/>
      </c>
      <c r="J33"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33" s="2"/>
      <c r="L33" s="108" t="str">
        <f>IF(NOT(ISBLANK(T5W_AEE[[#This Row],['#org+impl]])),VLOOKUP(T5W_AEE[[#This Row],['#org+impl]],Organizaciones!$A:$C,3,FALSE),"")</f>
        <v/>
      </c>
      <c r="M33" s="1"/>
      <c r="N33" s="35" t="str" cm="1">
        <f t="array" aca="1" ref="N33" ca="1">IF(NOT(ISBLANK(T5W_AEE[[#This Row],['#adm1+name]])),
OFFSET(Admin1_1[[#Headers],['#adm1+name]],MATCH(T5W_AEE[[#This Row],['#adm1+name]],Admin1,0),1),
IF(ISNA(VLOOKUP(LEFT(T5W_AEE[[#This Row],['#project+code_name]],15),LEFT(Cluster___Org___Projects[['#project+code_name]:['#project+id]],15),2,FALSE))&lt;&gt;"", "","")
)</f>
        <v/>
      </c>
      <c r="O33" s="2"/>
      <c r="P33" s="70" t="str" cm="1">
        <f t="array" ref="P33">IF(NOT(ISBLANK(T5W_AEE[[#This Row],['#adm2+name]])),
CONCATENATE(T5W_AEE[[#This Row],['#adm1+code]],"-",T5W_AEE[[#This Row],['#adm2+name]]),
IF(ISNA(VLOOKUP(LEFT(T5W_AEE[[#This Row],['#project+code_name]],15),LEFT(Cluster___Org___Projects[['#project+code_name]:['#project+id]],15),2,FALSE))&lt;&gt;"", "","")
)</f>
        <v/>
      </c>
      <c r="Q33" s="35" t="str" cm="1">
        <f t="array" ref="Q33">IF(NOT(ISBLANK(T5W_AEE[[#This Row],['#adm2+name]])),
VLOOKUP(T5W_AEE[[#This Row],['#meta+check_adm1code_adm2name]],Admin2_1[#All],5,FALSE),
IF(ISNA(VLOOKUP(LEFT(T5W_AEE[[#This Row],['#project+code_name]],15),LEFT(Cluster___Org___Projects[['#project+code_name]:['#project+id]],15),2,FALSE))&lt;&gt;"", "","")
)</f>
        <v/>
      </c>
      <c r="R33" s="2"/>
      <c r="S33" s="70" t="str" cm="1">
        <f t="array" ref="S33">IF(NOT(ISBLANK(T5W_AEE[[#This Row],['#adm3+name]])),
CONCATENATE(T5W_AEE[[#This Row],['#adm2+code]],"-",T5W_AEE[[#This Row],['#adm3+name]]),
IF(ISNA(VLOOKUP(LEFT(T5W_AEE[[#This Row],['#project+code_name]],15),LEFT(Cluster___Org___Projects[['#project+code_name]:['#project+id]],15),2,FALSE))&lt;&gt;"", "","")
)</f>
        <v/>
      </c>
      <c r="T33" s="35" t="str" cm="1">
        <f t="array" ref="T33">IF(NOT(ISBLANK(T5W_AEE[[#This Row],['#adm3+name]])),
VLOOKUP(T5W_AEE[[#This Row],['#meta+check_adm2code_adm3name]],Admin3_1[#All],5,FALSE),
IF(ISNA(VLOOKUP(LEFT(T5W_AEE[[#This Row],['#project+code_name]],15),LEFT(Cluster___Org___Projects[['#project+code_name]:['#project+id]],15),2,FALSE))&lt;&gt;"", "","")
)</f>
        <v/>
      </c>
      <c r="U33" s="57"/>
      <c r="V33" s="2"/>
      <c r="W33" s="95"/>
      <c r="X33" s="96"/>
      <c r="Y33" s="2"/>
      <c r="Z33" s="2"/>
      <c r="AA33" s="2"/>
      <c r="AB33" s="3" t="str" cm="1">
        <f t="array" ref="AB33">IF(T5W_AEE[[#This Row],['#activity+name+selected]]&lt;&gt;"",VLOOKUP(LEFT(T5W_AEE[[#This Row],['#activity+name+selected]],255),LEFT(Logframe[['#activity+name+selected]:['#activity+indicator+unit]],255),3,FALSE),"")</f>
        <v/>
      </c>
      <c r="AC33" s="3" t="str" cm="1">
        <f t="array" ref="AC33">IF(T5W_AEE[[#This Row],['#activity+name+selected]]&lt;&gt;"",VLOOKUP(LEFT(T5W_AEE[[#This Row],['#activity+name+selected]],255),LEFT(Logframe[['#activity+name+selected]:['#activity+indicator+unit]],255),2,FALSE),"")</f>
        <v/>
      </c>
      <c r="AD33" s="3" t="str" cm="1">
        <f t="array" ref="AD33">IF(T5W_AEE[[#This Row],['#activity+name+selected]]&lt;&gt;"",VLOOKUP(LEFT(T5W_AEE[[#This Row],['#activity+name+selected]],255),LEFT(Logframe[['#activity+name+selected]:['#activity+indicator+unit]],255),5,FALSE),"")</f>
        <v/>
      </c>
      <c r="AE33" s="3" t="str" cm="1">
        <f t="array" ref="AE33">IF(T5W_AEE[[#This Row],['#activity+name+selected]]&lt;&gt;"",VLOOKUP(LEFT(T5W_AEE[[#This Row],['#activity+name+selected]],255),LEFT(Logframe[['#activity+name+selected]:['#activity+indicator+unit]],255),6,FALSE),"")</f>
        <v/>
      </c>
      <c r="AF33" s="3" t="str" cm="1">
        <f t="array" ref="AF33">IF(T5W_AEE[[#This Row],['#activity+name+selected]]&lt;&gt;"",VLOOKUP(LEFT(T5W_AEE[[#This Row],['#activity+name+selected]],255),LEFT(Logframe[['#activity+name+selected]:['#direct+beneficiaries]],255),11,FALSE),"")</f>
        <v/>
      </c>
      <c r="AG33" s="38"/>
      <c r="AH33" s="113"/>
      <c r="AI33" s="114"/>
      <c r="AJ33" s="121"/>
      <c r="AK33" s="121"/>
      <c r="AL33" s="124"/>
      <c r="AM33" s="2"/>
      <c r="AN33" s="27"/>
      <c r="AO33" s="41"/>
      <c r="AP33" s="49"/>
      <c r="AQ33" s="42"/>
      <c r="AR33" s="27"/>
      <c r="AS33" s="27"/>
      <c r="AT33" s="27"/>
      <c r="AU33" s="52"/>
      <c r="AV33" s="27"/>
      <c r="AW33" s="52"/>
      <c r="AX33" s="27"/>
      <c r="AY33" s="30"/>
      <c r="AZ33" s="1"/>
    </row>
    <row r="34" spans="1:52" x14ac:dyDescent="0.25">
      <c r="A34" s="4"/>
      <c r="B34" s="75"/>
      <c r="C34" s="2"/>
      <c r="D34" s="2"/>
      <c r="E34" s="2"/>
      <c r="F34" s="90" t="str">
        <f>IF(NOT(ISBLANK(T5W_AEE[[#This Row],['#org+leader]])),VLOOKUP(T5W_AEE[[#This Row],['#org+leader]],Organizaciones!$A:$C,3,FALSE),"")</f>
        <v/>
      </c>
      <c r="G34" s="3" t="str">
        <f>IF(AND(NOT(ISBLANK(T5W_AEE[[#This Row],['#org+leader]])),T5W_AEE[[#This Row],['#meta+hrp]]="Sí"),
VLOOKUP(CONCATENATE($A$1, " # ",VLOOKUP( T5W_AEE[[#This Row],['#org+leader]],Clusters___Org[['#organization+name+selected]:['#meta+check_cluster_org]],2,FALSE)), Clusters___Org['#meta+check_cluster_org],1,FALSE),"")</f>
        <v/>
      </c>
      <c r="H34" s="2"/>
      <c r="I34" s="74" t="str" cm="1">
        <f t="array" ref="I34">IF(NOT(ISBLANK(T5W_AEE[[#This Row],['#project+code_name]])),VALUE(VLOOKUP(LEFT(T5W_AEE[[#This Row],['#project+code_name]],255),LEFT(Cluster___Org___Projects[['#project+code_name]:['#project+id]],255),2,FALSE)),"")</f>
        <v/>
      </c>
      <c r="J34" s="3" t="str">
        <f>IF(
AND(IF(NOT(ISBLANK(T5W_AEE[[#This Row],['#project+code_name]])),CONCATENATE(T5W_AEE[[#This Row],['#meta+check_cluster_org]], " # ",T5W_AEE[[#This Row],['#project+code]]), "")&lt;&gt;"",T5W_AEE[[#This Row],['#meta+hrp]]="Sí"),
VLOOKUP(IF(NOT(ISBLANK(T5W_AEE[[#This Row],['#project+code_name]])),CONCATENATE(T5W_AEE[[#This Row],['#meta+check_cluster_org]], " # ",T5W_AEE[[#This Row],['#project+code]]), ""),Cluster___Org___Projects['#meta+check_cluster_org_proj],1,FALSE),
"")</f>
        <v/>
      </c>
      <c r="K34" s="2"/>
      <c r="L34" s="108" t="str">
        <f>IF(NOT(ISBLANK(T5W_AEE[[#This Row],['#org+impl]])),VLOOKUP(T5W_AEE[[#This Row],['#org+impl]],Organizaciones!$A:$C,3,FALSE),"")</f>
        <v/>
      </c>
      <c r="M34" s="1"/>
      <c r="N34" s="35" t="str" cm="1">
        <f t="array" aca="1" ref="N34" ca="1">IF(NOT(ISBLANK(T5W_AEE[[#This Row],['#adm1+name]])),
OFFSET(Admin1_1[[#Headers],['#adm1+name]],MATCH(T5W_AEE[[#This Row],['#adm1+name]],Admin1,0),1),
IF(ISNA(VLOOKUP(LEFT(T5W_AEE[[#This Row],['#project+code_name]],15),LEFT(Cluster___Org___Projects[['#project+code_name]:['#project+id]],15),2,FALSE))&lt;&gt;"", "","")
)</f>
        <v/>
      </c>
      <c r="O34" s="2"/>
      <c r="P34" s="70" t="str" cm="1">
        <f t="array" ref="P34">IF(NOT(ISBLANK(T5W_AEE[[#This Row],['#adm2+name]])),
CONCATENATE(T5W_AEE[[#This Row],['#adm1+code]],"-",T5W_AEE[[#This Row],['#adm2+name]]),
IF(ISNA(VLOOKUP(LEFT(T5W_AEE[[#This Row],['#project+code_name]],15),LEFT(Cluster___Org___Projects[['#project+code_name]:['#project+id]],15),2,FALSE))&lt;&gt;"", "","")
)</f>
        <v/>
      </c>
      <c r="Q34" s="35" t="str" cm="1">
        <f t="array" ref="Q34">IF(NOT(ISBLANK(T5W_AEE[[#This Row],['#adm2+name]])),
VLOOKUP(T5W_AEE[[#This Row],['#meta+check_adm1code_adm2name]],Admin2_1[#All],5,FALSE),
IF(ISNA(VLOOKUP(LEFT(T5W_AEE[[#This Row],['#project+code_name]],15),LEFT(Cluster___Org___Projects[['#project+code_name]:['#project+id]],15),2,FALSE))&lt;&gt;"", "","")
)</f>
        <v/>
      </c>
      <c r="R34" s="2"/>
      <c r="S34" s="70" t="str" cm="1">
        <f t="array" ref="S34">IF(NOT(ISBLANK(T5W_AEE[[#This Row],['#adm3+name]])),
CONCATENATE(T5W_AEE[[#This Row],['#adm2+code]],"-",T5W_AEE[[#This Row],['#adm3+name]]),
IF(ISNA(VLOOKUP(LEFT(T5W_AEE[[#This Row],['#project+code_name]],15),LEFT(Cluster___Org___Projects[['#project+code_name]:['#project+id]],15),2,FALSE))&lt;&gt;"", "","")
)</f>
        <v/>
      </c>
      <c r="T34" s="35" t="str" cm="1">
        <f t="array" ref="T34">IF(NOT(ISBLANK(T5W_AEE[[#This Row],['#adm3+name]])),
VLOOKUP(T5W_AEE[[#This Row],['#meta+check_adm2code_adm3name]],Admin3_1[#All],5,FALSE),
IF(ISNA(VLOOKUP(LEFT(T5W_AEE[[#This Row],['#project+code_name]],15),LEFT(Cluster___Org___Projects[['#project+code_name]:['#project+id]],15),2,FALSE))&lt;&gt;"", "","")
)</f>
        <v/>
      </c>
      <c r="U34" s="57"/>
      <c r="V34" s="2"/>
      <c r="W34" s="95"/>
      <c r="X34" s="96"/>
      <c r="Y34" s="2"/>
      <c r="Z34" s="2"/>
      <c r="AA34" s="2"/>
      <c r="AB34" s="3" t="str" cm="1">
        <f t="array" ref="AB34">IF(T5W_AEE[[#This Row],['#activity+name+selected]]&lt;&gt;"",VLOOKUP(LEFT(T5W_AEE[[#This Row],['#activity+name+selected]],255),LEFT(Logframe[['#activity+name+selected]:['#activity+indicator+unit]],255),3,FALSE),"")</f>
        <v/>
      </c>
      <c r="AC34" s="3" t="str" cm="1">
        <f t="array" ref="AC34">IF(T5W_AEE[[#This Row],['#activity+name+selected]]&lt;&gt;"",VLOOKUP(LEFT(T5W_AEE[[#This Row],['#activity+name+selected]],255),LEFT(Logframe[['#activity+name+selected]:['#activity+indicator+unit]],255),2,FALSE),"")</f>
        <v/>
      </c>
      <c r="AD34" s="3" t="str" cm="1">
        <f t="array" ref="AD34">IF(T5W_AEE[[#This Row],['#activity+name+selected]]&lt;&gt;"",VLOOKUP(LEFT(T5W_AEE[[#This Row],['#activity+name+selected]],255),LEFT(Logframe[['#activity+name+selected]:['#activity+indicator+unit]],255),5,FALSE),"")</f>
        <v/>
      </c>
      <c r="AE34" s="3" t="str" cm="1">
        <f t="array" ref="AE34">IF(T5W_AEE[[#This Row],['#activity+name+selected]]&lt;&gt;"",VLOOKUP(LEFT(T5W_AEE[[#This Row],['#activity+name+selected]],255),LEFT(Logframe[['#activity+name+selected]:['#activity+indicator+unit]],255),6,FALSE),"")</f>
        <v/>
      </c>
      <c r="AF34" s="3" t="str" cm="1">
        <f t="array" ref="AF34">IF(T5W_AEE[[#This Row],['#activity+name+selected]]&lt;&gt;"",VLOOKUP(LEFT(T5W_AEE[[#This Row],['#activity+name+selected]],255),LEFT(Logframe[['#activity+name+selected]:['#direct+beneficiaries]],255),11,FALSE),"")</f>
        <v/>
      </c>
      <c r="AG34" s="38"/>
      <c r="AH34" s="113"/>
      <c r="AI34" s="114"/>
      <c r="AJ34" s="121"/>
      <c r="AK34" s="121"/>
      <c r="AL34" s="124"/>
      <c r="AM34" s="2"/>
      <c r="AN34" s="27"/>
      <c r="AO34" s="41"/>
      <c r="AP34" s="49"/>
      <c r="AQ34" s="42"/>
      <c r="AR34" s="27"/>
      <c r="AS34" s="27"/>
      <c r="AT34" s="27"/>
      <c r="AU34" s="52"/>
      <c r="AV34" s="27"/>
      <c r="AW34" s="52"/>
      <c r="AX34" s="27"/>
      <c r="AY34" s="30"/>
      <c r="AZ34" s="1"/>
    </row>
    <row r="36" spans="1:52" x14ac:dyDescent="0.25">
      <c r="W36" t="s">
        <v>7091</v>
      </c>
    </row>
  </sheetData>
  <sheetProtection formatRows="0" insertColumns="0" insertRows="0" deleteRows="0" sort="0" autoFilter="0" pivotTables="0"/>
  <protectedRanges>
    <protectedRange algorithmName="SHA-512" hashValue="NmSwoLwoRyRLVbJ1QFUupqpcjop/p/zG5TQwtpBlXHylNoRj7d2rrXH5jVnhbY8hhNX5oRHwNd5hNz1tivzIcQ==" saltValue="tPgkL4xLFH5Kz+snaPbvFQ==" spinCount="100000" sqref="A35:C1048576 G5:K34 E35:Y1048576 E5:E34 M5:Y34 AP5:XFD34 AA6:AE1048576 AA5:AK5 AF6:AF34 AM35:XFD1048576 AL5:AL34 AN5:AN34 B5:C34 AG6:AK1048576" name="Range1"/>
    <protectedRange algorithmName="SHA-512" hashValue="2nOw6a2RACDF0lwSog8pG0XLg+oZu3IAc38zbVzVI75LLIxO5BHArMGzTUT7XlQeIGJyOg4XIhyyUh/RYTYoZQ==" saltValue="hqsMQI/ZNmoGd4uq6YFO8Q==" spinCount="100000" sqref="F5:F34" name="Range1_1"/>
    <protectedRange algorithmName="SHA-512" hashValue="2nOw6a2RACDF0lwSog8pG0XLg+oZu3IAc38zbVzVI75LLIxO5BHArMGzTUT7XlQeIGJyOg4XIhyyUh/RYTYoZQ==" saltValue="hqsMQI/ZNmoGd4uq6YFO8Q==" spinCount="100000" sqref="L5:L34" name="Range1_2"/>
    <protectedRange algorithmName="SHA-512" hashValue="2nOw6a2RACDF0lwSog8pG0XLg+oZu3IAc38zbVzVI75LLIxO5BHArMGzTUT7XlQeIGJyOg4XIhyyUh/RYTYoZQ==" saltValue="hqsMQI/ZNmoGd4uq6YFO8Q==" spinCount="100000" sqref="Z5:Z1048576" name="Range1_3"/>
    <protectedRange algorithmName="SHA-512" hashValue="2nOw6a2RACDF0lwSog8pG0XLg+oZu3IAc38zbVzVI75LLIxO5BHArMGzTUT7XlQeIGJyOg4XIhyyUh/RYTYoZQ==" saltValue="hqsMQI/ZNmoGd4uq6YFO8Q==" spinCount="100000" sqref="AF35:AF1048576" name="Range1_35"/>
    <protectedRange algorithmName="SHA-512" hashValue="2nOw6a2RACDF0lwSog8pG0XLg+oZu3IAc38zbVzVI75LLIxO5BHArMGzTUT7XlQeIGJyOg4XIhyyUh/RYTYoZQ==" saltValue="hqsMQI/ZNmoGd4uq6YFO8Q==" spinCount="100000" sqref="AL35:AL1048576" name="Range1_36"/>
    <protectedRange algorithmName="SHA-512" hashValue="2nOw6a2RACDF0lwSog8pG0XLg+oZu3IAc38zbVzVI75LLIxO5BHArMGzTUT7XlQeIGJyOg4XIhyyUh/RYTYoZQ==" saltValue="hqsMQI/ZNmoGd4uq6YFO8Q==" spinCount="100000" sqref="AM5:AM34" name="Range1_6"/>
    <protectedRange algorithmName="SHA-512" hashValue="2nOw6a2RACDF0lwSog8pG0XLg+oZu3IAc38zbVzVI75LLIxO5BHArMGzTUT7XlQeIGJyOg4XIhyyUh/RYTYoZQ==" saltValue="hqsMQI/ZNmoGd4uq6YFO8Q==" spinCount="100000" sqref="A5:A34" name="Range1_7"/>
    <protectedRange algorithmName="SHA-512" hashValue="YJzHMdUgXDO7Zl6A1TJ/yf4PDxoN2VpPuBYRW88QQSNPuI+NZWobo+3EBK1+zVj2PCpa5nXffFh4g3fJaVNb2A==" saltValue="WbHTie5NfAK2BdXqMKPZXw==" spinCount="100000" sqref="AO5:AO34" name="Range1_2_1"/>
    <protectedRange algorithmName="SHA-512" hashValue="2nOw6a2RACDF0lwSog8pG0XLg+oZu3IAc38zbVzVI75LLIxO5BHArMGzTUT7XlQeIGJyOg4XIhyyUh/RYTYoZQ==" saltValue="hqsMQI/ZNmoGd4uq6YFO8Q==" spinCount="100000" sqref="D5:D1048576" name="Range1_5"/>
  </protectedRanges>
  <mergeCells count="47">
    <mergeCell ref="AB2:AB3"/>
    <mergeCell ref="Y1:AK1"/>
    <mergeCell ref="AA2:AA3"/>
    <mergeCell ref="AE2:AE3"/>
    <mergeCell ref="AM1:AY1"/>
    <mergeCell ref="Z2:Z3"/>
    <mergeCell ref="AR2:AY2"/>
    <mergeCell ref="AD2:AD3"/>
    <mergeCell ref="AC2:AC3"/>
    <mergeCell ref="AO2:AQ2"/>
    <mergeCell ref="A2:A3"/>
    <mergeCell ref="B2:B3"/>
    <mergeCell ref="C2:C3"/>
    <mergeCell ref="E2:E3"/>
    <mergeCell ref="G2:G3"/>
    <mergeCell ref="F2:F3"/>
    <mergeCell ref="D2:D3"/>
    <mergeCell ref="M2:M3"/>
    <mergeCell ref="N2:N3"/>
    <mergeCell ref="O2:O3"/>
    <mergeCell ref="X2:X3"/>
    <mergeCell ref="L2:L3"/>
    <mergeCell ref="AZ2:AZ3"/>
    <mergeCell ref="AH2:AH3"/>
    <mergeCell ref="AK2:AK3"/>
    <mergeCell ref="AG2:AG3"/>
    <mergeCell ref="AL2:AL3"/>
    <mergeCell ref="AN2:AN3"/>
    <mergeCell ref="AM2:AM3"/>
    <mergeCell ref="AI2:AI3"/>
    <mergeCell ref="AJ2:AJ3"/>
    <mergeCell ref="J2:J3"/>
    <mergeCell ref="Y2:Y3"/>
    <mergeCell ref="C1:L1"/>
    <mergeCell ref="AF2:AF3"/>
    <mergeCell ref="M1:X1"/>
    <mergeCell ref="W2:W3"/>
    <mergeCell ref="Q2:Q3"/>
    <mergeCell ref="R2:R3"/>
    <mergeCell ref="T2:T3"/>
    <mergeCell ref="U2:U3"/>
    <mergeCell ref="P2:P3"/>
    <mergeCell ref="S2:S3"/>
    <mergeCell ref="V2:V3"/>
    <mergeCell ref="H2:H3"/>
    <mergeCell ref="I2:I3"/>
    <mergeCell ref="K2:K3"/>
  </mergeCells>
  <phoneticPr fontId="6" type="noConversion"/>
  <conditionalFormatting sqref="E5:E34 K5:K34">
    <cfRule type="expression" dxfId="682" priority="40">
      <formula>NOT(OR(COUNTIF(TOrganizaciones,E5),ISBLANK(E5)))</formula>
    </cfRule>
  </conditionalFormatting>
  <conditionalFormatting sqref="E5:E34">
    <cfRule type="expression" dxfId="681" priority="48">
      <formula>AND(  NOT(ISBLANK(B5)),  AND(ISBLANK(E5),   OR(ISBLANK(E5), ISBLANK(K5))))</formula>
    </cfRule>
    <cfRule type="expression" dxfId="680" priority="49">
      <formula>AND( C5="Sí", ISNA(G5))</formula>
    </cfRule>
  </conditionalFormatting>
  <conditionalFormatting sqref="H5:H34">
    <cfRule type="expression" dxfId="679" priority="50">
      <formula>IF( C5="Sí",   OR(ISNA(J5),ISBLANK(H5)),   NOT(ISBLANK(H5)) )</formula>
    </cfRule>
  </conditionalFormatting>
  <conditionalFormatting sqref="K5:K34">
    <cfRule type="expression" dxfId="678" priority="51">
      <formula>AND(  NOT(ISBLANK(B5)),  AND(ISBLANK(K5),   OR(ISBLANK(E5), ISBLANK(K5))))</formula>
    </cfRule>
  </conditionalFormatting>
  <conditionalFormatting sqref="M5:M34">
    <cfRule type="expression" dxfId="677" priority="54">
      <formula>ISNA(N5)</formula>
    </cfRule>
  </conditionalFormatting>
  <conditionalFormatting sqref="O5:O34 R5:R34 AA5:AA34">
    <cfRule type="expression" dxfId="676" priority="94">
      <formula>ISNA(Q5)</formula>
    </cfRule>
  </conditionalFormatting>
  <conditionalFormatting sqref="O5:O34">
    <cfRule type="expression" dxfId="675" priority="42">
      <formula>OR(ISNA(Q5),AND(NOT(ISBLANK(M5)),ISBLANK(O5)))</formula>
    </cfRule>
  </conditionalFormatting>
  <conditionalFormatting sqref="R5:R34">
    <cfRule type="expression" dxfId="674" priority="41">
      <formula>OR(ISNA(T5), AND(NOT(ISBLANK(M5)),ISBLANK(R5)), AND(NOT(ISBLANK(O5)),ISBLANK(R5)), AND(NOT(ISBLANK(O5)),OR(ISBLANK(W5),ISBLANK(X5)),ISBLANK(R5)) )</formula>
    </cfRule>
  </conditionalFormatting>
  <conditionalFormatting sqref="U5:U34">
    <cfRule type="expression" dxfId="673" priority="36">
      <formula>NOT(OR(COUNTIF(TTipoEstablecimiento,$U5),ISBLANK($U5)))</formula>
    </cfRule>
  </conditionalFormatting>
  <conditionalFormatting sqref="W5:W34">
    <cfRule type="expression" dxfId="672" priority="52">
      <formula>AND(  NOT(ISBLANK(B5)),  AND(ISBLANK(R5),ISBLANK(W5)))</formula>
    </cfRule>
  </conditionalFormatting>
  <conditionalFormatting sqref="X5:X34">
    <cfRule type="expression" dxfId="671" priority="53">
      <formula>AND(  NOT(ISBLANK(B5)),  AND(ISBLANK(R5),ISBLANK(X5)))</formula>
    </cfRule>
  </conditionalFormatting>
  <conditionalFormatting sqref="AH5:AH34">
    <cfRule type="expression" dxfId="670" priority="9">
      <formula>AND(  NOT(ISBLANK($B5)),  ISBLANK(Z5))</formula>
    </cfRule>
  </conditionalFormatting>
  <conditionalFormatting sqref="AI5:AI34">
    <cfRule type="expression" dxfId="669" priority="12">
      <formula>AND(  NOT(ISBLANK($B5)),  ISBLANK(AJ5))</formula>
    </cfRule>
  </conditionalFormatting>
  <conditionalFormatting sqref="AJ5:AJ34">
    <cfRule type="expression" dxfId="668" priority="10">
      <formula>AND(  NOT(ISBLANK($B5)),  ISBLANK(AK5))</formula>
    </cfRule>
  </conditionalFormatting>
  <conditionalFormatting sqref="AL5:AL34">
    <cfRule type="expression" dxfId="667" priority="24">
      <formula>$AF5&lt;&gt;"No"</formula>
    </cfRule>
    <cfRule type="expression" dxfId="666" priority="25">
      <formula>AND(  NOT(ISBLANK($B5)),  ISBLANK(AL5))</formula>
    </cfRule>
  </conditionalFormatting>
  <conditionalFormatting sqref="AM5:AM34">
    <cfRule type="expression" dxfId="665" priority="19">
      <formula>$AF5&lt;&gt;"Si"</formula>
    </cfRule>
    <cfRule type="expression" dxfId="664" priority="20">
      <formula>AND(  NOT(ISBLANK($B5)),  ISBLANK(AM5))</formula>
    </cfRule>
  </conditionalFormatting>
  <conditionalFormatting sqref="AN5:AN34 C5:C34 M5:M34 O5:O34 R5:R34 AA5:AA34">
    <cfRule type="expression" dxfId="663" priority="46">
      <formula>AND(  NOT(ISBLANK($B5)),  ISBLANK(C5))</formula>
    </cfRule>
  </conditionalFormatting>
  <conditionalFormatting sqref="AN5:AN34 AP5:AY34">
    <cfRule type="expression" dxfId="662" priority="23">
      <formula>$AF5&lt;&gt;"Si"</formula>
    </cfRule>
  </conditionalFormatting>
  <conditionalFormatting sqref="AN5:AN34">
    <cfRule type="expression" dxfId="661" priority="26">
      <formula>$AN5&lt;&gt;SUM($AR5:$AY5)</formula>
    </cfRule>
  </conditionalFormatting>
  <conditionalFormatting sqref="AO5:AO34">
    <cfRule type="expression" dxfId="660" priority="2">
      <formula>$AF5&lt;&gt;"Si"</formula>
    </cfRule>
  </conditionalFormatting>
  <conditionalFormatting sqref="AP5:AQ34">
    <cfRule type="cellIs" dxfId="659" priority="56" operator="greaterThan">
      <formula>$AN5</formula>
    </cfRule>
  </conditionalFormatting>
  <conditionalFormatting sqref="AK5:AK34">
    <cfRule type="expression" dxfId="658" priority="168">
      <formula>AND(  NOT(ISBLANK($B5)),  ISBLANK(#REF!))</formula>
    </cfRule>
  </conditionalFormatting>
  <conditionalFormatting sqref="D5:D34">
    <cfRule type="expression" dxfId="657" priority="1">
      <formula>AND(  NOT(ISBLANK($B5)),  ISBLANK(D5))</formula>
    </cfRule>
  </conditionalFormatting>
  <dataValidations xWindow="617" yWindow="497" count="65">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AZ2:AZ4">
      <formula1>5</formula1>
    </dataValidation>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N2:AN4"/>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M2:AM4 AL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M2:AM4 AL4"/>
    <dataValidation allowBlank="1" showInputMessage="1" promptTitle="Alcanzado del indicador" prompt="En esta ubicación y con esta actividad sectorial, ¿cuántas unidades del indicador anterior se han alcanzado en el mes de reporte? (no acumulado)_x000a_Obligatorio: Deseable_x000a_Formato: Número entero mayor que cero" sqref="AG2:AG4"/>
    <dataValidation allowBlank="1" showInputMessage="1" promptTitle="Indicador sectorial - Automático" prompt="No editable._x000a_Campo automático._x000a_Unidad e indicador vinculado a la actividad sectorial seleccionada." sqref="AE2:AF2 AD2:AD4 AE4:AF4"/>
    <dataValidation allowBlank="1" showInputMessage="1" promptTitle="Código de actividad" prompt="No editable._x000a_Campo automático._x000a_Código de la actividad sectorial seleccionada." sqref="AB2:AC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A2:AA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Z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Código de parroquia - Automático" prompt="No editable._x000a_Campo automático." sqref="T2:T4"/>
    <dataValidation allowBlank="1" showInputMessage="1" promptTitle="Código de municipio - Automático" prompt="No editable._x000a_Campo automático." sqref="Q2:Q4"/>
    <dataValidation allowBlank="1" showInputMessage="1" promptTitle="Código de estado - Automático" prompt="No editable._x000a_Campo automático." sqref="N2:N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Código del proyecto - Automático" prompt="No editable._x000a_Muestra el código del proyecto seleccionado." sqref="I2:I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En un proyecto HRP?" prompt="¿La actividad reportada pertenece a un proyecto reportado en el HRP 2021?_x000a_Obligatorio: Sí_x000a_Valores: Sí/No (del desplegable)" sqref="C2:C4"/>
    <dataValidation allowBlank="1" showInputMessage="1" promptTitle="Mes de reporte - Último día" prompt="Mes para el que se reporta la actividad (último día del mes reportado)_x000a_Obligatorio: sí_x000a_Valores: Último día de cada mes de reporte_x000a_Formato: Seleccione del desplegable_x000a_" sqref="B2:B4"/>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R2:AY4"/>
    <dataValidation allowBlank="1" showInputMessage="1" promptTitle="Info de kits distribuidos" prompt="Campos específicos del sector de Alojamiento, Energía y Enseres" sqref="AJ2:AK2 AH2:AH4 AI2:AI3 AI4:AK4"/>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4">
      <formula1>ListQuien</formula1>
    </dataValidation>
    <dataValidation allowBlank="1" showInputMessage="1" promptTitle="Campo de validación - Automático" prompt="No editable._x000a_Campo de validación._x000a_Concatena admin1 y admin2 para obtener el PCODE de admin2 correcto y validar" sqref="P2:P4"/>
    <dataValidation allowBlank="1" showInputMessage="1" promptTitle="Dato de validación - Automático" prompt="No editable._x000a_Campo de validación._x000a_Concatena admin2 y admin3 para obtener el PCODE de admin3 correcto y validar" sqref="S2:S4"/>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F5:F34 L5:L34"/>
    <dataValidation allowBlank="1" showInputMessage="1" showErrorMessage="1" error="Debe seleccionar uno de los valores del listado desplegable. _x000a_Si su proyecto no aparece, insértelo en la hoja Ficha_Proyecto y en el menú seleccione Datos &gt; Actualizar datos" sqref="I5:I34"/>
    <dataValidation type="list" allowBlank="1" showErrorMessage="1" errorTitle="Valor no válido" error="Debe seleccionar una de las áreas de responsabilidad de la lista desplegable_x000a_" sqref="Y5:Y34">
      <formula1>OFFSET(LF_PT_Area,MATCH($A$1,LF_PT_Sector,0)-1,0,COUNTIF(LF_PT_Sector,$A$1))</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4">
      <formula1>LocationType</formula1>
    </dataValidation>
    <dataValidation type="textLength" operator="greaterThanOrEqual" allowBlank="1" showInputMessage="1" showErrorMessage="1" errorTitle="Texto demasiado corto" error="Debe introducir al menos 10 caracteres" sqref="AZ5:AZ34">
      <formula1>10</formula1>
    </dataValidation>
    <dataValidation type="list" allowBlank="1" showErrorMessage="1" errorTitle="Valor no válido" error="Debe elegir Sí o No en el desplegable" sqref="C5:C34">
      <formula1>ListSiNo</formula1>
    </dataValidation>
    <dataValidation type="decimal" allowBlank="1" showErrorMessage="1" errorTitle="Latitud no válida" error="La latitud debe tener 6 decimales y estar entre 0.5 y 12.3 para Venezuela." sqref="W5:W34">
      <formula1>0.5</formula1>
      <formula2>12.3</formula2>
    </dataValidation>
    <dataValidation allowBlank="1" error="Debe seleccionar uno de los valores del listado desplegable. _x000a_Si su proyecto no aparece, insértelo en la hoja Ficha_Proyecto y en el menú seleccione Datos &gt; Actualizar datos" sqref="J5:J34"/>
    <dataValidation type="list" allowBlank="1" showErrorMessage="1" errorTitle="Estado no válido" error="Debe seleccionar uno de los estados del listado desplegable" sqref="M5:M34">
      <formula1>Admin1</formula1>
    </dataValidation>
    <dataValidation type="whole" operator="greaterThanOrEqual" allowBlank="1" showErrorMessage="1" errorTitle="Número no válido" error="Debe ser un número entero mayor que cero" sqref="AG5:AG34">
      <formula1>0</formula1>
    </dataValidation>
    <dataValidation type="decimal" allowBlank="1" showErrorMessage="1" errorTitle="Longitud no válida" error="La longitud debe tener 6 decimales y estar entre -73.4 y -59.6 para Venezuela." sqref="X5:X34">
      <formula1>-73.4</formula1>
      <formula2>-59.6</formula2>
    </dataValidation>
    <dataValidation type="textLength" operator="greaterThanOrEqual" allowBlank="1" showErrorMessage="1" errorTitle="Texto demasiado corto" error="El nombre de la ubicación debe tener al menos 5 caracteres" sqref="V5:V34">
      <formula1>5</formula1>
    </dataValidation>
    <dataValidation type="list" operator="greaterThanOrEqual" allowBlank="1" showErrorMessage="1" errorTitle="Valor no válido" error="Debe seleccionar uno de los valores de la lista" sqref="AH5:AH34">
      <formula1>AEE_kit_type_T</formula1>
    </dataValidation>
    <dataValidation allowBlank="1" errorTitle="Municpio no válido" error="Debe seleccionar uno de los municipios del listado desplegable" sqref="P5:P34"/>
    <dataValidation allowBlank="1" showInputMessage="1" error="Debe seleccionar uno de los valores del listado desplegable" sqref="S5:S34"/>
    <dataValidation allowBlank="1" showInputMessage="1" promptTitle="Identificador de organización" prompt="No editable" sqref="F2:F4 L2:L4"/>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4">
      <formula1>IF(C5="Sí", OFFSET(TClOrgOrg,MATCH($A$1,TClOrgCl,0)-1,0,COUNTIF(TClOrgCl,$A$1)), ListQuien)</formula1>
    </dataValidation>
    <dataValidation type="list" allowBlank="1" showErrorMessage="1" errorTitle="Proyecto no válido" error="Debe seleccionar uno de los proyectos del listado desplegable" sqref="H5:H34">
      <formula1>OFFSET(TClOrgPrPr,MATCH(G5,TClOrgPrAux,0)-1,0,COUNTIF(TClOrgPrAux,G5))</formula1>
    </dataValidation>
    <dataValidation type="list" allowBlank="1" showInputMessage="1" showErrorMessage="1" error="Debe seleccionar uno de los valores del listado desplegable" sqref="R5:R34">
      <formula1>OFFSET(Admin3,MATCH(Q5,Admin2_Linked_Pcode,0)-1,0,COUNTIF(Admin2_Linked_Pcode,Q5))</formula1>
    </dataValidation>
    <dataValidation type="list" allowBlank="1" showErrorMessage="1" errorTitle="Municpio no válido" error="Debe seleccionar uno de los municipios del listado desplegable" sqref="O5:O34">
      <formula1>OFFSET(Admin2,MATCH(N5,Admin1_Linked_Pcode,0)-1,0,COUNTIF(Admin1_Linked_Pcode,N5))</formula1>
    </dataValidation>
    <dataValidation type="list" allowBlank="1" showErrorMessage="1" errorTitle="Actividad no válida" error="Debe seleccionar una de las actividades de la lista desplegable_x000a_" sqref="AA5:AA34">
      <formula1>IF(  OR(ISBLANK(Y5), ISBLANK(Y5)),  OFFSET(LF_Actividad,MATCH($A$1,LF_Sector,0)-1,0,COUNTIF(LF_Sector,$A$1)),  OFFSET(LF_Actividad,MATCH(Y5,LF_Area,0)-1,0,COUNTIF(LF_Area,Y5))   )</formula1>
    </dataValidation>
    <dataValidation type="list" allowBlank="1" showErrorMessage="1" errorTitle="Valor no válido" error="Debe seleccionar una de las áreas de responsabilidad de la lista desplegable_x000a_" sqref="Z5:Z34">
      <formula1>ListSiNo</formula1>
    </dataValidation>
    <dataValidation allowBlank="1" showInputMessage="1" promptTitle="Actividad Desastres Naturales" prompt="Seleccione si la actividad esta relacionada con prevensión o respuesta a desastres naturales_x000a_Obligatorio: No_x000a_Valores: Sí / No" sqref="Z2"/>
    <dataValidation type="textLength" operator="greaterThanOrEqual" allowBlank="1" showErrorMessage="1" errorTitle="Texto demasiado corto" error="El texto debe tener al menos 5 caracteres" sqref="AI5:AI34">
      <formula1>5</formula1>
    </dataValidation>
    <dataValidation type="custom" operator="greaterThanOrEqual" allowBlank="1" showInputMessage="1" showErrorMessage="1" errorTitle="Valor no válido" error="Esta actividad no posee beneficiarios indirectos." sqref="AL5:AL34">
      <formula1>$AF5="No"</formula1>
    </dataValidation>
    <dataValidation type="custom" allowBlank="1" showInputMessage="1" showErrorMessage="1" error="Esta actividad no posee beneficiarios directos." sqref="AN5:AN34 AP5:AY34">
      <formula1>$AF5="Si"</formula1>
    </dataValidation>
    <dataValidation type="list" allowBlank="1" showInputMessage="1" showErrorMessage="1" sqref="AM5:AM34">
      <formula1>ListSiNo</formula1>
    </dataValidation>
    <dataValidation allowBlank="1" showInputMessage="1" showErrorMessage="1" promptTitle="Total beneficiarios indirectos" prompt="Total de beneficiarios indirectos o unidades atendidas de acuerdo al indicador de la actividad.  (No se contabilizan personas)" sqref="AL2:AL3"/>
    <dataValidation type="date" allowBlank="1" showInputMessage="1" showErrorMessage="1" sqref="A5:A34">
      <formula1>44896</formula1>
      <formula2>45291</formula2>
    </dataValidation>
    <dataValidation type="list" allowBlank="1" showInputMessage="1" showErrorMessage="1" sqref="AO5:AO34">
      <formula1>PROPG_reached_type_T</formula1>
    </dataValidation>
    <dataValidation allowBlank="1" showInputMessage="1" promptTitle="Grupo poblacional alcanzado" prompt="Grupo poblacional al que pertenecen la mayoría de personas alcanzadas._x000a_Campo específico del sector de Protección._x000a_Valores: Listado de grupo poblacionales" sqref="AO3:AO4"/>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P3:AQ4 AO2"/>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8" id="{C78644F9-B598-4C61-B0FB-25D59D243098}">
            <xm:f>NOT(ISNUMBER(SEARCH($AH$4,VLOOKUP($AC5,'Desglose AEE'!$A$1:$C$35,3,FALSE))))</xm:f>
            <x14:dxf>
              <fill>
                <patternFill>
                  <bgColor theme="2"/>
                </patternFill>
              </fill>
            </x14:dxf>
          </x14:cfRule>
          <xm:sqref>AH5:AH34</xm:sqref>
        </x14:conditionalFormatting>
        <x14:conditionalFormatting xmlns:xm="http://schemas.microsoft.com/office/excel/2006/main">
          <x14:cfRule type="expression" priority="7" id="{49838C11-4F65-43D2-BF80-338009BA1B4E}">
            <xm:f>NOT(ISNUMBER(SEARCH($AI$4,VLOOKUP($AC5,'Desglose AEE'!$A$1:$C$35,3,FALSE))))</xm:f>
            <x14:dxf>
              <fill>
                <patternFill>
                  <bgColor theme="2"/>
                </patternFill>
              </fill>
            </x14:dxf>
          </x14:cfRule>
          <xm:sqref>AI5:AI34</xm:sqref>
        </x14:conditionalFormatting>
        <x14:conditionalFormatting xmlns:xm="http://schemas.microsoft.com/office/excel/2006/main">
          <x14:cfRule type="expression" priority="6" id="{051B2F5F-AE34-41D6-A6FD-86ABFF3370BE}">
            <xm:f>NOT(ISNUMBER(SEARCH($AJ$4,VLOOKUP($AC5,'Desglose AEE'!$A$1:$C$35,3,FALSE))))</xm:f>
            <x14:dxf>
              <fill>
                <patternFill>
                  <bgColor theme="2"/>
                </patternFill>
              </fill>
            </x14:dxf>
          </x14:cfRule>
          <xm:sqref>AJ5:AJ34</xm:sqref>
        </x14:conditionalFormatting>
        <x14:conditionalFormatting xmlns:xm="http://schemas.microsoft.com/office/excel/2006/main">
          <x14:cfRule type="expression" priority="5" id="{69BD2A97-6661-470F-AEE5-F20B4CC0CA7A}">
            <xm:f>NOT(ISNUMBER(SEARCH($AK$4,VLOOKUP($AC5,'Desglose AEE'!$A$1:$C$35,3,FALSE))))</xm:f>
            <x14:dxf>
              <fill>
                <patternFill>
                  <bgColor theme="2"/>
                </patternFill>
              </fill>
            </x14:dxf>
          </x14:cfRule>
          <xm:sqref>AK5:AK34</xm:sqref>
        </x14:conditionalFormatting>
      </x14:conditionalFormattings>
    </ext>
    <ext xmlns:x14="http://schemas.microsoft.com/office/spreadsheetml/2009/9/main" uri="{CCE6A557-97BC-4b89-ADB6-D9C93CAAB3DF}">
      <x14:dataValidations xmlns:xm="http://schemas.microsoft.com/office/excel/2006/main" xWindow="617" yWindow="497" count="4">
        <x14:dataValidation type="list" allowBlank="1" showErrorMessage="1" errorTitle="Fecha no válida" error="Debe seleccionar una de las fechas del listado desplegable">
          <x14:formula1>
            <xm:f>Vocab!$B$13:$B$24</xm:f>
          </x14:formula1>
          <xm:sqref>B5:B34</xm:sqref>
        </x14:dataValidation>
        <x14:dataValidation type="list" operator="greaterThanOrEqual" allowBlank="1" showErrorMessage="1" errorTitle="Texto demasiado corto" error="El texto debe tener al menos 5 caracteres">
          <x14:formula1>
            <xm:f>Vocab!$D$40:$D$43</xm:f>
          </x14:formula1>
          <xm:sqref>AJ5:AJ34</xm:sqref>
        </x14:dataValidation>
        <x14:dataValidation type="list" operator="greaterThanOrEqual" allowBlank="1" showErrorMessage="1" errorTitle="Texto demasiado corto" error="El texto debe tener al menos 5 caracteres">
          <x14:formula1>
            <xm:f>Vocab!$D$47:$D$50</xm:f>
          </x14:formula1>
          <xm:sqref>AK5:AK34</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V52"/>
  <sheetViews>
    <sheetView showWhiteSpace="0" topLeftCell="B1" zoomScaleNormal="80" zoomScaleSheetLayoutView="80" workbookViewId="0">
      <pane ySplit="4" topLeftCell="A5" activePane="bottomLeft" state="frozen"/>
      <selection pane="bottomLeft" activeCell="H5" sqref="H5"/>
    </sheetView>
  </sheetViews>
  <sheetFormatPr baseColWidth="10" defaultColWidth="10.75" defaultRowHeight="15.75" x14ac:dyDescent="0.25"/>
  <cols>
    <col min="1" max="1" width="11.25" customWidth="1"/>
    <col min="2" max="2" width="10.625" customWidth="1"/>
    <col min="3" max="3" width="7.625" customWidth="1"/>
    <col min="4" max="4" width="11.25" customWidth="1"/>
    <col min="5" max="5" width="25.625" customWidth="1"/>
    <col min="6" max="6" width="5.625" customWidth="1"/>
    <col min="7" max="7" width="30" customWidth="1"/>
    <col min="8" max="8" width="30.625" customWidth="1"/>
    <col min="9" max="9" width="7.625" customWidth="1"/>
    <col min="10" max="11" width="25.625" customWidth="1"/>
    <col min="12" max="12" width="5.625" hidden="1" customWidth="1"/>
    <col min="13" max="13" width="10.625" customWidth="1"/>
    <col min="14" max="14" width="7.625" customWidth="1"/>
    <col min="15" max="15" width="10.625" customWidth="1"/>
    <col min="16" max="16" width="15.75" hidden="1" customWidth="1"/>
    <col min="17" max="17" width="7.625" customWidth="1"/>
    <col min="18" max="18" width="10.625" customWidth="1"/>
    <col min="19" max="19" width="15.75" hidden="1" customWidth="1"/>
    <col min="20" max="20" width="7.625" customWidth="1"/>
    <col min="21" max="21" width="10.625" customWidth="1"/>
    <col min="22" max="22" width="25.625" customWidth="1"/>
    <col min="23" max="25" width="10.625" customWidth="1"/>
    <col min="26" max="26" width="15" customWidth="1"/>
    <col min="27" max="27" width="66.75" customWidth="1"/>
    <col min="28" max="28" width="10.625" customWidth="1"/>
    <col min="29" max="29" width="30.625" customWidth="1"/>
    <col min="30" max="30" width="10.625" customWidth="1"/>
    <col min="31" max="31" width="18.25" customWidth="1"/>
    <col min="32" max="32" width="13.25" customWidth="1"/>
    <col min="33" max="35" width="10.625" customWidth="1"/>
    <col min="36" max="36" width="16.125" bestFit="1" customWidth="1"/>
    <col min="37" max="37" width="15.125" customWidth="1"/>
    <col min="38" max="38" width="10.625" customWidth="1"/>
    <col min="39" max="39" width="13.625" customWidth="1"/>
    <col min="40" max="40" width="12.25" customWidth="1"/>
    <col min="41" max="47" width="10.625" customWidth="1"/>
    <col min="48" max="48" width="20.125" customWidth="1"/>
    <col min="49" max="49" width="10.75" customWidth="1"/>
  </cols>
  <sheetData>
    <row r="1" spans="1:48" ht="47.25" x14ac:dyDescent="0.25">
      <c r="A1" s="58" t="s">
        <v>6537</v>
      </c>
      <c r="B1" s="59" t="s">
        <v>65</v>
      </c>
      <c r="C1" s="138" t="s">
        <v>8654</v>
      </c>
      <c r="D1" s="136"/>
      <c r="E1" s="136"/>
      <c r="F1" s="136"/>
      <c r="G1" s="136"/>
      <c r="H1" s="136"/>
      <c r="I1" s="136"/>
      <c r="J1" s="136"/>
      <c r="K1" s="136"/>
      <c r="L1" s="137"/>
      <c r="M1" s="155" t="s">
        <v>8655</v>
      </c>
      <c r="N1" s="156"/>
      <c r="O1" s="156"/>
      <c r="P1" s="156"/>
      <c r="Q1" s="156"/>
      <c r="R1" s="156"/>
      <c r="S1" s="156"/>
      <c r="T1" s="156"/>
      <c r="U1" s="156"/>
      <c r="V1" s="156"/>
      <c r="W1" s="156"/>
      <c r="X1" s="157"/>
      <c r="Y1" s="138" t="s">
        <v>8656</v>
      </c>
      <c r="Z1" s="136"/>
      <c r="AA1" s="136"/>
      <c r="AB1" s="136"/>
      <c r="AC1" s="136"/>
      <c r="AD1" s="136"/>
      <c r="AE1" s="136"/>
      <c r="AF1" s="137"/>
      <c r="AG1" s="155" t="s">
        <v>8657</v>
      </c>
      <c r="AH1" s="156"/>
      <c r="AI1" s="157"/>
      <c r="AJ1" s="128" t="s">
        <v>8706</v>
      </c>
      <c r="AK1" s="171" t="s">
        <v>8707</v>
      </c>
      <c r="AL1" s="171"/>
      <c r="AM1" s="171"/>
      <c r="AN1" s="171"/>
      <c r="AO1" s="171"/>
      <c r="AP1" s="171"/>
      <c r="AQ1" s="171"/>
      <c r="AR1" s="171"/>
      <c r="AS1" s="171"/>
      <c r="AT1" s="171"/>
      <c r="AU1" s="172"/>
      <c r="AV1" s="43"/>
    </row>
    <row r="2" spans="1:48" ht="15.75" customHeight="1" x14ac:dyDescent="0.25">
      <c r="A2" s="166" t="s">
        <v>8659</v>
      </c>
      <c r="B2" s="145" t="s">
        <v>8660</v>
      </c>
      <c r="C2" s="147" t="s">
        <v>8661</v>
      </c>
      <c r="D2" s="139" t="s">
        <v>18193</v>
      </c>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43" t="s">
        <v>8680</v>
      </c>
      <c r="X2" s="145" t="s">
        <v>8681</v>
      </c>
      <c r="Y2" s="147" t="s">
        <v>8682</v>
      </c>
      <c r="Z2" s="139" t="s">
        <v>8708</v>
      </c>
      <c r="AA2" s="153" t="s">
        <v>8683</v>
      </c>
      <c r="AB2" s="164" t="s">
        <v>8684</v>
      </c>
      <c r="AC2" s="151" t="s">
        <v>8685</v>
      </c>
      <c r="AD2" s="151" t="s">
        <v>8686</v>
      </c>
      <c r="AE2" s="151" t="s">
        <v>8709</v>
      </c>
      <c r="AF2" s="139" t="s">
        <v>8687</v>
      </c>
      <c r="AG2" s="166" t="s">
        <v>8690</v>
      </c>
      <c r="AH2" s="143" t="s">
        <v>8691</v>
      </c>
      <c r="AI2" s="143" t="s">
        <v>8692</v>
      </c>
      <c r="AJ2" s="190" t="s">
        <v>8710</v>
      </c>
      <c r="AK2" s="210" t="s">
        <v>8693</v>
      </c>
      <c r="AL2" s="168" t="s">
        <v>8694</v>
      </c>
      <c r="AM2" s="158" t="s">
        <v>8695</v>
      </c>
      <c r="AN2" s="209"/>
      <c r="AO2" s="159"/>
      <c r="AP2" s="175" t="s">
        <v>8696</v>
      </c>
      <c r="AQ2" s="176"/>
      <c r="AR2" s="176"/>
      <c r="AS2" s="176"/>
      <c r="AT2" s="176"/>
      <c r="AU2" s="176"/>
      <c r="AV2" s="162" t="s">
        <v>8644</v>
      </c>
    </row>
    <row r="3" spans="1:48" ht="39" thickBot="1" x14ac:dyDescent="0.3">
      <c r="A3" s="167"/>
      <c r="B3" s="146"/>
      <c r="C3" s="148"/>
      <c r="D3" s="139"/>
      <c r="E3" s="140"/>
      <c r="F3" s="150"/>
      <c r="G3" s="150"/>
      <c r="H3" s="140"/>
      <c r="I3" s="174"/>
      <c r="J3" s="150"/>
      <c r="K3" s="140"/>
      <c r="L3" s="161"/>
      <c r="M3" s="167"/>
      <c r="N3" s="152"/>
      <c r="O3" s="144"/>
      <c r="P3" s="150"/>
      <c r="Q3" s="152"/>
      <c r="R3" s="144"/>
      <c r="S3" s="150"/>
      <c r="T3" s="152"/>
      <c r="U3" s="144"/>
      <c r="V3" s="144"/>
      <c r="W3" s="144"/>
      <c r="X3" s="146"/>
      <c r="Y3" s="148"/>
      <c r="Z3" s="140"/>
      <c r="AA3" s="154"/>
      <c r="AB3" s="165"/>
      <c r="AC3" s="152"/>
      <c r="AD3" s="152"/>
      <c r="AE3" s="152"/>
      <c r="AF3" s="140"/>
      <c r="AG3" s="167"/>
      <c r="AH3" s="144"/>
      <c r="AI3" s="144"/>
      <c r="AJ3" s="191"/>
      <c r="AK3" s="211"/>
      <c r="AL3" s="169"/>
      <c r="AM3" s="85" t="s">
        <v>8774</v>
      </c>
      <c r="AN3" s="86" t="s">
        <v>8698</v>
      </c>
      <c r="AO3" s="61" t="s">
        <v>8699</v>
      </c>
      <c r="AP3" s="62" t="s">
        <v>8700</v>
      </c>
      <c r="AQ3" s="63" t="s">
        <v>8701</v>
      </c>
      <c r="AR3" s="63" t="s">
        <v>8702</v>
      </c>
      <c r="AS3" s="63" t="s">
        <v>8703</v>
      </c>
      <c r="AT3" s="63" t="s">
        <v>8704</v>
      </c>
      <c r="AU3" s="63" t="s">
        <v>8705</v>
      </c>
      <c r="AV3" s="163"/>
    </row>
    <row r="4" spans="1:48" ht="26.25" thickBot="1" x14ac:dyDescent="0.3">
      <c r="A4" s="18" t="s">
        <v>8562</v>
      </c>
      <c r="B4" s="19" t="s">
        <v>28</v>
      </c>
      <c r="C4" s="20" t="s">
        <v>8565</v>
      </c>
      <c r="D4" s="23" t="s">
        <v>18197</v>
      </c>
      <c r="E4" s="23" t="s">
        <v>8567</v>
      </c>
      <c r="F4" s="22" t="s">
        <v>8566</v>
      </c>
      <c r="G4" s="22" t="s">
        <v>6494</v>
      </c>
      <c r="H4" s="23" t="s">
        <v>7082</v>
      </c>
      <c r="I4" s="34" t="s">
        <v>8569</v>
      </c>
      <c r="J4" s="31" t="s">
        <v>8568</v>
      </c>
      <c r="K4" s="23" t="s">
        <v>8571</v>
      </c>
      <c r="L4" s="22" t="s">
        <v>8570</v>
      </c>
      <c r="M4" s="20" t="s">
        <v>76</v>
      </c>
      <c r="N4" s="36" t="s">
        <v>77</v>
      </c>
      <c r="O4" s="23" t="s">
        <v>79</v>
      </c>
      <c r="P4" s="31" t="s">
        <v>78</v>
      </c>
      <c r="Q4" s="36" t="s">
        <v>80</v>
      </c>
      <c r="R4" s="23" t="s">
        <v>82</v>
      </c>
      <c r="S4" s="31" t="s">
        <v>81</v>
      </c>
      <c r="T4" s="36" t="s">
        <v>83</v>
      </c>
      <c r="U4" s="23" t="s">
        <v>7</v>
      </c>
      <c r="V4" s="23" t="s">
        <v>8572</v>
      </c>
      <c r="W4" s="64" t="s">
        <v>84</v>
      </c>
      <c r="X4" s="64" t="s">
        <v>85</v>
      </c>
      <c r="Y4" s="20" t="s">
        <v>8573</v>
      </c>
      <c r="Z4" s="23" t="s">
        <v>8711</v>
      </c>
      <c r="AA4" s="23" t="s">
        <v>7153</v>
      </c>
      <c r="AB4" s="36" t="s">
        <v>8574</v>
      </c>
      <c r="AC4" s="65" t="s">
        <v>7155</v>
      </c>
      <c r="AD4" s="65" t="s">
        <v>7156</v>
      </c>
      <c r="AE4" s="65" t="s">
        <v>7161</v>
      </c>
      <c r="AF4" s="66" t="s">
        <v>8576</v>
      </c>
      <c r="AG4" s="20" t="s">
        <v>8577</v>
      </c>
      <c r="AH4" s="23" t="s">
        <v>8578</v>
      </c>
      <c r="AI4" s="67" t="s">
        <v>0</v>
      </c>
      <c r="AJ4" s="127" t="s">
        <v>8712</v>
      </c>
      <c r="AK4" s="68" t="s">
        <v>8579</v>
      </c>
      <c r="AL4" s="69" t="s">
        <v>8580</v>
      </c>
      <c r="AM4" s="23" t="s">
        <v>24</v>
      </c>
      <c r="AN4" s="23" t="s">
        <v>8581</v>
      </c>
      <c r="AO4" s="23" t="s">
        <v>8588</v>
      </c>
      <c r="AP4" s="20" t="s">
        <v>8582</v>
      </c>
      <c r="AQ4" s="23" t="s">
        <v>8583</v>
      </c>
      <c r="AR4" s="23" t="s">
        <v>8584</v>
      </c>
      <c r="AS4" s="23" t="s">
        <v>8585</v>
      </c>
      <c r="AT4" s="23" t="s">
        <v>8586</v>
      </c>
      <c r="AU4" s="23" t="s">
        <v>8587</v>
      </c>
      <c r="AV4" s="20" t="s">
        <v>8589</v>
      </c>
    </row>
    <row r="5" spans="1:48" x14ac:dyDescent="0.25">
      <c r="A5" s="4"/>
      <c r="B5" s="28"/>
      <c r="C5" s="1"/>
      <c r="D5" s="2"/>
      <c r="E5" s="2"/>
      <c r="F5" s="90" t="str">
        <f>IF(NOT(ISBLANK(T5W_ASH[[#This Row],['#org+leader]])),VLOOKUP(T5W_ASH[[#This Row],['#org+leader]],Organizaciones!$A:$C,3,FALSE),"")</f>
        <v/>
      </c>
      <c r="G5" s="3" t="str">
        <f>IF(AND(NOT(ISBLANK(T5W_ASH[[#This Row],['#org+leader]])),T5W_ASH[[#This Row],['#meta+hrp]]="Sí"),
VLOOKUP(CONCATENATE($A$1, " # ",VLOOKUP( T5W_ASH[[#This Row],['#org+leader]],Clusters___Org[['#organization+name+selected]:['#meta+check_cluster_org]],2,FALSE)), Clusters___Org['#meta+check_cluster_org],1,FALSE),"")</f>
        <v/>
      </c>
      <c r="H5" s="2"/>
      <c r="I5" s="74" t="str" cm="1">
        <f t="array" ref="I5">IF(NOT(ISBLANK(T5W_ASH[[#This Row],['#project+code_name]])),VALUE(VLOOKUP(LEFT(T5W_ASH[[#This Row],['#project+code_name]],255),LEFT(Cluster___Org___Projects[['#project+code_name]:['#project+id]],255),2,FALSE)),"")</f>
        <v/>
      </c>
      <c r="J5"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5" s="2" t="s">
        <v>4257</v>
      </c>
      <c r="L5" s="105">
        <f>IF(NOT(ISBLANK(T5W_ASH[[#This Row],['#org+impl]])),VLOOKUP(T5W_ASH[[#This Row],['#org+impl]],Organizaciones!$A:$C,3,FALSE),"")</f>
        <v>1</v>
      </c>
      <c r="M5" s="1"/>
      <c r="N5" s="35" t="str" cm="1">
        <f t="array" aca="1" ref="N5" ca="1">IF(NOT(ISBLANK(T5W_ASH[[#This Row],['#adm1+name]])),
OFFSET(Admin1_1[[#Headers],['#adm1+name]],MATCH(T5W_ASH[[#This Row],['#adm1+name]],Admin1,0),1),
IF(ISNA(VLOOKUP(LEFT(T5W_ASH[[#This Row],['#project+code_name]],15),LEFT(Cluster___Org___Projects[['#project+code_name]:['#project+id]],15),2,FALSE))&lt;&gt;"", "","")
)</f>
        <v/>
      </c>
      <c r="O5" s="2"/>
      <c r="P5" s="70" t="str" cm="1">
        <f t="array" ref="P5">IF(NOT(ISBLANK(T5W_ASH[[#This Row],['#adm2+name]])),
CONCATENATE(T5W_ASH[[#This Row],['#adm1+code]],"-",T5W_ASH[[#This Row],['#adm2+name]]),
IF(ISNA(VLOOKUP(LEFT(T5W_ASH[[#This Row],['#project+code_name]],15),LEFT(Cluster___Org___Projects[['#project+code_name]:['#project+id]],15),2,FALSE))&lt;&gt;"", "","")
)</f>
        <v/>
      </c>
      <c r="Q5" s="35" t="str" cm="1">
        <f t="array" ref="Q5">IF(NOT(ISBLANK(T5W_ASH[[#This Row],['#adm2+name]])),
VLOOKUP(T5W_ASH[[#This Row],['#meta+check_adm1code_adm2name]],Admin2_1[#All],5,FALSE),
IF(ISNA(VLOOKUP(LEFT(T5W_ASH[[#This Row],['#project+code_name]],15),LEFT(Cluster___Org___Projects[['#project+code_name]:['#project+id]],15),2,FALSE))&lt;&gt;"", "","")
)</f>
        <v/>
      </c>
      <c r="R5" s="2"/>
      <c r="S5" s="70" t="str" cm="1">
        <f t="array" ref="S5">IF(NOT(ISBLANK(T5W_ASH[[#This Row],['#adm3+name]])),
CONCATENATE(T5W_ASH[[#This Row],['#adm2+code]],"-",T5W_ASH[[#This Row],['#adm3+name]]),
IF(ISNA(VLOOKUP(LEFT(T5W_ASH[[#This Row],['#project+code_name]],15),LEFT(Cluster___Org___Projects[['#project+code_name]:['#project+id]],15),2,FALSE))&lt;&gt;"", "","")
)</f>
        <v/>
      </c>
      <c r="T5" s="35" t="str" cm="1">
        <f t="array" ref="T5">IF(NOT(ISBLANK(T5W_ASH[[#This Row],['#adm3+name]])),
VLOOKUP(T5W_ASH[[#This Row],['#meta+check_adm2code_adm3name]],Admin3_1[#All],5,FALSE),
IF(ISNA(VLOOKUP(LEFT(T5W_ASH[[#This Row],['#project+code_name]],15),LEFT(Cluster___Org___Projects[['#project+code_name]:['#project+id]],15),2,FALSE))&lt;&gt;"", "","")
)</f>
        <v/>
      </c>
      <c r="U5" s="57"/>
      <c r="V5" s="2"/>
      <c r="W5" s="95"/>
      <c r="X5" s="96"/>
      <c r="Y5" s="1"/>
      <c r="Z5" s="2"/>
      <c r="AA5" s="2"/>
      <c r="AB5" s="3" t="str" cm="1">
        <f t="array" ref="AB5">IF(T5W_ASH[[#This Row],['#activity+name+selected]]&lt;&gt;"",VLOOKUP(LEFT(T5W_ASH[[#This Row],['#activity+name+selected]],255),LEFT(Logframe[['#activity+name+selected]:['#activity+indicator+unit]],255),2,FALSE),"")</f>
        <v/>
      </c>
      <c r="AC5" s="3" t="str" cm="1">
        <f t="array" ref="AC5">IF(T5W_ASH[[#This Row],['#activity+name+selected]]&lt;&gt;"",VLOOKUP(LEFT(T5W_ASH[[#This Row],['#activity+name+selected]],255),LEFT(Logframe[['#activity+name+selected]:['#activity+indicator+unit]],255),5,FALSE),"")</f>
        <v/>
      </c>
      <c r="AD5" s="3" t="str" cm="1">
        <f t="array" ref="AD5">IF(T5W_ASH[[#This Row],['#activity+name+selected]]&lt;&gt;"",VLOOKUP(LEFT(T5W_ASH[[#This Row],['#activity+name+selected]],255),LEFT(Logframe[['#activity+name+selected]:['#activity+indicator+unit]],255),6,FALSE),"")</f>
        <v/>
      </c>
      <c r="AE5" s="3" t="str" cm="1">
        <f t="array" ref="AE5">IF(T5W_ASH[[#This Row],['#activity+name+selected]]&lt;&gt;"",VLOOKUP(LEFT(T5W_ASH[[#This Row],['#activity+name+selected]],255),LEFT(Logframe[['#activity+name+selected]:['#direct+beneficiaries]],255),11,FALSE),"")</f>
        <v/>
      </c>
      <c r="AF5" s="38"/>
      <c r="AG5" s="5"/>
      <c r="AH5" s="6"/>
      <c r="AI5" s="45"/>
      <c r="AJ5" s="123"/>
      <c r="AK5" s="1"/>
      <c r="AL5" s="27"/>
      <c r="AM5" s="132"/>
      <c r="AN5" s="49"/>
      <c r="AO5" s="42"/>
      <c r="AP5" s="27"/>
      <c r="AQ5" s="51"/>
      <c r="AR5" s="27"/>
      <c r="AS5" s="51"/>
      <c r="AT5" s="27"/>
      <c r="AU5" s="30"/>
      <c r="AV5" s="1"/>
    </row>
    <row r="6" spans="1:48" x14ac:dyDescent="0.25">
      <c r="A6" s="4"/>
      <c r="B6" s="28"/>
      <c r="C6" s="1"/>
      <c r="D6" s="2"/>
      <c r="E6" s="2"/>
      <c r="F6" s="90" t="str">
        <f>IF(NOT(ISBLANK(T5W_ASH[[#This Row],['#org+leader]])),VLOOKUP(T5W_ASH[[#This Row],['#org+leader]],Organizaciones!$A:$C,3,FALSE),"")</f>
        <v/>
      </c>
      <c r="G6" s="3" t="str">
        <f>IF(AND(NOT(ISBLANK(T5W_ASH[[#This Row],['#org+leader]])),T5W_ASH[[#This Row],['#meta+hrp]]="Sí"),
VLOOKUP(CONCATENATE($A$1, " # ",VLOOKUP( T5W_ASH[[#This Row],['#org+leader]],Clusters___Org[['#organization+name+selected]:['#meta+check_cluster_org]],2,FALSE)), Clusters___Org['#meta+check_cluster_org],1,FALSE),"")</f>
        <v/>
      </c>
      <c r="H6" s="2"/>
      <c r="I6" s="74" t="str" cm="1">
        <f t="array" ref="I6">IF(NOT(ISBLANK(T5W_ASH[[#This Row],['#project+code_name]])),VALUE(VLOOKUP(LEFT(T5W_ASH[[#This Row],['#project+code_name]],255),LEFT(Cluster___Org___Projects[['#project+code_name]:['#project+id]],255),2,FALSE)),"")</f>
        <v/>
      </c>
      <c r="J6"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6" s="2"/>
      <c r="L6" s="105" t="str">
        <f>IF(NOT(ISBLANK(T5W_ASH[[#This Row],['#org+impl]])),VLOOKUP(T5W_ASH[[#This Row],['#org+impl]],Organizaciones!$A:$C,3,FALSE),"")</f>
        <v/>
      </c>
      <c r="M6" s="1"/>
      <c r="N6" s="35" t="str" cm="1">
        <f t="array" aca="1" ref="N6" ca="1">IF(NOT(ISBLANK(T5W_ASH[[#This Row],['#adm1+name]])),
OFFSET(Admin1_1[[#Headers],['#adm1+name]],MATCH(T5W_ASH[[#This Row],['#adm1+name]],Admin1,0),1),
IF(ISNA(VLOOKUP(LEFT(T5W_ASH[[#This Row],['#project+code_name]],15),LEFT(Cluster___Org___Projects[['#project+code_name]:['#project+id]],15),2,FALSE))&lt;&gt;"", "","")
)</f>
        <v/>
      </c>
      <c r="O6" s="2"/>
      <c r="P6" s="70" t="str" cm="1">
        <f t="array" ref="P6">IF(NOT(ISBLANK(T5W_ASH[[#This Row],['#adm2+name]])),
CONCATENATE(T5W_ASH[[#This Row],['#adm1+code]],"-",T5W_ASH[[#This Row],['#adm2+name]]),
IF(ISNA(VLOOKUP(LEFT(T5W_ASH[[#This Row],['#project+code_name]],15),LEFT(Cluster___Org___Projects[['#project+code_name]:['#project+id]],15),2,FALSE))&lt;&gt;"", "","")
)</f>
        <v/>
      </c>
      <c r="Q6" s="35" t="str" cm="1">
        <f t="array" ref="Q6">IF(NOT(ISBLANK(T5W_ASH[[#This Row],['#adm2+name]])),
VLOOKUP(T5W_ASH[[#This Row],['#meta+check_adm1code_adm2name]],Admin2_1[#All],5,FALSE),
IF(ISNA(VLOOKUP(LEFT(T5W_ASH[[#This Row],['#project+code_name]],15),LEFT(Cluster___Org___Projects[['#project+code_name]:['#project+id]],15),2,FALSE))&lt;&gt;"", "","")
)</f>
        <v/>
      </c>
      <c r="R6" s="2"/>
      <c r="S6" s="70" t="str" cm="1">
        <f t="array" ref="S6">IF(NOT(ISBLANK(T5W_ASH[[#This Row],['#adm3+name]])),
CONCATENATE(T5W_ASH[[#This Row],['#adm2+code]],"-",T5W_ASH[[#This Row],['#adm3+name]]),
IF(ISNA(VLOOKUP(LEFT(T5W_ASH[[#This Row],['#project+code_name]],15),LEFT(Cluster___Org___Projects[['#project+code_name]:['#project+id]],15),2,FALSE))&lt;&gt;"", "","")
)</f>
        <v/>
      </c>
      <c r="T6" s="35" t="str" cm="1">
        <f t="array" ref="T6">IF(NOT(ISBLANK(T5W_ASH[[#This Row],['#adm3+name]])),
VLOOKUP(T5W_ASH[[#This Row],['#meta+check_adm2code_adm3name]],Admin3_1[#All],5,FALSE),
IF(ISNA(VLOOKUP(LEFT(T5W_ASH[[#This Row],['#project+code_name]],15),LEFT(Cluster___Org___Projects[['#project+code_name]:['#project+id]],15),2,FALSE))&lt;&gt;"", "","")
)</f>
        <v/>
      </c>
      <c r="U6" s="57"/>
      <c r="V6" s="2"/>
      <c r="W6" s="95"/>
      <c r="X6" s="96"/>
      <c r="Y6" s="1"/>
      <c r="Z6" s="2"/>
      <c r="AA6" s="2"/>
      <c r="AB6" s="3" t="str" cm="1">
        <f t="array" ref="AB6">IF(T5W_ASH[[#This Row],['#activity+name+selected]]&lt;&gt;"",VLOOKUP(LEFT(T5W_ASH[[#This Row],['#activity+name+selected]],255),LEFT(Logframe[['#activity+name+selected]:['#activity+indicator+unit]],255),2,FALSE),"")</f>
        <v/>
      </c>
      <c r="AC6" s="3" t="str" cm="1">
        <f t="array" ref="AC6">IF(T5W_ASH[[#This Row],['#activity+name+selected]]&lt;&gt;"",VLOOKUP(LEFT(T5W_ASH[[#This Row],['#activity+name+selected]],255),LEFT(Logframe[['#activity+name+selected]:['#activity+indicator+unit]],255),5,FALSE),"")</f>
        <v/>
      </c>
      <c r="AD6" s="3" t="str" cm="1">
        <f t="array" ref="AD6">IF(T5W_ASH[[#This Row],['#activity+name+selected]]&lt;&gt;"",VLOOKUP(LEFT(T5W_ASH[[#This Row],['#activity+name+selected]],255),LEFT(Logframe[['#activity+name+selected]:['#activity+indicator+unit]],255),6,FALSE),"")</f>
        <v/>
      </c>
      <c r="AE6" s="3" t="str" cm="1">
        <f t="array" ref="AE6">IF(T5W_ASH[[#This Row],['#activity+name+selected]]&lt;&gt;"",VLOOKUP(LEFT(T5W_ASH[[#This Row],['#activity+name+selected]],255),LEFT(Logframe[['#activity+name+selected]:['#direct+beneficiaries]],255),11,FALSE),"")</f>
        <v/>
      </c>
      <c r="AF6" s="38"/>
      <c r="AG6" s="5"/>
      <c r="AH6" s="6"/>
      <c r="AI6" s="44"/>
      <c r="AJ6" s="124"/>
      <c r="AK6" s="1"/>
      <c r="AL6" s="27"/>
      <c r="AM6" s="41"/>
      <c r="AN6" s="49"/>
      <c r="AO6" s="42"/>
      <c r="AP6" s="27"/>
      <c r="AQ6" s="52"/>
      <c r="AR6" s="27"/>
      <c r="AS6" s="52"/>
      <c r="AT6" s="27"/>
      <c r="AU6" s="30"/>
      <c r="AV6" s="1"/>
    </row>
    <row r="7" spans="1:48" x14ac:dyDescent="0.25">
      <c r="A7" s="4"/>
      <c r="B7" s="28"/>
      <c r="C7" s="1"/>
      <c r="D7" s="2"/>
      <c r="E7" s="2"/>
      <c r="F7" s="90" t="str">
        <f>IF(NOT(ISBLANK(T5W_ASH[[#This Row],['#org+leader]])),VLOOKUP(T5W_ASH[[#This Row],['#org+leader]],Organizaciones!$A:$C,3,FALSE),"")</f>
        <v/>
      </c>
      <c r="G7" s="3" t="str">
        <f>IF(AND(NOT(ISBLANK(T5W_ASH[[#This Row],['#org+leader]])),T5W_ASH[[#This Row],['#meta+hrp]]="Sí"),
VLOOKUP(CONCATENATE($A$1, " # ",VLOOKUP( T5W_ASH[[#This Row],['#org+leader]],Clusters___Org[['#organization+name+selected]:['#meta+check_cluster_org]],2,FALSE)), Clusters___Org['#meta+check_cluster_org],1,FALSE),"")</f>
        <v/>
      </c>
      <c r="H7" s="2"/>
      <c r="I7" s="33" t="str" cm="1">
        <f t="array" ref="I7">IF(NOT(ISBLANK(T5W_ASH[[#This Row],['#project+code_name]])),VALUE(VLOOKUP(LEFT(T5W_ASH[[#This Row],['#project+code_name]],255),LEFT(Cluster___Org___Projects[['#project+code_name]:['#project+id]],255),2,FALSE)),"")</f>
        <v/>
      </c>
      <c r="J7"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7" s="2"/>
      <c r="L7" s="105" t="str">
        <f>IF(NOT(ISBLANK(T5W_ASH[[#This Row],['#org+impl]])),VLOOKUP(T5W_ASH[[#This Row],['#org+impl]],Organizaciones!$A:$C,3,FALSE),"")</f>
        <v/>
      </c>
      <c r="M7" s="1"/>
      <c r="N7" s="35" t="str" cm="1">
        <f t="array" aca="1" ref="N7" ca="1">IF(NOT(ISBLANK(T5W_ASH[[#This Row],['#adm1+name]])),
OFFSET(Admin1_1[[#Headers],['#adm1+name]],MATCH(T5W_ASH[[#This Row],['#adm1+name]],Admin1,0),1),
IF(ISNA(VLOOKUP(LEFT(T5W_ASH[[#This Row],['#project+code_name]],15),LEFT(Cluster___Org___Projects[['#project+code_name]:['#project+id]],15),2,FALSE))&lt;&gt;"", "","")
)</f>
        <v/>
      </c>
      <c r="O7" s="2"/>
      <c r="P7" s="70" t="str" cm="1">
        <f t="array" ref="P7">IF(NOT(ISBLANK(T5W_ASH[[#This Row],['#adm2+name]])),
CONCATENATE(T5W_ASH[[#This Row],['#adm1+code]],"-",T5W_ASH[[#This Row],['#adm2+name]]),
IF(ISNA(VLOOKUP(LEFT(T5W_ASH[[#This Row],['#project+code_name]],15),LEFT(Cluster___Org___Projects[['#project+code_name]:['#project+id]],15),2,FALSE))&lt;&gt;"", "","")
)</f>
        <v/>
      </c>
      <c r="Q7" s="35" t="str" cm="1">
        <f t="array" ref="Q7">IF(NOT(ISBLANK(T5W_ASH[[#This Row],['#adm2+name]])),
VLOOKUP(T5W_ASH[[#This Row],['#meta+check_adm1code_adm2name]],Admin2_1[#All],5,FALSE),
IF(ISNA(VLOOKUP(LEFT(T5W_ASH[[#This Row],['#project+code_name]],15),LEFT(Cluster___Org___Projects[['#project+code_name]:['#project+id]],15),2,FALSE))&lt;&gt;"", "","")
)</f>
        <v/>
      </c>
      <c r="R7" s="2"/>
      <c r="S7" s="70" t="str" cm="1">
        <f t="array" ref="S7">IF(NOT(ISBLANK(T5W_ASH[[#This Row],['#adm3+name]])),
CONCATENATE(T5W_ASH[[#This Row],['#adm2+code]],"-",T5W_ASH[[#This Row],['#adm3+name]]),
IF(ISNA(VLOOKUP(LEFT(T5W_ASH[[#This Row],['#project+code_name]],15),LEFT(Cluster___Org___Projects[['#project+code_name]:['#project+id]],15),2,FALSE))&lt;&gt;"", "","")
)</f>
        <v/>
      </c>
      <c r="T7" s="35" t="str" cm="1">
        <f t="array" ref="T7">IF(NOT(ISBLANK(T5W_ASH[[#This Row],['#adm3+name]])),
VLOOKUP(T5W_ASH[[#This Row],['#meta+check_adm2code_adm3name]],Admin3_1[#All],5,FALSE),
IF(ISNA(VLOOKUP(LEFT(T5W_ASH[[#This Row],['#project+code_name]],15),LEFT(Cluster___Org___Projects[['#project+code_name]:['#project+id]],15),2,FALSE))&lt;&gt;"", "","")
)</f>
        <v/>
      </c>
      <c r="U7" s="57"/>
      <c r="V7" s="2"/>
      <c r="W7" s="95"/>
      <c r="X7" s="96"/>
      <c r="Y7" s="1"/>
      <c r="Z7" s="2"/>
      <c r="AA7" s="2"/>
      <c r="AB7" s="3" t="str" cm="1">
        <f t="array" ref="AB7">IF(T5W_ASH[[#This Row],['#activity+name+selected]]&lt;&gt;"",VLOOKUP(LEFT(T5W_ASH[[#This Row],['#activity+name+selected]],255),LEFT(Logframe[['#activity+name+selected]:['#activity+indicator+unit]],255),2,FALSE),"")</f>
        <v/>
      </c>
      <c r="AC7" s="3" t="str" cm="1">
        <f t="array" ref="AC7">IF(T5W_ASH[[#This Row],['#activity+name+selected]]&lt;&gt;"",VLOOKUP(LEFT(T5W_ASH[[#This Row],['#activity+name+selected]],255),LEFT(Logframe[['#activity+name+selected]:['#activity+indicator+unit]],255),5,FALSE),"")</f>
        <v/>
      </c>
      <c r="AD7" s="3" t="str" cm="1">
        <f t="array" ref="AD7">IF(T5W_ASH[[#This Row],['#activity+name+selected]]&lt;&gt;"",VLOOKUP(LEFT(T5W_ASH[[#This Row],['#activity+name+selected]],255),LEFT(Logframe[['#activity+name+selected]:['#activity+indicator+unit]],255),6,FALSE),"")</f>
        <v/>
      </c>
      <c r="AE7" s="3" t="str" cm="1">
        <f t="array" ref="AE7">IF(T5W_ASH[[#This Row],['#activity+name+selected]]&lt;&gt;"",VLOOKUP(LEFT(T5W_ASH[[#This Row],['#activity+name+selected]],255),LEFT(Logframe[['#activity+name+selected]:['#direct+beneficiaries]],255),11,FALSE),"")</f>
        <v/>
      </c>
      <c r="AF7" s="38"/>
      <c r="AG7" s="5"/>
      <c r="AH7" s="6"/>
      <c r="AI7" s="44"/>
      <c r="AJ7" s="124"/>
      <c r="AK7" s="1"/>
      <c r="AL7" s="27"/>
      <c r="AM7" s="41"/>
      <c r="AN7" s="49"/>
      <c r="AO7" s="42"/>
      <c r="AP7" s="27"/>
      <c r="AQ7" s="52"/>
      <c r="AR7" s="27"/>
      <c r="AS7" s="52"/>
      <c r="AT7" s="27"/>
      <c r="AU7" s="30"/>
      <c r="AV7" s="1"/>
    </row>
    <row r="8" spans="1:48" x14ac:dyDescent="0.25">
      <c r="A8" s="4"/>
      <c r="B8" s="28"/>
      <c r="C8" s="1"/>
      <c r="D8" s="2"/>
      <c r="E8" s="2"/>
      <c r="F8" s="104" t="str">
        <f>IF(NOT(ISBLANK(T5W_ASH[[#This Row],['#org+leader]])),VLOOKUP(T5W_ASH[[#This Row],['#org+leader]],Organizaciones!$A:$C,3,FALSE),"")</f>
        <v/>
      </c>
      <c r="G8" s="3" t="str">
        <f>IF(AND(NOT(ISBLANK(T5W_ASH[[#This Row],['#org+leader]])),T5W_ASH[[#This Row],['#meta+hrp]]="Sí"),
VLOOKUP(CONCATENATE($A$1, " # ",VLOOKUP( T5W_ASH[[#This Row],['#org+leader]],Clusters___Org[['#organization+name+selected]:['#meta+check_cluster_org]],2,FALSE)), Clusters___Org['#meta+check_cluster_org],1,FALSE),"")</f>
        <v/>
      </c>
      <c r="H8" s="2"/>
      <c r="I8" s="74" t="str" cm="1">
        <f t="array" ref="I8">IF(NOT(ISBLANK(T5W_ASH[[#This Row],['#project+code_name]])),VALUE(VLOOKUP(LEFT(T5W_ASH[[#This Row],['#project+code_name]],255),LEFT(Cluster___Org___Projects[['#project+code_name]:['#project+id]],255),2,FALSE)),"")</f>
        <v/>
      </c>
      <c r="J8"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8" s="103"/>
      <c r="L8" s="105" t="str">
        <f>IF(NOT(ISBLANK(T5W_ASH[[#This Row],['#org+impl]])),VLOOKUP(T5W_ASH[[#This Row],['#org+impl]],Organizaciones!$A:$C,3,FALSE),"")</f>
        <v/>
      </c>
      <c r="M8" s="1"/>
      <c r="N8" s="35" t="str" cm="1">
        <f t="array" aca="1" ref="N8" ca="1">IF(NOT(ISBLANK(T5W_ASH[[#This Row],['#adm1+name]])),
OFFSET(Admin1_1[[#Headers],['#adm1+name]],MATCH(T5W_ASH[[#This Row],['#adm1+name]],Admin1,0),1),
IF(ISNA(VLOOKUP(LEFT(T5W_ASH[[#This Row],['#project+code_name]],15),LEFT(Cluster___Org___Projects[['#project+code_name]:['#project+id]],15),2,FALSE))&lt;&gt;"", "","")
)</f>
        <v/>
      </c>
      <c r="O8" s="2"/>
      <c r="P8" s="70" t="str" cm="1">
        <f t="array" ref="P8">IF(NOT(ISBLANK(T5W_ASH[[#This Row],['#adm2+name]])),
CONCATENATE(T5W_ASH[[#This Row],['#adm1+code]],"-",T5W_ASH[[#This Row],['#adm2+name]]),
IF(ISNA(VLOOKUP(LEFT(T5W_ASH[[#This Row],['#project+code_name]],15),LEFT(Cluster___Org___Projects[['#project+code_name]:['#project+id]],15),2,FALSE))&lt;&gt;"", "","")
)</f>
        <v/>
      </c>
      <c r="Q8" s="35" t="str" cm="1">
        <f t="array" ref="Q8">IF(NOT(ISBLANK(T5W_ASH[[#This Row],['#adm2+name]])),
VLOOKUP(T5W_ASH[[#This Row],['#meta+check_adm1code_adm2name]],Admin2_1[#All],5,FALSE),
IF(ISNA(VLOOKUP(LEFT(T5W_ASH[[#This Row],['#project+code_name]],15),LEFT(Cluster___Org___Projects[['#project+code_name]:['#project+id]],15),2,FALSE))&lt;&gt;"", "","")
)</f>
        <v/>
      </c>
      <c r="R8" s="2"/>
      <c r="S8" s="70" t="str" cm="1">
        <f t="array" ref="S8">IF(NOT(ISBLANK(T5W_ASH[[#This Row],['#adm3+name]])),
CONCATENATE(T5W_ASH[[#This Row],['#adm2+code]],"-",T5W_ASH[[#This Row],['#adm3+name]]),
IF(ISNA(VLOOKUP(LEFT(T5W_ASH[[#This Row],['#project+code_name]],15),LEFT(Cluster___Org___Projects[['#project+code_name]:['#project+id]],15),2,FALSE))&lt;&gt;"", "","")
)</f>
        <v/>
      </c>
      <c r="T8" s="35" t="str" cm="1">
        <f t="array" ref="T8">IF(NOT(ISBLANK(T5W_ASH[[#This Row],['#adm3+name]])),
VLOOKUP(T5W_ASH[[#This Row],['#meta+check_adm2code_adm3name]],Admin3_1[#All],5,FALSE),
IF(ISNA(VLOOKUP(LEFT(T5W_ASH[[#This Row],['#project+code_name]],15),LEFT(Cluster___Org___Projects[['#project+code_name]:['#project+id]],15),2,FALSE))&lt;&gt;"", "","")
)</f>
        <v/>
      </c>
      <c r="U8" s="57"/>
      <c r="V8" s="2"/>
      <c r="W8" s="95"/>
      <c r="X8" s="96"/>
      <c r="Y8" s="1"/>
      <c r="Z8" s="2"/>
      <c r="AA8" s="2"/>
      <c r="AB8" s="3" t="str" cm="1">
        <f t="array" ref="AB8">IF(T5W_ASH[[#This Row],['#activity+name+selected]]&lt;&gt;"",VLOOKUP(LEFT(T5W_ASH[[#This Row],['#activity+name+selected]],255),LEFT(Logframe[['#activity+name+selected]:['#activity+indicator+unit]],255),2,FALSE),"")</f>
        <v/>
      </c>
      <c r="AC8" s="3" t="str" cm="1">
        <f t="array" ref="AC8">IF(T5W_ASH[[#This Row],['#activity+name+selected]]&lt;&gt;"",VLOOKUP(LEFT(T5W_ASH[[#This Row],['#activity+name+selected]],255),LEFT(Logframe[['#activity+name+selected]:['#activity+indicator+unit]],255),5,FALSE),"")</f>
        <v/>
      </c>
      <c r="AD8" s="3" t="str" cm="1">
        <f t="array" ref="AD8">IF(T5W_ASH[[#This Row],['#activity+name+selected]]&lt;&gt;"",VLOOKUP(LEFT(T5W_ASH[[#This Row],['#activity+name+selected]],255),LEFT(Logframe[['#activity+name+selected]:['#activity+indicator+unit]],255),6,FALSE),"")</f>
        <v/>
      </c>
      <c r="AE8" s="3" t="str" cm="1">
        <f t="array" ref="AE8">IF(T5W_ASH[[#This Row],['#activity+name+selected]]&lt;&gt;"",VLOOKUP(LEFT(T5W_ASH[[#This Row],['#activity+name+selected]],255),LEFT(Logframe[['#activity+name+selected]:['#direct+beneficiaries]],255),11,FALSE),"")</f>
        <v/>
      </c>
      <c r="AF8" s="38"/>
      <c r="AG8" s="5"/>
      <c r="AH8" s="6"/>
      <c r="AI8" s="44"/>
      <c r="AJ8" s="124"/>
      <c r="AK8" s="1"/>
      <c r="AL8" s="27"/>
      <c r="AM8" s="41"/>
      <c r="AN8" s="49"/>
      <c r="AO8" s="42"/>
      <c r="AP8" s="27"/>
      <c r="AQ8" s="52"/>
      <c r="AR8" s="27"/>
      <c r="AS8" s="52"/>
      <c r="AT8" s="27"/>
      <c r="AU8" s="30"/>
      <c r="AV8" s="1"/>
    </row>
    <row r="9" spans="1:48" x14ac:dyDescent="0.25">
      <c r="A9" s="4"/>
      <c r="B9" s="28"/>
      <c r="C9" s="1"/>
      <c r="D9" s="2"/>
      <c r="E9" s="2"/>
      <c r="F9" s="104" t="str">
        <f>IF(NOT(ISBLANK(T5W_ASH[[#This Row],['#org+leader]])),VLOOKUP(T5W_ASH[[#This Row],['#org+leader]],Organizaciones!$A:$C,3,FALSE),"")</f>
        <v/>
      </c>
      <c r="G9" s="3" t="str">
        <f>IF(AND(NOT(ISBLANK(T5W_ASH[[#This Row],['#org+leader]])),T5W_ASH[[#This Row],['#meta+hrp]]="Sí"),
VLOOKUP(CONCATENATE($A$1, " # ",VLOOKUP( T5W_ASH[[#This Row],['#org+leader]],Clusters___Org[['#organization+name+selected]:['#meta+check_cluster_org]],2,FALSE)), Clusters___Org['#meta+check_cluster_org],1,FALSE),"")</f>
        <v/>
      </c>
      <c r="H9" s="2"/>
      <c r="I9" s="74" t="str" cm="1">
        <f t="array" ref="I9">IF(NOT(ISBLANK(T5W_ASH[[#This Row],['#project+code_name]])),VALUE(VLOOKUP(LEFT(T5W_ASH[[#This Row],['#project+code_name]],255),LEFT(Cluster___Org___Projects[['#project+code_name]:['#project+id]],255),2,FALSE)),"")</f>
        <v/>
      </c>
      <c r="J9"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9" s="103"/>
      <c r="L9" s="105" t="str">
        <f>IF(NOT(ISBLANK(T5W_ASH[[#This Row],['#org+impl]])),VLOOKUP(T5W_ASH[[#This Row],['#org+impl]],Organizaciones!$A:$C,3,FALSE),"")</f>
        <v/>
      </c>
      <c r="M9" s="1"/>
      <c r="N9" s="35" t="str" cm="1">
        <f t="array" aca="1" ref="N9" ca="1">IF(NOT(ISBLANK(T5W_ASH[[#This Row],['#adm1+name]])),
OFFSET(Admin1_1[[#Headers],['#adm1+name]],MATCH(T5W_ASH[[#This Row],['#adm1+name]],Admin1,0),1),
IF(ISNA(VLOOKUP(LEFT(T5W_ASH[[#This Row],['#project+code_name]],15),LEFT(Cluster___Org___Projects[['#project+code_name]:['#project+id]],15),2,FALSE))&lt;&gt;"", "","")
)</f>
        <v/>
      </c>
      <c r="O9" s="2"/>
      <c r="P9" s="70" t="str" cm="1">
        <f t="array" ref="P9">IF(NOT(ISBLANK(T5W_ASH[[#This Row],['#adm2+name]])),
CONCATENATE(T5W_ASH[[#This Row],['#adm1+code]],"-",T5W_ASH[[#This Row],['#adm2+name]]),
IF(ISNA(VLOOKUP(LEFT(T5W_ASH[[#This Row],['#project+code_name]],15),LEFT(Cluster___Org___Projects[['#project+code_name]:['#project+id]],15),2,FALSE))&lt;&gt;"", "","")
)</f>
        <v/>
      </c>
      <c r="Q9" s="35" t="str" cm="1">
        <f t="array" ref="Q9">IF(NOT(ISBLANK(T5W_ASH[[#This Row],['#adm2+name]])),
VLOOKUP(T5W_ASH[[#This Row],['#meta+check_adm1code_adm2name]],Admin2_1[#All],5,FALSE),
IF(ISNA(VLOOKUP(LEFT(T5W_ASH[[#This Row],['#project+code_name]],15),LEFT(Cluster___Org___Projects[['#project+code_name]:['#project+id]],15),2,FALSE))&lt;&gt;"", "","")
)</f>
        <v/>
      </c>
      <c r="R9" s="2"/>
      <c r="S9" s="70" t="str" cm="1">
        <f t="array" ref="S9">IF(NOT(ISBLANK(T5W_ASH[[#This Row],['#adm3+name]])),
CONCATENATE(T5W_ASH[[#This Row],['#adm2+code]],"-",T5W_ASH[[#This Row],['#adm3+name]]),
IF(ISNA(VLOOKUP(LEFT(T5W_ASH[[#This Row],['#project+code_name]],15),LEFT(Cluster___Org___Projects[['#project+code_name]:['#project+id]],15),2,FALSE))&lt;&gt;"", "","")
)</f>
        <v/>
      </c>
      <c r="T9" s="35" t="str" cm="1">
        <f t="array" ref="T9">IF(NOT(ISBLANK(T5W_ASH[[#This Row],['#adm3+name]])),
VLOOKUP(T5W_ASH[[#This Row],['#meta+check_adm2code_adm3name]],Admin3_1[#All],5,FALSE),
IF(ISNA(VLOOKUP(LEFT(T5W_ASH[[#This Row],['#project+code_name]],15),LEFT(Cluster___Org___Projects[['#project+code_name]:['#project+id]],15),2,FALSE))&lt;&gt;"", "","")
)</f>
        <v/>
      </c>
      <c r="U9" s="57"/>
      <c r="V9" s="2"/>
      <c r="W9" s="95"/>
      <c r="X9" s="96"/>
      <c r="Y9" s="1"/>
      <c r="Z9" s="2"/>
      <c r="AA9" s="2"/>
      <c r="AB9" s="3" t="str" cm="1">
        <f t="array" ref="AB9">IF(T5W_ASH[[#This Row],['#activity+name+selected]]&lt;&gt;"",VLOOKUP(LEFT(T5W_ASH[[#This Row],['#activity+name+selected]],255),LEFT(Logframe[['#activity+name+selected]:['#activity+indicator+unit]],255),2,FALSE),"")</f>
        <v/>
      </c>
      <c r="AC9" s="3" t="str" cm="1">
        <f t="array" ref="AC9">IF(T5W_ASH[[#This Row],['#activity+name+selected]]&lt;&gt;"",VLOOKUP(LEFT(T5W_ASH[[#This Row],['#activity+name+selected]],255),LEFT(Logframe[['#activity+name+selected]:['#activity+indicator+unit]],255),5,FALSE),"")</f>
        <v/>
      </c>
      <c r="AD9" s="3" t="str" cm="1">
        <f t="array" ref="AD9">IF(T5W_ASH[[#This Row],['#activity+name+selected]]&lt;&gt;"",VLOOKUP(LEFT(T5W_ASH[[#This Row],['#activity+name+selected]],255),LEFT(Logframe[['#activity+name+selected]:['#activity+indicator+unit]],255),6,FALSE),"")</f>
        <v/>
      </c>
      <c r="AE9" s="3" t="str" cm="1">
        <f t="array" ref="AE9">IF(T5W_ASH[[#This Row],['#activity+name+selected]]&lt;&gt;"",VLOOKUP(LEFT(T5W_ASH[[#This Row],['#activity+name+selected]],255),LEFT(Logframe[['#activity+name+selected]:['#direct+beneficiaries]],255),11,FALSE),"")</f>
        <v/>
      </c>
      <c r="AF9" s="38"/>
      <c r="AG9" s="5"/>
      <c r="AH9" s="6"/>
      <c r="AI9" s="44"/>
      <c r="AJ9" s="124"/>
      <c r="AK9" s="1"/>
      <c r="AL9" s="27"/>
      <c r="AM9" s="41"/>
      <c r="AN9" s="49"/>
      <c r="AO9" s="42"/>
      <c r="AP9" s="27"/>
      <c r="AQ9" s="52"/>
      <c r="AR9" s="27"/>
      <c r="AS9" s="52"/>
      <c r="AT9" s="27"/>
      <c r="AU9" s="30"/>
      <c r="AV9" s="1"/>
    </row>
    <row r="10" spans="1:48" x14ac:dyDescent="0.25">
      <c r="A10" s="4"/>
      <c r="B10" s="28"/>
      <c r="C10" s="1"/>
      <c r="D10" s="2"/>
      <c r="E10" s="2"/>
      <c r="F10" s="90" t="str">
        <f>IF(NOT(ISBLANK(T5W_ASH[[#This Row],['#org+leader]])),VLOOKUP(T5W_ASH[[#This Row],['#org+leader]],Organizaciones!$A:$C,3,FALSE),"")</f>
        <v/>
      </c>
      <c r="G10" s="3" t="str">
        <f>IF(AND(NOT(ISBLANK(T5W_ASH[[#This Row],['#org+leader]])),T5W_ASH[[#This Row],['#meta+hrp]]="Sí"),
VLOOKUP(CONCATENATE($A$1, " # ",VLOOKUP( T5W_ASH[[#This Row],['#org+leader]],Clusters___Org[['#organization+name+selected]:['#meta+check_cluster_org]],2,FALSE)), Clusters___Org['#meta+check_cluster_org],1,FALSE),"")</f>
        <v/>
      </c>
      <c r="H10" s="2"/>
      <c r="I10" s="33" t="str" cm="1">
        <f t="array" ref="I10">IF(NOT(ISBLANK(T5W_ASH[[#This Row],['#project+code_name]])),VALUE(VLOOKUP(LEFT(T5W_ASH[[#This Row],['#project+code_name]],255),LEFT(Cluster___Org___Projects[['#project+code_name]:['#project+id]],255),2,FALSE)),"")</f>
        <v/>
      </c>
      <c r="J10"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0" s="2"/>
      <c r="L10" s="105" t="str">
        <f>IF(NOT(ISBLANK(T5W_ASH[[#This Row],['#org+impl]])),VLOOKUP(T5W_ASH[[#This Row],['#org+impl]],Organizaciones!$A:$C,3,FALSE),"")</f>
        <v/>
      </c>
      <c r="M10" s="1"/>
      <c r="N10" s="35" t="str" cm="1">
        <f t="array" aca="1" ref="N10" ca="1">IF(NOT(ISBLANK(T5W_ASH[[#This Row],['#adm1+name]])),
OFFSET(Admin1_1[[#Headers],['#adm1+name]],MATCH(T5W_ASH[[#This Row],['#adm1+name]],Admin1,0),1),
IF(ISNA(VLOOKUP(LEFT(T5W_ASH[[#This Row],['#project+code_name]],15),LEFT(Cluster___Org___Projects[['#project+code_name]:['#project+id]],15),2,FALSE))&lt;&gt;"", "","")
)</f>
        <v/>
      </c>
      <c r="O10" s="2"/>
      <c r="P10" s="70" t="str" cm="1">
        <f t="array" ref="P10">IF(NOT(ISBLANK(T5W_ASH[[#This Row],['#adm2+name]])),
CONCATENATE(T5W_ASH[[#This Row],['#adm1+code]],"-",T5W_ASH[[#This Row],['#adm2+name]]),
IF(ISNA(VLOOKUP(LEFT(T5W_ASH[[#This Row],['#project+code_name]],15),LEFT(Cluster___Org___Projects[['#project+code_name]:['#project+id]],15),2,FALSE))&lt;&gt;"", "","")
)</f>
        <v/>
      </c>
      <c r="Q10" s="35" t="str" cm="1">
        <f t="array" ref="Q10">IF(NOT(ISBLANK(T5W_ASH[[#This Row],['#adm2+name]])),
VLOOKUP(T5W_ASH[[#This Row],['#meta+check_adm1code_adm2name]],Admin2_1[#All],5,FALSE),
IF(ISNA(VLOOKUP(LEFT(T5W_ASH[[#This Row],['#project+code_name]],15),LEFT(Cluster___Org___Projects[['#project+code_name]:['#project+id]],15),2,FALSE))&lt;&gt;"", "","")
)</f>
        <v/>
      </c>
      <c r="R10" s="2"/>
      <c r="S10" s="70" t="str" cm="1">
        <f t="array" ref="S10">IF(NOT(ISBLANK(T5W_ASH[[#This Row],['#adm3+name]])),
CONCATENATE(T5W_ASH[[#This Row],['#adm2+code]],"-",T5W_ASH[[#This Row],['#adm3+name]]),
IF(ISNA(VLOOKUP(LEFT(T5W_ASH[[#This Row],['#project+code_name]],15),LEFT(Cluster___Org___Projects[['#project+code_name]:['#project+id]],15),2,FALSE))&lt;&gt;"", "","")
)</f>
        <v/>
      </c>
      <c r="T10" s="35" t="str" cm="1">
        <f t="array" ref="T10">IF(NOT(ISBLANK(T5W_ASH[[#This Row],['#adm3+name]])),
VLOOKUP(T5W_ASH[[#This Row],['#meta+check_adm2code_adm3name]],Admin3_1[#All],5,FALSE),
IF(ISNA(VLOOKUP(LEFT(T5W_ASH[[#This Row],['#project+code_name]],15),LEFT(Cluster___Org___Projects[['#project+code_name]:['#project+id]],15),2,FALSE))&lt;&gt;"", "","")
)</f>
        <v/>
      </c>
      <c r="U10" s="57"/>
      <c r="V10" s="2"/>
      <c r="W10" s="95"/>
      <c r="X10" s="96"/>
      <c r="Y10" s="1"/>
      <c r="Z10" s="2"/>
      <c r="AA10" s="2"/>
      <c r="AB10" s="3" t="str" cm="1">
        <f t="array" ref="AB10">IF(T5W_ASH[[#This Row],['#activity+name+selected]]&lt;&gt;"",VLOOKUP(LEFT(T5W_ASH[[#This Row],['#activity+name+selected]],255),LEFT(Logframe[['#activity+name+selected]:['#activity+indicator+unit]],255),2,FALSE),"")</f>
        <v/>
      </c>
      <c r="AC10" s="3" t="str" cm="1">
        <f t="array" ref="AC10">IF(T5W_ASH[[#This Row],['#activity+name+selected]]&lt;&gt;"",VLOOKUP(LEFT(T5W_ASH[[#This Row],['#activity+name+selected]],255),LEFT(Logframe[['#activity+name+selected]:['#activity+indicator+unit]],255),5,FALSE),"")</f>
        <v/>
      </c>
      <c r="AD10" s="3" t="str" cm="1">
        <f t="array" ref="AD10">IF(T5W_ASH[[#This Row],['#activity+name+selected]]&lt;&gt;"",VLOOKUP(LEFT(T5W_ASH[[#This Row],['#activity+name+selected]],255),LEFT(Logframe[['#activity+name+selected]:['#activity+indicator+unit]],255),6,FALSE),"")</f>
        <v/>
      </c>
      <c r="AE10" s="3" t="str" cm="1">
        <f t="array" ref="AE10">IF(T5W_ASH[[#This Row],['#activity+name+selected]]&lt;&gt;"",VLOOKUP(LEFT(T5W_ASH[[#This Row],['#activity+name+selected]],255),LEFT(Logframe[['#activity+name+selected]:['#direct+beneficiaries]],255),11,FALSE),"")</f>
        <v/>
      </c>
      <c r="AF10" s="38"/>
      <c r="AG10" s="5"/>
      <c r="AH10" s="6"/>
      <c r="AI10" s="44"/>
      <c r="AJ10" s="124"/>
      <c r="AK10" s="1"/>
      <c r="AL10" s="27"/>
      <c r="AM10" s="41"/>
      <c r="AN10" s="49"/>
      <c r="AO10" s="42"/>
      <c r="AP10" s="27"/>
      <c r="AQ10" s="52"/>
      <c r="AR10" s="27"/>
      <c r="AS10" s="52"/>
      <c r="AT10" s="27"/>
      <c r="AU10" s="30"/>
      <c r="AV10" s="1"/>
    </row>
    <row r="11" spans="1:48" x14ac:dyDescent="0.25">
      <c r="A11" s="4"/>
      <c r="B11" s="28"/>
      <c r="C11" s="2"/>
      <c r="D11" s="2"/>
      <c r="E11" s="2"/>
      <c r="F11" s="90" t="str">
        <f>IF(NOT(ISBLANK(T5W_ASH[[#This Row],['#org+leader]])),VLOOKUP(T5W_ASH[[#This Row],['#org+leader]],Organizaciones!$A:$C,3,FALSE),"")</f>
        <v/>
      </c>
      <c r="G11" s="3" t="str">
        <f>IF(AND(NOT(ISBLANK(T5W_ASH[[#This Row],['#org+leader]])),T5W_ASH[[#This Row],['#meta+hrp]]="Sí"),
VLOOKUP(CONCATENATE($A$1, " # ",VLOOKUP( T5W_ASH[[#This Row],['#org+leader]],Clusters___Org[['#organization+name+selected]:['#meta+check_cluster_org]],2,FALSE)), Clusters___Org['#meta+check_cluster_org],1,FALSE),"")</f>
        <v/>
      </c>
      <c r="H11" s="2"/>
      <c r="I11" s="33" t="str" cm="1">
        <f t="array" ref="I11">IF(NOT(ISBLANK(T5W_ASH[[#This Row],['#project+code_name]])),VALUE(VLOOKUP(LEFT(T5W_ASH[[#This Row],['#project+code_name]],255),LEFT(Cluster___Org___Projects[['#project+code_name]:['#project+id]],255),2,FALSE)),"")</f>
        <v/>
      </c>
      <c r="J11"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1" s="2"/>
      <c r="L11" s="105" t="str">
        <f>IF(NOT(ISBLANK(T5W_ASH[[#This Row],['#org+impl]])),VLOOKUP(T5W_ASH[[#This Row],['#org+impl]],Organizaciones!$A:$C,3,FALSE),"")</f>
        <v/>
      </c>
      <c r="M11" s="1"/>
      <c r="N11" s="35" t="str" cm="1">
        <f t="array" aca="1" ref="N11" ca="1">IF(NOT(ISBLANK(T5W_ASH[[#This Row],['#adm1+name]])),
OFFSET(Admin1_1[[#Headers],['#adm1+name]],MATCH(T5W_ASH[[#This Row],['#adm1+name]],Admin1,0),1),
IF(ISNA(VLOOKUP(LEFT(T5W_ASH[[#This Row],['#project+code_name]],15),LEFT(Cluster___Org___Projects[['#project+code_name]:['#project+id]],15),2,FALSE))&lt;&gt;"", "","")
)</f>
        <v/>
      </c>
      <c r="O11" s="2"/>
      <c r="P11" s="70" t="str" cm="1">
        <f t="array" ref="P11">IF(NOT(ISBLANK(T5W_ASH[[#This Row],['#adm2+name]])),
CONCATENATE(T5W_ASH[[#This Row],['#adm1+code]],"-",T5W_ASH[[#This Row],['#adm2+name]]),
IF(ISNA(VLOOKUP(LEFT(T5W_ASH[[#This Row],['#project+code_name]],15),LEFT(Cluster___Org___Projects[['#project+code_name]:['#project+id]],15),2,FALSE))&lt;&gt;"", "","")
)</f>
        <v/>
      </c>
      <c r="Q11" s="35" t="str" cm="1">
        <f t="array" ref="Q11">IF(NOT(ISBLANK(T5W_ASH[[#This Row],['#adm2+name]])),
VLOOKUP(T5W_ASH[[#This Row],['#meta+check_adm1code_adm2name]],Admin2_1[#All],5,FALSE),
IF(ISNA(VLOOKUP(LEFT(T5W_ASH[[#This Row],['#project+code_name]],15),LEFT(Cluster___Org___Projects[['#project+code_name]:['#project+id]],15),2,FALSE))&lt;&gt;"", "","")
)</f>
        <v/>
      </c>
      <c r="R11" s="2"/>
      <c r="S11" s="70" t="str" cm="1">
        <f t="array" ref="S11">IF(NOT(ISBLANK(T5W_ASH[[#This Row],['#adm3+name]])),
CONCATENATE(T5W_ASH[[#This Row],['#adm2+code]],"-",T5W_ASH[[#This Row],['#adm3+name]]),
IF(ISNA(VLOOKUP(LEFT(T5W_ASH[[#This Row],['#project+code_name]],15),LEFT(Cluster___Org___Projects[['#project+code_name]:['#project+id]],15),2,FALSE))&lt;&gt;"", "","")
)</f>
        <v/>
      </c>
      <c r="T11" s="35" t="str" cm="1">
        <f t="array" ref="T11">IF(NOT(ISBLANK(T5W_ASH[[#This Row],['#adm3+name]])),
VLOOKUP(T5W_ASH[[#This Row],['#meta+check_adm2code_adm3name]],Admin3_1[#All],5,FALSE),
IF(ISNA(VLOOKUP(LEFT(T5W_ASH[[#This Row],['#project+code_name]],15),LEFT(Cluster___Org___Projects[['#project+code_name]:['#project+id]],15),2,FALSE))&lt;&gt;"", "","")
)</f>
        <v/>
      </c>
      <c r="U11" s="57"/>
      <c r="V11" s="2"/>
      <c r="W11" s="95"/>
      <c r="X11" s="96"/>
      <c r="Y11" s="2"/>
      <c r="Z11" s="2"/>
      <c r="AA11" s="2"/>
      <c r="AB11" s="3" t="str" cm="1">
        <f t="array" ref="AB11">IF(T5W_ASH[[#This Row],['#activity+name+selected]]&lt;&gt;"",VLOOKUP(LEFT(T5W_ASH[[#This Row],['#activity+name+selected]],255),LEFT(Logframe[['#activity+name+selected]:['#activity+indicator+unit]],255),2,FALSE),"")</f>
        <v/>
      </c>
      <c r="AC11" s="3" t="str" cm="1">
        <f t="array" ref="AC11">IF(T5W_ASH[[#This Row],['#activity+name+selected]]&lt;&gt;"",VLOOKUP(LEFT(T5W_ASH[[#This Row],['#activity+name+selected]],255),LEFT(Logframe[['#activity+name+selected]:['#activity+indicator+unit]],255),5,FALSE),"")</f>
        <v/>
      </c>
      <c r="AD11" s="3" t="str" cm="1">
        <f t="array" ref="AD11">IF(T5W_ASH[[#This Row],['#activity+name+selected]]&lt;&gt;"",VLOOKUP(LEFT(T5W_ASH[[#This Row],['#activity+name+selected]],255),LEFT(Logframe[['#activity+name+selected]:['#activity+indicator+unit]],255),6,FALSE),"")</f>
        <v/>
      </c>
      <c r="AE11" s="3" t="str" cm="1">
        <f t="array" ref="AE11">IF(T5W_ASH[[#This Row],['#activity+name+selected]]&lt;&gt;"",VLOOKUP(LEFT(T5W_ASH[[#This Row],['#activity+name+selected]],255),LEFT(Logframe[['#activity+name+selected]:['#direct+beneficiaries]],255),11,FALSE),"")</f>
        <v/>
      </c>
      <c r="AF11" s="38"/>
      <c r="AG11" s="5"/>
      <c r="AH11" s="6"/>
      <c r="AI11" s="44"/>
      <c r="AJ11" s="124"/>
      <c r="AK11" s="2"/>
      <c r="AL11" s="27"/>
      <c r="AM11" s="41"/>
      <c r="AN11" s="49"/>
      <c r="AO11" s="42"/>
      <c r="AP11" s="27"/>
      <c r="AQ11" s="52"/>
      <c r="AR11" s="27"/>
      <c r="AS11" s="52"/>
      <c r="AT11" s="27"/>
      <c r="AU11" s="30"/>
      <c r="AV11" s="1"/>
    </row>
    <row r="12" spans="1:48" x14ac:dyDescent="0.25">
      <c r="A12" s="4"/>
      <c r="B12" s="28"/>
      <c r="C12" s="2"/>
      <c r="D12" s="2"/>
      <c r="E12" s="2"/>
      <c r="F12" s="90" t="str">
        <f>IF(NOT(ISBLANK(T5W_ASH[[#This Row],['#org+leader]])),VLOOKUP(T5W_ASH[[#This Row],['#org+leader]],Organizaciones!$A:$C,3,FALSE),"")</f>
        <v/>
      </c>
      <c r="G12" s="3" t="str">
        <f>IF(AND(NOT(ISBLANK(T5W_ASH[[#This Row],['#org+leader]])),T5W_ASH[[#This Row],['#meta+hrp]]="Sí"),
VLOOKUP(CONCATENATE($A$1, " # ",VLOOKUP( T5W_ASH[[#This Row],['#org+leader]],Clusters___Org[['#organization+name+selected]:['#meta+check_cluster_org]],2,FALSE)), Clusters___Org['#meta+check_cluster_org],1,FALSE),"")</f>
        <v/>
      </c>
      <c r="H12" s="2"/>
      <c r="I12" s="33" t="str" cm="1">
        <f t="array" ref="I12">IF(NOT(ISBLANK(T5W_ASH[[#This Row],['#project+code_name]])),VALUE(VLOOKUP(LEFT(T5W_ASH[[#This Row],['#project+code_name]],255),LEFT(Cluster___Org___Projects[['#project+code_name]:['#project+id]],255),2,FALSE)),"")</f>
        <v/>
      </c>
      <c r="J12"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2" s="2"/>
      <c r="L12" s="105" t="str">
        <f>IF(NOT(ISBLANK(T5W_ASH[[#This Row],['#org+impl]])),VLOOKUP(T5W_ASH[[#This Row],['#org+impl]],Organizaciones!$A:$C,3,FALSE),"")</f>
        <v/>
      </c>
      <c r="M12" s="1"/>
      <c r="N12" s="35" t="str" cm="1">
        <f t="array" aca="1" ref="N12" ca="1">IF(NOT(ISBLANK(T5W_ASH[[#This Row],['#adm1+name]])),
OFFSET(Admin1_1[[#Headers],['#adm1+name]],MATCH(T5W_ASH[[#This Row],['#adm1+name]],Admin1,0),1),
IF(ISNA(VLOOKUP(LEFT(T5W_ASH[[#This Row],['#project+code_name]],15),LEFT(Cluster___Org___Projects[['#project+code_name]:['#project+id]],15),2,FALSE))&lt;&gt;"", "","")
)</f>
        <v/>
      </c>
      <c r="O12" s="2"/>
      <c r="P12" s="70" t="str" cm="1">
        <f t="array" ref="P12">IF(NOT(ISBLANK(T5W_ASH[[#This Row],['#adm2+name]])),
CONCATENATE(T5W_ASH[[#This Row],['#adm1+code]],"-",T5W_ASH[[#This Row],['#adm2+name]]),
IF(ISNA(VLOOKUP(LEFT(T5W_ASH[[#This Row],['#project+code_name]],15),LEFT(Cluster___Org___Projects[['#project+code_name]:['#project+id]],15),2,FALSE))&lt;&gt;"", "","")
)</f>
        <v/>
      </c>
      <c r="Q12" s="35" t="str" cm="1">
        <f t="array" ref="Q12">IF(NOT(ISBLANK(T5W_ASH[[#This Row],['#adm2+name]])),
VLOOKUP(T5W_ASH[[#This Row],['#meta+check_adm1code_adm2name]],Admin2_1[#All],5,FALSE),
IF(ISNA(VLOOKUP(LEFT(T5W_ASH[[#This Row],['#project+code_name]],15),LEFT(Cluster___Org___Projects[['#project+code_name]:['#project+id]],15),2,FALSE))&lt;&gt;"", "","")
)</f>
        <v/>
      </c>
      <c r="R12" s="2"/>
      <c r="S12" s="70" t="str" cm="1">
        <f t="array" ref="S12">IF(NOT(ISBLANK(T5W_ASH[[#This Row],['#adm3+name]])),
CONCATENATE(T5W_ASH[[#This Row],['#adm2+code]],"-",T5W_ASH[[#This Row],['#adm3+name]]),
IF(ISNA(VLOOKUP(LEFT(T5W_ASH[[#This Row],['#project+code_name]],15),LEFT(Cluster___Org___Projects[['#project+code_name]:['#project+id]],15),2,FALSE))&lt;&gt;"", "","")
)</f>
        <v/>
      </c>
      <c r="T12" s="35" t="str" cm="1">
        <f t="array" ref="T12">IF(NOT(ISBLANK(T5W_ASH[[#This Row],['#adm3+name]])),
VLOOKUP(T5W_ASH[[#This Row],['#meta+check_adm2code_adm3name]],Admin3_1[#All],5,FALSE),
IF(ISNA(VLOOKUP(LEFT(T5W_ASH[[#This Row],['#project+code_name]],15),LEFT(Cluster___Org___Projects[['#project+code_name]:['#project+id]],15),2,FALSE))&lt;&gt;"", "","")
)</f>
        <v/>
      </c>
      <c r="U12" s="57"/>
      <c r="V12" s="2"/>
      <c r="W12" s="95"/>
      <c r="X12" s="96"/>
      <c r="Y12" s="2"/>
      <c r="Z12" s="2"/>
      <c r="AA12" s="2"/>
      <c r="AB12" s="3" t="str" cm="1">
        <f t="array" ref="AB12">IF(T5W_ASH[[#This Row],['#activity+name+selected]]&lt;&gt;"",VLOOKUP(LEFT(T5W_ASH[[#This Row],['#activity+name+selected]],255),LEFT(Logframe[['#activity+name+selected]:['#activity+indicator+unit]],255),2,FALSE),"")</f>
        <v/>
      </c>
      <c r="AC12" s="3" t="str" cm="1">
        <f t="array" ref="AC12">IF(T5W_ASH[[#This Row],['#activity+name+selected]]&lt;&gt;"",VLOOKUP(LEFT(T5W_ASH[[#This Row],['#activity+name+selected]],255),LEFT(Logframe[['#activity+name+selected]:['#activity+indicator+unit]],255),5,FALSE),"")</f>
        <v/>
      </c>
      <c r="AD12" s="3" t="str" cm="1">
        <f t="array" ref="AD12">IF(T5W_ASH[[#This Row],['#activity+name+selected]]&lt;&gt;"",VLOOKUP(LEFT(T5W_ASH[[#This Row],['#activity+name+selected]],255),LEFT(Logframe[['#activity+name+selected]:['#activity+indicator+unit]],255),6,FALSE),"")</f>
        <v/>
      </c>
      <c r="AE12" s="3" t="str" cm="1">
        <f t="array" ref="AE12">IF(T5W_ASH[[#This Row],['#activity+name+selected]]&lt;&gt;"",VLOOKUP(LEFT(T5W_ASH[[#This Row],['#activity+name+selected]],255),LEFT(Logframe[['#activity+name+selected]:['#direct+beneficiaries]],255),11,FALSE),"")</f>
        <v/>
      </c>
      <c r="AF12" s="38"/>
      <c r="AG12" s="5"/>
      <c r="AH12" s="6"/>
      <c r="AI12" s="44"/>
      <c r="AJ12" s="124"/>
      <c r="AK12" s="2"/>
      <c r="AL12" s="27"/>
      <c r="AM12" s="41"/>
      <c r="AN12" s="49"/>
      <c r="AO12" s="42"/>
      <c r="AP12" s="27"/>
      <c r="AQ12" s="52"/>
      <c r="AR12" s="27"/>
      <c r="AS12" s="52"/>
      <c r="AT12" s="27"/>
      <c r="AU12" s="30"/>
      <c r="AV12" s="1"/>
    </row>
    <row r="13" spans="1:48" x14ac:dyDescent="0.25">
      <c r="A13" s="4"/>
      <c r="B13" s="28"/>
      <c r="C13" s="2"/>
      <c r="D13" s="2"/>
      <c r="E13" s="2"/>
      <c r="F13" s="90" t="str">
        <f>IF(NOT(ISBLANK(T5W_ASH[[#This Row],['#org+leader]])),VLOOKUP(T5W_ASH[[#This Row],['#org+leader]],Organizaciones!$A:$C,3,FALSE),"")</f>
        <v/>
      </c>
      <c r="G13" s="3" t="str">
        <f>IF(AND(NOT(ISBLANK(T5W_ASH[[#This Row],['#org+leader]])),T5W_ASH[[#This Row],['#meta+hrp]]="Sí"),
VLOOKUP(CONCATENATE($A$1, " # ",VLOOKUP( T5W_ASH[[#This Row],['#org+leader]],Clusters___Org[['#organization+name+selected]:['#meta+check_cluster_org]],2,FALSE)), Clusters___Org['#meta+check_cluster_org],1,FALSE),"")</f>
        <v/>
      </c>
      <c r="H13" s="2"/>
      <c r="I13" s="33" t="str" cm="1">
        <f t="array" ref="I13">IF(NOT(ISBLANK(T5W_ASH[[#This Row],['#project+code_name]])),VALUE(VLOOKUP(LEFT(T5W_ASH[[#This Row],['#project+code_name]],255),LEFT(Cluster___Org___Projects[['#project+code_name]:['#project+id]],255),2,FALSE)),"")</f>
        <v/>
      </c>
      <c r="J13"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3" s="2"/>
      <c r="L13" s="105" t="str">
        <f>IF(NOT(ISBLANK(T5W_ASH[[#This Row],['#org+impl]])),VLOOKUP(T5W_ASH[[#This Row],['#org+impl]],Organizaciones!$A:$C,3,FALSE),"")</f>
        <v/>
      </c>
      <c r="M13" s="1"/>
      <c r="N13" s="35" t="str" cm="1">
        <f t="array" aca="1" ref="N13" ca="1">IF(NOT(ISBLANK(T5W_ASH[[#This Row],['#adm1+name]])),
OFFSET(Admin1_1[[#Headers],['#adm1+name]],MATCH(T5W_ASH[[#This Row],['#adm1+name]],Admin1,0),1),
IF(ISNA(VLOOKUP(LEFT(T5W_ASH[[#This Row],['#project+code_name]],15),LEFT(Cluster___Org___Projects[['#project+code_name]:['#project+id]],15),2,FALSE))&lt;&gt;"", "","")
)</f>
        <v/>
      </c>
      <c r="O13" s="2"/>
      <c r="P13" s="70" t="str" cm="1">
        <f t="array" ref="P13">IF(NOT(ISBLANK(T5W_ASH[[#This Row],['#adm2+name]])),
CONCATENATE(T5W_ASH[[#This Row],['#adm1+code]],"-",T5W_ASH[[#This Row],['#adm2+name]]),
IF(ISNA(VLOOKUP(LEFT(T5W_ASH[[#This Row],['#project+code_name]],15),LEFT(Cluster___Org___Projects[['#project+code_name]:['#project+id]],15),2,FALSE))&lt;&gt;"", "","")
)</f>
        <v/>
      </c>
      <c r="Q13" s="35" t="str" cm="1">
        <f t="array" ref="Q13">IF(NOT(ISBLANK(T5W_ASH[[#This Row],['#adm2+name]])),
VLOOKUP(T5W_ASH[[#This Row],['#meta+check_adm1code_adm2name]],Admin2_1[#All],5,FALSE),
IF(ISNA(VLOOKUP(LEFT(T5W_ASH[[#This Row],['#project+code_name]],15),LEFT(Cluster___Org___Projects[['#project+code_name]:['#project+id]],15),2,FALSE))&lt;&gt;"", "","")
)</f>
        <v/>
      </c>
      <c r="R13" s="2"/>
      <c r="S13" s="70" t="str" cm="1">
        <f t="array" ref="S13">IF(NOT(ISBLANK(T5W_ASH[[#This Row],['#adm3+name]])),
CONCATENATE(T5W_ASH[[#This Row],['#adm2+code]],"-",T5W_ASH[[#This Row],['#adm3+name]]),
IF(ISNA(VLOOKUP(LEFT(T5W_ASH[[#This Row],['#project+code_name]],15),LEFT(Cluster___Org___Projects[['#project+code_name]:['#project+id]],15),2,FALSE))&lt;&gt;"", "","")
)</f>
        <v/>
      </c>
      <c r="T13" s="35" t="str" cm="1">
        <f t="array" ref="T13">IF(NOT(ISBLANK(T5W_ASH[[#This Row],['#adm3+name]])),
VLOOKUP(T5W_ASH[[#This Row],['#meta+check_adm2code_adm3name]],Admin3_1[#All],5,FALSE),
IF(ISNA(VLOOKUP(LEFT(T5W_ASH[[#This Row],['#project+code_name]],15),LEFT(Cluster___Org___Projects[['#project+code_name]:['#project+id]],15),2,FALSE))&lt;&gt;"", "","")
)</f>
        <v/>
      </c>
      <c r="U13" s="57"/>
      <c r="V13" s="2"/>
      <c r="W13" s="95"/>
      <c r="X13" s="96"/>
      <c r="Y13" s="2"/>
      <c r="Z13" s="2"/>
      <c r="AA13" s="2"/>
      <c r="AB13" s="3" t="str" cm="1">
        <f t="array" ref="AB13">IF(T5W_ASH[[#This Row],['#activity+name+selected]]&lt;&gt;"",VLOOKUP(LEFT(T5W_ASH[[#This Row],['#activity+name+selected]],255),LEFT(Logframe[['#activity+name+selected]:['#activity+indicator+unit]],255),2,FALSE),"")</f>
        <v/>
      </c>
      <c r="AC13" s="3" t="str" cm="1">
        <f t="array" ref="AC13">IF(T5W_ASH[[#This Row],['#activity+name+selected]]&lt;&gt;"",VLOOKUP(LEFT(T5W_ASH[[#This Row],['#activity+name+selected]],255),LEFT(Logframe[['#activity+name+selected]:['#activity+indicator+unit]],255),5,FALSE),"")</f>
        <v/>
      </c>
      <c r="AD13" s="3" t="str" cm="1">
        <f t="array" ref="AD13">IF(T5W_ASH[[#This Row],['#activity+name+selected]]&lt;&gt;"",VLOOKUP(LEFT(T5W_ASH[[#This Row],['#activity+name+selected]],255),LEFT(Logframe[['#activity+name+selected]:['#activity+indicator+unit]],255),6,FALSE),"")</f>
        <v/>
      </c>
      <c r="AE13" s="3" t="str" cm="1">
        <f t="array" ref="AE13">IF(T5W_ASH[[#This Row],['#activity+name+selected]]&lt;&gt;"",VLOOKUP(LEFT(T5W_ASH[[#This Row],['#activity+name+selected]],255),LEFT(Logframe[['#activity+name+selected]:['#direct+beneficiaries]],255),11,FALSE),"")</f>
        <v/>
      </c>
      <c r="AF13" s="38"/>
      <c r="AG13" s="5"/>
      <c r="AH13" s="6"/>
      <c r="AI13" s="44"/>
      <c r="AJ13" s="124"/>
      <c r="AK13" s="2"/>
      <c r="AL13" s="27"/>
      <c r="AM13" s="41"/>
      <c r="AN13" s="49"/>
      <c r="AO13" s="42"/>
      <c r="AP13" s="27"/>
      <c r="AQ13" s="52"/>
      <c r="AR13" s="27"/>
      <c r="AS13" s="52"/>
      <c r="AT13" s="27"/>
      <c r="AU13" s="30"/>
      <c r="AV13" s="1"/>
    </row>
    <row r="14" spans="1:48" x14ac:dyDescent="0.25">
      <c r="A14" s="4"/>
      <c r="B14" s="28"/>
      <c r="C14" s="2"/>
      <c r="D14" s="2"/>
      <c r="E14" s="2"/>
      <c r="F14" s="90" t="str">
        <f>IF(NOT(ISBLANK(T5W_ASH[[#This Row],['#org+leader]])),VLOOKUP(T5W_ASH[[#This Row],['#org+leader]],Organizaciones!$A:$C,3,FALSE),"")</f>
        <v/>
      </c>
      <c r="G14" s="3" t="str">
        <f>IF(AND(NOT(ISBLANK(T5W_ASH[[#This Row],['#org+leader]])),T5W_ASH[[#This Row],['#meta+hrp]]="Sí"),
VLOOKUP(CONCATENATE($A$1, " # ",VLOOKUP( T5W_ASH[[#This Row],['#org+leader]],Clusters___Org[['#organization+name+selected]:['#meta+check_cluster_org]],2,FALSE)), Clusters___Org['#meta+check_cluster_org],1,FALSE),"")</f>
        <v/>
      </c>
      <c r="H14" s="2"/>
      <c r="I14" s="33" t="str" cm="1">
        <f t="array" ref="I14">IF(NOT(ISBLANK(T5W_ASH[[#This Row],['#project+code_name]])),VALUE(VLOOKUP(LEFT(T5W_ASH[[#This Row],['#project+code_name]],255),LEFT(Cluster___Org___Projects[['#project+code_name]:['#project+id]],255),2,FALSE)),"")</f>
        <v/>
      </c>
      <c r="J14"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4" s="2"/>
      <c r="L14" s="105" t="str">
        <f>IF(NOT(ISBLANK(T5W_ASH[[#This Row],['#org+impl]])),VLOOKUP(T5W_ASH[[#This Row],['#org+impl]],Organizaciones!$A:$C,3,FALSE),"")</f>
        <v/>
      </c>
      <c r="M14" s="1"/>
      <c r="N14" s="35" t="str" cm="1">
        <f t="array" aca="1" ref="N14" ca="1">IF(NOT(ISBLANK(T5W_ASH[[#This Row],['#adm1+name]])),
OFFSET(Admin1_1[[#Headers],['#adm1+name]],MATCH(T5W_ASH[[#This Row],['#adm1+name]],Admin1,0),1),
IF(ISNA(VLOOKUP(LEFT(T5W_ASH[[#This Row],['#project+code_name]],15),LEFT(Cluster___Org___Projects[['#project+code_name]:['#project+id]],15),2,FALSE))&lt;&gt;"", "","")
)</f>
        <v/>
      </c>
      <c r="O14" s="2"/>
      <c r="P14" s="70" t="str" cm="1">
        <f t="array" ref="P14">IF(NOT(ISBLANK(T5W_ASH[[#This Row],['#adm2+name]])),
CONCATENATE(T5W_ASH[[#This Row],['#adm1+code]],"-",T5W_ASH[[#This Row],['#adm2+name]]),
IF(ISNA(VLOOKUP(LEFT(T5W_ASH[[#This Row],['#project+code_name]],15),LEFT(Cluster___Org___Projects[['#project+code_name]:['#project+id]],15),2,FALSE))&lt;&gt;"", "","")
)</f>
        <v/>
      </c>
      <c r="Q14" s="35" t="str" cm="1">
        <f t="array" ref="Q14">IF(NOT(ISBLANK(T5W_ASH[[#This Row],['#adm2+name]])),
VLOOKUP(T5W_ASH[[#This Row],['#meta+check_adm1code_adm2name]],Admin2_1[#All],5,FALSE),
IF(ISNA(VLOOKUP(LEFT(T5W_ASH[[#This Row],['#project+code_name]],15),LEFT(Cluster___Org___Projects[['#project+code_name]:['#project+id]],15),2,FALSE))&lt;&gt;"", "","")
)</f>
        <v/>
      </c>
      <c r="R14" s="2"/>
      <c r="S14" s="70" t="str" cm="1">
        <f t="array" ref="S14">IF(NOT(ISBLANK(T5W_ASH[[#This Row],['#adm3+name]])),
CONCATENATE(T5W_ASH[[#This Row],['#adm2+code]],"-",T5W_ASH[[#This Row],['#adm3+name]]),
IF(ISNA(VLOOKUP(LEFT(T5W_ASH[[#This Row],['#project+code_name]],15),LEFT(Cluster___Org___Projects[['#project+code_name]:['#project+id]],15),2,FALSE))&lt;&gt;"", "","")
)</f>
        <v/>
      </c>
      <c r="T14" s="35" t="str" cm="1">
        <f t="array" ref="T14">IF(NOT(ISBLANK(T5W_ASH[[#This Row],['#adm3+name]])),
VLOOKUP(T5W_ASH[[#This Row],['#meta+check_adm2code_adm3name]],Admin3_1[#All],5,FALSE),
IF(ISNA(VLOOKUP(LEFT(T5W_ASH[[#This Row],['#project+code_name]],15),LEFT(Cluster___Org___Projects[['#project+code_name]:['#project+id]],15),2,FALSE))&lt;&gt;"", "","")
)</f>
        <v/>
      </c>
      <c r="U14" s="57"/>
      <c r="V14" s="2"/>
      <c r="W14" s="95"/>
      <c r="X14" s="96"/>
      <c r="Y14" s="2"/>
      <c r="Z14" s="2"/>
      <c r="AA14" s="2"/>
      <c r="AB14" s="3" t="str" cm="1">
        <f t="array" ref="AB14">IF(T5W_ASH[[#This Row],['#activity+name+selected]]&lt;&gt;"",VLOOKUP(LEFT(T5W_ASH[[#This Row],['#activity+name+selected]],255),LEFT(Logframe[['#activity+name+selected]:['#activity+indicator+unit]],255),2,FALSE),"")</f>
        <v/>
      </c>
      <c r="AC14" s="3" t="str" cm="1">
        <f t="array" ref="AC14">IF(T5W_ASH[[#This Row],['#activity+name+selected]]&lt;&gt;"",VLOOKUP(LEFT(T5W_ASH[[#This Row],['#activity+name+selected]],255),LEFT(Logframe[['#activity+name+selected]:['#activity+indicator+unit]],255),5,FALSE),"")</f>
        <v/>
      </c>
      <c r="AD14" s="3" t="str" cm="1">
        <f t="array" ref="AD14">IF(T5W_ASH[[#This Row],['#activity+name+selected]]&lt;&gt;"",VLOOKUP(LEFT(T5W_ASH[[#This Row],['#activity+name+selected]],255),LEFT(Logframe[['#activity+name+selected]:['#activity+indicator+unit]],255),6,FALSE),"")</f>
        <v/>
      </c>
      <c r="AE14" s="3" t="str" cm="1">
        <f t="array" ref="AE14">IF(T5W_ASH[[#This Row],['#activity+name+selected]]&lt;&gt;"",VLOOKUP(LEFT(T5W_ASH[[#This Row],['#activity+name+selected]],255),LEFT(Logframe[['#activity+name+selected]:['#direct+beneficiaries]],255),11,FALSE),"")</f>
        <v/>
      </c>
      <c r="AF14" s="38"/>
      <c r="AG14" s="5"/>
      <c r="AH14" s="6"/>
      <c r="AI14" s="44"/>
      <c r="AJ14" s="124"/>
      <c r="AK14" s="2"/>
      <c r="AL14" s="27"/>
      <c r="AM14" s="41"/>
      <c r="AN14" s="49"/>
      <c r="AO14" s="42"/>
      <c r="AP14" s="27"/>
      <c r="AQ14" s="52"/>
      <c r="AR14" s="27"/>
      <c r="AS14" s="52"/>
      <c r="AT14" s="27"/>
      <c r="AU14" s="30"/>
      <c r="AV14" s="1"/>
    </row>
    <row r="15" spans="1:48" x14ac:dyDescent="0.25">
      <c r="A15" s="4"/>
      <c r="B15" s="28"/>
      <c r="C15" s="2"/>
      <c r="D15" s="2"/>
      <c r="E15" s="2"/>
      <c r="F15" s="90" t="str">
        <f>IF(NOT(ISBLANK(T5W_ASH[[#This Row],['#org+leader]])),VLOOKUP(T5W_ASH[[#This Row],['#org+leader]],Organizaciones!$A:$C,3,FALSE),"")</f>
        <v/>
      </c>
      <c r="G15" s="3" t="str">
        <f>IF(AND(NOT(ISBLANK(T5W_ASH[[#This Row],['#org+leader]])),T5W_ASH[[#This Row],['#meta+hrp]]="Sí"),
VLOOKUP(CONCATENATE($A$1, " # ",VLOOKUP( T5W_ASH[[#This Row],['#org+leader]],Clusters___Org[['#organization+name+selected]:['#meta+check_cluster_org]],2,FALSE)), Clusters___Org['#meta+check_cluster_org],1,FALSE),"")</f>
        <v/>
      </c>
      <c r="H15" s="2"/>
      <c r="I15" s="33" t="str" cm="1">
        <f t="array" ref="I15">IF(NOT(ISBLANK(T5W_ASH[[#This Row],['#project+code_name]])),VALUE(VLOOKUP(LEFT(T5W_ASH[[#This Row],['#project+code_name]],255),LEFT(Cluster___Org___Projects[['#project+code_name]:['#project+id]],255),2,FALSE)),"")</f>
        <v/>
      </c>
      <c r="J15"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5" s="2"/>
      <c r="L15" s="105" t="str">
        <f>IF(NOT(ISBLANK(T5W_ASH[[#This Row],['#org+impl]])),VLOOKUP(T5W_ASH[[#This Row],['#org+impl]],Organizaciones!$A:$C,3,FALSE),"")</f>
        <v/>
      </c>
      <c r="M15" s="1"/>
      <c r="N15" s="35" t="str" cm="1">
        <f t="array" aca="1" ref="N15" ca="1">IF(NOT(ISBLANK(T5W_ASH[[#This Row],['#adm1+name]])),
OFFSET(Admin1_1[[#Headers],['#adm1+name]],MATCH(T5W_ASH[[#This Row],['#adm1+name]],Admin1,0),1),
IF(ISNA(VLOOKUP(LEFT(T5W_ASH[[#This Row],['#project+code_name]],15),LEFT(Cluster___Org___Projects[['#project+code_name]:['#project+id]],15),2,FALSE))&lt;&gt;"", "","")
)</f>
        <v/>
      </c>
      <c r="O15" s="2"/>
      <c r="P15" s="70" t="str" cm="1">
        <f t="array" ref="P15">IF(NOT(ISBLANK(T5W_ASH[[#This Row],['#adm2+name]])),
CONCATENATE(T5W_ASH[[#This Row],['#adm1+code]],"-",T5W_ASH[[#This Row],['#adm2+name]]),
IF(ISNA(VLOOKUP(LEFT(T5W_ASH[[#This Row],['#project+code_name]],15),LEFT(Cluster___Org___Projects[['#project+code_name]:['#project+id]],15),2,FALSE))&lt;&gt;"", "","")
)</f>
        <v/>
      </c>
      <c r="Q15" s="35" t="str" cm="1">
        <f t="array" ref="Q15">IF(NOT(ISBLANK(T5W_ASH[[#This Row],['#adm2+name]])),
VLOOKUP(T5W_ASH[[#This Row],['#meta+check_adm1code_adm2name]],Admin2_1[#All],5,FALSE),
IF(ISNA(VLOOKUP(LEFT(T5W_ASH[[#This Row],['#project+code_name]],15),LEFT(Cluster___Org___Projects[['#project+code_name]:['#project+id]],15),2,FALSE))&lt;&gt;"", "","")
)</f>
        <v/>
      </c>
      <c r="R15" s="2"/>
      <c r="S15" s="70" t="str" cm="1">
        <f t="array" ref="S15">IF(NOT(ISBLANK(T5W_ASH[[#This Row],['#adm3+name]])),
CONCATENATE(T5W_ASH[[#This Row],['#adm2+code]],"-",T5W_ASH[[#This Row],['#adm3+name]]),
IF(ISNA(VLOOKUP(LEFT(T5W_ASH[[#This Row],['#project+code_name]],15),LEFT(Cluster___Org___Projects[['#project+code_name]:['#project+id]],15),2,FALSE))&lt;&gt;"", "","")
)</f>
        <v/>
      </c>
      <c r="T15" s="35" t="str" cm="1">
        <f t="array" ref="T15">IF(NOT(ISBLANK(T5W_ASH[[#This Row],['#adm3+name]])),
VLOOKUP(T5W_ASH[[#This Row],['#meta+check_adm2code_adm3name]],Admin3_1[#All],5,FALSE),
IF(ISNA(VLOOKUP(LEFT(T5W_ASH[[#This Row],['#project+code_name]],15),LEFT(Cluster___Org___Projects[['#project+code_name]:['#project+id]],15),2,FALSE))&lt;&gt;"", "","")
)</f>
        <v/>
      </c>
      <c r="U15" s="57"/>
      <c r="V15" s="2"/>
      <c r="W15" s="95"/>
      <c r="X15" s="96"/>
      <c r="Y15" s="2"/>
      <c r="Z15" s="2"/>
      <c r="AA15" s="2"/>
      <c r="AB15" s="3" t="str" cm="1">
        <f t="array" ref="AB15">IF(T5W_ASH[[#This Row],['#activity+name+selected]]&lt;&gt;"",VLOOKUP(LEFT(T5W_ASH[[#This Row],['#activity+name+selected]],255),LEFT(Logframe[['#activity+name+selected]:['#activity+indicator+unit]],255),2,FALSE),"")</f>
        <v/>
      </c>
      <c r="AC15" s="3" t="str" cm="1">
        <f t="array" ref="AC15">IF(T5W_ASH[[#This Row],['#activity+name+selected]]&lt;&gt;"",VLOOKUP(LEFT(T5W_ASH[[#This Row],['#activity+name+selected]],255),LEFT(Logframe[['#activity+name+selected]:['#activity+indicator+unit]],255),5,FALSE),"")</f>
        <v/>
      </c>
      <c r="AD15" s="3" t="str" cm="1">
        <f t="array" ref="AD15">IF(T5W_ASH[[#This Row],['#activity+name+selected]]&lt;&gt;"",VLOOKUP(LEFT(T5W_ASH[[#This Row],['#activity+name+selected]],255),LEFT(Logframe[['#activity+name+selected]:['#activity+indicator+unit]],255),6,FALSE),"")</f>
        <v/>
      </c>
      <c r="AE15" s="3" t="str" cm="1">
        <f t="array" ref="AE15">IF(T5W_ASH[[#This Row],['#activity+name+selected]]&lt;&gt;"",VLOOKUP(LEFT(T5W_ASH[[#This Row],['#activity+name+selected]],255),LEFT(Logframe[['#activity+name+selected]:['#direct+beneficiaries]],255),11,FALSE),"")</f>
        <v/>
      </c>
      <c r="AF15" s="38"/>
      <c r="AG15" s="5"/>
      <c r="AH15" s="6"/>
      <c r="AI15" s="44"/>
      <c r="AJ15" s="124"/>
      <c r="AK15" s="2"/>
      <c r="AL15" s="27"/>
      <c r="AM15" s="41"/>
      <c r="AN15" s="49"/>
      <c r="AO15" s="42"/>
      <c r="AP15" s="27"/>
      <c r="AQ15" s="52"/>
      <c r="AR15" s="27"/>
      <c r="AS15" s="52"/>
      <c r="AT15" s="27"/>
      <c r="AU15" s="30"/>
      <c r="AV15" s="1"/>
    </row>
    <row r="16" spans="1:48" x14ac:dyDescent="0.25">
      <c r="A16" s="4"/>
      <c r="B16" s="28"/>
      <c r="C16" s="2"/>
      <c r="D16" s="2"/>
      <c r="E16" s="2"/>
      <c r="F16" s="90" t="str">
        <f>IF(NOT(ISBLANK(T5W_ASH[[#This Row],['#org+leader]])),VLOOKUP(T5W_ASH[[#This Row],['#org+leader]],Organizaciones!$A:$C,3,FALSE),"")</f>
        <v/>
      </c>
      <c r="G16" s="3" t="str">
        <f>IF(AND(NOT(ISBLANK(T5W_ASH[[#This Row],['#org+leader]])),T5W_ASH[[#This Row],['#meta+hrp]]="Sí"),
VLOOKUP(CONCATENATE($A$1, " # ",VLOOKUP( T5W_ASH[[#This Row],['#org+leader]],Clusters___Org[['#organization+name+selected]:['#meta+check_cluster_org]],2,FALSE)), Clusters___Org['#meta+check_cluster_org],1,FALSE),"")</f>
        <v/>
      </c>
      <c r="H16" s="2"/>
      <c r="I16" s="33" t="str" cm="1">
        <f t="array" ref="I16">IF(NOT(ISBLANK(T5W_ASH[[#This Row],['#project+code_name]])),VALUE(VLOOKUP(LEFT(T5W_ASH[[#This Row],['#project+code_name]],255),LEFT(Cluster___Org___Projects[['#project+code_name]:['#project+id]],255),2,FALSE)),"")</f>
        <v/>
      </c>
      <c r="J16"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6" s="2"/>
      <c r="L16" s="105" t="str">
        <f>IF(NOT(ISBLANK(T5W_ASH[[#This Row],['#org+impl]])),VLOOKUP(T5W_ASH[[#This Row],['#org+impl]],Organizaciones!$A:$C,3,FALSE),"")</f>
        <v/>
      </c>
      <c r="M16" s="1"/>
      <c r="N16" s="35" t="str" cm="1">
        <f t="array" aca="1" ref="N16" ca="1">IF(NOT(ISBLANK(T5W_ASH[[#This Row],['#adm1+name]])),
OFFSET(Admin1_1[[#Headers],['#adm1+name]],MATCH(T5W_ASH[[#This Row],['#adm1+name]],Admin1,0),1),
IF(ISNA(VLOOKUP(LEFT(T5W_ASH[[#This Row],['#project+code_name]],15),LEFT(Cluster___Org___Projects[['#project+code_name]:['#project+id]],15),2,FALSE))&lt;&gt;"", "","")
)</f>
        <v/>
      </c>
      <c r="O16" s="2"/>
      <c r="P16" s="70" t="str" cm="1">
        <f t="array" ref="P16">IF(NOT(ISBLANK(T5W_ASH[[#This Row],['#adm2+name]])),
CONCATENATE(T5W_ASH[[#This Row],['#adm1+code]],"-",T5W_ASH[[#This Row],['#adm2+name]]),
IF(ISNA(VLOOKUP(LEFT(T5W_ASH[[#This Row],['#project+code_name]],15),LEFT(Cluster___Org___Projects[['#project+code_name]:['#project+id]],15),2,FALSE))&lt;&gt;"", "","")
)</f>
        <v/>
      </c>
      <c r="Q16" s="35" t="str" cm="1">
        <f t="array" ref="Q16">IF(NOT(ISBLANK(T5W_ASH[[#This Row],['#adm2+name]])),
VLOOKUP(T5W_ASH[[#This Row],['#meta+check_adm1code_adm2name]],Admin2_1[#All],5,FALSE),
IF(ISNA(VLOOKUP(LEFT(T5W_ASH[[#This Row],['#project+code_name]],15),LEFT(Cluster___Org___Projects[['#project+code_name]:['#project+id]],15),2,FALSE))&lt;&gt;"", "","")
)</f>
        <v/>
      </c>
      <c r="R16" s="2"/>
      <c r="S16" s="70" t="str" cm="1">
        <f t="array" ref="S16">IF(NOT(ISBLANK(T5W_ASH[[#This Row],['#adm3+name]])),
CONCATENATE(T5W_ASH[[#This Row],['#adm2+code]],"-",T5W_ASH[[#This Row],['#adm3+name]]),
IF(ISNA(VLOOKUP(LEFT(T5W_ASH[[#This Row],['#project+code_name]],15),LEFT(Cluster___Org___Projects[['#project+code_name]:['#project+id]],15),2,FALSE))&lt;&gt;"", "","")
)</f>
        <v/>
      </c>
      <c r="T16" s="35" t="str" cm="1">
        <f t="array" ref="T16">IF(NOT(ISBLANK(T5W_ASH[[#This Row],['#adm3+name]])),
VLOOKUP(T5W_ASH[[#This Row],['#meta+check_adm2code_adm3name]],Admin3_1[#All],5,FALSE),
IF(ISNA(VLOOKUP(LEFT(T5W_ASH[[#This Row],['#project+code_name]],15),LEFT(Cluster___Org___Projects[['#project+code_name]:['#project+id]],15),2,FALSE))&lt;&gt;"", "","")
)</f>
        <v/>
      </c>
      <c r="U16" s="57"/>
      <c r="V16" s="2"/>
      <c r="W16" s="95"/>
      <c r="X16" s="96"/>
      <c r="Y16" s="2"/>
      <c r="Z16" s="2"/>
      <c r="AA16" s="2"/>
      <c r="AB16" s="3" t="str" cm="1">
        <f t="array" ref="AB16">IF(T5W_ASH[[#This Row],['#activity+name+selected]]&lt;&gt;"",VLOOKUP(LEFT(T5W_ASH[[#This Row],['#activity+name+selected]],255),LEFT(Logframe[['#activity+name+selected]:['#activity+indicator+unit]],255),2,FALSE),"")</f>
        <v/>
      </c>
      <c r="AC16" s="3" t="str" cm="1">
        <f t="array" ref="AC16">IF(T5W_ASH[[#This Row],['#activity+name+selected]]&lt;&gt;"",VLOOKUP(LEFT(T5W_ASH[[#This Row],['#activity+name+selected]],255),LEFT(Logframe[['#activity+name+selected]:['#activity+indicator+unit]],255),5,FALSE),"")</f>
        <v/>
      </c>
      <c r="AD16" s="3" t="str" cm="1">
        <f t="array" ref="AD16">IF(T5W_ASH[[#This Row],['#activity+name+selected]]&lt;&gt;"",VLOOKUP(LEFT(T5W_ASH[[#This Row],['#activity+name+selected]],255),LEFT(Logframe[['#activity+name+selected]:['#activity+indicator+unit]],255),6,FALSE),"")</f>
        <v/>
      </c>
      <c r="AE16" s="3" t="str" cm="1">
        <f t="array" ref="AE16">IF(T5W_ASH[[#This Row],['#activity+name+selected]]&lt;&gt;"",VLOOKUP(LEFT(T5W_ASH[[#This Row],['#activity+name+selected]],255),LEFT(Logframe[['#activity+name+selected]:['#direct+beneficiaries]],255),11,FALSE),"")</f>
        <v/>
      </c>
      <c r="AF16" s="38"/>
      <c r="AG16" s="5"/>
      <c r="AH16" s="6"/>
      <c r="AI16" s="44"/>
      <c r="AJ16" s="124"/>
      <c r="AK16" s="2"/>
      <c r="AL16" s="27"/>
      <c r="AM16" s="41"/>
      <c r="AN16" s="49"/>
      <c r="AO16" s="42"/>
      <c r="AP16" s="27"/>
      <c r="AQ16" s="52"/>
      <c r="AR16" s="27"/>
      <c r="AS16" s="52"/>
      <c r="AT16" s="27"/>
      <c r="AU16" s="30"/>
      <c r="AV16" s="1"/>
    </row>
    <row r="17" spans="1:48" x14ac:dyDescent="0.25">
      <c r="A17" s="4"/>
      <c r="B17" s="28"/>
      <c r="C17" s="2"/>
      <c r="D17" s="2"/>
      <c r="E17" s="2"/>
      <c r="F17" s="90" t="str">
        <f>IF(NOT(ISBLANK(T5W_ASH[[#This Row],['#org+leader]])),VLOOKUP(T5W_ASH[[#This Row],['#org+leader]],Organizaciones!$A:$C,3,FALSE),"")</f>
        <v/>
      </c>
      <c r="G17" s="3" t="str">
        <f>IF(AND(NOT(ISBLANK(T5W_ASH[[#This Row],['#org+leader]])),T5W_ASH[[#This Row],['#meta+hrp]]="Sí"),
VLOOKUP(CONCATENATE($A$1, " # ",VLOOKUP( T5W_ASH[[#This Row],['#org+leader]],Clusters___Org[['#organization+name+selected]:['#meta+check_cluster_org]],2,FALSE)), Clusters___Org['#meta+check_cluster_org],1,FALSE),"")</f>
        <v/>
      </c>
      <c r="H17" s="2"/>
      <c r="I17" s="33" t="str" cm="1">
        <f t="array" ref="I17">IF(NOT(ISBLANK(T5W_ASH[[#This Row],['#project+code_name]])),VALUE(VLOOKUP(LEFT(T5W_ASH[[#This Row],['#project+code_name]],255),LEFT(Cluster___Org___Projects[['#project+code_name]:['#project+id]],255),2,FALSE)),"")</f>
        <v/>
      </c>
      <c r="J17"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7" s="2"/>
      <c r="L17" s="105" t="str">
        <f>IF(NOT(ISBLANK(T5W_ASH[[#This Row],['#org+impl]])),VLOOKUP(T5W_ASH[[#This Row],['#org+impl]],Organizaciones!$A:$C,3,FALSE),"")</f>
        <v/>
      </c>
      <c r="M17" s="1"/>
      <c r="N17" s="35" t="str" cm="1">
        <f t="array" aca="1" ref="N17" ca="1">IF(NOT(ISBLANK(T5W_ASH[[#This Row],['#adm1+name]])),
OFFSET(Admin1_1[[#Headers],['#adm1+name]],MATCH(T5W_ASH[[#This Row],['#adm1+name]],Admin1,0),1),
IF(ISNA(VLOOKUP(LEFT(T5W_ASH[[#This Row],['#project+code_name]],15),LEFT(Cluster___Org___Projects[['#project+code_name]:['#project+id]],15),2,FALSE))&lt;&gt;"", "","")
)</f>
        <v/>
      </c>
      <c r="O17" s="2"/>
      <c r="P17" s="70" t="str" cm="1">
        <f t="array" ref="P17">IF(NOT(ISBLANK(T5W_ASH[[#This Row],['#adm2+name]])),
CONCATENATE(T5W_ASH[[#This Row],['#adm1+code]],"-",T5W_ASH[[#This Row],['#adm2+name]]),
IF(ISNA(VLOOKUP(LEFT(T5W_ASH[[#This Row],['#project+code_name]],15),LEFT(Cluster___Org___Projects[['#project+code_name]:['#project+id]],15),2,FALSE))&lt;&gt;"", "","")
)</f>
        <v/>
      </c>
      <c r="Q17" s="35" t="str" cm="1">
        <f t="array" ref="Q17">IF(NOT(ISBLANK(T5W_ASH[[#This Row],['#adm2+name]])),
VLOOKUP(T5W_ASH[[#This Row],['#meta+check_adm1code_adm2name]],Admin2_1[#All],5,FALSE),
IF(ISNA(VLOOKUP(LEFT(T5W_ASH[[#This Row],['#project+code_name]],15),LEFT(Cluster___Org___Projects[['#project+code_name]:['#project+id]],15),2,FALSE))&lt;&gt;"", "","")
)</f>
        <v/>
      </c>
      <c r="R17" s="2"/>
      <c r="S17" s="70" t="str" cm="1">
        <f t="array" ref="S17">IF(NOT(ISBLANK(T5W_ASH[[#This Row],['#adm3+name]])),
CONCATENATE(T5W_ASH[[#This Row],['#adm2+code]],"-",T5W_ASH[[#This Row],['#adm3+name]]),
IF(ISNA(VLOOKUP(LEFT(T5W_ASH[[#This Row],['#project+code_name]],15),LEFT(Cluster___Org___Projects[['#project+code_name]:['#project+id]],15),2,FALSE))&lt;&gt;"", "","")
)</f>
        <v/>
      </c>
      <c r="T17" s="35" t="str" cm="1">
        <f t="array" ref="T17">IF(NOT(ISBLANK(T5W_ASH[[#This Row],['#adm3+name]])),
VLOOKUP(T5W_ASH[[#This Row],['#meta+check_adm2code_adm3name]],Admin3_1[#All],5,FALSE),
IF(ISNA(VLOOKUP(LEFT(T5W_ASH[[#This Row],['#project+code_name]],15),LEFT(Cluster___Org___Projects[['#project+code_name]:['#project+id]],15),2,FALSE))&lt;&gt;"", "","")
)</f>
        <v/>
      </c>
      <c r="U17" s="57"/>
      <c r="V17" s="2"/>
      <c r="W17" s="95"/>
      <c r="X17" s="96"/>
      <c r="Y17" s="2"/>
      <c r="Z17" s="2"/>
      <c r="AA17" s="2"/>
      <c r="AB17" s="3" t="str" cm="1">
        <f t="array" ref="AB17">IF(T5W_ASH[[#This Row],['#activity+name+selected]]&lt;&gt;"",VLOOKUP(LEFT(T5W_ASH[[#This Row],['#activity+name+selected]],255),LEFT(Logframe[['#activity+name+selected]:['#activity+indicator+unit]],255),2,FALSE),"")</f>
        <v/>
      </c>
      <c r="AC17" s="3" t="str" cm="1">
        <f t="array" ref="AC17">IF(T5W_ASH[[#This Row],['#activity+name+selected]]&lt;&gt;"",VLOOKUP(LEFT(T5W_ASH[[#This Row],['#activity+name+selected]],255),LEFT(Logframe[['#activity+name+selected]:['#activity+indicator+unit]],255),5,FALSE),"")</f>
        <v/>
      </c>
      <c r="AD17" s="3" t="str" cm="1">
        <f t="array" ref="AD17">IF(T5W_ASH[[#This Row],['#activity+name+selected]]&lt;&gt;"",VLOOKUP(LEFT(T5W_ASH[[#This Row],['#activity+name+selected]],255),LEFT(Logframe[['#activity+name+selected]:['#activity+indicator+unit]],255),6,FALSE),"")</f>
        <v/>
      </c>
      <c r="AE17" s="3" t="str" cm="1">
        <f t="array" ref="AE17">IF(T5W_ASH[[#This Row],['#activity+name+selected]]&lt;&gt;"",VLOOKUP(LEFT(T5W_ASH[[#This Row],['#activity+name+selected]],255),LEFT(Logframe[['#activity+name+selected]:['#direct+beneficiaries]],255),11,FALSE),"")</f>
        <v/>
      </c>
      <c r="AF17" s="38"/>
      <c r="AG17" s="5"/>
      <c r="AH17" s="6"/>
      <c r="AI17" s="44"/>
      <c r="AJ17" s="124"/>
      <c r="AK17" s="2"/>
      <c r="AL17" s="27"/>
      <c r="AM17" s="41"/>
      <c r="AN17" s="49"/>
      <c r="AO17" s="42"/>
      <c r="AP17" s="27"/>
      <c r="AQ17" s="52"/>
      <c r="AR17" s="27"/>
      <c r="AS17" s="52"/>
      <c r="AT17" s="27"/>
      <c r="AU17" s="30"/>
      <c r="AV17" s="1"/>
    </row>
    <row r="18" spans="1:48" x14ac:dyDescent="0.25">
      <c r="A18" s="4"/>
      <c r="B18" s="28"/>
      <c r="C18" s="2"/>
      <c r="D18" s="2"/>
      <c r="E18" s="2"/>
      <c r="F18" s="90" t="str">
        <f>IF(NOT(ISBLANK(T5W_ASH[[#This Row],['#org+leader]])),VLOOKUP(T5W_ASH[[#This Row],['#org+leader]],Organizaciones!$A:$C,3,FALSE),"")</f>
        <v/>
      </c>
      <c r="G18" s="3" t="str">
        <f>IF(AND(NOT(ISBLANK(T5W_ASH[[#This Row],['#org+leader]])),T5W_ASH[[#This Row],['#meta+hrp]]="Sí"),
VLOOKUP(CONCATENATE($A$1, " # ",VLOOKUP( T5W_ASH[[#This Row],['#org+leader]],Clusters___Org[['#organization+name+selected]:['#meta+check_cluster_org]],2,FALSE)), Clusters___Org['#meta+check_cluster_org],1,FALSE),"")</f>
        <v/>
      </c>
      <c r="H18" s="2"/>
      <c r="I18" s="33" t="str" cm="1">
        <f t="array" ref="I18">IF(NOT(ISBLANK(T5W_ASH[[#This Row],['#project+code_name]])),VALUE(VLOOKUP(LEFT(T5W_ASH[[#This Row],['#project+code_name]],255),LEFT(Cluster___Org___Projects[['#project+code_name]:['#project+id]],255),2,FALSE)),"")</f>
        <v/>
      </c>
      <c r="J18"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8" s="2"/>
      <c r="L18" s="105" t="str">
        <f>IF(NOT(ISBLANK(T5W_ASH[[#This Row],['#org+impl]])),VLOOKUP(T5W_ASH[[#This Row],['#org+impl]],Organizaciones!$A:$C,3,FALSE),"")</f>
        <v/>
      </c>
      <c r="M18" s="1"/>
      <c r="N18" s="35" t="str" cm="1">
        <f t="array" aca="1" ref="N18" ca="1">IF(NOT(ISBLANK(T5W_ASH[[#This Row],['#adm1+name]])),
OFFSET(Admin1_1[[#Headers],['#adm1+name]],MATCH(T5W_ASH[[#This Row],['#adm1+name]],Admin1,0),1),
IF(ISNA(VLOOKUP(LEFT(T5W_ASH[[#This Row],['#project+code_name]],15),LEFT(Cluster___Org___Projects[['#project+code_name]:['#project+id]],15),2,FALSE))&lt;&gt;"", "","")
)</f>
        <v/>
      </c>
      <c r="O18" s="2"/>
      <c r="P18" s="70" t="str" cm="1">
        <f t="array" ref="P18">IF(NOT(ISBLANK(T5W_ASH[[#This Row],['#adm2+name]])),
CONCATENATE(T5W_ASH[[#This Row],['#adm1+code]],"-",T5W_ASH[[#This Row],['#adm2+name]]),
IF(ISNA(VLOOKUP(LEFT(T5W_ASH[[#This Row],['#project+code_name]],15),LEFT(Cluster___Org___Projects[['#project+code_name]:['#project+id]],15),2,FALSE))&lt;&gt;"", "","")
)</f>
        <v/>
      </c>
      <c r="Q18" s="35" t="str" cm="1">
        <f t="array" ref="Q18">IF(NOT(ISBLANK(T5W_ASH[[#This Row],['#adm2+name]])),
VLOOKUP(T5W_ASH[[#This Row],['#meta+check_adm1code_adm2name]],Admin2_1[#All],5,FALSE),
IF(ISNA(VLOOKUP(LEFT(T5W_ASH[[#This Row],['#project+code_name]],15),LEFT(Cluster___Org___Projects[['#project+code_name]:['#project+id]],15),2,FALSE))&lt;&gt;"", "","")
)</f>
        <v/>
      </c>
      <c r="R18" s="2"/>
      <c r="S18" s="70" t="str" cm="1">
        <f t="array" ref="S18">IF(NOT(ISBLANK(T5W_ASH[[#This Row],['#adm3+name]])),
CONCATENATE(T5W_ASH[[#This Row],['#adm2+code]],"-",T5W_ASH[[#This Row],['#adm3+name]]),
IF(ISNA(VLOOKUP(LEFT(T5W_ASH[[#This Row],['#project+code_name]],15),LEFT(Cluster___Org___Projects[['#project+code_name]:['#project+id]],15),2,FALSE))&lt;&gt;"", "","")
)</f>
        <v/>
      </c>
      <c r="T18" s="35" t="str" cm="1">
        <f t="array" ref="T18">IF(NOT(ISBLANK(T5W_ASH[[#This Row],['#adm3+name]])),
VLOOKUP(T5W_ASH[[#This Row],['#meta+check_adm2code_adm3name]],Admin3_1[#All],5,FALSE),
IF(ISNA(VLOOKUP(LEFT(T5W_ASH[[#This Row],['#project+code_name]],15),LEFT(Cluster___Org___Projects[['#project+code_name]:['#project+id]],15),2,FALSE))&lt;&gt;"", "","")
)</f>
        <v/>
      </c>
      <c r="U18" s="57"/>
      <c r="V18" s="2"/>
      <c r="W18" s="95"/>
      <c r="X18" s="96"/>
      <c r="Y18" s="2"/>
      <c r="Z18" s="2"/>
      <c r="AA18" s="2"/>
      <c r="AB18" s="3" t="str" cm="1">
        <f t="array" ref="AB18">IF(T5W_ASH[[#This Row],['#activity+name+selected]]&lt;&gt;"",VLOOKUP(LEFT(T5W_ASH[[#This Row],['#activity+name+selected]],255),LEFT(Logframe[['#activity+name+selected]:['#activity+indicator+unit]],255),2,FALSE),"")</f>
        <v/>
      </c>
      <c r="AC18" s="3" t="str" cm="1">
        <f t="array" ref="AC18">IF(T5W_ASH[[#This Row],['#activity+name+selected]]&lt;&gt;"",VLOOKUP(LEFT(T5W_ASH[[#This Row],['#activity+name+selected]],255),LEFT(Logframe[['#activity+name+selected]:['#activity+indicator+unit]],255),5,FALSE),"")</f>
        <v/>
      </c>
      <c r="AD18" s="3" t="str" cm="1">
        <f t="array" ref="AD18">IF(T5W_ASH[[#This Row],['#activity+name+selected]]&lt;&gt;"",VLOOKUP(LEFT(T5W_ASH[[#This Row],['#activity+name+selected]],255),LEFT(Logframe[['#activity+name+selected]:['#activity+indicator+unit]],255),6,FALSE),"")</f>
        <v/>
      </c>
      <c r="AE18" s="3" t="str" cm="1">
        <f t="array" ref="AE18">IF(T5W_ASH[[#This Row],['#activity+name+selected]]&lt;&gt;"",VLOOKUP(LEFT(T5W_ASH[[#This Row],['#activity+name+selected]],255),LEFT(Logframe[['#activity+name+selected]:['#direct+beneficiaries]],255),11,FALSE),"")</f>
        <v/>
      </c>
      <c r="AF18" s="38"/>
      <c r="AG18" s="5"/>
      <c r="AH18" s="6"/>
      <c r="AI18" s="44"/>
      <c r="AJ18" s="124"/>
      <c r="AK18" s="2"/>
      <c r="AL18" s="27"/>
      <c r="AM18" s="41"/>
      <c r="AN18" s="49"/>
      <c r="AO18" s="42"/>
      <c r="AP18" s="27"/>
      <c r="AQ18" s="52"/>
      <c r="AR18" s="27"/>
      <c r="AS18" s="52"/>
      <c r="AT18" s="27"/>
      <c r="AU18" s="30"/>
      <c r="AV18" s="1"/>
    </row>
    <row r="19" spans="1:48" x14ac:dyDescent="0.25">
      <c r="A19" s="4"/>
      <c r="B19" s="28"/>
      <c r="C19" s="2"/>
      <c r="D19" s="2"/>
      <c r="E19" s="2"/>
      <c r="F19" s="90" t="str">
        <f>IF(NOT(ISBLANK(T5W_ASH[[#This Row],['#org+leader]])),VLOOKUP(T5W_ASH[[#This Row],['#org+leader]],Organizaciones!$A:$C,3,FALSE),"")</f>
        <v/>
      </c>
      <c r="G19" s="3" t="str">
        <f>IF(AND(NOT(ISBLANK(T5W_ASH[[#This Row],['#org+leader]])),T5W_ASH[[#This Row],['#meta+hrp]]="Sí"),
VLOOKUP(CONCATENATE($A$1, " # ",VLOOKUP( T5W_ASH[[#This Row],['#org+leader]],Clusters___Org[['#organization+name+selected]:['#meta+check_cluster_org]],2,FALSE)), Clusters___Org['#meta+check_cluster_org],1,FALSE),"")</f>
        <v/>
      </c>
      <c r="H19" s="2"/>
      <c r="I19" s="33" t="str" cm="1">
        <f t="array" ref="I19">IF(NOT(ISBLANK(T5W_ASH[[#This Row],['#project+code_name]])),VALUE(VLOOKUP(LEFT(T5W_ASH[[#This Row],['#project+code_name]],255),LEFT(Cluster___Org___Projects[['#project+code_name]:['#project+id]],255),2,FALSE)),"")</f>
        <v/>
      </c>
      <c r="J19"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19" s="2"/>
      <c r="L19" s="105" t="str">
        <f>IF(NOT(ISBLANK(T5W_ASH[[#This Row],['#org+impl]])),VLOOKUP(T5W_ASH[[#This Row],['#org+impl]],Organizaciones!$A:$C,3,FALSE),"")</f>
        <v/>
      </c>
      <c r="M19" s="1"/>
      <c r="N19" s="35" t="str" cm="1">
        <f t="array" aca="1" ref="N19" ca="1">IF(NOT(ISBLANK(T5W_ASH[[#This Row],['#adm1+name]])),
OFFSET(Admin1_1[[#Headers],['#adm1+name]],MATCH(T5W_ASH[[#This Row],['#adm1+name]],Admin1,0),1),
IF(ISNA(VLOOKUP(LEFT(T5W_ASH[[#This Row],['#project+code_name]],15),LEFT(Cluster___Org___Projects[['#project+code_name]:['#project+id]],15),2,FALSE))&lt;&gt;"", "","")
)</f>
        <v/>
      </c>
      <c r="O19" s="2"/>
      <c r="P19" s="70" t="str" cm="1">
        <f t="array" ref="P19">IF(NOT(ISBLANK(T5W_ASH[[#This Row],['#adm2+name]])),
CONCATENATE(T5W_ASH[[#This Row],['#adm1+code]],"-",T5W_ASH[[#This Row],['#adm2+name]]),
IF(ISNA(VLOOKUP(LEFT(T5W_ASH[[#This Row],['#project+code_name]],15),LEFT(Cluster___Org___Projects[['#project+code_name]:['#project+id]],15),2,FALSE))&lt;&gt;"", "","")
)</f>
        <v/>
      </c>
      <c r="Q19" s="35" t="str" cm="1">
        <f t="array" ref="Q19">IF(NOT(ISBLANK(T5W_ASH[[#This Row],['#adm2+name]])),
VLOOKUP(T5W_ASH[[#This Row],['#meta+check_adm1code_adm2name]],Admin2_1[#All],5,FALSE),
IF(ISNA(VLOOKUP(LEFT(T5W_ASH[[#This Row],['#project+code_name]],15),LEFT(Cluster___Org___Projects[['#project+code_name]:['#project+id]],15),2,FALSE))&lt;&gt;"", "","")
)</f>
        <v/>
      </c>
      <c r="R19" s="2"/>
      <c r="S19" s="70" t="str" cm="1">
        <f t="array" ref="S19">IF(NOT(ISBLANK(T5W_ASH[[#This Row],['#adm3+name]])),
CONCATENATE(T5W_ASH[[#This Row],['#adm2+code]],"-",T5W_ASH[[#This Row],['#adm3+name]]),
IF(ISNA(VLOOKUP(LEFT(T5W_ASH[[#This Row],['#project+code_name]],15),LEFT(Cluster___Org___Projects[['#project+code_name]:['#project+id]],15),2,FALSE))&lt;&gt;"", "","")
)</f>
        <v/>
      </c>
      <c r="T19" s="35" t="str" cm="1">
        <f t="array" ref="T19">IF(NOT(ISBLANK(T5W_ASH[[#This Row],['#adm3+name]])),
VLOOKUP(T5W_ASH[[#This Row],['#meta+check_adm2code_adm3name]],Admin3_1[#All],5,FALSE),
IF(ISNA(VLOOKUP(LEFT(T5W_ASH[[#This Row],['#project+code_name]],15),LEFT(Cluster___Org___Projects[['#project+code_name]:['#project+id]],15),2,FALSE))&lt;&gt;"", "","")
)</f>
        <v/>
      </c>
      <c r="U19" s="57"/>
      <c r="V19" s="2"/>
      <c r="W19" s="95"/>
      <c r="X19" s="96"/>
      <c r="Y19" s="2"/>
      <c r="Z19" s="2"/>
      <c r="AA19" s="2"/>
      <c r="AB19" s="3" t="str" cm="1">
        <f t="array" ref="AB19">IF(T5W_ASH[[#This Row],['#activity+name+selected]]&lt;&gt;"",VLOOKUP(LEFT(T5W_ASH[[#This Row],['#activity+name+selected]],255),LEFT(Logframe[['#activity+name+selected]:['#activity+indicator+unit]],255),2,FALSE),"")</f>
        <v/>
      </c>
      <c r="AC19" s="3" t="str" cm="1">
        <f t="array" ref="AC19">IF(T5W_ASH[[#This Row],['#activity+name+selected]]&lt;&gt;"",VLOOKUP(LEFT(T5W_ASH[[#This Row],['#activity+name+selected]],255),LEFT(Logframe[['#activity+name+selected]:['#activity+indicator+unit]],255),5,FALSE),"")</f>
        <v/>
      </c>
      <c r="AD19" s="3" t="str" cm="1">
        <f t="array" ref="AD19">IF(T5W_ASH[[#This Row],['#activity+name+selected]]&lt;&gt;"",VLOOKUP(LEFT(T5W_ASH[[#This Row],['#activity+name+selected]],255),LEFT(Logframe[['#activity+name+selected]:['#activity+indicator+unit]],255),6,FALSE),"")</f>
        <v/>
      </c>
      <c r="AE19" s="3" t="str" cm="1">
        <f t="array" ref="AE19">IF(T5W_ASH[[#This Row],['#activity+name+selected]]&lt;&gt;"",VLOOKUP(LEFT(T5W_ASH[[#This Row],['#activity+name+selected]],255),LEFT(Logframe[['#activity+name+selected]:['#direct+beneficiaries]],255),11,FALSE),"")</f>
        <v/>
      </c>
      <c r="AF19" s="38"/>
      <c r="AG19" s="5"/>
      <c r="AH19" s="6"/>
      <c r="AI19" s="44"/>
      <c r="AJ19" s="124"/>
      <c r="AK19" s="2"/>
      <c r="AL19" s="27"/>
      <c r="AM19" s="41"/>
      <c r="AN19" s="49"/>
      <c r="AO19" s="42"/>
      <c r="AP19" s="27"/>
      <c r="AQ19" s="52"/>
      <c r="AR19" s="27"/>
      <c r="AS19" s="52"/>
      <c r="AT19" s="27"/>
      <c r="AU19" s="30"/>
      <c r="AV19" s="1"/>
    </row>
    <row r="20" spans="1:48" x14ac:dyDescent="0.25">
      <c r="A20" s="4"/>
      <c r="B20" s="28"/>
      <c r="C20" s="2"/>
      <c r="D20" s="2"/>
      <c r="E20" s="2"/>
      <c r="F20" s="90" t="str">
        <f>IF(NOT(ISBLANK(T5W_ASH[[#This Row],['#org+leader]])),VLOOKUP(T5W_ASH[[#This Row],['#org+leader]],Organizaciones!$A:$C,3,FALSE),"")</f>
        <v/>
      </c>
      <c r="G20" s="3" t="str">
        <f>IF(AND(NOT(ISBLANK(T5W_ASH[[#This Row],['#org+leader]])),T5W_ASH[[#This Row],['#meta+hrp]]="Sí"),
VLOOKUP(CONCATENATE($A$1, " # ",VLOOKUP( T5W_ASH[[#This Row],['#org+leader]],Clusters___Org[['#organization+name+selected]:['#meta+check_cluster_org]],2,FALSE)), Clusters___Org['#meta+check_cluster_org],1,FALSE),"")</f>
        <v/>
      </c>
      <c r="H20" s="2"/>
      <c r="I20" s="33" t="str" cm="1">
        <f t="array" ref="I20">IF(NOT(ISBLANK(T5W_ASH[[#This Row],['#project+code_name]])),VALUE(VLOOKUP(LEFT(T5W_ASH[[#This Row],['#project+code_name]],255),LEFT(Cluster___Org___Projects[['#project+code_name]:['#project+id]],255),2,FALSE)),"")</f>
        <v/>
      </c>
      <c r="J20"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0" s="2"/>
      <c r="L20" s="105" t="str">
        <f>IF(NOT(ISBLANK(T5W_ASH[[#This Row],['#org+impl]])),VLOOKUP(T5W_ASH[[#This Row],['#org+impl]],Organizaciones!$A:$C,3,FALSE),"")</f>
        <v/>
      </c>
      <c r="M20" s="1"/>
      <c r="N20" s="35" t="str" cm="1">
        <f t="array" aca="1" ref="N20" ca="1">IF(NOT(ISBLANK(T5W_ASH[[#This Row],['#adm1+name]])),
OFFSET(Admin1_1[[#Headers],['#adm1+name]],MATCH(T5W_ASH[[#This Row],['#adm1+name]],Admin1,0),1),
IF(ISNA(VLOOKUP(LEFT(T5W_ASH[[#This Row],['#project+code_name]],15),LEFT(Cluster___Org___Projects[['#project+code_name]:['#project+id]],15),2,FALSE))&lt;&gt;"", "","")
)</f>
        <v/>
      </c>
      <c r="O20" s="2"/>
      <c r="P20" s="70" t="str" cm="1">
        <f t="array" ref="P20">IF(NOT(ISBLANK(T5W_ASH[[#This Row],['#adm2+name]])),
CONCATENATE(T5W_ASH[[#This Row],['#adm1+code]],"-",T5W_ASH[[#This Row],['#adm2+name]]),
IF(ISNA(VLOOKUP(LEFT(T5W_ASH[[#This Row],['#project+code_name]],15),LEFT(Cluster___Org___Projects[['#project+code_name]:['#project+id]],15),2,FALSE))&lt;&gt;"", "","")
)</f>
        <v/>
      </c>
      <c r="Q20" s="35" t="str" cm="1">
        <f t="array" ref="Q20">IF(NOT(ISBLANK(T5W_ASH[[#This Row],['#adm2+name]])),
VLOOKUP(T5W_ASH[[#This Row],['#meta+check_adm1code_adm2name]],Admin2_1[#All],5,FALSE),
IF(ISNA(VLOOKUP(LEFT(T5W_ASH[[#This Row],['#project+code_name]],15),LEFT(Cluster___Org___Projects[['#project+code_name]:['#project+id]],15),2,FALSE))&lt;&gt;"", "","")
)</f>
        <v/>
      </c>
      <c r="R20" s="2"/>
      <c r="S20" s="70" t="str" cm="1">
        <f t="array" ref="S20">IF(NOT(ISBLANK(T5W_ASH[[#This Row],['#adm3+name]])),
CONCATENATE(T5W_ASH[[#This Row],['#adm2+code]],"-",T5W_ASH[[#This Row],['#adm3+name]]),
IF(ISNA(VLOOKUP(LEFT(T5W_ASH[[#This Row],['#project+code_name]],15),LEFT(Cluster___Org___Projects[['#project+code_name]:['#project+id]],15),2,FALSE))&lt;&gt;"", "","")
)</f>
        <v/>
      </c>
      <c r="T20" s="35" t="str" cm="1">
        <f t="array" ref="T20">IF(NOT(ISBLANK(T5W_ASH[[#This Row],['#adm3+name]])),
VLOOKUP(T5W_ASH[[#This Row],['#meta+check_adm2code_adm3name]],Admin3_1[#All],5,FALSE),
IF(ISNA(VLOOKUP(LEFT(T5W_ASH[[#This Row],['#project+code_name]],15),LEFT(Cluster___Org___Projects[['#project+code_name]:['#project+id]],15),2,FALSE))&lt;&gt;"", "","")
)</f>
        <v/>
      </c>
      <c r="U20" s="57"/>
      <c r="V20" s="2"/>
      <c r="W20" s="95"/>
      <c r="X20" s="96"/>
      <c r="Y20" s="2"/>
      <c r="Z20" s="2"/>
      <c r="AA20" s="2"/>
      <c r="AB20" s="3" t="str" cm="1">
        <f t="array" ref="AB20">IF(T5W_ASH[[#This Row],['#activity+name+selected]]&lt;&gt;"",VLOOKUP(LEFT(T5W_ASH[[#This Row],['#activity+name+selected]],255),LEFT(Logframe[['#activity+name+selected]:['#activity+indicator+unit]],255),2,FALSE),"")</f>
        <v/>
      </c>
      <c r="AC20" s="3" t="str" cm="1">
        <f t="array" ref="AC20">IF(T5W_ASH[[#This Row],['#activity+name+selected]]&lt;&gt;"",VLOOKUP(LEFT(T5W_ASH[[#This Row],['#activity+name+selected]],255),LEFT(Logframe[['#activity+name+selected]:['#activity+indicator+unit]],255),5,FALSE),"")</f>
        <v/>
      </c>
      <c r="AD20" s="3" t="str" cm="1">
        <f t="array" ref="AD20">IF(T5W_ASH[[#This Row],['#activity+name+selected]]&lt;&gt;"",VLOOKUP(LEFT(T5W_ASH[[#This Row],['#activity+name+selected]],255),LEFT(Logframe[['#activity+name+selected]:['#activity+indicator+unit]],255),6,FALSE),"")</f>
        <v/>
      </c>
      <c r="AE20" s="3" t="str" cm="1">
        <f t="array" ref="AE20">IF(T5W_ASH[[#This Row],['#activity+name+selected]]&lt;&gt;"",VLOOKUP(LEFT(T5W_ASH[[#This Row],['#activity+name+selected]],255),LEFT(Logframe[['#activity+name+selected]:['#direct+beneficiaries]],255),11,FALSE),"")</f>
        <v/>
      </c>
      <c r="AF20" s="38"/>
      <c r="AG20" s="5"/>
      <c r="AH20" s="6"/>
      <c r="AI20" s="44"/>
      <c r="AJ20" s="124"/>
      <c r="AK20" s="2"/>
      <c r="AL20" s="27"/>
      <c r="AM20" s="41"/>
      <c r="AN20" s="49"/>
      <c r="AO20" s="42"/>
      <c r="AP20" s="27"/>
      <c r="AQ20" s="52"/>
      <c r="AR20" s="27"/>
      <c r="AS20" s="52"/>
      <c r="AT20" s="27"/>
      <c r="AU20" s="30"/>
      <c r="AV20" s="1"/>
    </row>
    <row r="21" spans="1:48" x14ac:dyDescent="0.25">
      <c r="A21" s="4"/>
      <c r="B21" s="28"/>
      <c r="C21" s="2"/>
      <c r="D21" s="2"/>
      <c r="E21" s="2"/>
      <c r="F21" s="90" t="str">
        <f>IF(NOT(ISBLANK(T5W_ASH[[#This Row],['#org+leader]])),VLOOKUP(T5W_ASH[[#This Row],['#org+leader]],Organizaciones!$A:$C,3,FALSE),"")</f>
        <v/>
      </c>
      <c r="G21" s="3" t="str">
        <f>IF(AND(NOT(ISBLANK(T5W_ASH[[#This Row],['#org+leader]])),T5W_ASH[[#This Row],['#meta+hrp]]="Sí"),
VLOOKUP(CONCATENATE($A$1, " # ",VLOOKUP( T5W_ASH[[#This Row],['#org+leader]],Clusters___Org[['#organization+name+selected]:['#meta+check_cluster_org]],2,FALSE)), Clusters___Org['#meta+check_cluster_org],1,FALSE),"")</f>
        <v/>
      </c>
      <c r="H21" s="2"/>
      <c r="I21" s="33" t="str" cm="1">
        <f t="array" ref="I21">IF(NOT(ISBLANK(T5W_ASH[[#This Row],['#project+code_name]])),VALUE(VLOOKUP(LEFT(T5W_ASH[[#This Row],['#project+code_name]],255),LEFT(Cluster___Org___Projects[['#project+code_name]:['#project+id]],255),2,FALSE)),"")</f>
        <v/>
      </c>
      <c r="J21"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1" s="2"/>
      <c r="L21" s="105" t="str">
        <f>IF(NOT(ISBLANK(T5W_ASH[[#This Row],['#org+impl]])),VLOOKUP(T5W_ASH[[#This Row],['#org+impl]],Organizaciones!$A:$C,3,FALSE),"")</f>
        <v/>
      </c>
      <c r="M21" s="1"/>
      <c r="N21" s="35" t="str" cm="1">
        <f t="array" aca="1" ref="N21" ca="1">IF(NOT(ISBLANK(T5W_ASH[[#This Row],['#adm1+name]])),
OFFSET(Admin1_1[[#Headers],['#adm1+name]],MATCH(T5W_ASH[[#This Row],['#adm1+name]],Admin1,0),1),
IF(ISNA(VLOOKUP(LEFT(T5W_ASH[[#This Row],['#project+code_name]],15),LEFT(Cluster___Org___Projects[['#project+code_name]:['#project+id]],15),2,FALSE))&lt;&gt;"", "","")
)</f>
        <v/>
      </c>
      <c r="O21" s="2"/>
      <c r="P21" s="70" t="str" cm="1">
        <f t="array" ref="P21">IF(NOT(ISBLANK(T5W_ASH[[#This Row],['#adm2+name]])),
CONCATENATE(T5W_ASH[[#This Row],['#adm1+code]],"-",T5W_ASH[[#This Row],['#adm2+name]]),
IF(ISNA(VLOOKUP(LEFT(T5W_ASH[[#This Row],['#project+code_name]],15),LEFT(Cluster___Org___Projects[['#project+code_name]:['#project+id]],15),2,FALSE))&lt;&gt;"", "","")
)</f>
        <v/>
      </c>
      <c r="Q21" s="35" t="str" cm="1">
        <f t="array" ref="Q21">IF(NOT(ISBLANK(T5W_ASH[[#This Row],['#adm2+name]])),
VLOOKUP(T5W_ASH[[#This Row],['#meta+check_adm1code_adm2name]],Admin2_1[#All],5,FALSE),
IF(ISNA(VLOOKUP(LEFT(T5W_ASH[[#This Row],['#project+code_name]],15),LEFT(Cluster___Org___Projects[['#project+code_name]:['#project+id]],15),2,FALSE))&lt;&gt;"", "","")
)</f>
        <v/>
      </c>
      <c r="R21" s="2"/>
      <c r="S21" s="70" t="str" cm="1">
        <f t="array" ref="S21">IF(NOT(ISBLANK(T5W_ASH[[#This Row],['#adm3+name]])),
CONCATENATE(T5W_ASH[[#This Row],['#adm2+code]],"-",T5W_ASH[[#This Row],['#adm3+name]]),
IF(ISNA(VLOOKUP(LEFT(T5W_ASH[[#This Row],['#project+code_name]],15),LEFT(Cluster___Org___Projects[['#project+code_name]:['#project+id]],15),2,FALSE))&lt;&gt;"", "","")
)</f>
        <v/>
      </c>
      <c r="T21" s="35" t="str" cm="1">
        <f t="array" ref="T21">IF(NOT(ISBLANK(T5W_ASH[[#This Row],['#adm3+name]])),
VLOOKUP(T5W_ASH[[#This Row],['#meta+check_adm2code_adm3name]],Admin3_1[#All],5,FALSE),
IF(ISNA(VLOOKUP(LEFT(T5W_ASH[[#This Row],['#project+code_name]],15),LEFT(Cluster___Org___Projects[['#project+code_name]:['#project+id]],15),2,FALSE))&lt;&gt;"", "","")
)</f>
        <v/>
      </c>
      <c r="U21" s="57"/>
      <c r="V21" s="2"/>
      <c r="W21" s="95"/>
      <c r="X21" s="96"/>
      <c r="Y21" s="2"/>
      <c r="Z21" s="2"/>
      <c r="AA21" s="2"/>
      <c r="AB21" s="3" t="str" cm="1">
        <f t="array" ref="AB21">IF(T5W_ASH[[#This Row],['#activity+name+selected]]&lt;&gt;"",VLOOKUP(LEFT(T5W_ASH[[#This Row],['#activity+name+selected]],255),LEFT(Logframe[['#activity+name+selected]:['#activity+indicator+unit]],255),2,FALSE),"")</f>
        <v/>
      </c>
      <c r="AC21" s="3" t="str" cm="1">
        <f t="array" ref="AC21">IF(T5W_ASH[[#This Row],['#activity+name+selected]]&lt;&gt;"",VLOOKUP(LEFT(T5W_ASH[[#This Row],['#activity+name+selected]],255),LEFT(Logframe[['#activity+name+selected]:['#activity+indicator+unit]],255),5,FALSE),"")</f>
        <v/>
      </c>
      <c r="AD21" s="3" t="str" cm="1">
        <f t="array" ref="AD21">IF(T5W_ASH[[#This Row],['#activity+name+selected]]&lt;&gt;"",VLOOKUP(LEFT(T5W_ASH[[#This Row],['#activity+name+selected]],255),LEFT(Logframe[['#activity+name+selected]:['#activity+indicator+unit]],255),6,FALSE),"")</f>
        <v/>
      </c>
      <c r="AE21" s="3" t="str" cm="1">
        <f t="array" ref="AE21">IF(T5W_ASH[[#This Row],['#activity+name+selected]]&lt;&gt;"",VLOOKUP(LEFT(T5W_ASH[[#This Row],['#activity+name+selected]],255),LEFT(Logframe[['#activity+name+selected]:['#direct+beneficiaries]],255),11,FALSE),"")</f>
        <v/>
      </c>
      <c r="AF21" s="38"/>
      <c r="AG21" s="5"/>
      <c r="AH21" s="6"/>
      <c r="AI21" s="44"/>
      <c r="AJ21" s="124"/>
      <c r="AK21" s="2"/>
      <c r="AL21" s="27"/>
      <c r="AM21" s="41"/>
      <c r="AN21" s="49"/>
      <c r="AO21" s="42"/>
      <c r="AP21" s="27"/>
      <c r="AQ21" s="52"/>
      <c r="AR21" s="27"/>
      <c r="AS21" s="52"/>
      <c r="AT21" s="27"/>
      <c r="AU21" s="30"/>
      <c r="AV21" s="1"/>
    </row>
    <row r="22" spans="1:48" x14ac:dyDescent="0.25">
      <c r="A22" s="4"/>
      <c r="B22" s="28"/>
      <c r="C22" s="2"/>
      <c r="D22" s="2"/>
      <c r="E22" s="2"/>
      <c r="F22" s="90" t="str">
        <f>IF(NOT(ISBLANK(T5W_ASH[[#This Row],['#org+leader]])),VLOOKUP(T5W_ASH[[#This Row],['#org+leader]],Organizaciones!$A:$C,3,FALSE),"")</f>
        <v/>
      </c>
      <c r="G22" s="3" t="str">
        <f>IF(AND(NOT(ISBLANK(T5W_ASH[[#This Row],['#org+leader]])),T5W_ASH[[#This Row],['#meta+hrp]]="Sí"),
VLOOKUP(CONCATENATE($A$1, " # ",VLOOKUP( T5W_ASH[[#This Row],['#org+leader]],Clusters___Org[['#organization+name+selected]:['#meta+check_cluster_org]],2,FALSE)), Clusters___Org['#meta+check_cluster_org],1,FALSE),"")</f>
        <v/>
      </c>
      <c r="H22" s="2"/>
      <c r="I22" s="33" t="str" cm="1">
        <f t="array" ref="I22">IF(NOT(ISBLANK(T5W_ASH[[#This Row],['#project+code_name]])),VALUE(VLOOKUP(LEFT(T5W_ASH[[#This Row],['#project+code_name]],255),LEFT(Cluster___Org___Projects[['#project+code_name]:['#project+id]],255),2,FALSE)),"")</f>
        <v/>
      </c>
      <c r="J22"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2" s="2"/>
      <c r="L22" s="105" t="str">
        <f>IF(NOT(ISBLANK(T5W_ASH[[#This Row],['#org+impl]])),VLOOKUP(T5W_ASH[[#This Row],['#org+impl]],Organizaciones!$A:$C,3,FALSE),"")</f>
        <v/>
      </c>
      <c r="M22" s="1"/>
      <c r="N22" s="35" t="str" cm="1">
        <f t="array" aca="1" ref="N22" ca="1">IF(NOT(ISBLANK(T5W_ASH[[#This Row],['#adm1+name]])),
OFFSET(Admin1_1[[#Headers],['#adm1+name]],MATCH(T5W_ASH[[#This Row],['#adm1+name]],Admin1,0),1),
IF(ISNA(VLOOKUP(LEFT(T5W_ASH[[#This Row],['#project+code_name]],15),LEFT(Cluster___Org___Projects[['#project+code_name]:['#project+id]],15),2,FALSE))&lt;&gt;"", "","")
)</f>
        <v/>
      </c>
      <c r="O22" s="2"/>
      <c r="P22" s="70" t="str" cm="1">
        <f t="array" ref="P22">IF(NOT(ISBLANK(T5W_ASH[[#This Row],['#adm2+name]])),
CONCATENATE(T5W_ASH[[#This Row],['#adm1+code]],"-",T5W_ASH[[#This Row],['#adm2+name]]),
IF(ISNA(VLOOKUP(LEFT(T5W_ASH[[#This Row],['#project+code_name]],15),LEFT(Cluster___Org___Projects[['#project+code_name]:['#project+id]],15),2,FALSE))&lt;&gt;"", "","")
)</f>
        <v/>
      </c>
      <c r="Q22" s="35" t="str" cm="1">
        <f t="array" ref="Q22">IF(NOT(ISBLANK(T5W_ASH[[#This Row],['#adm2+name]])),
VLOOKUP(T5W_ASH[[#This Row],['#meta+check_adm1code_adm2name]],Admin2_1[#All],5,FALSE),
IF(ISNA(VLOOKUP(LEFT(T5W_ASH[[#This Row],['#project+code_name]],15),LEFT(Cluster___Org___Projects[['#project+code_name]:['#project+id]],15),2,FALSE))&lt;&gt;"", "","")
)</f>
        <v/>
      </c>
      <c r="R22" s="2"/>
      <c r="S22" s="70" t="str" cm="1">
        <f t="array" ref="S22">IF(NOT(ISBLANK(T5W_ASH[[#This Row],['#adm3+name]])),
CONCATENATE(T5W_ASH[[#This Row],['#adm2+code]],"-",T5W_ASH[[#This Row],['#adm3+name]]),
IF(ISNA(VLOOKUP(LEFT(T5W_ASH[[#This Row],['#project+code_name]],15),LEFT(Cluster___Org___Projects[['#project+code_name]:['#project+id]],15),2,FALSE))&lt;&gt;"", "","")
)</f>
        <v/>
      </c>
      <c r="T22" s="35" t="str" cm="1">
        <f t="array" ref="T22">IF(NOT(ISBLANK(T5W_ASH[[#This Row],['#adm3+name]])),
VLOOKUP(T5W_ASH[[#This Row],['#meta+check_adm2code_adm3name]],Admin3_1[#All],5,FALSE),
IF(ISNA(VLOOKUP(LEFT(T5W_ASH[[#This Row],['#project+code_name]],15),LEFT(Cluster___Org___Projects[['#project+code_name]:['#project+id]],15),2,FALSE))&lt;&gt;"", "","")
)</f>
        <v/>
      </c>
      <c r="U22" s="57"/>
      <c r="V22" s="2"/>
      <c r="W22" s="95"/>
      <c r="X22" s="96"/>
      <c r="Y22" s="2"/>
      <c r="Z22" s="2"/>
      <c r="AA22" s="2"/>
      <c r="AB22" s="3" t="str" cm="1">
        <f t="array" ref="AB22">IF(T5W_ASH[[#This Row],['#activity+name+selected]]&lt;&gt;"",VLOOKUP(LEFT(T5W_ASH[[#This Row],['#activity+name+selected]],255),LEFT(Logframe[['#activity+name+selected]:['#activity+indicator+unit]],255),2,FALSE),"")</f>
        <v/>
      </c>
      <c r="AC22" s="3" t="str" cm="1">
        <f t="array" ref="AC22">IF(T5W_ASH[[#This Row],['#activity+name+selected]]&lt;&gt;"",VLOOKUP(LEFT(T5W_ASH[[#This Row],['#activity+name+selected]],255),LEFT(Logframe[['#activity+name+selected]:['#activity+indicator+unit]],255),5,FALSE),"")</f>
        <v/>
      </c>
      <c r="AD22" s="3" t="str" cm="1">
        <f t="array" ref="AD22">IF(T5W_ASH[[#This Row],['#activity+name+selected]]&lt;&gt;"",VLOOKUP(LEFT(T5W_ASH[[#This Row],['#activity+name+selected]],255),LEFT(Logframe[['#activity+name+selected]:['#activity+indicator+unit]],255),6,FALSE),"")</f>
        <v/>
      </c>
      <c r="AE22" s="3" t="str" cm="1">
        <f t="array" ref="AE22">IF(T5W_ASH[[#This Row],['#activity+name+selected]]&lt;&gt;"",VLOOKUP(LEFT(T5W_ASH[[#This Row],['#activity+name+selected]],255),LEFT(Logframe[['#activity+name+selected]:['#direct+beneficiaries]],255),11,FALSE),"")</f>
        <v/>
      </c>
      <c r="AF22" s="38"/>
      <c r="AG22" s="5"/>
      <c r="AH22" s="6"/>
      <c r="AI22" s="44"/>
      <c r="AJ22" s="124"/>
      <c r="AK22" s="2"/>
      <c r="AL22" s="27"/>
      <c r="AM22" s="41"/>
      <c r="AN22" s="49"/>
      <c r="AO22" s="42"/>
      <c r="AP22" s="27"/>
      <c r="AQ22" s="52"/>
      <c r="AR22" s="27"/>
      <c r="AS22" s="52"/>
      <c r="AT22" s="27"/>
      <c r="AU22" s="30"/>
      <c r="AV22" s="1"/>
    </row>
    <row r="23" spans="1:48" x14ac:dyDescent="0.25">
      <c r="A23" s="4"/>
      <c r="B23" s="28"/>
      <c r="C23" s="2"/>
      <c r="D23" s="2"/>
      <c r="E23" s="2"/>
      <c r="F23" s="90" t="str">
        <f>IF(NOT(ISBLANK(T5W_ASH[[#This Row],['#org+leader]])),VLOOKUP(T5W_ASH[[#This Row],['#org+leader]],Organizaciones!$A:$C,3,FALSE),"")</f>
        <v/>
      </c>
      <c r="G23" s="3" t="str">
        <f>IF(AND(NOT(ISBLANK(T5W_ASH[[#This Row],['#org+leader]])),T5W_ASH[[#This Row],['#meta+hrp]]="Sí"),
VLOOKUP(CONCATENATE($A$1, " # ",VLOOKUP( T5W_ASH[[#This Row],['#org+leader]],Clusters___Org[['#organization+name+selected]:['#meta+check_cluster_org]],2,FALSE)), Clusters___Org['#meta+check_cluster_org],1,FALSE),"")</f>
        <v/>
      </c>
      <c r="H23" s="2"/>
      <c r="I23" s="33" t="str" cm="1">
        <f t="array" ref="I23">IF(NOT(ISBLANK(T5W_ASH[[#This Row],['#project+code_name]])),VALUE(VLOOKUP(LEFT(T5W_ASH[[#This Row],['#project+code_name]],255),LEFT(Cluster___Org___Projects[['#project+code_name]:['#project+id]],255),2,FALSE)),"")</f>
        <v/>
      </c>
      <c r="J23"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3" s="2"/>
      <c r="L23" s="105" t="str">
        <f>IF(NOT(ISBLANK(T5W_ASH[[#This Row],['#org+impl]])),VLOOKUP(T5W_ASH[[#This Row],['#org+impl]],Organizaciones!$A:$C,3,FALSE),"")</f>
        <v/>
      </c>
      <c r="M23" s="1"/>
      <c r="N23" s="35" t="str" cm="1">
        <f t="array" aca="1" ref="N23" ca="1">IF(NOT(ISBLANK(T5W_ASH[[#This Row],['#adm1+name]])),
OFFSET(Admin1_1[[#Headers],['#adm1+name]],MATCH(T5W_ASH[[#This Row],['#adm1+name]],Admin1,0),1),
IF(ISNA(VLOOKUP(LEFT(T5W_ASH[[#This Row],['#project+code_name]],15),LEFT(Cluster___Org___Projects[['#project+code_name]:['#project+id]],15),2,FALSE))&lt;&gt;"", "","")
)</f>
        <v/>
      </c>
      <c r="O23" s="2"/>
      <c r="P23" s="70" t="str" cm="1">
        <f t="array" ref="P23">IF(NOT(ISBLANK(T5W_ASH[[#This Row],['#adm2+name]])),
CONCATENATE(T5W_ASH[[#This Row],['#adm1+code]],"-",T5W_ASH[[#This Row],['#adm2+name]]),
IF(ISNA(VLOOKUP(LEFT(T5W_ASH[[#This Row],['#project+code_name]],15),LEFT(Cluster___Org___Projects[['#project+code_name]:['#project+id]],15),2,FALSE))&lt;&gt;"", "","")
)</f>
        <v/>
      </c>
      <c r="Q23" s="35" t="str" cm="1">
        <f t="array" ref="Q23">IF(NOT(ISBLANK(T5W_ASH[[#This Row],['#adm2+name]])),
VLOOKUP(T5W_ASH[[#This Row],['#meta+check_adm1code_adm2name]],Admin2_1[#All],5,FALSE),
IF(ISNA(VLOOKUP(LEFT(T5W_ASH[[#This Row],['#project+code_name]],15),LEFT(Cluster___Org___Projects[['#project+code_name]:['#project+id]],15),2,FALSE))&lt;&gt;"", "","")
)</f>
        <v/>
      </c>
      <c r="R23" s="2"/>
      <c r="S23" s="70" t="str" cm="1">
        <f t="array" ref="S23">IF(NOT(ISBLANK(T5W_ASH[[#This Row],['#adm3+name]])),
CONCATENATE(T5W_ASH[[#This Row],['#adm2+code]],"-",T5W_ASH[[#This Row],['#adm3+name]]),
IF(ISNA(VLOOKUP(LEFT(T5W_ASH[[#This Row],['#project+code_name]],15),LEFT(Cluster___Org___Projects[['#project+code_name]:['#project+id]],15),2,FALSE))&lt;&gt;"", "","")
)</f>
        <v/>
      </c>
      <c r="T23" s="35" t="str" cm="1">
        <f t="array" ref="T23">IF(NOT(ISBLANK(T5W_ASH[[#This Row],['#adm3+name]])),
VLOOKUP(T5W_ASH[[#This Row],['#meta+check_adm2code_adm3name]],Admin3_1[#All],5,FALSE),
IF(ISNA(VLOOKUP(LEFT(T5W_ASH[[#This Row],['#project+code_name]],15),LEFT(Cluster___Org___Projects[['#project+code_name]:['#project+id]],15),2,FALSE))&lt;&gt;"", "","")
)</f>
        <v/>
      </c>
      <c r="U23" s="57"/>
      <c r="V23" s="2"/>
      <c r="W23" s="95"/>
      <c r="X23" s="96"/>
      <c r="Y23" s="2"/>
      <c r="Z23" s="2"/>
      <c r="AA23" s="2"/>
      <c r="AB23" s="3" t="str" cm="1">
        <f t="array" ref="AB23">IF(T5W_ASH[[#This Row],['#activity+name+selected]]&lt;&gt;"",VLOOKUP(LEFT(T5W_ASH[[#This Row],['#activity+name+selected]],255),LEFT(Logframe[['#activity+name+selected]:['#activity+indicator+unit]],255),2,FALSE),"")</f>
        <v/>
      </c>
      <c r="AC23" s="3" t="str" cm="1">
        <f t="array" ref="AC23">IF(T5W_ASH[[#This Row],['#activity+name+selected]]&lt;&gt;"",VLOOKUP(LEFT(T5W_ASH[[#This Row],['#activity+name+selected]],255),LEFT(Logframe[['#activity+name+selected]:['#activity+indicator+unit]],255),5,FALSE),"")</f>
        <v/>
      </c>
      <c r="AD23" s="3" t="str" cm="1">
        <f t="array" ref="AD23">IF(T5W_ASH[[#This Row],['#activity+name+selected]]&lt;&gt;"",VLOOKUP(LEFT(T5W_ASH[[#This Row],['#activity+name+selected]],255),LEFT(Logframe[['#activity+name+selected]:['#activity+indicator+unit]],255),6,FALSE),"")</f>
        <v/>
      </c>
      <c r="AE23" s="3" t="str" cm="1">
        <f t="array" ref="AE23">IF(T5W_ASH[[#This Row],['#activity+name+selected]]&lt;&gt;"",VLOOKUP(LEFT(T5W_ASH[[#This Row],['#activity+name+selected]],255),LEFT(Logframe[['#activity+name+selected]:['#direct+beneficiaries]],255),11,FALSE),"")</f>
        <v/>
      </c>
      <c r="AF23" s="38"/>
      <c r="AG23" s="5"/>
      <c r="AH23" s="6"/>
      <c r="AI23" s="44"/>
      <c r="AJ23" s="124"/>
      <c r="AK23" s="2"/>
      <c r="AL23" s="27"/>
      <c r="AM23" s="41"/>
      <c r="AN23" s="49"/>
      <c r="AO23" s="42"/>
      <c r="AP23" s="27"/>
      <c r="AQ23" s="52"/>
      <c r="AR23" s="27"/>
      <c r="AS23" s="52"/>
      <c r="AT23" s="27"/>
      <c r="AU23" s="30"/>
      <c r="AV23" s="1"/>
    </row>
    <row r="24" spans="1:48" x14ac:dyDescent="0.25">
      <c r="A24" s="4"/>
      <c r="B24" s="28"/>
      <c r="C24" s="2"/>
      <c r="D24" s="2"/>
      <c r="E24" s="2"/>
      <c r="F24" s="90" t="str">
        <f>IF(NOT(ISBLANK(T5W_ASH[[#This Row],['#org+leader]])),VLOOKUP(T5W_ASH[[#This Row],['#org+leader]],Organizaciones!$A:$C,3,FALSE),"")</f>
        <v/>
      </c>
      <c r="G24" s="3" t="str">
        <f>IF(AND(NOT(ISBLANK(T5W_ASH[[#This Row],['#org+leader]])),T5W_ASH[[#This Row],['#meta+hrp]]="Sí"),
VLOOKUP(CONCATENATE($A$1, " # ",VLOOKUP( T5W_ASH[[#This Row],['#org+leader]],Clusters___Org[['#organization+name+selected]:['#meta+check_cluster_org]],2,FALSE)), Clusters___Org['#meta+check_cluster_org],1,FALSE),"")</f>
        <v/>
      </c>
      <c r="H24" s="2"/>
      <c r="I24" s="74" t="str" cm="1">
        <f t="array" ref="I24">IF(NOT(ISBLANK(T5W_ASH[[#This Row],['#project+code_name]])),VALUE(VLOOKUP(LEFT(T5W_ASH[[#This Row],['#project+code_name]],255),LEFT(Cluster___Org___Projects[['#project+code_name]:['#project+id]],255),2,FALSE)),"")</f>
        <v/>
      </c>
      <c r="J24"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4" s="2"/>
      <c r="L24" s="105" t="str">
        <f>IF(NOT(ISBLANK(T5W_ASH[[#This Row],['#org+impl]])),VLOOKUP(T5W_ASH[[#This Row],['#org+impl]],Organizaciones!$A:$C,3,FALSE),"")</f>
        <v/>
      </c>
      <c r="M24" s="1"/>
      <c r="N24" s="35" t="str" cm="1">
        <f t="array" aca="1" ref="N24" ca="1">IF(NOT(ISBLANK(T5W_ASH[[#This Row],['#adm1+name]])),
OFFSET(Admin1_1[[#Headers],['#adm1+name]],MATCH(T5W_ASH[[#This Row],['#adm1+name]],Admin1,0),1),
IF(ISNA(VLOOKUP(LEFT(T5W_ASH[[#This Row],['#project+code_name]],15),LEFT(Cluster___Org___Projects[['#project+code_name]:['#project+id]],15),2,FALSE))&lt;&gt;"", "","")
)</f>
        <v/>
      </c>
      <c r="O24" s="2"/>
      <c r="P24" s="70" t="str" cm="1">
        <f t="array" ref="P24">IF(NOT(ISBLANK(T5W_ASH[[#This Row],['#adm2+name]])),
CONCATENATE(T5W_ASH[[#This Row],['#adm1+code]],"-",T5W_ASH[[#This Row],['#adm2+name]]),
IF(ISNA(VLOOKUP(LEFT(T5W_ASH[[#This Row],['#project+code_name]],15),LEFT(Cluster___Org___Projects[['#project+code_name]:['#project+id]],15),2,FALSE))&lt;&gt;"", "","")
)</f>
        <v/>
      </c>
      <c r="Q24" s="35" t="str" cm="1">
        <f t="array" ref="Q24">IF(NOT(ISBLANK(T5W_ASH[[#This Row],['#adm2+name]])),
VLOOKUP(T5W_ASH[[#This Row],['#meta+check_adm1code_adm2name]],Admin2_1[#All],5,FALSE),
IF(ISNA(VLOOKUP(LEFT(T5W_ASH[[#This Row],['#project+code_name]],15),LEFT(Cluster___Org___Projects[['#project+code_name]:['#project+id]],15),2,FALSE))&lt;&gt;"", "","")
)</f>
        <v/>
      </c>
      <c r="R24" s="2"/>
      <c r="S24" s="70" t="str" cm="1">
        <f t="array" ref="S24">IF(NOT(ISBLANK(T5W_ASH[[#This Row],['#adm3+name]])),
CONCATENATE(T5W_ASH[[#This Row],['#adm2+code]],"-",T5W_ASH[[#This Row],['#adm3+name]]),
IF(ISNA(VLOOKUP(LEFT(T5W_ASH[[#This Row],['#project+code_name]],15),LEFT(Cluster___Org___Projects[['#project+code_name]:['#project+id]],15),2,FALSE))&lt;&gt;"", "","")
)</f>
        <v/>
      </c>
      <c r="T24" s="35" t="str" cm="1">
        <f t="array" ref="T24">IF(NOT(ISBLANK(T5W_ASH[[#This Row],['#adm3+name]])),
VLOOKUP(T5W_ASH[[#This Row],['#meta+check_adm2code_adm3name]],Admin3_1[#All],5,FALSE),
IF(ISNA(VLOOKUP(LEFT(T5W_ASH[[#This Row],['#project+code_name]],15),LEFT(Cluster___Org___Projects[['#project+code_name]:['#project+id]],15),2,FALSE))&lt;&gt;"", "","")
)</f>
        <v/>
      </c>
      <c r="U24" s="57"/>
      <c r="V24" s="2"/>
      <c r="W24" s="95"/>
      <c r="X24" s="96"/>
      <c r="Y24" s="2"/>
      <c r="Z24" s="2"/>
      <c r="AA24" s="2"/>
      <c r="AB24" s="3" t="str" cm="1">
        <f t="array" ref="AB24">IF(T5W_ASH[[#This Row],['#activity+name+selected]]&lt;&gt;"",VLOOKUP(LEFT(T5W_ASH[[#This Row],['#activity+name+selected]],255),LEFT(Logframe[['#activity+name+selected]:['#activity+indicator+unit]],255),2,FALSE),"")</f>
        <v/>
      </c>
      <c r="AC24" s="3" t="str" cm="1">
        <f t="array" ref="AC24">IF(T5W_ASH[[#This Row],['#activity+name+selected]]&lt;&gt;"",VLOOKUP(LEFT(T5W_ASH[[#This Row],['#activity+name+selected]],255),LEFT(Logframe[['#activity+name+selected]:['#activity+indicator+unit]],255),5,FALSE),"")</f>
        <v/>
      </c>
      <c r="AD24" s="3" t="str" cm="1">
        <f t="array" ref="AD24">IF(T5W_ASH[[#This Row],['#activity+name+selected]]&lt;&gt;"",VLOOKUP(LEFT(T5W_ASH[[#This Row],['#activity+name+selected]],255),LEFT(Logframe[['#activity+name+selected]:['#activity+indicator+unit]],255),6,FALSE),"")</f>
        <v/>
      </c>
      <c r="AE24" s="3" t="str" cm="1">
        <f t="array" ref="AE24">IF(T5W_ASH[[#This Row],['#activity+name+selected]]&lt;&gt;"",VLOOKUP(LEFT(T5W_ASH[[#This Row],['#activity+name+selected]],255),LEFT(Logframe[['#activity+name+selected]:['#direct+beneficiaries]],255),11,FALSE),"")</f>
        <v/>
      </c>
      <c r="AF24" s="38"/>
      <c r="AG24" s="5"/>
      <c r="AH24" s="6"/>
      <c r="AI24" s="44"/>
      <c r="AJ24" s="124"/>
      <c r="AK24" s="2"/>
      <c r="AL24" s="27"/>
      <c r="AM24" s="41"/>
      <c r="AN24" s="49"/>
      <c r="AO24" s="42"/>
      <c r="AP24" s="27"/>
      <c r="AQ24" s="52"/>
      <c r="AR24" s="27"/>
      <c r="AS24" s="52"/>
      <c r="AT24" s="27"/>
      <c r="AU24" s="30"/>
      <c r="AV24" s="1"/>
    </row>
    <row r="25" spans="1:48" x14ac:dyDescent="0.25">
      <c r="A25" s="4"/>
      <c r="B25" s="28"/>
      <c r="C25" s="2"/>
      <c r="D25" s="2"/>
      <c r="E25" s="2"/>
      <c r="F25" s="90" t="str">
        <f>IF(NOT(ISBLANK(T5W_ASH[[#This Row],['#org+leader]])),VLOOKUP(T5W_ASH[[#This Row],['#org+leader]],Organizaciones!$A:$C,3,FALSE),"")</f>
        <v/>
      </c>
      <c r="G25" s="3" t="str">
        <f>IF(AND(NOT(ISBLANK(T5W_ASH[[#This Row],['#org+leader]])),T5W_ASH[[#This Row],['#meta+hrp]]="Sí"),
VLOOKUP(CONCATENATE($A$1, " # ",VLOOKUP( T5W_ASH[[#This Row],['#org+leader]],Clusters___Org[['#organization+name+selected]:['#meta+check_cluster_org]],2,FALSE)), Clusters___Org['#meta+check_cluster_org],1,FALSE),"")</f>
        <v/>
      </c>
      <c r="H25" s="2"/>
      <c r="I25" s="33" t="str" cm="1">
        <f t="array" ref="I25">IF(NOT(ISBLANK(T5W_ASH[[#This Row],['#project+code_name]])),VALUE(VLOOKUP(LEFT(T5W_ASH[[#This Row],['#project+code_name]],255),LEFT(Cluster___Org___Projects[['#project+code_name]:['#project+id]],255),2,FALSE)),"")</f>
        <v/>
      </c>
      <c r="J25"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5" s="2"/>
      <c r="L25" s="105" t="str">
        <f>IF(NOT(ISBLANK(T5W_ASH[[#This Row],['#org+impl]])),VLOOKUP(T5W_ASH[[#This Row],['#org+impl]],Organizaciones!$A:$C,3,FALSE),"")</f>
        <v/>
      </c>
      <c r="M25" s="1"/>
      <c r="N25" s="35" t="str" cm="1">
        <f t="array" aca="1" ref="N25" ca="1">IF(NOT(ISBLANK(T5W_ASH[[#This Row],['#adm1+name]])),
OFFSET(Admin1_1[[#Headers],['#adm1+name]],MATCH(T5W_ASH[[#This Row],['#adm1+name]],Admin1,0),1),
IF(ISNA(VLOOKUP(LEFT(T5W_ASH[[#This Row],['#project+code_name]],15),LEFT(Cluster___Org___Projects[['#project+code_name]:['#project+id]],15),2,FALSE))&lt;&gt;"", "","")
)</f>
        <v/>
      </c>
      <c r="O25" s="2"/>
      <c r="P25" s="70" t="str" cm="1">
        <f t="array" ref="P25">IF(NOT(ISBLANK(T5W_ASH[[#This Row],['#adm2+name]])),
CONCATENATE(T5W_ASH[[#This Row],['#adm1+code]],"-",T5W_ASH[[#This Row],['#adm2+name]]),
IF(ISNA(VLOOKUP(LEFT(T5W_ASH[[#This Row],['#project+code_name]],15),LEFT(Cluster___Org___Projects[['#project+code_name]:['#project+id]],15),2,FALSE))&lt;&gt;"", "","")
)</f>
        <v/>
      </c>
      <c r="Q25" s="35" t="str" cm="1">
        <f t="array" ref="Q25">IF(NOT(ISBLANK(T5W_ASH[[#This Row],['#adm2+name]])),
VLOOKUP(T5W_ASH[[#This Row],['#meta+check_adm1code_adm2name]],Admin2_1[#All],5,FALSE),
IF(ISNA(VLOOKUP(LEFT(T5W_ASH[[#This Row],['#project+code_name]],15),LEFT(Cluster___Org___Projects[['#project+code_name]:['#project+id]],15),2,FALSE))&lt;&gt;"", "","")
)</f>
        <v/>
      </c>
      <c r="R25" s="2"/>
      <c r="S25" s="70" t="str" cm="1">
        <f t="array" ref="S25">IF(NOT(ISBLANK(T5W_ASH[[#This Row],['#adm3+name]])),
CONCATENATE(T5W_ASH[[#This Row],['#adm2+code]],"-",T5W_ASH[[#This Row],['#adm3+name]]),
IF(ISNA(VLOOKUP(LEFT(T5W_ASH[[#This Row],['#project+code_name]],15),LEFT(Cluster___Org___Projects[['#project+code_name]:['#project+id]],15),2,FALSE))&lt;&gt;"", "","")
)</f>
        <v/>
      </c>
      <c r="T25" s="35" t="str" cm="1">
        <f t="array" ref="T25">IF(NOT(ISBLANK(T5W_ASH[[#This Row],['#adm3+name]])),
VLOOKUP(T5W_ASH[[#This Row],['#meta+check_adm2code_adm3name]],Admin3_1[#All],5,FALSE),
IF(ISNA(VLOOKUP(LEFT(T5W_ASH[[#This Row],['#project+code_name]],15),LEFT(Cluster___Org___Projects[['#project+code_name]:['#project+id]],15),2,FALSE))&lt;&gt;"", "","")
)</f>
        <v/>
      </c>
      <c r="U25" s="57"/>
      <c r="V25" s="2"/>
      <c r="W25" s="95"/>
      <c r="X25" s="96"/>
      <c r="Y25" s="2"/>
      <c r="Z25" s="2"/>
      <c r="AA25" s="2"/>
      <c r="AB25" s="3" t="str" cm="1">
        <f t="array" ref="AB25">IF(T5W_ASH[[#This Row],['#activity+name+selected]]&lt;&gt;"",VLOOKUP(LEFT(T5W_ASH[[#This Row],['#activity+name+selected]],255),LEFT(Logframe[['#activity+name+selected]:['#activity+indicator+unit]],255),2,FALSE),"")</f>
        <v/>
      </c>
      <c r="AC25" s="3" t="str" cm="1">
        <f t="array" ref="AC25">IF(T5W_ASH[[#This Row],['#activity+name+selected]]&lt;&gt;"",VLOOKUP(LEFT(T5W_ASH[[#This Row],['#activity+name+selected]],255),LEFT(Logframe[['#activity+name+selected]:['#activity+indicator+unit]],255),5,FALSE),"")</f>
        <v/>
      </c>
      <c r="AD25" s="3" t="str" cm="1">
        <f t="array" ref="AD25">IF(T5W_ASH[[#This Row],['#activity+name+selected]]&lt;&gt;"",VLOOKUP(LEFT(T5W_ASH[[#This Row],['#activity+name+selected]],255),LEFT(Logframe[['#activity+name+selected]:['#activity+indicator+unit]],255),6,FALSE),"")</f>
        <v/>
      </c>
      <c r="AE25" s="3" t="str" cm="1">
        <f t="array" ref="AE25">IF(T5W_ASH[[#This Row],['#activity+name+selected]]&lt;&gt;"",VLOOKUP(LEFT(T5W_ASH[[#This Row],['#activity+name+selected]],255),LEFT(Logframe[['#activity+name+selected]:['#direct+beneficiaries]],255),11,FALSE),"")</f>
        <v/>
      </c>
      <c r="AF25" s="38"/>
      <c r="AG25" s="5"/>
      <c r="AH25" s="6"/>
      <c r="AI25" s="44"/>
      <c r="AJ25" s="124"/>
      <c r="AK25" s="2"/>
      <c r="AL25" s="27"/>
      <c r="AM25" s="41"/>
      <c r="AN25" s="49"/>
      <c r="AO25" s="42"/>
      <c r="AP25" s="27"/>
      <c r="AQ25" s="52"/>
      <c r="AR25" s="27"/>
      <c r="AS25" s="52"/>
      <c r="AT25" s="27"/>
      <c r="AU25" s="30"/>
      <c r="AV25" s="1"/>
    </row>
    <row r="26" spans="1:48" x14ac:dyDescent="0.25">
      <c r="A26" s="4"/>
      <c r="B26" s="28"/>
      <c r="C26" s="2"/>
      <c r="D26" s="2"/>
      <c r="E26" s="2"/>
      <c r="F26" s="90" t="str">
        <f>IF(NOT(ISBLANK(T5W_ASH[[#This Row],['#org+leader]])),VLOOKUP(T5W_ASH[[#This Row],['#org+leader]],Organizaciones!$A:$C,3,FALSE),"")</f>
        <v/>
      </c>
      <c r="G26" s="3" t="str">
        <f>IF(AND(NOT(ISBLANK(T5W_ASH[[#This Row],['#org+leader]])),T5W_ASH[[#This Row],['#meta+hrp]]="Sí"),
VLOOKUP(CONCATENATE($A$1, " # ",VLOOKUP( T5W_ASH[[#This Row],['#org+leader]],Clusters___Org[['#organization+name+selected]:['#meta+check_cluster_org]],2,FALSE)), Clusters___Org['#meta+check_cluster_org],1,FALSE),"")</f>
        <v/>
      </c>
      <c r="H26" s="2"/>
      <c r="I26" s="33" t="str" cm="1">
        <f t="array" ref="I26">IF(NOT(ISBLANK(T5W_ASH[[#This Row],['#project+code_name]])),VALUE(VLOOKUP(LEFT(T5W_ASH[[#This Row],['#project+code_name]],255),LEFT(Cluster___Org___Projects[['#project+code_name]:['#project+id]],255),2,FALSE)),"")</f>
        <v/>
      </c>
      <c r="J26"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6" s="2"/>
      <c r="L26" s="105" t="str">
        <f>IF(NOT(ISBLANK(T5W_ASH[[#This Row],['#org+impl]])),VLOOKUP(T5W_ASH[[#This Row],['#org+impl]],Organizaciones!$A:$C,3,FALSE),"")</f>
        <v/>
      </c>
      <c r="M26" s="1"/>
      <c r="N26" s="35" t="str" cm="1">
        <f t="array" aca="1" ref="N26" ca="1">IF(NOT(ISBLANK(T5W_ASH[[#This Row],['#adm1+name]])),
OFFSET(Admin1_1[[#Headers],['#adm1+name]],MATCH(T5W_ASH[[#This Row],['#adm1+name]],Admin1,0),1),
IF(ISNA(VLOOKUP(LEFT(T5W_ASH[[#This Row],['#project+code_name]],15),LEFT(Cluster___Org___Projects[['#project+code_name]:['#project+id]],15),2,FALSE))&lt;&gt;"", "","")
)</f>
        <v/>
      </c>
      <c r="O26" s="2"/>
      <c r="P26" s="70" t="str" cm="1">
        <f t="array" ref="P26">IF(NOT(ISBLANK(T5W_ASH[[#This Row],['#adm2+name]])),
CONCATENATE(T5W_ASH[[#This Row],['#adm1+code]],"-",T5W_ASH[[#This Row],['#adm2+name]]),
IF(ISNA(VLOOKUP(LEFT(T5W_ASH[[#This Row],['#project+code_name]],15),LEFT(Cluster___Org___Projects[['#project+code_name]:['#project+id]],15),2,FALSE))&lt;&gt;"", "","")
)</f>
        <v/>
      </c>
      <c r="Q26" s="35" t="str" cm="1">
        <f t="array" ref="Q26">IF(NOT(ISBLANK(T5W_ASH[[#This Row],['#adm2+name]])),
VLOOKUP(T5W_ASH[[#This Row],['#meta+check_adm1code_adm2name]],Admin2_1[#All],5,FALSE),
IF(ISNA(VLOOKUP(LEFT(T5W_ASH[[#This Row],['#project+code_name]],15),LEFT(Cluster___Org___Projects[['#project+code_name]:['#project+id]],15),2,FALSE))&lt;&gt;"", "","")
)</f>
        <v/>
      </c>
      <c r="R26" s="2"/>
      <c r="S26" s="70" t="str" cm="1">
        <f t="array" ref="S26">IF(NOT(ISBLANK(T5W_ASH[[#This Row],['#adm3+name]])),
CONCATENATE(T5W_ASH[[#This Row],['#adm2+code]],"-",T5W_ASH[[#This Row],['#adm3+name]]),
IF(ISNA(VLOOKUP(LEFT(T5W_ASH[[#This Row],['#project+code_name]],15),LEFT(Cluster___Org___Projects[['#project+code_name]:['#project+id]],15),2,FALSE))&lt;&gt;"", "","")
)</f>
        <v/>
      </c>
      <c r="T26" s="35" t="str" cm="1">
        <f t="array" ref="T26">IF(NOT(ISBLANK(T5W_ASH[[#This Row],['#adm3+name]])),
VLOOKUP(T5W_ASH[[#This Row],['#meta+check_adm2code_adm3name]],Admin3_1[#All],5,FALSE),
IF(ISNA(VLOOKUP(LEFT(T5W_ASH[[#This Row],['#project+code_name]],15),LEFT(Cluster___Org___Projects[['#project+code_name]:['#project+id]],15),2,FALSE))&lt;&gt;"", "","")
)</f>
        <v/>
      </c>
      <c r="U26" s="57"/>
      <c r="V26" s="2"/>
      <c r="W26" s="95"/>
      <c r="X26" s="96"/>
      <c r="Y26" s="2"/>
      <c r="Z26" s="2"/>
      <c r="AA26" s="2"/>
      <c r="AB26" s="3" t="str" cm="1">
        <f t="array" ref="AB26">IF(T5W_ASH[[#This Row],['#activity+name+selected]]&lt;&gt;"",VLOOKUP(LEFT(T5W_ASH[[#This Row],['#activity+name+selected]],255),LEFT(Logframe[['#activity+name+selected]:['#activity+indicator+unit]],255),2,FALSE),"")</f>
        <v/>
      </c>
      <c r="AC26" s="3" t="str" cm="1">
        <f t="array" ref="AC26">IF(T5W_ASH[[#This Row],['#activity+name+selected]]&lt;&gt;"",VLOOKUP(LEFT(T5W_ASH[[#This Row],['#activity+name+selected]],255),LEFT(Logframe[['#activity+name+selected]:['#activity+indicator+unit]],255),5,FALSE),"")</f>
        <v/>
      </c>
      <c r="AD26" s="3" t="str" cm="1">
        <f t="array" ref="AD26">IF(T5W_ASH[[#This Row],['#activity+name+selected]]&lt;&gt;"",VLOOKUP(LEFT(T5W_ASH[[#This Row],['#activity+name+selected]],255),LEFT(Logframe[['#activity+name+selected]:['#activity+indicator+unit]],255),6,FALSE),"")</f>
        <v/>
      </c>
      <c r="AE26" s="3" t="str" cm="1">
        <f t="array" ref="AE26">IF(T5W_ASH[[#This Row],['#activity+name+selected]]&lt;&gt;"",VLOOKUP(LEFT(T5W_ASH[[#This Row],['#activity+name+selected]],255),LEFT(Logframe[['#activity+name+selected]:['#direct+beneficiaries]],255),11,FALSE),"")</f>
        <v/>
      </c>
      <c r="AF26" s="38"/>
      <c r="AG26" s="5"/>
      <c r="AH26" s="6"/>
      <c r="AI26" s="44"/>
      <c r="AJ26" s="124"/>
      <c r="AK26" s="2"/>
      <c r="AL26" s="27"/>
      <c r="AM26" s="41"/>
      <c r="AN26" s="49"/>
      <c r="AO26" s="42"/>
      <c r="AP26" s="27"/>
      <c r="AQ26" s="52"/>
      <c r="AR26" s="27"/>
      <c r="AS26" s="52"/>
      <c r="AT26" s="27"/>
      <c r="AU26" s="30"/>
      <c r="AV26" s="1"/>
    </row>
    <row r="27" spans="1:48" x14ac:dyDescent="0.25">
      <c r="A27" s="4"/>
      <c r="B27" s="28"/>
      <c r="C27" s="2"/>
      <c r="D27" s="2"/>
      <c r="E27" s="2"/>
      <c r="F27" s="104" t="str">
        <f>IF(NOT(ISBLANK(T5W_ASH[[#This Row],['#org+leader]])),VLOOKUP(T5W_ASH[[#This Row],['#org+leader]],Organizaciones!$A:$C,3,FALSE),"")</f>
        <v/>
      </c>
      <c r="G27" s="3" t="str">
        <f>IF(AND(NOT(ISBLANK(T5W_ASH[[#This Row],['#org+leader]])),T5W_ASH[[#This Row],['#meta+hrp]]="Sí"),
VLOOKUP(CONCATENATE($A$1, " # ",VLOOKUP( T5W_ASH[[#This Row],['#org+leader]],Clusters___Org[['#organization+name+selected]:['#meta+check_cluster_org]],2,FALSE)), Clusters___Org['#meta+check_cluster_org],1,FALSE),"")</f>
        <v/>
      </c>
      <c r="H27" s="2"/>
      <c r="I27" s="74" t="str" cm="1">
        <f t="array" ref="I27">IF(NOT(ISBLANK(T5W_ASH[[#This Row],['#project+code_name]])),VALUE(VLOOKUP(LEFT(T5W_ASH[[#This Row],['#project+code_name]],255),LEFT(Cluster___Org___Projects[['#project+code_name]:['#project+id]],255),2,FALSE)),"")</f>
        <v/>
      </c>
      <c r="J27"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7" s="103"/>
      <c r="L27" s="105" t="str">
        <f>IF(NOT(ISBLANK(T5W_ASH[[#This Row],['#org+impl]])),VLOOKUP(T5W_ASH[[#This Row],['#org+impl]],Organizaciones!$A:$C,3,FALSE),"")</f>
        <v/>
      </c>
      <c r="M27" s="1"/>
      <c r="N27" s="35" t="str" cm="1">
        <f t="array" aca="1" ref="N27" ca="1">IF(NOT(ISBLANK(T5W_ASH[[#This Row],['#adm1+name]])),
OFFSET(Admin1_1[[#Headers],['#adm1+name]],MATCH(T5W_ASH[[#This Row],['#adm1+name]],Admin1,0),1),
IF(ISNA(VLOOKUP(LEFT(T5W_ASH[[#This Row],['#project+code_name]],15),LEFT(Cluster___Org___Projects[['#project+code_name]:['#project+id]],15),2,FALSE))&lt;&gt;"", "","")
)</f>
        <v/>
      </c>
      <c r="O27" s="2"/>
      <c r="P27" s="70" t="str" cm="1">
        <f t="array" ref="P27">IF(NOT(ISBLANK(T5W_ASH[[#This Row],['#adm2+name]])),
CONCATENATE(T5W_ASH[[#This Row],['#adm1+code]],"-",T5W_ASH[[#This Row],['#adm2+name]]),
IF(ISNA(VLOOKUP(LEFT(T5W_ASH[[#This Row],['#project+code_name]],15),LEFT(Cluster___Org___Projects[['#project+code_name]:['#project+id]],15),2,FALSE))&lt;&gt;"", "","")
)</f>
        <v/>
      </c>
      <c r="Q27" s="35" t="str" cm="1">
        <f t="array" ref="Q27">IF(NOT(ISBLANK(T5W_ASH[[#This Row],['#adm2+name]])),
VLOOKUP(T5W_ASH[[#This Row],['#meta+check_adm1code_adm2name]],Admin2_1[#All],5,FALSE),
IF(ISNA(VLOOKUP(LEFT(T5W_ASH[[#This Row],['#project+code_name]],15),LEFT(Cluster___Org___Projects[['#project+code_name]:['#project+id]],15),2,FALSE))&lt;&gt;"", "","")
)</f>
        <v/>
      </c>
      <c r="R27" s="2"/>
      <c r="S27" s="70" t="str" cm="1">
        <f t="array" ref="S27">IF(NOT(ISBLANK(T5W_ASH[[#This Row],['#adm3+name]])),
CONCATENATE(T5W_ASH[[#This Row],['#adm2+code]],"-",T5W_ASH[[#This Row],['#adm3+name]]),
IF(ISNA(VLOOKUP(LEFT(T5W_ASH[[#This Row],['#project+code_name]],15),LEFT(Cluster___Org___Projects[['#project+code_name]:['#project+id]],15),2,FALSE))&lt;&gt;"", "","")
)</f>
        <v/>
      </c>
      <c r="T27" s="35" t="str" cm="1">
        <f t="array" ref="T27">IF(NOT(ISBLANK(T5W_ASH[[#This Row],['#adm3+name]])),
VLOOKUP(T5W_ASH[[#This Row],['#meta+check_adm2code_adm3name]],Admin3_1[#All],5,FALSE),
IF(ISNA(VLOOKUP(LEFT(T5W_ASH[[#This Row],['#project+code_name]],15),LEFT(Cluster___Org___Projects[['#project+code_name]:['#project+id]],15),2,FALSE))&lt;&gt;"", "","")
)</f>
        <v/>
      </c>
      <c r="U27" s="57"/>
      <c r="V27" s="2"/>
      <c r="W27" s="95"/>
      <c r="X27" s="96"/>
      <c r="Y27" s="2"/>
      <c r="Z27" s="2"/>
      <c r="AA27" s="2"/>
      <c r="AB27" s="3" t="str" cm="1">
        <f t="array" ref="AB27">IF(T5W_ASH[[#This Row],['#activity+name+selected]]&lt;&gt;"",VLOOKUP(LEFT(T5W_ASH[[#This Row],['#activity+name+selected]],255),LEFT(Logframe[['#activity+name+selected]:['#activity+indicator+unit]],255),2,FALSE),"")</f>
        <v/>
      </c>
      <c r="AC27" s="3" t="str" cm="1">
        <f t="array" ref="AC27">IF(T5W_ASH[[#This Row],['#activity+name+selected]]&lt;&gt;"",VLOOKUP(LEFT(T5W_ASH[[#This Row],['#activity+name+selected]],255),LEFT(Logframe[['#activity+name+selected]:['#activity+indicator+unit]],255),5,FALSE),"")</f>
        <v/>
      </c>
      <c r="AD27" s="3" t="str" cm="1">
        <f t="array" ref="AD27">IF(T5W_ASH[[#This Row],['#activity+name+selected]]&lt;&gt;"",VLOOKUP(LEFT(T5W_ASH[[#This Row],['#activity+name+selected]],255),LEFT(Logframe[['#activity+name+selected]:['#activity+indicator+unit]],255),6,FALSE),"")</f>
        <v/>
      </c>
      <c r="AE27" s="3" t="str" cm="1">
        <f t="array" ref="AE27">IF(T5W_ASH[[#This Row],['#activity+name+selected]]&lt;&gt;"",VLOOKUP(LEFT(T5W_ASH[[#This Row],['#activity+name+selected]],255),LEFT(Logframe[['#activity+name+selected]:['#direct+beneficiaries]],255),11,FALSE),"")</f>
        <v/>
      </c>
      <c r="AF27" s="38"/>
      <c r="AG27" s="5"/>
      <c r="AH27" s="6"/>
      <c r="AI27" s="44"/>
      <c r="AJ27" s="124"/>
      <c r="AK27" s="2"/>
      <c r="AL27" s="27"/>
      <c r="AM27" s="41"/>
      <c r="AN27" s="49"/>
      <c r="AO27" s="42"/>
      <c r="AP27" s="27"/>
      <c r="AQ27" s="52"/>
      <c r="AR27" s="27"/>
      <c r="AS27" s="52"/>
      <c r="AT27" s="27"/>
      <c r="AU27" s="30"/>
      <c r="AV27" s="1"/>
    </row>
    <row r="28" spans="1:48" x14ac:dyDescent="0.25">
      <c r="A28" s="4"/>
      <c r="B28" s="28"/>
      <c r="C28" s="2"/>
      <c r="D28" s="2"/>
      <c r="E28" s="2"/>
      <c r="F28" s="90" t="str">
        <f>IF(NOT(ISBLANK(T5W_ASH[[#This Row],['#org+leader]])),VLOOKUP(T5W_ASH[[#This Row],['#org+leader]],Organizaciones!$A:$C,3,FALSE),"")</f>
        <v/>
      </c>
      <c r="G28" s="3" t="str">
        <f>IF(AND(NOT(ISBLANK(T5W_ASH[[#This Row],['#org+leader]])),T5W_ASH[[#This Row],['#meta+hrp]]="Sí"),
VLOOKUP(CONCATENATE($A$1, " # ",VLOOKUP( T5W_ASH[[#This Row],['#org+leader]],Clusters___Org[['#organization+name+selected]:['#meta+check_cluster_org]],2,FALSE)), Clusters___Org['#meta+check_cluster_org],1,FALSE),"")</f>
        <v/>
      </c>
      <c r="H28" s="2"/>
      <c r="I28" s="33" t="str" cm="1">
        <f t="array" ref="I28">IF(NOT(ISBLANK(T5W_ASH[[#This Row],['#project+code_name]])),VALUE(VLOOKUP(LEFT(T5W_ASH[[#This Row],['#project+code_name]],255),LEFT(Cluster___Org___Projects[['#project+code_name]:['#project+id]],255),2,FALSE)),"")</f>
        <v/>
      </c>
      <c r="J28"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8" s="2"/>
      <c r="L28" s="105" t="str">
        <f>IF(NOT(ISBLANK(T5W_ASH[[#This Row],['#org+impl]])),VLOOKUP(T5W_ASH[[#This Row],['#org+impl]],Organizaciones!$A:$C,3,FALSE),"")</f>
        <v/>
      </c>
      <c r="M28" s="1"/>
      <c r="N28" s="35" t="str" cm="1">
        <f t="array" aca="1" ref="N28" ca="1">IF(NOT(ISBLANK(T5W_ASH[[#This Row],['#adm1+name]])),
OFFSET(Admin1_1[[#Headers],['#adm1+name]],MATCH(T5W_ASH[[#This Row],['#adm1+name]],Admin1,0),1),
IF(ISNA(VLOOKUP(LEFT(T5W_ASH[[#This Row],['#project+code_name]],15),LEFT(Cluster___Org___Projects[['#project+code_name]:['#project+id]],15),2,FALSE))&lt;&gt;"", "","")
)</f>
        <v/>
      </c>
      <c r="O28" s="2"/>
      <c r="P28" s="70" t="str" cm="1">
        <f t="array" ref="P28">IF(NOT(ISBLANK(T5W_ASH[[#This Row],['#adm2+name]])),
CONCATENATE(T5W_ASH[[#This Row],['#adm1+code]],"-",T5W_ASH[[#This Row],['#adm2+name]]),
IF(ISNA(VLOOKUP(LEFT(T5W_ASH[[#This Row],['#project+code_name]],15),LEFT(Cluster___Org___Projects[['#project+code_name]:['#project+id]],15),2,FALSE))&lt;&gt;"", "","")
)</f>
        <v/>
      </c>
      <c r="Q28" s="35" t="str" cm="1">
        <f t="array" ref="Q28">IF(NOT(ISBLANK(T5W_ASH[[#This Row],['#adm2+name]])),
VLOOKUP(T5W_ASH[[#This Row],['#meta+check_adm1code_adm2name]],Admin2_1[#All],5,FALSE),
IF(ISNA(VLOOKUP(LEFT(T5W_ASH[[#This Row],['#project+code_name]],15),LEFT(Cluster___Org___Projects[['#project+code_name]:['#project+id]],15),2,FALSE))&lt;&gt;"", "","")
)</f>
        <v/>
      </c>
      <c r="R28" s="2"/>
      <c r="S28" s="70" t="str" cm="1">
        <f t="array" ref="S28">IF(NOT(ISBLANK(T5W_ASH[[#This Row],['#adm3+name]])),
CONCATENATE(T5W_ASH[[#This Row],['#adm2+code]],"-",T5W_ASH[[#This Row],['#adm3+name]]),
IF(ISNA(VLOOKUP(LEFT(T5W_ASH[[#This Row],['#project+code_name]],15),LEFT(Cluster___Org___Projects[['#project+code_name]:['#project+id]],15),2,FALSE))&lt;&gt;"", "","")
)</f>
        <v/>
      </c>
      <c r="T28" s="35" t="str" cm="1">
        <f t="array" ref="T28">IF(NOT(ISBLANK(T5W_ASH[[#This Row],['#adm3+name]])),
VLOOKUP(T5W_ASH[[#This Row],['#meta+check_adm2code_adm3name]],Admin3_1[#All],5,FALSE),
IF(ISNA(VLOOKUP(LEFT(T5W_ASH[[#This Row],['#project+code_name]],15),LEFT(Cluster___Org___Projects[['#project+code_name]:['#project+id]],15),2,FALSE))&lt;&gt;"", "","")
)</f>
        <v/>
      </c>
      <c r="U28" s="57"/>
      <c r="V28" s="2"/>
      <c r="W28" s="95"/>
      <c r="X28" s="96"/>
      <c r="Y28" s="2"/>
      <c r="Z28" s="2"/>
      <c r="AA28" s="2"/>
      <c r="AB28" s="3" t="str" cm="1">
        <f t="array" ref="AB28">IF(T5W_ASH[[#This Row],['#activity+name+selected]]&lt;&gt;"",VLOOKUP(LEFT(T5W_ASH[[#This Row],['#activity+name+selected]],255),LEFT(Logframe[['#activity+name+selected]:['#activity+indicator+unit]],255),2,FALSE),"")</f>
        <v/>
      </c>
      <c r="AC28" s="3" t="str" cm="1">
        <f t="array" ref="AC28">IF(T5W_ASH[[#This Row],['#activity+name+selected]]&lt;&gt;"",VLOOKUP(LEFT(T5W_ASH[[#This Row],['#activity+name+selected]],255),LEFT(Logframe[['#activity+name+selected]:['#activity+indicator+unit]],255),5,FALSE),"")</f>
        <v/>
      </c>
      <c r="AD28" s="3" t="str" cm="1">
        <f t="array" ref="AD28">IF(T5W_ASH[[#This Row],['#activity+name+selected]]&lt;&gt;"",VLOOKUP(LEFT(T5W_ASH[[#This Row],['#activity+name+selected]],255),LEFT(Logframe[['#activity+name+selected]:['#activity+indicator+unit]],255),6,FALSE),"")</f>
        <v/>
      </c>
      <c r="AE28" s="3" t="str" cm="1">
        <f t="array" ref="AE28">IF(T5W_ASH[[#This Row],['#activity+name+selected]]&lt;&gt;"",VLOOKUP(LEFT(T5W_ASH[[#This Row],['#activity+name+selected]],255),LEFT(Logframe[['#activity+name+selected]:['#direct+beneficiaries]],255),11,FALSE),"")</f>
        <v/>
      </c>
      <c r="AF28" s="38"/>
      <c r="AG28" s="5"/>
      <c r="AH28" s="6"/>
      <c r="AI28" s="44"/>
      <c r="AJ28" s="124"/>
      <c r="AK28" s="2"/>
      <c r="AL28" s="27"/>
      <c r="AM28" s="41"/>
      <c r="AN28" s="49"/>
      <c r="AO28" s="42"/>
      <c r="AP28" s="27"/>
      <c r="AQ28" s="52"/>
      <c r="AR28" s="27"/>
      <c r="AS28" s="52"/>
      <c r="AT28" s="27"/>
      <c r="AU28" s="30"/>
      <c r="AV28" s="1"/>
    </row>
    <row r="29" spans="1:48" x14ac:dyDescent="0.25">
      <c r="A29" s="4"/>
      <c r="B29" s="28"/>
      <c r="C29" s="2"/>
      <c r="D29" s="2"/>
      <c r="E29" s="2"/>
      <c r="F29" s="90" t="str">
        <f>IF(NOT(ISBLANK(T5W_ASH[[#This Row],['#org+leader]])),VLOOKUP(T5W_ASH[[#This Row],['#org+leader]],Organizaciones!$A:$C,3,FALSE),"")</f>
        <v/>
      </c>
      <c r="G29" s="3" t="str">
        <f>IF(AND(NOT(ISBLANK(T5W_ASH[[#This Row],['#org+leader]])),T5W_ASH[[#This Row],['#meta+hrp]]="Sí"),
VLOOKUP(CONCATENATE($A$1, " # ",VLOOKUP( T5W_ASH[[#This Row],['#org+leader]],Clusters___Org[['#organization+name+selected]:['#meta+check_cluster_org]],2,FALSE)), Clusters___Org['#meta+check_cluster_org],1,FALSE),"")</f>
        <v/>
      </c>
      <c r="H29" s="2"/>
      <c r="I29" s="33" t="str" cm="1">
        <f t="array" ref="I29">IF(NOT(ISBLANK(T5W_ASH[[#This Row],['#project+code_name]])),VALUE(VLOOKUP(LEFT(T5W_ASH[[#This Row],['#project+code_name]],255),LEFT(Cluster___Org___Projects[['#project+code_name]:['#project+id]],255),2,FALSE)),"")</f>
        <v/>
      </c>
      <c r="J29"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29" s="2"/>
      <c r="L29" s="105" t="str">
        <f>IF(NOT(ISBLANK(T5W_ASH[[#This Row],['#org+impl]])),VLOOKUP(T5W_ASH[[#This Row],['#org+impl]],Organizaciones!$A:$C,3,FALSE),"")</f>
        <v/>
      </c>
      <c r="M29" s="1"/>
      <c r="N29" s="35" t="str" cm="1">
        <f t="array" aca="1" ref="N29" ca="1">IF(NOT(ISBLANK(T5W_ASH[[#This Row],['#adm1+name]])),
OFFSET(Admin1_1[[#Headers],['#adm1+name]],MATCH(T5W_ASH[[#This Row],['#adm1+name]],Admin1,0),1),
IF(ISNA(VLOOKUP(LEFT(T5W_ASH[[#This Row],['#project+code_name]],15),LEFT(Cluster___Org___Projects[['#project+code_name]:['#project+id]],15),2,FALSE))&lt;&gt;"", "","")
)</f>
        <v/>
      </c>
      <c r="O29" s="2"/>
      <c r="P29" s="70" t="str" cm="1">
        <f t="array" ref="P29">IF(NOT(ISBLANK(T5W_ASH[[#This Row],['#adm2+name]])),
CONCATENATE(T5W_ASH[[#This Row],['#adm1+code]],"-",T5W_ASH[[#This Row],['#adm2+name]]),
IF(ISNA(VLOOKUP(LEFT(T5W_ASH[[#This Row],['#project+code_name]],15),LEFT(Cluster___Org___Projects[['#project+code_name]:['#project+id]],15),2,FALSE))&lt;&gt;"", "","")
)</f>
        <v/>
      </c>
      <c r="Q29" s="35" t="str" cm="1">
        <f t="array" ref="Q29">IF(NOT(ISBLANK(T5W_ASH[[#This Row],['#adm2+name]])),
VLOOKUP(T5W_ASH[[#This Row],['#meta+check_adm1code_adm2name]],Admin2_1[#All],5,FALSE),
IF(ISNA(VLOOKUP(LEFT(T5W_ASH[[#This Row],['#project+code_name]],15),LEFT(Cluster___Org___Projects[['#project+code_name]:['#project+id]],15),2,FALSE))&lt;&gt;"", "","")
)</f>
        <v/>
      </c>
      <c r="R29" s="2"/>
      <c r="S29" s="70" t="str" cm="1">
        <f t="array" ref="S29">IF(NOT(ISBLANK(T5W_ASH[[#This Row],['#adm3+name]])),
CONCATENATE(T5W_ASH[[#This Row],['#adm2+code]],"-",T5W_ASH[[#This Row],['#adm3+name]]),
IF(ISNA(VLOOKUP(LEFT(T5W_ASH[[#This Row],['#project+code_name]],15),LEFT(Cluster___Org___Projects[['#project+code_name]:['#project+id]],15),2,FALSE))&lt;&gt;"", "","")
)</f>
        <v/>
      </c>
      <c r="T29" s="35" t="str" cm="1">
        <f t="array" ref="T29">IF(NOT(ISBLANK(T5W_ASH[[#This Row],['#adm3+name]])),
VLOOKUP(T5W_ASH[[#This Row],['#meta+check_adm2code_adm3name]],Admin3_1[#All],5,FALSE),
IF(ISNA(VLOOKUP(LEFT(T5W_ASH[[#This Row],['#project+code_name]],15),LEFT(Cluster___Org___Projects[['#project+code_name]:['#project+id]],15),2,FALSE))&lt;&gt;"", "","")
)</f>
        <v/>
      </c>
      <c r="U29" s="57"/>
      <c r="V29" s="2"/>
      <c r="W29" s="95"/>
      <c r="X29" s="96"/>
      <c r="Y29" s="2"/>
      <c r="Z29" s="2"/>
      <c r="AA29" s="2"/>
      <c r="AB29" s="3" t="str" cm="1">
        <f t="array" ref="AB29">IF(T5W_ASH[[#This Row],['#activity+name+selected]]&lt;&gt;"",VLOOKUP(LEFT(T5W_ASH[[#This Row],['#activity+name+selected]],255),LEFT(Logframe[['#activity+name+selected]:['#activity+indicator+unit]],255),2,FALSE),"")</f>
        <v/>
      </c>
      <c r="AC29" s="3" t="str" cm="1">
        <f t="array" ref="AC29">IF(T5W_ASH[[#This Row],['#activity+name+selected]]&lt;&gt;"",VLOOKUP(LEFT(T5W_ASH[[#This Row],['#activity+name+selected]],255),LEFT(Logframe[['#activity+name+selected]:['#activity+indicator+unit]],255),5,FALSE),"")</f>
        <v/>
      </c>
      <c r="AD29" s="3" t="str" cm="1">
        <f t="array" ref="AD29">IF(T5W_ASH[[#This Row],['#activity+name+selected]]&lt;&gt;"",VLOOKUP(LEFT(T5W_ASH[[#This Row],['#activity+name+selected]],255),LEFT(Logframe[['#activity+name+selected]:['#activity+indicator+unit]],255),6,FALSE),"")</f>
        <v/>
      </c>
      <c r="AE29" s="3" t="str" cm="1">
        <f t="array" ref="AE29">IF(T5W_ASH[[#This Row],['#activity+name+selected]]&lt;&gt;"",VLOOKUP(LEFT(T5W_ASH[[#This Row],['#activity+name+selected]],255),LEFT(Logframe[['#activity+name+selected]:['#direct+beneficiaries]],255),11,FALSE),"")</f>
        <v/>
      </c>
      <c r="AF29" s="38"/>
      <c r="AG29" s="5"/>
      <c r="AH29" s="6"/>
      <c r="AI29" s="44"/>
      <c r="AJ29" s="124"/>
      <c r="AK29" s="2"/>
      <c r="AL29" s="27"/>
      <c r="AM29" s="41"/>
      <c r="AN29" s="49"/>
      <c r="AO29" s="42"/>
      <c r="AP29" s="27"/>
      <c r="AQ29" s="52"/>
      <c r="AR29" s="27"/>
      <c r="AS29" s="52"/>
      <c r="AT29" s="27"/>
      <c r="AU29" s="30"/>
      <c r="AV29" s="1"/>
    </row>
    <row r="30" spans="1:48" x14ac:dyDescent="0.25">
      <c r="A30" s="4"/>
      <c r="B30" s="28"/>
      <c r="C30" s="2"/>
      <c r="D30" s="2"/>
      <c r="E30" s="2"/>
      <c r="F30" s="104" t="str">
        <f>IF(NOT(ISBLANK(T5W_ASH[[#This Row],['#org+leader]])),VLOOKUP(T5W_ASH[[#This Row],['#org+leader]],Organizaciones!$A:$C,3,FALSE),"")</f>
        <v/>
      </c>
      <c r="G30" s="3" t="str">
        <f>IF(AND(NOT(ISBLANK(T5W_ASH[[#This Row],['#org+leader]])),T5W_ASH[[#This Row],['#meta+hrp]]="Sí"),
VLOOKUP(CONCATENATE($A$1, " # ",VLOOKUP( T5W_ASH[[#This Row],['#org+leader]],Clusters___Org[['#organization+name+selected]:['#meta+check_cluster_org]],2,FALSE)), Clusters___Org['#meta+check_cluster_org],1,FALSE),"")</f>
        <v/>
      </c>
      <c r="H30" s="2"/>
      <c r="I30" s="74" t="str" cm="1">
        <f t="array" ref="I30">IF(NOT(ISBLANK(T5W_ASH[[#This Row],['#project+code_name]])),VALUE(VLOOKUP(LEFT(T5W_ASH[[#This Row],['#project+code_name]],255),LEFT(Cluster___Org___Projects[['#project+code_name]:['#project+id]],255),2,FALSE)),"")</f>
        <v/>
      </c>
      <c r="J30"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30" s="103"/>
      <c r="L30" s="105" t="str">
        <f>IF(NOT(ISBLANK(T5W_ASH[[#This Row],['#org+impl]])),VLOOKUP(T5W_ASH[[#This Row],['#org+impl]],Organizaciones!$A:$C,3,FALSE),"")</f>
        <v/>
      </c>
      <c r="M30" s="1"/>
      <c r="N30" s="35" t="str" cm="1">
        <f t="array" aca="1" ref="N30" ca="1">IF(NOT(ISBLANK(T5W_ASH[[#This Row],['#adm1+name]])),
OFFSET(Admin1_1[[#Headers],['#adm1+name]],MATCH(T5W_ASH[[#This Row],['#adm1+name]],Admin1,0),1),
IF(ISNA(VLOOKUP(LEFT(T5W_ASH[[#This Row],['#project+code_name]],15),LEFT(Cluster___Org___Projects[['#project+code_name]:['#project+id]],15),2,FALSE))&lt;&gt;"", "","")
)</f>
        <v/>
      </c>
      <c r="O30" s="2"/>
      <c r="P30" s="70" t="str" cm="1">
        <f t="array" ref="P30">IF(NOT(ISBLANK(T5W_ASH[[#This Row],['#adm2+name]])),
CONCATENATE(T5W_ASH[[#This Row],['#adm1+code]],"-",T5W_ASH[[#This Row],['#adm2+name]]),
IF(ISNA(VLOOKUP(LEFT(T5W_ASH[[#This Row],['#project+code_name]],15),LEFT(Cluster___Org___Projects[['#project+code_name]:['#project+id]],15),2,FALSE))&lt;&gt;"", "","")
)</f>
        <v/>
      </c>
      <c r="Q30" s="35" t="str" cm="1">
        <f t="array" ref="Q30">IF(NOT(ISBLANK(T5W_ASH[[#This Row],['#adm2+name]])),
VLOOKUP(T5W_ASH[[#This Row],['#meta+check_adm1code_adm2name]],Admin2_1[#All],5,FALSE),
IF(ISNA(VLOOKUP(LEFT(T5W_ASH[[#This Row],['#project+code_name]],15),LEFT(Cluster___Org___Projects[['#project+code_name]:['#project+id]],15),2,FALSE))&lt;&gt;"", "","")
)</f>
        <v/>
      </c>
      <c r="R30" s="2"/>
      <c r="S30" s="70" t="str" cm="1">
        <f t="array" ref="S30">IF(NOT(ISBLANK(T5W_ASH[[#This Row],['#adm3+name]])),
CONCATENATE(T5W_ASH[[#This Row],['#adm2+code]],"-",T5W_ASH[[#This Row],['#adm3+name]]),
IF(ISNA(VLOOKUP(LEFT(T5W_ASH[[#This Row],['#project+code_name]],15),LEFT(Cluster___Org___Projects[['#project+code_name]:['#project+id]],15),2,FALSE))&lt;&gt;"", "","")
)</f>
        <v/>
      </c>
      <c r="T30" s="35" t="str" cm="1">
        <f t="array" ref="T30">IF(NOT(ISBLANK(T5W_ASH[[#This Row],['#adm3+name]])),
VLOOKUP(T5W_ASH[[#This Row],['#meta+check_adm2code_adm3name]],Admin3_1[#All],5,FALSE),
IF(ISNA(VLOOKUP(LEFT(T5W_ASH[[#This Row],['#project+code_name]],15),LEFT(Cluster___Org___Projects[['#project+code_name]:['#project+id]],15),2,FALSE))&lt;&gt;"", "","")
)</f>
        <v/>
      </c>
      <c r="U30" s="57"/>
      <c r="V30" s="2"/>
      <c r="W30" s="95"/>
      <c r="X30" s="96"/>
      <c r="Y30" s="2"/>
      <c r="Z30" s="2"/>
      <c r="AA30" s="2"/>
      <c r="AB30" s="3" t="str" cm="1">
        <f t="array" ref="AB30">IF(T5W_ASH[[#This Row],['#activity+name+selected]]&lt;&gt;"",VLOOKUP(LEFT(T5W_ASH[[#This Row],['#activity+name+selected]],255),LEFT(Logframe[['#activity+name+selected]:['#activity+indicator+unit]],255),2,FALSE),"")</f>
        <v/>
      </c>
      <c r="AC30" s="3" t="str" cm="1">
        <f t="array" ref="AC30">IF(T5W_ASH[[#This Row],['#activity+name+selected]]&lt;&gt;"",VLOOKUP(LEFT(T5W_ASH[[#This Row],['#activity+name+selected]],255),LEFT(Logframe[['#activity+name+selected]:['#activity+indicator+unit]],255),5,FALSE),"")</f>
        <v/>
      </c>
      <c r="AD30" s="3" t="str" cm="1">
        <f t="array" ref="AD30">IF(T5W_ASH[[#This Row],['#activity+name+selected]]&lt;&gt;"",VLOOKUP(LEFT(T5W_ASH[[#This Row],['#activity+name+selected]],255),LEFT(Logframe[['#activity+name+selected]:['#activity+indicator+unit]],255),6,FALSE),"")</f>
        <v/>
      </c>
      <c r="AE30" s="3" t="str" cm="1">
        <f t="array" ref="AE30">IF(T5W_ASH[[#This Row],['#activity+name+selected]]&lt;&gt;"",VLOOKUP(LEFT(T5W_ASH[[#This Row],['#activity+name+selected]],255),LEFT(Logframe[['#activity+name+selected]:['#direct+beneficiaries]],255),11,FALSE),"")</f>
        <v/>
      </c>
      <c r="AF30" s="38"/>
      <c r="AG30" s="5"/>
      <c r="AH30" s="6"/>
      <c r="AI30" s="44"/>
      <c r="AJ30" s="124"/>
      <c r="AK30" s="2"/>
      <c r="AL30" s="27"/>
      <c r="AM30" s="41"/>
      <c r="AN30" s="49"/>
      <c r="AO30" s="42"/>
      <c r="AP30" s="27"/>
      <c r="AQ30" s="52"/>
      <c r="AR30" s="27"/>
      <c r="AS30" s="52"/>
      <c r="AT30" s="27"/>
      <c r="AU30" s="30"/>
      <c r="AV30" s="1"/>
    </row>
    <row r="31" spans="1:48" x14ac:dyDescent="0.25">
      <c r="A31" s="4"/>
      <c r="B31" s="28"/>
      <c r="C31" s="2"/>
      <c r="D31" s="2"/>
      <c r="E31" s="2"/>
      <c r="F31" s="90" t="str">
        <f>IF(NOT(ISBLANK(T5W_ASH[[#This Row],['#org+leader]])),VLOOKUP(T5W_ASH[[#This Row],['#org+leader]],Organizaciones!$A:$C,3,FALSE),"")</f>
        <v/>
      </c>
      <c r="G31" s="3" t="str">
        <f>IF(AND(NOT(ISBLANK(T5W_ASH[[#This Row],['#org+leader]])),T5W_ASH[[#This Row],['#meta+hrp]]="Sí"),
VLOOKUP(CONCATENATE($A$1, " # ",VLOOKUP( T5W_ASH[[#This Row],['#org+leader]],Clusters___Org[['#organization+name+selected]:['#meta+check_cluster_org]],2,FALSE)), Clusters___Org['#meta+check_cluster_org],1,FALSE),"")</f>
        <v/>
      </c>
      <c r="H31" s="2"/>
      <c r="I31" s="33" t="str" cm="1">
        <f t="array" ref="I31">IF(NOT(ISBLANK(T5W_ASH[[#This Row],['#project+code_name]])),VALUE(VLOOKUP(LEFT(T5W_ASH[[#This Row],['#project+code_name]],255),LEFT(Cluster___Org___Projects[['#project+code_name]:['#project+id]],255),2,FALSE)),"")</f>
        <v/>
      </c>
      <c r="J31"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31" s="2"/>
      <c r="L31" s="105" t="str">
        <f>IF(NOT(ISBLANK(T5W_ASH[[#This Row],['#org+impl]])),VLOOKUP(T5W_ASH[[#This Row],['#org+impl]],Organizaciones!$A:$C,3,FALSE),"")</f>
        <v/>
      </c>
      <c r="M31" s="1"/>
      <c r="N31" s="35" t="str" cm="1">
        <f t="array" aca="1" ref="N31" ca="1">IF(NOT(ISBLANK(T5W_ASH[[#This Row],['#adm1+name]])),
OFFSET(Admin1_1[[#Headers],['#adm1+name]],MATCH(T5W_ASH[[#This Row],['#adm1+name]],Admin1,0),1),
IF(ISNA(VLOOKUP(LEFT(T5W_ASH[[#This Row],['#project+code_name]],15),LEFT(Cluster___Org___Projects[['#project+code_name]:['#project+id]],15),2,FALSE))&lt;&gt;"", "","")
)</f>
        <v/>
      </c>
      <c r="O31" s="2"/>
      <c r="P31" s="70" t="str" cm="1">
        <f t="array" ref="P31">IF(NOT(ISBLANK(T5W_ASH[[#This Row],['#adm2+name]])),
CONCATENATE(T5W_ASH[[#This Row],['#adm1+code]],"-",T5W_ASH[[#This Row],['#adm2+name]]),
IF(ISNA(VLOOKUP(LEFT(T5W_ASH[[#This Row],['#project+code_name]],15),LEFT(Cluster___Org___Projects[['#project+code_name]:['#project+id]],15),2,FALSE))&lt;&gt;"", "","")
)</f>
        <v/>
      </c>
      <c r="Q31" s="35" t="str" cm="1">
        <f t="array" ref="Q31">IF(NOT(ISBLANK(T5W_ASH[[#This Row],['#adm2+name]])),
VLOOKUP(T5W_ASH[[#This Row],['#meta+check_adm1code_adm2name]],Admin2_1[#All],5,FALSE),
IF(ISNA(VLOOKUP(LEFT(T5W_ASH[[#This Row],['#project+code_name]],15),LEFT(Cluster___Org___Projects[['#project+code_name]:['#project+id]],15),2,FALSE))&lt;&gt;"", "","")
)</f>
        <v/>
      </c>
      <c r="R31" s="2"/>
      <c r="S31" s="70" t="str" cm="1">
        <f t="array" ref="S31">IF(NOT(ISBLANK(T5W_ASH[[#This Row],['#adm3+name]])),
CONCATENATE(T5W_ASH[[#This Row],['#adm2+code]],"-",T5W_ASH[[#This Row],['#adm3+name]]),
IF(ISNA(VLOOKUP(LEFT(T5W_ASH[[#This Row],['#project+code_name]],15),LEFT(Cluster___Org___Projects[['#project+code_name]:['#project+id]],15),2,FALSE))&lt;&gt;"", "","")
)</f>
        <v/>
      </c>
      <c r="T31" s="35" t="str" cm="1">
        <f t="array" ref="T31">IF(NOT(ISBLANK(T5W_ASH[[#This Row],['#adm3+name]])),
VLOOKUP(T5W_ASH[[#This Row],['#meta+check_adm2code_adm3name]],Admin3_1[#All],5,FALSE),
IF(ISNA(VLOOKUP(LEFT(T5W_ASH[[#This Row],['#project+code_name]],15),LEFT(Cluster___Org___Projects[['#project+code_name]:['#project+id]],15),2,FALSE))&lt;&gt;"", "","")
)</f>
        <v/>
      </c>
      <c r="U31" s="57"/>
      <c r="V31" s="2"/>
      <c r="W31" s="95"/>
      <c r="X31" s="96"/>
      <c r="Y31" s="2"/>
      <c r="Z31" s="2"/>
      <c r="AA31" s="2"/>
      <c r="AB31" s="3" t="str" cm="1">
        <f t="array" ref="AB31">IF(T5W_ASH[[#This Row],['#activity+name+selected]]&lt;&gt;"",VLOOKUP(LEFT(T5W_ASH[[#This Row],['#activity+name+selected]],255),LEFT(Logframe[['#activity+name+selected]:['#activity+indicator+unit]],255),2,FALSE),"")</f>
        <v/>
      </c>
      <c r="AC31" s="3" t="str" cm="1">
        <f t="array" ref="AC31">IF(T5W_ASH[[#This Row],['#activity+name+selected]]&lt;&gt;"",VLOOKUP(LEFT(T5W_ASH[[#This Row],['#activity+name+selected]],255),LEFT(Logframe[['#activity+name+selected]:['#activity+indicator+unit]],255),5,FALSE),"")</f>
        <v/>
      </c>
      <c r="AD31" s="3" t="str" cm="1">
        <f t="array" ref="AD31">IF(T5W_ASH[[#This Row],['#activity+name+selected]]&lt;&gt;"",VLOOKUP(LEFT(T5W_ASH[[#This Row],['#activity+name+selected]],255),LEFT(Logframe[['#activity+name+selected]:['#activity+indicator+unit]],255),6,FALSE),"")</f>
        <v/>
      </c>
      <c r="AE31" s="3" t="str" cm="1">
        <f t="array" ref="AE31">IF(T5W_ASH[[#This Row],['#activity+name+selected]]&lt;&gt;"",VLOOKUP(LEFT(T5W_ASH[[#This Row],['#activity+name+selected]],255),LEFT(Logframe[['#activity+name+selected]:['#direct+beneficiaries]],255),11,FALSE),"")</f>
        <v/>
      </c>
      <c r="AF31" s="38"/>
      <c r="AG31" s="5"/>
      <c r="AH31" s="6"/>
      <c r="AI31" s="44"/>
      <c r="AJ31" s="124"/>
      <c r="AK31" s="2"/>
      <c r="AL31" s="27"/>
      <c r="AM31" s="41"/>
      <c r="AN31" s="49"/>
      <c r="AO31" s="42"/>
      <c r="AP31" s="27"/>
      <c r="AQ31" s="52"/>
      <c r="AR31" s="27"/>
      <c r="AS31" s="52"/>
      <c r="AT31" s="27"/>
      <c r="AU31" s="30"/>
      <c r="AV31" s="1"/>
    </row>
    <row r="32" spans="1:48" x14ac:dyDescent="0.25">
      <c r="A32" s="4"/>
      <c r="B32" s="28"/>
      <c r="C32" s="2"/>
      <c r="D32" s="2"/>
      <c r="E32" s="2"/>
      <c r="F32" s="104" t="str">
        <f>IF(NOT(ISBLANK(T5W_ASH[[#This Row],['#org+leader]])),VLOOKUP(T5W_ASH[[#This Row],['#org+leader]],Organizaciones!$A:$C,3,FALSE),"")</f>
        <v/>
      </c>
      <c r="G32" s="3" t="str">
        <f>IF(AND(NOT(ISBLANK(T5W_ASH[[#This Row],['#org+leader]])),T5W_ASH[[#This Row],['#meta+hrp]]="Sí"),
VLOOKUP(CONCATENATE($A$1, " # ",VLOOKUP( T5W_ASH[[#This Row],['#org+leader]],Clusters___Org[['#organization+name+selected]:['#meta+check_cluster_org]],2,FALSE)), Clusters___Org['#meta+check_cluster_org],1,FALSE),"")</f>
        <v/>
      </c>
      <c r="H32" s="2"/>
      <c r="I32" s="74" t="str" cm="1">
        <f t="array" ref="I32">IF(NOT(ISBLANK(T5W_ASH[[#This Row],['#project+code_name]])),VALUE(VLOOKUP(LEFT(T5W_ASH[[#This Row],['#project+code_name]],255),LEFT(Cluster___Org___Projects[['#project+code_name]:['#project+id]],255),2,FALSE)),"")</f>
        <v/>
      </c>
      <c r="J32"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32" s="103"/>
      <c r="L32" s="105" t="str">
        <f>IF(NOT(ISBLANK(T5W_ASH[[#This Row],['#org+impl]])),VLOOKUP(T5W_ASH[[#This Row],['#org+impl]],Organizaciones!$A:$C,3,FALSE),"")</f>
        <v/>
      </c>
      <c r="M32" s="1"/>
      <c r="N32" s="35" t="str" cm="1">
        <f t="array" aca="1" ref="N32" ca="1">IF(NOT(ISBLANK(T5W_ASH[[#This Row],['#adm1+name]])),
OFFSET(Admin1_1[[#Headers],['#adm1+name]],MATCH(T5W_ASH[[#This Row],['#adm1+name]],Admin1,0),1),
IF(ISNA(VLOOKUP(LEFT(T5W_ASH[[#This Row],['#project+code_name]],15),LEFT(Cluster___Org___Projects[['#project+code_name]:['#project+id]],15),2,FALSE))&lt;&gt;"", "","")
)</f>
        <v/>
      </c>
      <c r="O32" s="2"/>
      <c r="P32" s="70" t="str" cm="1">
        <f t="array" ref="P32">IF(NOT(ISBLANK(T5W_ASH[[#This Row],['#adm2+name]])),
CONCATENATE(T5W_ASH[[#This Row],['#adm1+code]],"-",T5W_ASH[[#This Row],['#adm2+name]]),
IF(ISNA(VLOOKUP(LEFT(T5W_ASH[[#This Row],['#project+code_name]],15),LEFT(Cluster___Org___Projects[['#project+code_name]:['#project+id]],15),2,FALSE))&lt;&gt;"", "","")
)</f>
        <v/>
      </c>
      <c r="Q32" s="35" t="str" cm="1">
        <f t="array" ref="Q32">IF(NOT(ISBLANK(T5W_ASH[[#This Row],['#adm2+name]])),
VLOOKUP(T5W_ASH[[#This Row],['#meta+check_adm1code_adm2name]],Admin2_1[#All],5,FALSE),
IF(ISNA(VLOOKUP(LEFT(T5W_ASH[[#This Row],['#project+code_name]],15),LEFT(Cluster___Org___Projects[['#project+code_name]:['#project+id]],15),2,FALSE))&lt;&gt;"", "","")
)</f>
        <v/>
      </c>
      <c r="R32" s="2"/>
      <c r="S32" s="70" t="str" cm="1">
        <f t="array" ref="S32">IF(NOT(ISBLANK(T5W_ASH[[#This Row],['#adm3+name]])),
CONCATENATE(T5W_ASH[[#This Row],['#adm2+code]],"-",T5W_ASH[[#This Row],['#adm3+name]]),
IF(ISNA(VLOOKUP(LEFT(T5W_ASH[[#This Row],['#project+code_name]],15),LEFT(Cluster___Org___Projects[['#project+code_name]:['#project+id]],15),2,FALSE))&lt;&gt;"", "","")
)</f>
        <v/>
      </c>
      <c r="T32" s="35" t="str" cm="1">
        <f t="array" ref="T32">IF(NOT(ISBLANK(T5W_ASH[[#This Row],['#adm3+name]])),
VLOOKUP(T5W_ASH[[#This Row],['#meta+check_adm2code_adm3name]],Admin3_1[#All],5,FALSE),
IF(ISNA(VLOOKUP(LEFT(T5W_ASH[[#This Row],['#project+code_name]],15),LEFT(Cluster___Org___Projects[['#project+code_name]:['#project+id]],15),2,FALSE))&lt;&gt;"", "","")
)</f>
        <v/>
      </c>
      <c r="U32" s="57"/>
      <c r="V32" s="2"/>
      <c r="W32" s="95"/>
      <c r="X32" s="96"/>
      <c r="Y32" s="2"/>
      <c r="Z32" s="2"/>
      <c r="AA32" s="2"/>
      <c r="AB32" s="3" t="str" cm="1">
        <f t="array" ref="AB32">IF(T5W_ASH[[#This Row],['#activity+name+selected]]&lt;&gt;"",VLOOKUP(LEFT(T5W_ASH[[#This Row],['#activity+name+selected]],255),LEFT(Logframe[['#activity+name+selected]:['#activity+indicator+unit]],255),2,FALSE),"")</f>
        <v/>
      </c>
      <c r="AC32" s="3" t="str" cm="1">
        <f t="array" ref="AC32">IF(T5W_ASH[[#This Row],['#activity+name+selected]]&lt;&gt;"",VLOOKUP(LEFT(T5W_ASH[[#This Row],['#activity+name+selected]],255),LEFT(Logframe[['#activity+name+selected]:['#activity+indicator+unit]],255),5,FALSE),"")</f>
        <v/>
      </c>
      <c r="AD32" s="3" t="str" cm="1">
        <f t="array" ref="AD32">IF(T5W_ASH[[#This Row],['#activity+name+selected]]&lt;&gt;"",VLOOKUP(LEFT(T5W_ASH[[#This Row],['#activity+name+selected]],255),LEFT(Logframe[['#activity+name+selected]:['#activity+indicator+unit]],255),6,FALSE),"")</f>
        <v/>
      </c>
      <c r="AE32" s="3" t="str" cm="1">
        <f t="array" ref="AE32">IF(T5W_ASH[[#This Row],['#activity+name+selected]]&lt;&gt;"",VLOOKUP(LEFT(T5W_ASH[[#This Row],['#activity+name+selected]],255),LEFT(Logframe[['#activity+name+selected]:['#direct+beneficiaries]],255),11,FALSE),"")</f>
        <v/>
      </c>
      <c r="AF32" s="38"/>
      <c r="AG32" s="5"/>
      <c r="AH32" s="6"/>
      <c r="AI32" s="44"/>
      <c r="AJ32" s="124"/>
      <c r="AK32" s="2"/>
      <c r="AL32" s="27"/>
      <c r="AM32" s="41"/>
      <c r="AN32" s="49"/>
      <c r="AO32" s="42"/>
      <c r="AP32" s="27"/>
      <c r="AQ32" s="52"/>
      <c r="AR32" s="27"/>
      <c r="AS32" s="52"/>
      <c r="AT32" s="27"/>
      <c r="AU32" s="30"/>
      <c r="AV32" s="1"/>
    </row>
    <row r="33" spans="1:48" x14ac:dyDescent="0.25">
      <c r="A33" s="4"/>
      <c r="B33" s="28"/>
      <c r="C33" s="2"/>
      <c r="D33" s="2"/>
      <c r="E33" s="2"/>
      <c r="F33" s="90" t="str">
        <f>IF(NOT(ISBLANK(T5W_ASH[[#This Row],['#org+leader]])),VLOOKUP(T5W_ASH[[#This Row],['#org+leader]],Organizaciones!$A:$C,3,FALSE),"")</f>
        <v/>
      </c>
      <c r="G33" s="3" t="str">
        <f>IF(AND(NOT(ISBLANK(T5W_ASH[[#This Row],['#org+leader]])),T5W_ASH[[#This Row],['#meta+hrp]]="Sí"),
VLOOKUP(CONCATENATE($A$1, " # ",VLOOKUP( T5W_ASH[[#This Row],['#org+leader]],Clusters___Org[['#organization+name+selected]:['#meta+check_cluster_org]],2,FALSE)), Clusters___Org['#meta+check_cluster_org],1,FALSE),"")</f>
        <v/>
      </c>
      <c r="H33" s="2"/>
      <c r="I33" s="33" t="str" cm="1">
        <f t="array" ref="I33">IF(NOT(ISBLANK(T5W_ASH[[#This Row],['#project+code_name]])),VALUE(VLOOKUP(LEFT(T5W_ASH[[#This Row],['#project+code_name]],255),LEFT(Cluster___Org___Projects[['#project+code_name]:['#project+id]],255),2,FALSE)),"")</f>
        <v/>
      </c>
      <c r="J33"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33" s="2"/>
      <c r="L33" s="105" t="str">
        <f>IF(NOT(ISBLANK(T5W_ASH[[#This Row],['#org+impl]])),VLOOKUP(T5W_ASH[[#This Row],['#org+impl]],Organizaciones!$A:$C,3,FALSE),"")</f>
        <v/>
      </c>
      <c r="M33" s="1"/>
      <c r="N33" s="35" t="str" cm="1">
        <f t="array" aca="1" ref="N33" ca="1">IF(NOT(ISBLANK(T5W_ASH[[#This Row],['#adm1+name]])),
OFFSET(Admin1_1[[#Headers],['#adm1+name]],MATCH(T5W_ASH[[#This Row],['#adm1+name]],Admin1,0),1),
IF(ISNA(VLOOKUP(LEFT(T5W_ASH[[#This Row],['#project+code_name]],15),LEFT(Cluster___Org___Projects[['#project+code_name]:['#project+id]],15),2,FALSE))&lt;&gt;"", "","")
)</f>
        <v/>
      </c>
      <c r="O33" s="2"/>
      <c r="P33" s="70" t="str" cm="1">
        <f t="array" ref="P33">IF(NOT(ISBLANK(T5W_ASH[[#This Row],['#adm2+name]])),
CONCATENATE(T5W_ASH[[#This Row],['#adm1+code]],"-",T5W_ASH[[#This Row],['#adm2+name]]),
IF(ISNA(VLOOKUP(LEFT(T5W_ASH[[#This Row],['#project+code_name]],15),LEFT(Cluster___Org___Projects[['#project+code_name]:['#project+id]],15),2,FALSE))&lt;&gt;"", "","")
)</f>
        <v/>
      </c>
      <c r="Q33" s="35" t="str" cm="1">
        <f t="array" ref="Q33">IF(NOT(ISBLANK(T5W_ASH[[#This Row],['#adm2+name]])),
VLOOKUP(T5W_ASH[[#This Row],['#meta+check_adm1code_adm2name]],Admin2_1[#All],5,FALSE),
IF(ISNA(VLOOKUP(LEFT(T5W_ASH[[#This Row],['#project+code_name]],15),LEFT(Cluster___Org___Projects[['#project+code_name]:['#project+id]],15),2,FALSE))&lt;&gt;"", "","")
)</f>
        <v/>
      </c>
      <c r="R33" s="2"/>
      <c r="S33" s="70" t="str" cm="1">
        <f t="array" ref="S33">IF(NOT(ISBLANK(T5W_ASH[[#This Row],['#adm3+name]])),
CONCATENATE(T5W_ASH[[#This Row],['#adm2+code]],"-",T5W_ASH[[#This Row],['#adm3+name]]),
IF(ISNA(VLOOKUP(LEFT(T5W_ASH[[#This Row],['#project+code_name]],15),LEFT(Cluster___Org___Projects[['#project+code_name]:['#project+id]],15),2,FALSE))&lt;&gt;"", "","")
)</f>
        <v/>
      </c>
      <c r="T33" s="35" t="str" cm="1">
        <f t="array" ref="T33">IF(NOT(ISBLANK(T5W_ASH[[#This Row],['#adm3+name]])),
VLOOKUP(T5W_ASH[[#This Row],['#meta+check_adm2code_adm3name]],Admin3_1[#All],5,FALSE),
IF(ISNA(VLOOKUP(LEFT(T5W_ASH[[#This Row],['#project+code_name]],15),LEFT(Cluster___Org___Projects[['#project+code_name]:['#project+id]],15),2,FALSE))&lt;&gt;"", "","")
)</f>
        <v/>
      </c>
      <c r="U33" s="57"/>
      <c r="V33" s="2"/>
      <c r="W33" s="95"/>
      <c r="X33" s="96"/>
      <c r="Y33" s="2"/>
      <c r="Z33" s="2"/>
      <c r="AA33" s="2"/>
      <c r="AB33" s="3" t="str" cm="1">
        <f t="array" ref="AB33">IF(T5W_ASH[[#This Row],['#activity+name+selected]]&lt;&gt;"",VLOOKUP(LEFT(T5W_ASH[[#This Row],['#activity+name+selected]],255),LEFT(Logframe[['#activity+name+selected]:['#activity+indicator+unit]],255),2,FALSE),"")</f>
        <v/>
      </c>
      <c r="AC33" s="3" t="str" cm="1">
        <f t="array" ref="AC33">IF(T5W_ASH[[#This Row],['#activity+name+selected]]&lt;&gt;"",VLOOKUP(LEFT(T5W_ASH[[#This Row],['#activity+name+selected]],255),LEFT(Logframe[['#activity+name+selected]:['#activity+indicator+unit]],255),5,FALSE),"")</f>
        <v/>
      </c>
      <c r="AD33" s="3" t="str" cm="1">
        <f t="array" ref="AD33">IF(T5W_ASH[[#This Row],['#activity+name+selected]]&lt;&gt;"",VLOOKUP(LEFT(T5W_ASH[[#This Row],['#activity+name+selected]],255),LEFT(Logframe[['#activity+name+selected]:['#activity+indicator+unit]],255),6,FALSE),"")</f>
        <v/>
      </c>
      <c r="AE33" s="3" t="str" cm="1">
        <f t="array" ref="AE33">IF(T5W_ASH[[#This Row],['#activity+name+selected]]&lt;&gt;"",VLOOKUP(LEFT(T5W_ASH[[#This Row],['#activity+name+selected]],255),LEFT(Logframe[['#activity+name+selected]:['#direct+beneficiaries]],255),11,FALSE),"")</f>
        <v/>
      </c>
      <c r="AF33" s="38"/>
      <c r="AG33" s="5"/>
      <c r="AH33" s="6"/>
      <c r="AI33" s="44"/>
      <c r="AJ33" s="124"/>
      <c r="AK33" s="2"/>
      <c r="AL33" s="27"/>
      <c r="AM33" s="41"/>
      <c r="AN33" s="49"/>
      <c r="AO33" s="42"/>
      <c r="AP33" s="27"/>
      <c r="AQ33" s="52"/>
      <c r="AR33" s="27"/>
      <c r="AS33" s="52"/>
      <c r="AT33" s="27"/>
      <c r="AU33" s="30"/>
      <c r="AV33" s="1"/>
    </row>
    <row r="34" spans="1:48" x14ac:dyDescent="0.25">
      <c r="A34" s="4"/>
      <c r="B34" s="28"/>
      <c r="C34" s="2"/>
      <c r="D34" s="2"/>
      <c r="E34" s="2"/>
      <c r="F34" s="90" t="str">
        <f>IF(NOT(ISBLANK(T5W_ASH[[#This Row],['#org+leader]])),VLOOKUP(T5W_ASH[[#This Row],['#org+leader]],Organizaciones!$A:$C,3,FALSE),"")</f>
        <v/>
      </c>
      <c r="G34" s="3" t="str">
        <f>IF(AND(NOT(ISBLANK(T5W_ASH[[#This Row],['#org+leader]])),T5W_ASH[[#This Row],['#meta+hrp]]="Sí"),
VLOOKUP(CONCATENATE($A$1, " # ",VLOOKUP( T5W_ASH[[#This Row],['#org+leader]],Clusters___Org[['#organization+name+selected]:['#meta+check_cluster_org]],2,FALSE)), Clusters___Org['#meta+check_cluster_org],1,FALSE),"")</f>
        <v/>
      </c>
      <c r="H34" s="2"/>
      <c r="I34" s="33" t="str" cm="1">
        <f t="array" ref="I34">IF(NOT(ISBLANK(T5W_ASH[[#This Row],['#project+code_name]])),VALUE(VLOOKUP(LEFT(T5W_ASH[[#This Row],['#project+code_name]],255),LEFT(Cluster___Org___Projects[['#project+code_name]:['#project+id]],255),2,FALSE)),"")</f>
        <v/>
      </c>
      <c r="J34" s="3" t="str">
        <f>IF(
AND(IF(NOT(ISBLANK(T5W_ASH[[#This Row],['#project+code_name]])),CONCATENATE(T5W_ASH[[#This Row],['#meta+check_cluster_org]], " # ",T5W_ASH[[#This Row],['#project+code]]), "")&lt;&gt;"",T5W_ASH[[#This Row],['#meta+hrp]]="Sí"),
VLOOKUP(IF(NOT(ISBLANK(T5W_ASH[[#This Row],['#project+code_name]])),CONCATENATE(T5W_ASH[[#This Row],['#meta+check_cluster_org]], " # ",T5W_ASH[[#This Row],['#project+code]]), ""),Cluster___Org___Projects['#meta+check_cluster_org_proj],1,FALSE),
"")</f>
        <v/>
      </c>
      <c r="K34" s="2"/>
      <c r="L34" s="105" t="str">
        <f>IF(NOT(ISBLANK(T5W_ASH[[#This Row],['#org+impl]])),VLOOKUP(T5W_ASH[[#This Row],['#org+impl]],Organizaciones!$A:$C,3,FALSE),"")</f>
        <v/>
      </c>
      <c r="M34" s="1"/>
      <c r="N34" s="35" t="str" cm="1">
        <f t="array" aca="1" ref="N34" ca="1">IF(NOT(ISBLANK(T5W_ASH[[#This Row],['#adm1+name]])),
OFFSET(Admin1_1[[#Headers],['#adm1+name]],MATCH(T5W_ASH[[#This Row],['#adm1+name]],Admin1,0),1),
IF(ISNA(VLOOKUP(LEFT(T5W_ASH[[#This Row],['#project+code_name]],15),LEFT(Cluster___Org___Projects[['#project+code_name]:['#project+id]],15),2,FALSE))&lt;&gt;"", "","")
)</f>
        <v/>
      </c>
      <c r="O34" s="2"/>
      <c r="P34" s="70" t="str" cm="1">
        <f t="array" ref="P34">IF(NOT(ISBLANK(T5W_ASH[[#This Row],['#adm2+name]])),
CONCATENATE(T5W_ASH[[#This Row],['#adm1+code]],"-",T5W_ASH[[#This Row],['#adm2+name]]),
IF(ISNA(VLOOKUP(LEFT(T5W_ASH[[#This Row],['#project+code_name]],15),LEFT(Cluster___Org___Projects[['#project+code_name]:['#project+id]],15),2,FALSE))&lt;&gt;"", "","")
)</f>
        <v/>
      </c>
      <c r="Q34" s="35" t="str" cm="1">
        <f t="array" ref="Q34">IF(NOT(ISBLANK(T5W_ASH[[#This Row],['#adm2+name]])),
VLOOKUP(T5W_ASH[[#This Row],['#meta+check_adm1code_adm2name]],Admin2_1[#All],5,FALSE),
IF(ISNA(VLOOKUP(LEFT(T5W_ASH[[#This Row],['#project+code_name]],15),LEFT(Cluster___Org___Projects[['#project+code_name]:['#project+id]],15),2,FALSE))&lt;&gt;"", "","")
)</f>
        <v/>
      </c>
      <c r="R34" s="2"/>
      <c r="S34" s="70" t="str" cm="1">
        <f t="array" ref="S34">IF(NOT(ISBLANK(T5W_ASH[[#This Row],['#adm3+name]])),
CONCATENATE(T5W_ASH[[#This Row],['#adm2+code]],"-",T5W_ASH[[#This Row],['#adm3+name]]),
IF(ISNA(VLOOKUP(LEFT(T5W_ASH[[#This Row],['#project+code_name]],15),LEFT(Cluster___Org___Projects[['#project+code_name]:['#project+id]],15),2,FALSE))&lt;&gt;"", "","")
)</f>
        <v/>
      </c>
      <c r="T34" s="35" t="str" cm="1">
        <f t="array" ref="T34">IF(NOT(ISBLANK(T5W_ASH[[#This Row],['#adm3+name]])),
VLOOKUP(T5W_ASH[[#This Row],['#meta+check_adm2code_adm3name]],Admin3_1[#All],5,FALSE),
IF(ISNA(VLOOKUP(LEFT(T5W_ASH[[#This Row],['#project+code_name]],15),LEFT(Cluster___Org___Projects[['#project+code_name]:['#project+id]],15),2,FALSE))&lt;&gt;"", "","")
)</f>
        <v/>
      </c>
      <c r="U34" s="57"/>
      <c r="V34" s="2"/>
      <c r="W34" s="95"/>
      <c r="X34" s="96"/>
      <c r="Y34" s="2"/>
      <c r="Z34" s="2"/>
      <c r="AA34" s="2"/>
      <c r="AB34" s="3" t="str" cm="1">
        <f t="array" ref="AB34">IF(T5W_ASH[[#This Row],['#activity+name+selected]]&lt;&gt;"",VLOOKUP(LEFT(T5W_ASH[[#This Row],['#activity+name+selected]],255),LEFT(Logframe[['#activity+name+selected]:['#activity+indicator+unit]],255),2,FALSE),"")</f>
        <v/>
      </c>
      <c r="AC34" s="3" t="str" cm="1">
        <f t="array" ref="AC34">IF(T5W_ASH[[#This Row],['#activity+name+selected]]&lt;&gt;"",VLOOKUP(LEFT(T5W_ASH[[#This Row],['#activity+name+selected]],255),LEFT(Logframe[['#activity+name+selected]:['#activity+indicator+unit]],255),5,FALSE),"")</f>
        <v/>
      </c>
      <c r="AD34" s="3" t="str" cm="1">
        <f t="array" ref="AD34">IF(T5W_ASH[[#This Row],['#activity+name+selected]]&lt;&gt;"",VLOOKUP(LEFT(T5W_ASH[[#This Row],['#activity+name+selected]],255),LEFT(Logframe[['#activity+name+selected]:['#activity+indicator+unit]],255),6,FALSE),"")</f>
        <v/>
      </c>
      <c r="AE34" s="3" t="str" cm="1">
        <f t="array" ref="AE34">IF(T5W_ASH[[#This Row],['#activity+name+selected]]&lt;&gt;"",VLOOKUP(LEFT(T5W_ASH[[#This Row],['#activity+name+selected]],255),LEFT(Logframe[['#activity+name+selected]:['#direct+beneficiaries]],255),11,FALSE),"")</f>
        <v/>
      </c>
      <c r="AF34" s="38"/>
      <c r="AG34" s="5"/>
      <c r="AH34" s="6"/>
      <c r="AI34" s="44"/>
      <c r="AJ34" s="124"/>
      <c r="AK34" s="2"/>
      <c r="AL34" s="27"/>
      <c r="AM34" s="41"/>
      <c r="AN34" s="49"/>
      <c r="AO34" s="42"/>
      <c r="AP34" s="27"/>
      <c r="AQ34" s="52"/>
      <c r="AR34" s="27"/>
      <c r="AS34" s="52"/>
      <c r="AT34" s="27"/>
      <c r="AU34" s="30"/>
      <c r="AV34" s="1"/>
    </row>
    <row r="36" spans="1:48" x14ac:dyDescent="0.25">
      <c r="AG36" s="97"/>
    </row>
    <row r="39" spans="1:48" x14ac:dyDescent="0.25">
      <c r="AG39" s="97"/>
    </row>
    <row r="52" spans="33:33" x14ac:dyDescent="0.25">
      <c r="AG52" s="97"/>
    </row>
  </sheetData>
  <sheetProtection formatRows="0" insertColumns="0" insertRows="0" deleteRows="0" sort="0" autoFilter="0" pivotTables="0"/>
  <protectedRanges>
    <protectedRange algorithmName="SHA-512" hashValue="2nOw6a2RACDF0lwSog8pG0XLg+oZu3IAc38zbVzVI75LLIxO5BHArMGzTUT7XlQeIGJyOg4XIhyyUh/RYTYoZQ==" saltValue="hqsMQI/ZNmoGd4uq6YFO8Q==" spinCount="100000" sqref="AN5:XFD1048576 A35:AL1048576 B5:AL34" name="Range1"/>
    <protectedRange algorithmName="SHA-512" hashValue="KFvEjng3vbzc2+mcAWO1EqXkNCLOH2z2hisHzUDeqHm0zutPq1Lf89GTnapusHqbAtIluNN6bzZKyKpmSj3izA==" saltValue="iCf1U5P82atPPE0qQlwDzA==" spinCount="100000" sqref="AM35:AM1048576" name="Range1_1"/>
    <protectedRange algorithmName="SHA-512" hashValue="YJzHMdUgXDO7Zl6A1TJ/yf4PDxoN2VpPuBYRW88QQSNPuI+NZWobo+3EBK1+zVj2PCpa5nXffFh4g3fJaVNb2A==" saltValue="WbHTie5NfAK2BdXqMKPZXw==" spinCount="100000" sqref="AM5:AM34" name="Range1_2"/>
    <protectedRange algorithmName="SHA-512" hashValue="2nOw6a2RACDF0lwSog8pG0XLg+oZu3IAc38zbVzVI75LLIxO5BHArMGzTUT7XlQeIGJyOg4XIhyyUh/RYTYoZQ==" saltValue="hqsMQI/ZNmoGd4uq6YFO8Q==" spinCount="100000" sqref="A5:A34" name="Range1_7"/>
  </protectedRanges>
  <mergeCells count="46">
    <mergeCell ref="N2:N3"/>
    <mergeCell ref="S2:S3"/>
    <mergeCell ref="AB2:AB3"/>
    <mergeCell ref="AL2:AL3"/>
    <mergeCell ref="W2:W3"/>
    <mergeCell ref="Y2:Y3"/>
    <mergeCell ref="AA2:AA3"/>
    <mergeCell ref="X2:X3"/>
    <mergeCell ref="AE2:AE3"/>
    <mergeCell ref="AC2:AC3"/>
    <mergeCell ref="AF2:AF3"/>
    <mergeCell ref="Z2:Z3"/>
    <mergeCell ref="AD2:AD3"/>
    <mergeCell ref="AK2:AK3"/>
    <mergeCell ref="A2:A3"/>
    <mergeCell ref="B2:B3"/>
    <mergeCell ref="AG1:AI1"/>
    <mergeCell ref="AI2:AI3"/>
    <mergeCell ref="AH2:AH3"/>
    <mergeCell ref="AG2:AG3"/>
    <mergeCell ref="C2:C3"/>
    <mergeCell ref="I2:I3"/>
    <mergeCell ref="E2:E3"/>
    <mergeCell ref="L2:L3"/>
    <mergeCell ref="H2:H3"/>
    <mergeCell ref="G2:G3"/>
    <mergeCell ref="J2:J3"/>
    <mergeCell ref="U2:U3"/>
    <mergeCell ref="K2:K3"/>
    <mergeCell ref="D2:D3"/>
    <mergeCell ref="AK1:AU1"/>
    <mergeCell ref="M1:X1"/>
    <mergeCell ref="AV2:AV3"/>
    <mergeCell ref="Y1:AF1"/>
    <mergeCell ref="C1:L1"/>
    <mergeCell ref="AJ2:AJ3"/>
    <mergeCell ref="O2:O3"/>
    <mergeCell ref="Q2:Q3"/>
    <mergeCell ref="P2:P3"/>
    <mergeCell ref="AP2:AU2"/>
    <mergeCell ref="R2:R3"/>
    <mergeCell ref="T2:T3"/>
    <mergeCell ref="V2:V3"/>
    <mergeCell ref="M2:M3"/>
    <mergeCell ref="F2:F3"/>
    <mergeCell ref="AM2:AO2"/>
  </mergeCells>
  <phoneticPr fontId="6" type="noConversion"/>
  <conditionalFormatting sqref="B5:B34">
    <cfRule type="expression" dxfId="597" priority="21">
      <formula>NOT(OR(COUNTIF(TTableMes,$B5),ISBLANK($B5)))</formula>
    </cfRule>
  </conditionalFormatting>
  <conditionalFormatting sqref="E5">
    <cfRule type="expression" dxfId="596" priority="167">
      <formula>IF( C5="Sí",   OR(ISNA(J5),ISBLANK(E5)),   NOT(ISBLANK(E5)) )</formula>
    </cfRule>
  </conditionalFormatting>
  <conditionalFormatting sqref="E6:E34">
    <cfRule type="expression" dxfId="595" priority="19">
      <formula>NOT(OR(COUNTIF(TOrganizaciones,E6),ISBLANK(E6)))</formula>
    </cfRule>
    <cfRule type="expression" dxfId="594" priority="84">
      <formula>AND(  NOT(ISBLANK(B6)),  AND(ISBLANK(E6),   OR(ISBLANK(E6), ISBLANK(L6))))</formula>
    </cfRule>
    <cfRule type="expression" dxfId="593" priority="85">
      <formula>AND( C6="Sí", ISNA(G6))</formula>
    </cfRule>
  </conditionalFormatting>
  <conditionalFormatting sqref="H5:H34">
    <cfRule type="expression" dxfId="592" priority="35">
      <formula>IF( C5="Sí",   OR(ISNA(J5),ISBLANK(H5)),   NOT(ISBLANK(H5)) )</formula>
    </cfRule>
  </conditionalFormatting>
  <conditionalFormatting sqref="K5:K34">
    <cfRule type="expression" dxfId="591" priority="13">
      <formula>NOT(OR(COUNTIF(TOrganizaciones,K5),ISBLANK(K5)))</formula>
    </cfRule>
    <cfRule type="expression" dxfId="590" priority="14">
      <formula>AND(  NOT(ISBLANK(A5)),  AND(ISBLANK(K5),   OR(ISBLANK(C5), ISBLANK(K5))))</formula>
    </cfRule>
  </conditionalFormatting>
  <conditionalFormatting sqref="O5:O34">
    <cfRule type="expression" dxfId="589" priority="75">
      <formula>OR(ISNA(Q5),AND(NOT(ISBLANK(M5)),ISBLANK(O5)))</formula>
    </cfRule>
  </conditionalFormatting>
  <conditionalFormatting sqref="R5:R34">
    <cfRule type="expression" dxfId="588" priority="20">
      <formula>OR(ISNA(T5), AND(NOT(ISBLANK(M5)),ISBLANK(R5)), AND(NOT(ISBLANK(O5)),ISBLANK(R5)), AND(NOT(ISBLANK(O5)),OR(ISBLANK(W5),ISBLANK(X5)),ISBLANK(R5)) )</formula>
    </cfRule>
  </conditionalFormatting>
  <conditionalFormatting sqref="U5:U34">
    <cfRule type="expression" dxfId="587" priority="15">
      <formula>NOT(OR(COUNTIF(TTipoEstablecimiento,$U5),ISBLANK($U5)))</formula>
    </cfRule>
  </conditionalFormatting>
  <conditionalFormatting sqref="W5:W34">
    <cfRule type="expression" dxfId="586" priority="37">
      <formula>AND(  NOT(ISBLANK(B5)),  AND(ISBLANK(R5),ISBLANK(W5)))</formula>
    </cfRule>
  </conditionalFormatting>
  <conditionalFormatting sqref="X5:X34">
    <cfRule type="expression" dxfId="585" priority="38">
      <formula>AND(  NOT(ISBLANK(B5)),  AND(ISBLANK(R5),ISBLANK(X5)))</formula>
    </cfRule>
  </conditionalFormatting>
  <conditionalFormatting sqref="AA5:AA34">
    <cfRule type="expression" dxfId="584" priority="40">
      <formula>ISNA(AB5)</formula>
    </cfRule>
  </conditionalFormatting>
  <conditionalFormatting sqref="AG5:AH34">
    <cfRule type="expression" dxfId="583" priority="16">
      <formula>AND(OR(AG5&lt;DATE(2023,1,1),AG5&gt;DATE(2023,12,31)),NOT(ISBLANK(AG5)))</formula>
    </cfRule>
  </conditionalFormatting>
  <conditionalFormatting sqref="AG5:AL34 O5:O34 R5:R34 AA5:AA34 C5:D34">
    <cfRule type="expression" dxfId="582" priority="30">
      <formula>AND(  NOT(ISBLANK($B5)),  ISBLANK(C5))</formula>
    </cfRule>
  </conditionalFormatting>
  <conditionalFormatting sqref="AI5:AI34">
    <cfRule type="expression" dxfId="581" priority="17">
      <formula>NOT(OR(COUNTIF(TStatus,$AI5),ISBLANK($B5)))</formula>
    </cfRule>
  </conditionalFormatting>
  <conditionalFormatting sqref="AJ5:AJ34">
    <cfRule type="expression" dxfId="580" priority="5">
      <formula>$AE5&lt;&gt;"No"</formula>
    </cfRule>
  </conditionalFormatting>
  <conditionalFormatting sqref="AK5:AL34 AN5:AU34">
    <cfRule type="expression" dxfId="579" priority="8">
      <formula>$AE5&lt;&gt;"Si"</formula>
    </cfRule>
  </conditionalFormatting>
  <conditionalFormatting sqref="AL5:AL34">
    <cfRule type="expression" dxfId="578" priority="6">
      <formula>$AL5&lt;&gt;SUM($AP5:$AU5)</formula>
    </cfRule>
    <cfRule type="expression" dxfId="577" priority="45">
      <formula>$AL5&lt;&gt;SUM($AP5:$AU5)</formula>
    </cfRule>
  </conditionalFormatting>
  <conditionalFormatting sqref="AM5:AM34">
    <cfRule type="expression" dxfId="576" priority="2">
      <formula>$AE5&lt;&gt;"Si"</formula>
    </cfRule>
  </conditionalFormatting>
  <conditionalFormatting sqref="AN5:AO34">
    <cfRule type="cellIs" dxfId="575" priority="65" operator="greaterThan">
      <formula>$AL5</formula>
    </cfRule>
  </conditionalFormatting>
  <dataValidations xWindow="781" yWindow="266" count="66">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P2:AU4"/>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 sqref="B2:B4"/>
    <dataValidation allowBlank="1" showInputMessage="1" promptTitle="¿En un proyecto HRP?" prompt="¿La actividad reportada pertenece a un proyecto reportado en el HRP 2021?_x000a_Obligatorio: Sí_x000a_Valores: Sí/No (del desplegable)" sqref="C2:C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Código del proyecto - Automático" prompt="No editable._x000a_Muestra el código del proyecto seleccionado." sqref="I2:I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Código de estado - Automático" prompt="No editable._x000a_Campo automático." sqref="N2:N4"/>
    <dataValidation allowBlank="1" showInputMessage="1" promptTitle="Código de municipio - Automático" prompt="No editable._x000a_Campo automático." sqref="Q2:Q4"/>
    <dataValidation allowBlank="1" showInputMessage="1" promptTitle="Código de parroquia - Automático" prompt="No editable._x000a_Campo automático." sqref="T2:T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Z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A2:AA4"/>
    <dataValidation allowBlank="1" showInputMessage="1" promptTitle="Código de actividad" prompt="No editable._x000a_Campo automático._x000a_Código de la actividad sectorial seleccionada." sqref="AB2:AB4"/>
    <dataValidation allowBlank="1" showInputMessage="1" promptTitle="Indicador sectorial - Automático" prompt="No editable._x000a_Campo automático._x000a_Unidad e indicador vinculado a la actividad sectorial seleccionada." sqref="AD4:AE4 AD2:AE2 AC2:AC4"/>
    <dataValidation allowBlank="1" showInputMessage="1" promptTitle="Alcanzado del indicador" prompt="En esta ubicación y con esta actividad sectorial, ¿cuántas unidades del indicador anterior se han alcanzado en el mes de reporte? (no acumulado)_x000a_Obligatorio: Deseable_x000a_Formato: Número entero mayor que cero" sqref="AF2:AF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K2:AK4 AJ4"/>
    <dataValidation allowBlank="1" showInputMessage="1" promptTitle="Fecha de inicio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G2:AG4"/>
    <dataValidation allowBlank="1" showInputMessage="1" promptTitle="Fecha de fin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H2:AH4"/>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I2:AI4 AK2:AK4 AJ4"/>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L2:AL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AV2:AV4">
      <formula1>5</formula1>
    </dataValidation>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allowBlank="1" showInputMessage="1" promptTitle="Campo de validación - Automático" prompt="No editable._x000a_Campo de validación._x000a_Concatena admin1 y admin2 para obtener el PCODE de admin2 correcto y validar" sqref="P2:P4"/>
    <dataValidation allowBlank="1" showInputMessage="1" promptTitle="Dato de validación - Automático" prompt="No editable._x000a_Campo de validación._x000a_Concatena admin2 y admin3 para obtener el PCODE de admin3 correcto y validar" sqref="S2:S4"/>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4">
      <formula1>ListQuien</formula1>
    </dataValidation>
    <dataValidation type="list" allowBlank="1" showErrorMessage="1" errorTitle="Estado no válido" error="Debe seleccionar uno de los estados del listado desplegable" sqref="M5:M34">
      <formula1>Admin1</formula1>
    </dataValidation>
    <dataValidation type="textLength" operator="greaterThanOrEqual" allowBlank="1" showErrorMessage="1" errorTitle="Texto demasiado corto" error="El nombre de la ubicación debe tener al menos 5 caracteres" sqref="V5:V34">
      <formula1>5</formula1>
    </dataValidation>
    <dataValidation type="list" allowBlank="1" showErrorMessage="1" errorTitle="Estatus no válido" error="Debe seleccionar uno de los valores posibles del desplegable" sqref="AI5:AI34">
      <formula1>ListEstatus</formula1>
    </dataValidation>
    <dataValidation type="decimal" allowBlank="1" showErrorMessage="1" errorTitle="Longitud no válida" error="La longitud debe tener 6 decimales y estar entre -73.4 y -59.6 para Venezuela." sqref="X5:X34">
      <formula1>-73.4</formula1>
      <formula2>-59.6</formula2>
    </dataValidation>
    <dataValidation type="whole" operator="greaterThanOrEqual" allowBlank="1" showErrorMessage="1" errorTitle="Número no válido" error="Debe ser un número entero mayor que cero" sqref="AF5:AF34">
      <formula1>0</formula1>
    </dataValidation>
    <dataValidation allowBlank="1" error="Debe seleccionar uno de los valores del listado desplegable. _x000a_Si su proyecto no aparece, insértelo en la hoja Ficha_Proyecto y en el menú seleccione Datos &gt; Actualizar datos" sqref="J5:J34"/>
    <dataValidation type="decimal" allowBlank="1" showErrorMessage="1" errorTitle="Latitud no válida" error="La latitud debe tener 6 decimales y estar entre 0.5 y 12.3 para Venezuela." sqref="W5:W34">
      <formula1>0.5</formula1>
      <formula2>12.3</formula2>
    </dataValidation>
    <dataValidation allowBlank="1" showInputMessage="1" showErrorMessage="1" error="Debe seleccionar uno de los valores del listado desplegable. _x000a_Si su proyecto no aparece, insértelo en la hoja Ficha_Proyecto y en el menú seleccione Datos &gt; Actualizar datos" sqref="I5:I34"/>
    <dataValidation type="list" allowBlank="1" showErrorMessage="1" errorTitle="Valor no válido" error="Debe elegir Sí o No en el desplegable" sqref="AK5:AK34 C5:C34">
      <formula1>ListSiNo</formula1>
    </dataValidation>
    <dataValidation type="textLength" operator="greaterThanOrEqual" allowBlank="1" showInputMessage="1" showErrorMessage="1" errorTitle="Texto demasiado corto" error="Debe introducir al menos 10 caracteres" sqref="AV5:AV34">
      <formula1>10</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4">
      <formula1>LocationType</formula1>
    </dataValidation>
    <dataValidation type="list" allowBlank="1" showErrorMessage="1" errorTitle="Valor no válido" error="Debe seleccionar una de las áreas de responsabilidad de la lista desplegable_x000a_" sqref="Y5:Y34">
      <formula1>OFFSET(LF_PT_Area,MATCH($A$1,LF_PT_Sector,0)-1,0,COUNTIF(LF_PT_Sector,$A$1))</formula1>
    </dataValidation>
    <dataValidation allowBlank="1" showInputMessage="1" error="Debe seleccionar uno de los valores del listado desplegable" sqref="S5:S34"/>
    <dataValidation allowBlank="1" errorTitle="Municpio no válido" error="Debe seleccionar uno de los municipios del listado desplegable" sqref="P5:P34"/>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L5:L34 F5:F34"/>
    <dataValidation type="list" allowBlank="1" showErrorMessage="1" errorTitle="Municpio no válido" error="Debe seleccionar uno de los municipios del listado desplegable" sqref="O5:O34">
      <formula1>OFFSET(Admin2,MATCH(N5,Admin1_Linked_Pcode,0)-1,0,COUNTIF(Admin1_Linked_Pcode,N5))</formula1>
    </dataValidation>
    <dataValidation type="list" allowBlank="1" showErrorMessage="1" errorTitle="Actividad no válida" error="Debe seleccionar una de las actividades de la lista desplegable_x000a_" sqref="AA5:AA34">
      <formula1>IF(  OR(ISBLANK(Y5), ISBLANK(Y5)),  OFFSET(LF_Actividad,MATCH($A$1,LF_Sector,0)-1,0,COUNTIF(LF_Sector,$A$1)),  OFFSET(LF_Actividad,MATCH(Y5,LF_Area,0)-1,0,COUNTIF(LF_Area,Y5))   )</formula1>
    </dataValidation>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4">
      <formula1>IF(C5="Sí", OFFSET(TClOrgOrg,MATCH($A$1,TClOrgCl,0)-1,0,COUNTIF(TClOrgCl,$A$1)), ListQuien)</formula1>
    </dataValidation>
    <dataValidation type="list" allowBlank="1" showInputMessage="1" showErrorMessage="1" error="Debe seleccionar uno de los valores del listado desplegable" sqref="R5:R34">
      <formula1>OFFSET(Admin3,MATCH($Q5,Admin2_Linked_Pcode,0)-1,0,COUNTIF(Admin2_Linked_Pcode,$Q5))</formula1>
    </dataValidation>
    <dataValidation allowBlank="1" showInputMessage="1" promptTitle="Identificador de organización" prompt="No editable" sqref="F2:F4 L2:L4"/>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 allowBlank="1" showInputMessage="1" promptTitle="Actividad Desastres Naturales" prompt="Seleccione si la actividad esta relacionada con prevensión o respuesta a desastres naturales_x000a_Obligatorio: No_x000a_Valores: Sí / No" sqref="Z2"/>
    <dataValidation type="list" allowBlank="1" showErrorMessage="1" errorTitle="Valor no válido" error="Debe seleccionar una de las áreas de responsabilidad de la lista desplegable_x000a_" sqref="Z5:Z34">
      <formula1>ListSiNo</formula1>
    </dataValidation>
    <dataValidation type="date" allowBlank="1" showInputMessage="1" showErrorMessage="1" sqref="AG5:AH34 A5:A34">
      <formula1>44896</formula1>
      <formula2>45291</formula2>
    </dataValidation>
    <dataValidation type="custom" allowBlank="1" showInputMessage="1" showErrorMessage="1" error="Esta actividad no posee beneficiarios directos" sqref="AL5:AL34 AN5:AU34">
      <formula1>$AE5="Si"</formula1>
    </dataValidation>
    <dataValidation type="custom" allowBlank="1" showInputMessage="1" showErrorMessage="1" sqref="AJ6:AJ34">
      <formula1>$AE6="No"</formula1>
    </dataValidation>
    <dataValidation type="custom" allowBlank="1" showInputMessage="1" showErrorMessage="1" error="Esta actividad no posee beneficiarios indirectos." sqref="AJ5">
      <formula1>$AE5="No"</formula1>
    </dataValidation>
    <dataValidation allowBlank="1" showInputMessage="1" showErrorMessage="1" promptTitle="Total beneficiarios indirectos" prompt="Total de beneficiarios indirectos o unidades atendidas de acuerdo al indicador de la actividad.  (No se contabilizan personas)" sqref="AJ2:AJ3"/>
    <dataValidation type="list" allowBlank="1" showErrorMessage="1" errorTitle="Proyecto no válido" error="Debe seleccionar uno de los proyectos del listado desplegable" sqref="H5:H34">
      <formula1>OFFSET(TClOrgPrPr,MATCH(G5,TClOrgPrAux,0)-1,0,COUNTIF(TClOrgPrAux,G5))</formula1>
    </dataValidation>
    <dataValidation type="list" allowBlank="1" showErrorMessage="1" errorTitle="Proyecto no válido" error="Debe seleccionar uno de los proyectos del listado desplegable" sqref="E5">
      <formula1>OFFSET(TClOrgPrPr,MATCH(G5,TClOrgPrAux,0)-1,0,COUNTIF(TClOrgPrAux,G5))</formula1>
    </dataValidation>
    <dataValidation allowBlank="1" showInputMessage="1" promptTitle="Grupo poblacional alcanzado" prompt="Grupo poblacional al que pertenecen la mayoría de personas alcanzadas._x000a_Campo específico del sector de Protección._x000a_Valores: Listado de grupo poblacionales" sqref="AM3:AM4"/>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N3:AO4 AM2"/>
    <dataValidation type="list" allowBlank="1" showInputMessage="1" showErrorMessage="1" sqref="AM5:AM34">
      <formula1>PROPG_reached_type_T</formula1>
    </dataValidation>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CCE6A557-97BC-4b89-ADB6-D9C93CAAB3DF}">
      <x14:dataValidations xmlns:xm="http://schemas.microsoft.com/office/excel/2006/main" xWindow="781" yWindow="266" count="2">
        <x14:dataValidation type="list" allowBlank="1" showInputMessage="1" showErrorMessage="1">
          <x14:formula1>
            <xm:f>Vocab!$B$13:$B$24</xm:f>
          </x14:formula1>
          <xm:sqref>B5:B34</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D34"/>
  <sheetViews>
    <sheetView showWhiteSpace="0" zoomScale="96" zoomScaleNormal="96" zoomScaleSheetLayoutView="80" workbookViewId="0">
      <pane ySplit="4" topLeftCell="A5" activePane="bottomLeft" state="frozen"/>
      <selection pane="bottomLeft" activeCell="A5" sqref="A5"/>
    </sheetView>
  </sheetViews>
  <sheetFormatPr baseColWidth="10" defaultColWidth="10.75" defaultRowHeight="15.75" x14ac:dyDescent="0.25"/>
  <cols>
    <col min="1" max="2" width="10.625" customWidth="1"/>
    <col min="3" max="3" width="7.625" customWidth="1"/>
    <col min="4" max="4" width="11.25" customWidth="1"/>
    <col min="5" max="5" width="25.625" customWidth="1"/>
    <col min="6" max="6" width="5.625" customWidth="1"/>
    <col min="7" max="7" width="30" customWidth="1"/>
    <col min="8" max="8" width="30.625" customWidth="1"/>
    <col min="9" max="9" width="7.625" customWidth="1"/>
    <col min="10" max="10" width="25.625" hidden="1" customWidth="1"/>
    <col min="11" max="11" width="25.625" customWidth="1"/>
    <col min="12" max="12" width="5.625" hidden="1" customWidth="1"/>
    <col min="13" max="13" width="10.625" customWidth="1"/>
    <col min="14" max="14" width="7.625" customWidth="1"/>
    <col min="15" max="15" width="10.625" customWidth="1"/>
    <col min="16" max="16" width="10.625" hidden="1" customWidth="1"/>
    <col min="17" max="17" width="7.625" customWidth="1"/>
    <col min="18" max="18" width="10.625" customWidth="1"/>
    <col min="19" max="19" width="10.625" hidden="1" customWidth="1"/>
    <col min="20" max="20" width="7.625" customWidth="1"/>
    <col min="21" max="21" width="10.625" customWidth="1"/>
    <col min="22" max="22" width="25.625" customWidth="1"/>
    <col min="23" max="23" width="13" bestFit="1" customWidth="1"/>
    <col min="24" max="25" width="10.625" customWidth="1"/>
    <col min="26" max="26" width="10.625" hidden="1" customWidth="1"/>
    <col min="27" max="27" width="15" customWidth="1"/>
    <col min="28" max="28" width="30.625" customWidth="1"/>
    <col min="29" max="29" width="10.625" customWidth="1"/>
    <col min="30" max="31" width="30.625" customWidth="1"/>
    <col min="32" max="32" width="10.25" customWidth="1"/>
    <col min="33" max="35" width="10.625" customWidth="1"/>
    <col min="36" max="36" width="21.625" bestFit="1" customWidth="1"/>
    <col min="37" max="37" width="24.75" customWidth="1"/>
    <col min="38" max="55" width="10.625" customWidth="1"/>
    <col min="56" max="56" width="20.125" customWidth="1"/>
    <col min="57" max="58" width="10.75" customWidth="1"/>
  </cols>
  <sheetData>
    <row r="1" spans="1:56" ht="47.25" x14ac:dyDescent="0.25">
      <c r="A1" s="58" t="s">
        <v>6637</v>
      </c>
      <c r="B1" s="83" t="s">
        <v>49</v>
      </c>
      <c r="C1" s="138" t="s">
        <v>8654</v>
      </c>
      <c r="D1" s="136"/>
      <c r="E1" s="136"/>
      <c r="F1" s="136"/>
      <c r="G1" s="136"/>
      <c r="H1" s="136"/>
      <c r="I1" s="136"/>
      <c r="J1" s="136"/>
      <c r="K1" s="136"/>
      <c r="L1" s="137"/>
      <c r="M1" s="155" t="s">
        <v>8655</v>
      </c>
      <c r="N1" s="156"/>
      <c r="O1" s="156"/>
      <c r="P1" s="156"/>
      <c r="Q1" s="156"/>
      <c r="R1" s="156"/>
      <c r="S1" s="156"/>
      <c r="T1" s="156"/>
      <c r="U1" s="156"/>
      <c r="V1" s="156"/>
      <c r="W1" s="156"/>
      <c r="X1" s="156"/>
      <c r="Y1" s="157"/>
      <c r="Z1" s="138" t="s">
        <v>8656</v>
      </c>
      <c r="AA1" s="136"/>
      <c r="AB1" s="136"/>
      <c r="AC1" s="136"/>
      <c r="AD1" s="136"/>
      <c r="AE1" s="136"/>
      <c r="AF1" s="137"/>
      <c r="AG1" s="155" t="s">
        <v>8657</v>
      </c>
      <c r="AH1" s="156"/>
      <c r="AI1" s="157"/>
      <c r="AJ1" s="128" t="s">
        <v>8706</v>
      </c>
      <c r="AK1" s="212" t="s">
        <v>8707</v>
      </c>
      <c r="AL1" s="213"/>
      <c r="AM1" s="213"/>
      <c r="AN1" s="213"/>
      <c r="AO1" s="213"/>
      <c r="AP1" s="213"/>
      <c r="AQ1" s="213"/>
      <c r="AR1" s="213"/>
      <c r="AS1" s="213"/>
      <c r="AT1" s="213"/>
      <c r="AU1" s="213"/>
      <c r="AV1" s="213"/>
      <c r="AW1" s="213"/>
      <c r="AX1" s="213"/>
      <c r="AY1" s="213"/>
      <c r="AZ1" s="213"/>
      <c r="BA1" s="213"/>
      <c r="BB1" s="213"/>
      <c r="BC1" s="214"/>
      <c r="BD1" s="43"/>
    </row>
    <row r="2" spans="1:56" ht="15.6" customHeight="1" x14ac:dyDescent="0.25">
      <c r="A2" s="166" t="s">
        <v>8659</v>
      </c>
      <c r="B2" s="145" t="s">
        <v>8660</v>
      </c>
      <c r="C2" s="147" t="s">
        <v>8661</v>
      </c>
      <c r="D2" s="139" t="s">
        <v>18193</v>
      </c>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34"/>
      <c r="X2" s="143" t="s">
        <v>8680</v>
      </c>
      <c r="Y2" s="145" t="s">
        <v>8681</v>
      </c>
      <c r="Z2" s="151" t="s">
        <v>8728</v>
      </c>
      <c r="AA2" s="139" t="s">
        <v>8708</v>
      </c>
      <c r="AB2" s="153" t="s">
        <v>8683</v>
      </c>
      <c r="AC2" s="164" t="s">
        <v>8684</v>
      </c>
      <c r="AD2" s="151" t="s">
        <v>8729</v>
      </c>
      <c r="AE2" s="151" t="s">
        <v>8709</v>
      </c>
      <c r="AF2" s="139" t="s">
        <v>8687</v>
      </c>
      <c r="AG2" s="166" t="s">
        <v>8690</v>
      </c>
      <c r="AH2" s="143" t="s">
        <v>8691</v>
      </c>
      <c r="AI2" s="145" t="s">
        <v>8692</v>
      </c>
      <c r="AJ2" s="190" t="s">
        <v>8710</v>
      </c>
      <c r="AK2" s="168" t="s">
        <v>8693</v>
      </c>
      <c r="AL2" s="168" t="s">
        <v>8694</v>
      </c>
      <c r="AM2" s="158" t="s">
        <v>8695</v>
      </c>
      <c r="AN2" s="209"/>
      <c r="AO2" s="159"/>
      <c r="AP2" s="175" t="s">
        <v>8696</v>
      </c>
      <c r="AQ2" s="176"/>
      <c r="AR2" s="176"/>
      <c r="AS2" s="176"/>
      <c r="AT2" s="176"/>
      <c r="AU2" s="176"/>
      <c r="AV2" s="176"/>
      <c r="AW2" s="176"/>
      <c r="AX2" s="176"/>
      <c r="AY2" s="176"/>
      <c r="AZ2" s="176"/>
      <c r="BA2" s="176"/>
      <c r="BB2" s="176"/>
      <c r="BC2" s="176"/>
      <c r="BD2" s="162" t="s">
        <v>8644</v>
      </c>
    </row>
    <row r="3" spans="1:56" ht="39" thickBot="1" x14ac:dyDescent="0.3">
      <c r="A3" s="167"/>
      <c r="B3" s="146"/>
      <c r="C3" s="148"/>
      <c r="D3" s="139"/>
      <c r="E3" s="140"/>
      <c r="F3" s="150"/>
      <c r="G3" s="150"/>
      <c r="H3" s="140"/>
      <c r="I3" s="174"/>
      <c r="J3" s="150"/>
      <c r="K3" s="140"/>
      <c r="L3" s="161"/>
      <c r="M3" s="167"/>
      <c r="N3" s="152"/>
      <c r="O3" s="144"/>
      <c r="P3" s="150"/>
      <c r="Q3" s="152"/>
      <c r="R3" s="144"/>
      <c r="S3" s="150"/>
      <c r="T3" s="152"/>
      <c r="U3" s="144"/>
      <c r="V3" s="144"/>
      <c r="W3" s="135" t="s">
        <v>18189</v>
      </c>
      <c r="X3" s="144"/>
      <c r="Y3" s="146"/>
      <c r="Z3" s="152"/>
      <c r="AA3" s="140"/>
      <c r="AB3" s="154"/>
      <c r="AC3" s="165"/>
      <c r="AD3" s="152"/>
      <c r="AE3" s="152"/>
      <c r="AF3" s="140"/>
      <c r="AG3" s="167"/>
      <c r="AH3" s="144"/>
      <c r="AI3" s="146"/>
      <c r="AJ3" s="191"/>
      <c r="AK3" s="169"/>
      <c r="AL3" s="169"/>
      <c r="AM3" s="85" t="s">
        <v>8774</v>
      </c>
      <c r="AN3" s="60" t="s">
        <v>8698</v>
      </c>
      <c r="AO3" s="61" t="s">
        <v>8699</v>
      </c>
      <c r="AP3" s="118" t="s">
        <v>8730</v>
      </c>
      <c r="AQ3" s="119" t="s">
        <v>8731</v>
      </c>
      <c r="AR3" s="119" t="s">
        <v>8732</v>
      </c>
      <c r="AS3" s="119" t="s">
        <v>8733</v>
      </c>
      <c r="AT3" s="119" t="s">
        <v>8734</v>
      </c>
      <c r="AU3" s="119" t="s">
        <v>8735</v>
      </c>
      <c r="AV3" s="119" t="s">
        <v>8736</v>
      </c>
      <c r="AW3" s="119" t="s">
        <v>8737</v>
      </c>
      <c r="AX3" s="119" t="s">
        <v>8738</v>
      </c>
      <c r="AY3" s="119" t="s">
        <v>8739</v>
      </c>
      <c r="AZ3" s="119" t="s">
        <v>8740</v>
      </c>
      <c r="BA3" s="119" t="s">
        <v>8741</v>
      </c>
      <c r="BB3" s="119" t="s">
        <v>8704</v>
      </c>
      <c r="BC3" s="119" t="s">
        <v>8705</v>
      </c>
      <c r="BD3" s="163"/>
    </row>
    <row r="4" spans="1:56" ht="26.25" thickBot="1" x14ac:dyDescent="0.3">
      <c r="A4" s="18" t="s">
        <v>8562</v>
      </c>
      <c r="B4" s="19" t="s">
        <v>28</v>
      </c>
      <c r="C4" s="20" t="s">
        <v>8565</v>
      </c>
      <c r="D4" s="23" t="s">
        <v>18192</v>
      </c>
      <c r="E4" s="23" t="s">
        <v>8567</v>
      </c>
      <c r="F4" s="22" t="s">
        <v>8566</v>
      </c>
      <c r="G4" s="22" t="s">
        <v>6494</v>
      </c>
      <c r="H4" s="23" t="s">
        <v>7082</v>
      </c>
      <c r="I4" s="34" t="s">
        <v>8569</v>
      </c>
      <c r="J4" s="31" t="s">
        <v>8568</v>
      </c>
      <c r="K4" s="23" t="s">
        <v>8571</v>
      </c>
      <c r="L4" s="22" t="s">
        <v>8570</v>
      </c>
      <c r="M4" s="20" t="s">
        <v>76</v>
      </c>
      <c r="N4" s="36" t="s">
        <v>77</v>
      </c>
      <c r="O4" s="23" t="s">
        <v>79</v>
      </c>
      <c r="P4" s="31" t="s">
        <v>78</v>
      </c>
      <c r="Q4" s="36" t="s">
        <v>80</v>
      </c>
      <c r="R4" s="23" t="s">
        <v>82</v>
      </c>
      <c r="S4" s="31" t="s">
        <v>81</v>
      </c>
      <c r="T4" s="36" t="s">
        <v>83</v>
      </c>
      <c r="U4" s="23" t="s">
        <v>7</v>
      </c>
      <c r="V4" s="23" t="s">
        <v>8572</v>
      </c>
      <c r="W4" s="64" t="s">
        <v>18188</v>
      </c>
      <c r="X4" s="64" t="s">
        <v>84</v>
      </c>
      <c r="Y4" s="64" t="s">
        <v>85</v>
      </c>
      <c r="Z4" s="36" t="s">
        <v>8573</v>
      </c>
      <c r="AA4" s="23" t="s">
        <v>8711</v>
      </c>
      <c r="AB4" s="23" t="s">
        <v>7153</v>
      </c>
      <c r="AC4" s="36" t="s">
        <v>8574</v>
      </c>
      <c r="AD4" s="65" t="s">
        <v>7155</v>
      </c>
      <c r="AE4" s="65" t="s">
        <v>7161</v>
      </c>
      <c r="AF4" s="66" t="s">
        <v>8576</v>
      </c>
      <c r="AG4" s="20" t="s">
        <v>8577</v>
      </c>
      <c r="AH4" s="23" t="s">
        <v>8578</v>
      </c>
      <c r="AI4" s="67" t="s">
        <v>0</v>
      </c>
      <c r="AJ4" s="67" t="s">
        <v>8712</v>
      </c>
      <c r="AK4" s="68" t="s">
        <v>8579</v>
      </c>
      <c r="AL4" s="69" t="s">
        <v>8580</v>
      </c>
      <c r="AM4" s="23" t="s">
        <v>24</v>
      </c>
      <c r="AN4" s="23" t="s">
        <v>8581</v>
      </c>
      <c r="AO4" s="23" t="s">
        <v>8588</v>
      </c>
      <c r="AP4" s="20" t="s">
        <v>8742</v>
      </c>
      <c r="AQ4" s="23" t="s">
        <v>8743</v>
      </c>
      <c r="AR4" s="23" t="s">
        <v>8744</v>
      </c>
      <c r="AS4" s="23" t="s">
        <v>8745</v>
      </c>
      <c r="AT4" s="23" t="s">
        <v>8746</v>
      </c>
      <c r="AU4" s="23" t="s">
        <v>8747</v>
      </c>
      <c r="AV4" s="23" t="s">
        <v>8748</v>
      </c>
      <c r="AW4" s="23" t="s">
        <v>8749</v>
      </c>
      <c r="AX4" s="23" t="s">
        <v>8750</v>
      </c>
      <c r="AY4" s="23" t="s">
        <v>8751</v>
      </c>
      <c r="AZ4" s="23" t="s">
        <v>8752</v>
      </c>
      <c r="BA4" s="23" t="s">
        <v>8753</v>
      </c>
      <c r="BB4" s="23" t="s">
        <v>8586</v>
      </c>
      <c r="BC4" s="23" t="s">
        <v>8587</v>
      </c>
      <c r="BD4" s="20" t="s">
        <v>8589</v>
      </c>
    </row>
    <row r="5" spans="1:56" ht="102" x14ac:dyDescent="0.25">
      <c r="A5" s="4">
        <v>45110</v>
      </c>
      <c r="B5" s="75" t="s">
        <v>18257</v>
      </c>
      <c r="C5" s="1" t="s">
        <v>19</v>
      </c>
      <c r="D5" s="2" t="s">
        <v>18194</v>
      </c>
      <c r="E5" s="2" t="s">
        <v>6311</v>
      </c>
      <c r="F5" s="90">
        <f>IF(NOT(ISBLANK(T5W_EDU[[#This Row],['#org+leader]])),VLOOKUP(T5W_EDU[[#This Row],['#org+leader]],Organizaciones!$A:$C,3,FALSE),"")</f>
        <v>337</v>
      </c>
      <c r="G5" s="3" t="str">
        <f>IF(AND(NOT(ISBLANK(T5W_EDU[[#This Row],['#org+leader]])),T5W_EDU[[#This Row],['#meta+hrp]]="Sí"),
VLOOKUP(CONCATENATE($A$1, " # ",VLOOKUP( T5W_EDU[[#This Row],['#org+leader]],Clusters___Org[['#organization+name+selected]:['#meta+check_cluster_org]],2,FALSE)), Clusters___Org['#meta+check_cluster_org],1,FALSE),"")</f>
        <v>EDU # A.C. Servicios y Proyectos Acuario</v>
      </c>
      <c r="H5" s="2" t="s">
        <v>17106</v>
      </c>
      <c r="I5" s="74" cm="1">
        <f t="array" ref="I5">IF(NOT(ISBLANK(T5W_EDU[[#This Row],['#project+code_name]])),VALUE(VLOOKUP(LEFT(T5W_EDU[[#This Row],['#project+code_name]],255),LEFT(Cluster___Org___Projects[['#project+code_name]:['#project+id]],255),2,FALSE)),"")</f>
        <v>199746</v>
      </c>
      <c r="J5"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EDU # A.C. Servicios y Proyectos Acuario # 199746</v>
      </c>
      <c r="K5" s="2" t="s">
        <v>6311</v>
      </c>
      <c r="L5" s="108">
        <f>IF(NOT(ISBLANK(T5W_EDU[[#This Row],['#org+impl]])),VLOOKUP(T5W_ASH[[#This Row],['#org+impl]],Organizaciones!$A:$C,3,FALSE),"")</f>
        <v>1</v>
      </c>
      <c r="M5" s="1" t="s">
        <v>229</v>
      </c>
      <c r="N5" s="35" t="str" cm="1">
        <f t="array" aca="1" ref="N5" ca="1">IF(NOT(ISBLANK(T5W_EDU[[#This Row],['#adm1+name]])),
OFFSET(Admin1_1[[#Headers],['#adm1+name]],MATCH(T5W_EDU[[#This Row],['#adm1+name]],Admin1,0),1),
IF(ISNA(VLOOKUP(LEFT(T5W_EDU[[#This Row],['#project+code_name]],15),LEFT(Cluster___Org___Projects[['#project+code_name]:['#project+id]],15),2,FALSE))&lt;&gt;"", "","")
)</f>
        <v>VE19</v>
      </c>
      <c r="O5" s="2" t="s">
        <v>229</v>
      </c>
      <c r="P5" s="70" t="str" cm="1">
        <f t="array" aca="1" ref="P5" ca="1">IF(NOT(ISBLANK(T5W_EDU[[#This Row],['#adm2+name]])),
CONCATENATE(T5W_EDU[[#This Row],['#adm1+code]],"-",T5W_EDU[[#This Row],['#adm2+name]]),
IF(ISNA(VLOOKUP(LEFT(T5W_EDU[[#This Row],['#project+code_name]],15),LEFT(Cluster___Org___Projects[['#project+code_name]:['#project+id]],15),2,FALSE))&lt;&gt;"", "","")
)</f>
        <v>VE19-Sucre</v>
      </c>
      <c r="Q5" s="35" t="str" cm="1">
        <f t="array" aca="1" ref="Q5" ca="1">IF(NOT(ISBLANK(T5W_EDU[[#This Row],['#adm2+name]])),
VLOOKUP(T5W_EDU[[#This Row],['#meta+check_adm1code_adm2name]],Admin2_1[#All],5,FALSE),
IF(ISNA(VLOOKUP(LEFT(T5W_EDU[[#This Row],['#project+code_name]],15),LEFT(Cluster___Org___Projects[['#project+code_name]:['#project+id]],15),2,FALSE))&lt;&gt;"", "","")
)</f>
        <v>VE1914</v>
      </c>
      <c r="R5" s="2" t="s">
        <v>568</v>
      </c>
      <c r="S5" s="70" t="str" cm="1">
        <f t="array" aca="1" ref="S5" ca="1">IF(NOT(ISBLANK(T5W_EDU[[#This Row],['#adm3+name]])),
CONCATENATE(T5W_EDU[[#This Row],['#adm2+code]],"-",T5W_EDU[[#This Row],['#adm3+name]]),
IF(ISNA(VLOOKUP(LEFT(T5W_EDU[[#This Row],['#project+code_name]],15),LEFT(Cluster___Org___Projects[['#project+code_name]:['#project+id]],15),2,FALSE))&lt;&gt;"", "","")
)</f>
        <v>VE1914-Santa Inés</v>
      </c>
      <c r="T5" s="35" t="str" cm="1">
        <f t="array" aca="1" ref="T5" ca="1">IF(NOT(ISBLANK(T5W_EDU[[#This Row],['#adm3+name]])),
VLOOKUP(T5W_EDU[[#This Row],['#meta+check_adm2code_adm3name]],Admin3_1[#All],5,FALSE),
IF(ISNA(VLOOKUP(LEFT(T5W_EDU[[#This Row],['#project+code_name]],15),LEFT(Cluster___Org___Projects[['#project+code_name]:['#project+id]],15),2,FALSE))&lt;&gt;"", "","")
)</f>
        <v>VE191403</v>
      </c>
      <c r="U5" s="57" t="s">
        <v>27</v>
      </c>
      <c r="V5" s="2" t="s">
        <v>18271</v>
      </c>
      <c r="W5" s="2"/>
      <c r="X5" s="95" t="s">
        <v>18273</v>
      </c>
      <c r="Y5" s="96">
        <v>-64.141126999999997</v>
      </c>
      <c r="Z5" s="35"/>
      <c r="AA5" s="2"/>
      <c r="AB5" s="2" t="s">
        <v>7760</v>
      </c>
      <c r="AC5" s="3" t="str" cm="1">
        <f t="array" ref="AC5">IF(T5W_EDU[[#This Row],['#activity+name+selected]]&lt;&gt;"",VLOOKUP(LEFT(T5W_EDU[[#This Row],['#activity+name+selected]],255),LEFT(Logframe[['#activity+name+selected]:['#activity+indicator+unit]],255),2,FALSE),"")</f>
        <v>CLEDU/CA3.04</v>
      </c>
      <c r="AD5" s="3" t="str" cm="1">
        <f t="array" ref="AD5">IF(T5W_EDU[[#This Row],['#activity+name+selected]]&lt;&gt;"",VLOOKUP(LEFT(T5W_EDU[[#This Row],['#activity+name+selected]],255),LEFT(Logframe[['#activity+name+selected]:['#activity+indicator+unit]],255),5,FALSE),"")</f>
        <v># de adolescentes que participan en actividades de educación flexibles, en habilidades para la vida o educación y formación técnica profesional</v>
      </c>
      <c r="AE5" s="3" t="str" cm="1">
        <f t="array" ref="AE5">IF(T5W_EDU[[#This Row],['#activity+name+selected]]&lt;&gt;"",VLOOKUP(LEFT(T5W_EDU[[#This Row],['#activity+name+selected]],255),LEFT(Logframe[['#activity+name+selected]:['#direct+beneficiaries]],255),11,FALSE),"")</f>
        <v>Si</v>
      </c>
      <c r="AF5" s="38"/>
      <c r="AG5" s="5">
        <v>45097</v>
      </c>
      <c r="AH5" s="6">
        <v>45097</v>
      </c>
      <c r="AI5" s="45" t="s">
        <v>11</v>
      </c>
      <c r="AJ5" s="125"/>
      <c r="AK5" s="46" t="s">
        <v>21</v>
      </c>
      <c r="AL5" s="27">
        <v>21</v>
      </c>
      <c r="AM5" s="132"/>
      <c r="AN5" s="41"/>
      <c r="AO5" s="42"/>
      <c r="AP5" s="27"/>
      <c r="AQ5" s="27"/>
      <c r="AR5" s="27"/>
      <c r="AS5" s="27"/>
      <c r="AT5" s="27"/>
      <c r="AU5" s="27"/>
      <c r="AV5" s="27"/>
      <c r="AW5" s="51"/>
      <c r="AX5" s="27"/>
      <c r="AY5" s="51"/>
      <c r="AZ5" s="27">
        <v>3</v>
      </c>
      <c r="BA5" s="51">
        <v>18</v>
      </c>
      <c r="BB5" s="27"/>
      <c r="BC5" s="30"/>
      <c r="BD5" s="1" t="s">
        <v>18270</v>
      </c>
    </row>
    <row r="6" spans="1:56" x14ac:dyDescent="0.25">
      <c r="A6" s="4"/>
      <c r="B6" s="75"/>
      <c r="C6" s="1"/>
      <c r="D6" s="2"/>
      <c r="E6" s="2"/>
      <c r="F6" s="90" t="str">
        <f>IF(NOT(ISBLANK(T5W_EDU[[#This Row],['#org+leader]])),VLOOKUP(T5W_EDU[[#This Row],['#org+leader]],Organizaciones!$A:$C,3,FALSE),"")</f>
        <v/>
      </c>
      <c r="G6" s="3" t="str">
        <f>IF(AND(NOT(ISBLANK(T5W_EDU[[#This Row],['#org+leader]])),T5W_EDU[[#This Row],['#meta+hrp]]="Sí"),
VLOOKUP(CONCATENATE($A$1, " # ",VLOOKUP( T5W_EDU[[#This Row],['#org+leader]],Clusters___Org[['#organization+name+selected]:['#meta+check_cluster_org]],2,FALSE)), Clusters___Org['#meta+check_cluster_org],1,FALSE),"")</f>
        <v/>
      </c>
      <c r="H6" s="2"/>
      <c r="I6" s="74" t="str" cm="1">
        <f t="array" ref="I6">IF(NOT(ISBLANK(T5W_EDU[[#This Row],['#project+code_name]])),VALUE(VLOOKUP(LEFT(T5W_EDU[[#This Row],['#project+code_name]],255),LEFT(Cluster___Org___Projects[['#project+code_name]:['#project+id]],255),2,FALSE)),"")</f>
        <v/>
      </c>
      <c r="J6"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6" s="2"/>
      <c r="L6" s="108" t="str">
        <f>IF(NOT(ISBLANK(T5W_EDU[[#This Row],['#org+impl]])),VLOOKUP(T5W_ASH[[#This Row],['#org+impl]],Organizaciones!$A:$C,3,FALSE),"")</f>
        <v/>
      </c>
      <c r="M6" s="1"/>
      <c r="N6" s="35" t="str" cm="1">
        <f t="array" aca="1" ref="N6" ca="1">IF(NOT(ISBLANK(T5W_EDU[[#This Row],['#adm1+name]])),
OFFSET(Admin1_1[[#Headers],['#adm1+name]],MATCH(T5W_EDU[[#This Row],['#adm1+name]],Admin1,0),1),
IF(ISNA(VLOOKUP(LEFT(T5W_EDU[[#This Row],['#project+code_name]],15),LEFT(Cluster___Org___Projects[['#project+code_name]:['#project+id]],15),2,FALSE))&lt;&gt;"", "","")
)</f>
        <v/>
      </c>
      <c r="O6" s="2"/>
      <c r="P6" s="70" t="str" cm="1">
        <f t="array" ref="P6">IF(NOT(ISBLANK(T5W_EDU[[#This Row],['#adm2+name]])),
CONCATENATE(T5W_EDU[[#This Row],['#adm1+code]],"-",T5W_EDU[[#This Row],['#adm2+name]]),
IF(ISNA(VLOOKUP(LEFT(T5W_EDU[[#This Row],['#project+code_name]],15),LEFT(Cluster___Org___Projects[['#project+code_name]:['#project+id]],15),2,FALSE))&lt;&gt;"", "","")
)</f>
        <v/>
      </c>
      <c r="Q6" s="35" t="str" cm="1">
        <f t="array" ref="Q6">IF(NOT(ISBLANK(T5W_EDU[[#This Row],['#adm2+name]])),
VLOOKUP(T5W_EDU[[#This Row],['#meta+check_adm1code_adm2name]],Admin2_1[#All],5,FALSE),
IF(ISNA(VLOOKUP(LEFT(T5W_EDU[[#This Row],['#project+code_name]],15),LEFT(Cluster___Org___Projects[['#project+code_name]:['#project+id]],15),2,FALSE))&lt;&gt;"", "","")
)</f>
        <v/>
      </c>
      <c r="R6" s="2"/>
      <c r="S6" s="70" t="str" cm="1">
        <f t="array" ref="S6">IF(NOT(ISBLANK(T5W_EDU[[#This Row],['#adm3+name]])),
CONCATENATE(T5W_EDU[[#This Row],['#adm2+code]],"-",T5W_EDU[[#This Row],['#adm3+name]]),
IF(ISNA(VLOOKUP(LEFT(T5W_EDU[[#This Row],['#project+code_name]],15),LEFT(Cluster___Org___Projects[['#project+code_name]:['#project+id]],15),2,FALSE))&lt;&gt;"", "","")
)</f>
        <v/>
      </c>
      <c r="T6" s="35" t="str" cm="1">
        <f t="array" ref="T6">IF(NOT(ISBLANK(T5W_EDU[[#This Row],['#adm3+name]])),
VLOOKUP(T5W_EDU[[#This Row],['#meta+check_adm2code_adm3name]],Admin3_1[#All],5,FALSE),
IF(ISNA(VLOOKUP(LEFT(T5W_EDU[[#This Row],['#project+code_name]],15),LEFT(Cluster___Org___Projects[['#project+code_name]:['#project+id]],15),2,FALSE))&lt;&gt;"", "","")
)</f>
        <v/>
      </c>
      <c r="U6" s="57"/>
      <c r="V6" s="2"/>
      <c r="W6" s="2"/>
      <c r="X6" s="95"/>
      <c r="Y6" s="96"/>
      <c r="Z6" s="35"/>
      <c r="AA6" s="2"/>
      <c r="AB6" s="2"/>
      <c r="AC6" s="3" t="str" cm="1">
        <f t="array" ref="AC6">IF(T5W_EDU[[#This Row],['#activity+name+selected]]&lt;&gt;"",VLOOKUP(LEFT(T5W_EDU[[#This Row],['#activity+name+selected]],255),LEFT(Logframe[['#activity+name+selected]:['#activity+indicator+unit]],255),2,FALSE),"")</f>
        <v/>
      </c>
      <c r="AD6" s="3" t="str" cm="1">
        <f t="array" ref="AD6">IF(T5W_EDU[[#This Row],['#activity+name+selected]]&lt;&gt;"",VLOOKUP(LEFT(T5W_EDU[[#This Row],['#activity+name+selected]],255),LEFT(Logframe[['#activity+name+selected]:['#activity+indicator+unit]],255),5,FALSE),"")</f>
        <v/>
      </c>
      <c r="AE6" s="3" t="str" cm="1">
        <f t="array" ref="AE6">IF(T5W_EDU[[#This Row],['#activity+name+selected]]&lt;&gt;"",VLOOKUP(LEFT(T5W_EDU[[#This Row],['#activity+name+selected]],255),LEFT(Logframe[['#activity+name+selected]:['#direct+beneficiaries]],255),11,FALSE),"")</f>
        <v/>
      </c>
      <c r="AF6" s="38"/>
      <c r="AG6" s="5"/>
      <c r="AH6" s="6"/>
      <c r="AI6" s="44"/>
      <c r="AJ6" s="126"/>
      <c r="AK6" s="47"/>
      <c r="AL6" s="27"/>
      <c r="AM6" s="41"/>
      <c r="AN6" s="41"/>
      <c r="AO6" s="42"/>
      <c r="AP6" s="27"/>
      <c r="AQ6" s="27"/>
      <c r="AR6" s="27"/>
      <c r="AS6" s="27"/>
      <c r="AT6" s="27"/>
      <c r="AU6" s="27"/>
      <c r="AV6" s="27"/>
      <c r="AW6" s="52"/>
      <c r="AX6" s="27"/>
      <c r="AY6" s="52"/>
      <c r="AZ6" s="27"/>
      <c r="BA6" s="52"/>
      <c r="BB6" s="27"/>
      <c r="BC6" s="30"/>
      <c r="BD6" s="1"/>
    </row>
    <row r="7" spans="1:56" x14ac:dyDescent="0.25">
      <c r="A7" s="4"/>
      <c r="B7" s="75"/>
      <c r="C7" s="1"/>
      <c r="D7" s="2"/>
      <c r="E7" s="2"/>
      <c r="F7" s="90" t="str">
        <f>IF(NOT(ISBLANK(T5W_EDU[[#This Row],['#org+leader]])),VLOOKUP(T5W_EDU[[#This Row],['#org+leader]],Organizaciones!$A:$C,3,FALSE),"")</f>
        <v/>
      </c>
      <c r="G7" s="3" t="str">
        <f>IF(AND(NOT(ISBLANK(T5W_EDU[[#This Row],['#org+leader]])),T5W_EDU[[#This Row],['#meta+hrp]]="Sí"),
VLOOKUP(CONCATENATE($A$1, " # ",VLOOKUP( T5W_EDU[[#This Row],['#org+leader]],Clusters___Org[['#organization+name+selected]:['#meta+check_cluster_org]],2,FALSE)), Clusters___Org['#meta+check_cluster_org],1,FALSE),"")</f>
        <v/>
      </c>
      <c r="H7" s="2"/>
      <c r="I7" s="74" t="str" cm="1">
        <f t="array" ref="I7">IF(NOT(ISBLANK(T5W_EDU[[#This Row],['#project+code_name]])),VALUE(VLOOKUP(LEFT(T5W_EDU[[#This Row],['#project+code_name]],255),LEFT(Cluster___Org___Projects[['#project+code_name]:['#project+id]],255),2,FALSE)),"")</f>
        <v/>
      </c>
      <c r="J7"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7" s="2"/>
      <c r="L7" s="108" t="str">
        <f>IF(NOT(ISBLANK(T5W_EDU[[#This Row],['#org+impl]])),VLOOKUP(T5W_ASH[[#This Row],['#org+impl]],Organizaciones!$A:$C,3,FALSE),"")</f>
        <v/>
      </c>
      <c r="M7" s="1"/>
      <c r="N7" s="35" t="str" cm="1">
        <f t="array" aca="1" ref="N7" ca="1">IF(NOT(ISBLANK(T5W_EDU[[#This Row],['#adm1+name]])),
OFFSET(Admin1_1[[#Headers],['#adm1+name]],MATCH(T5W_EDU[[#This Row],['#adm1+name]],Admin1,0),1),
IF(ISNA(VLOOKUP(LEFT(T5W_EDU[[#This Row],['#project+code_name]],15),LEFT(Cluster___Org___Projects[['#project+code_name]:['#project+id]],15),2,FALSE))&lt;&gt;"", "","")
)</f>
        <v/>
      </c>
      <c r="O7" s="2"/>
      <c r="P7" s="70" t="str" cm="1">
        <f t="array" ref="P7">IF(NOT(ISBLANK(T5W_EDU[[#This Row],['#adm2+name]])),
CONCATENATE(T5W_EDU[[#This Row],['#adm1+code]],"-",T5W_EDU[[#This Row],['#adm2+name]]),
IF(ISNA(VLOOKUP(LEFT(T5W_EDU[[#This Row],['#project+code_name]],15),LEFT(Cluster___Org___Projects[['#project+code_name]:['#project+id]],15),2,FALSE))&lt;&gt;"", "","")
)</f>
        <v/>
      </c>
      <c r="Q7" s="35" t="str" cm="1">
        <f t="array" ref="Q7">IF(NOT(ISBLANK(T5W_EDU[[#This Row],['#adm2+name]])),
VLOOKUP(T5W_EDU[[#This Row],['#meta+check_adm1code_adm2name]],Admin2_1[#All],5,FALSE),
IF(ISNA(VLOOKUP(LEFT(T5W_EDU[[#This Row],['#project+code_name]],15),LEFT(Cluster___Org___Projects[['#project+code_name]:['#project+id]],15),2,FALSE))&lt;&gt;"", "","")
)</f>
        <v/>
      </c>
      <c r="R7" s="2"/>
      <c r="S7" s="70" t="str" cm="1">
        <f t="array" ref="S7">IF(NOT(ISBLANK(T5W_EDU[[#This Row],['#adm3+name]])),
CONCATENATE(T5W_EDU[[#This Row],['#adm2+code]],"-",T5W_EDU[[#This Row],['#adm3+name]]),
IF(ISNA(VLOOKUP(LEFT(T5W_EDU[[#This Row],['#project+code_name]],15),LEFT(Cluster___Org___Projects[['#project+code_name]:['#project+id]],15),2,FALSE))&lt;&gt;"", "","")
)</f>
        <v/>
      </c>
      <c r="T7" s="35" t="str" cm="1">
        <f t="array" ref="T7">IF(NOT(ISBLANK(T5W_EDU[[#This Row],['#adm3+name]])),
VLOOKUP(T5W_EDU[[#This Row],['#meta+check_adm2code_adm3name]],Admin3_1[#All],5,FALSE),
IF(ISNA(VLOOKUP(LEFT(T5W_EDU[[#This Row],['#project+code_name]],15),LEFT(Cluster___Org___Projects[['#project+code_name]:['#project+id]],15),2,FALSE))&lt;&gt;"", "","")
)</f>
        <v/>
      </c>
      <c r="U7" s="57"/>
      <c r="V7" s="2"/>
      <c r="W7" s="2"/>
      <c r="X7" s="95"/>
      <c r="Y7" s="96"/>
      <c r="Z7" s="35"/>
      <c r="AA7" s="2"/>
      <c r="AB7" s="2"/>
      <c r="AC7" s="3" t="str" cm="1">
        <f t="array" ref="AC7">IF(T5W_EDU[[#This Row],['#activity+name+selected]]&lt;&gt;"",VLOOKUP(LEFT(T5W_EDU[[#This Row],['#activity+name+selected]],255),LEFT(Logframe[['#activity+name+selected]:['#activity+indicator+unit]],255),2,FALSE),"")</f>
        <v/>
      </c>
      <c r="AD7" s="3" t="str" cm="1">
        <f t="array" ref="AD7">IF(T5W_EDU[[#This Row],['#activity+name+selected]]&lt;&gt;"",VLOOKUP(LEFT(T5W_EDU[[#This Row],['#activity+name+selected]],255),LEFT(Logframe[['#activity+name+selected]:['#activity+indicator+unit]],255),5,FALSE),"")</f>
        <v/>
      </c>
      <c r="AE7" s="3" t="str" cm="1">
        <f t="array" ref="AE7">IF(T5W_EDU[[#This Row],['#activity+name+selected]]&lt;&gt;"",VLOOKUP(LEFT(T5W_EDU[[#This Row],['#activity+name+selected]],255),LEFT(Logframe[['#activity+name+selected]:['#direct+beneficiaries]],255),11,FALSE),"")</f>
        <v/>
      </c>
      <c r="AF7" s="38"/>
      <c r="AG7" s="5"/>
      <c r="AH7" s="6"/>
      <c r="AI7" s="44"/>
      <c r="AJ7" s="126"/>
      <c r="AK7" s="47"/>
      <c r="AL7" s="27"/>
      <c r="AM7" s="41"/>
      <c r="AN7" s="41"/>
      <c r="AO7" s="42"/>
      <c r="AP7" s="27"/>
      <c r="AQ7" s="27"/>
      <c r="AR7" s="27"/>
      <c r="AS7" s="27"/>
      <c r="AT7" s="27"/>
      <c r="AU7" s="27"/>
      <c r="AV7" s="27"/>
      <c r="AW7" s="52"/>
      <c r="AX7" s="27"/>
      <c r="AY7" s="52"/>
      <c r="AZ7" s="27"/>
      <c r="BA7" s="52"/>
      <c r="BB7" s="27"/>
      <c r="BC7" s="30"/>
      <c r="BD7" s="1"/>
    </row>
    <row r="8" spans="1:56" x14ac:dyDescent="0.25">
      <c r="A8" s="4"/>
      <c r="B8" s="75"/>
      <c r="C8" s="1"/>
      <c r="D8" s="2"/>
      <c r="E8" s="2"/>
      <c r="F8" s="104" t="str">
        <f>IF(NOT(ISBLANK(T5W_EDU[[#This Row],['#org+leader]])),VLOOKUP(T5W_EDU[[#This Row],['#org+leader]],Organizaciones!$A:$C,3,FALSE),"")</f>
        <v/>
      </c>
      <c r="G8" s="3" t="str">
        <f>IF(AND(NOT(ISBLANK(T5W_EDU[[#This Row],['#org+leader]])),T5W_EDU[[#This Row],['#meta+hrp]]="Sí"),
VLOOKUP(CONCATENATE($A$1, " # ",VLOOKUP( T5W_EDU[[#This Row],['#org+leader]],Clusters___Org[['#organization+name+selected]:['#meta+check_cluster_org]],2,FALSE)), Clusters___Org['#meta+check_cluster_org],1,FALSE),"")</f>
        <v/>
      </c>
      <c r="H8" s="2"/>
      <c r="I8" s="74" t="str" cm="1">
        <f t="array" ref="I8">IF(NOT(ISBLANK(T5W_EDU[[#This Row],['#project+code_name]])),VALUE(VLOOKUP(LEFT(T5W_EDU[[#This Row],['#project+code_name]],255),LEFT(Cluster___Org___Projects[['#project+code_name]:['#project+id]],255),2,FALSE)),"")</f>
        <v/>
      </c>
      <c r="J8"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8" s="2"/>
      <c r="L8" s="108" t="str">
        <f>IF(NOT(ISBLANK(T5W_EDU[[#This Row],['#org+impl]])),VLOOKUP(T5W_ASH[[#This Row],['#org+impl]],Organizaciones!$A:$C,3,FALSE),"")</f>
        <v/>
      </c>
      <c r="M8" s="1"/>
      <c r="N8" s="35" t="str" cm="1">
        <f t="array" aca="1" ref="N8" ca="1">IF(NOT(ISBLANK(T5W_EDU[[#This Row],['#adm1+name]])),
OFFSET(Admin1_1[[#Headers],['#adm1+name]],MATCH(T5W_EDU[[#This Row],['#adm1+name]],Admin1,0),1),
IF(ISNA(VLOOKUP(LEFT(T5W_EDU[[#This Row],['#project+code_name]],15),LEFT(Cluster___Org___Projects[['#project+code_name]:['#project+id]],15),2,FALSE))&lt;&gt;"", "","")
)</f>
        <v/>
      </c>
      <c r="O8" s="2"/>
      <c r="P8" s="70" t="str" cm="1">
        <f t="array" ref="P8">IF(NOT(ISBLANK(T5W_EDU[[#This Row],['#adm2+name]])),
CONCATENATE(T5W_EDU[[#This Row],['#adm1+code]],"-",T5W_EDU[[#This Row],['#adm2+name]]),
IF(ISNA(VLOOKUP(LEFT(T5W_EDU[[#This Row],['#project+code_name]],15),LEFT(Cluster___Org___Projects[['#project+code_name]:['#project+id]],15),2,FALSE))&lt;&gt;"", "","")
)</f>
        <v/>
      </c>
      <c r="Q8" s="35" t="str" cm="1">
        <f t="array" ref="Q8">IF(NOT(ISBLANK(T5W_EDU[[#This Row],['#adm2+name]])),
VLOOKUP(T5W_EDU[[#This Row],['#meta+check_adm1code_adm2name]],Admin2_1[#All],5,FALSE),
IF(ISNA(VLOOKUP(LEFT(T5W_EDU[[#This Row],['#project+code_name]],15),LEFT(Cluster___Org___Projects[['#project+code_name]:['#project+id]],15),2,FALSE))&lt;&gt;"", "","")
)</f>
        <v/>
      </c>
      <c r="R8" s="2"/>
      <c r="S8" s="70" t="str" cm="1">
        <f t="array" ref="S8">IF(NOT(ISBLANK(T5W_EDU[[#This Row],['#adm3+name]])),
CONCATENATE(T5W_EDU[[#This Row],['#adm2+code]],"-",T5W_EDU[[#This Row],['#adm3+name]]),
IF(ISNA(VLOOKUP(LEFT(T5W_EDU[[#This Row],['#project+code_name]],15),LEFT(Cluster___Org___Projects[['#project+code_name]:['#project+id]],15),2,FALSE))&lt;&gt;"", "","")
)</f>
        <v/>
      </c>
      <c r="T8" s="35" t="str" cm="1">
        <f t="array" ref="T8">IF(NOT(ISBLANK(T5W_EDU[[#This Row],['#adm3+name]])),
VLOOKUP(T5W_EDU[[#This Row],['#meta+check_adm2code_adm3name]],Admin3_1[#All],5,FALSE),
IF(ISNA(VLOOKUP(LEFT(T5W_EDU[[#This Row],['#project+code_name]],15),LEFT(Cluster___Org___Projects[['#project+code_name]:['#project+id]],15),2,FALSE))&lt;&gt;"", "","")
)</f>
        <v/>
      </c>
      <c r="U8" s="57"/>
      <c r="V8" s="2"/>
      <c r="W8" s="2"/>
      <c r="X8" s="95"/>
      <c r="Y8" s="96"/>
      <c r="Z8" s="35"/>
      <c r="AA8" s="2"/>
      <c r="AB8" s="2"/>
      <c r="AC8" s="3" t="str" cm="1">
        <f t="array" ref="AC8">IF(T5W_EDU[[#This Row],['#activity+name+selected]]&lt;&gt;"",VLOOKUP(LEFT(T5W_EDU[[#This Row],['#activity+name+selected]],255),LEFT(Logframe[['#activity+name+selected]:['#activity+indicator+unit]],255),2,FALSE),"")</f>
        <v/>
      </c>
      <c r="AD8" s="3" t="str" cm="1">
        <f t="array" ref="AD8">IF(T5W_EDU[[#This Row],['#activity+name+selected]]&lt;&gt;"",VLOOKUP(LEFT(T5W_EDU[[#This Row],['#activity+name+selected]],255),LEFT(Logframe[['#activity+name+selected]:['#activity+indicator+unit]],255),5,FALSE),"")</f>
        <v/>
      </c>
      <c r="AE8" s="3" t="str" cm="1">
        <f t="array" ref="AE8">IF(T5W_EDU[[#This Row],['#activity+name+selected]]&lt;&gt;"",VLOOKUP(LEFT(T5W_EDU[[#This Row],['#activity+name+selected]],255),LEFT(Logframe[['#activity+name+selected]:['#direct+beneficiaries]],255),11,FALSE),"")</f>
        <v/>
      </c>
      <c r="AF8" s="38"/>
      <c r="AG8" s="5"/>
      <c r="AH8" s="6"/>
      <c r="AI8" s="44"/>
      <c r="AJ8" s="126"/>
      <c r="AK8" s="47"/>
      <c r="AL8" s="27"/>
      <c r="AM8" s="41"/>
      <c r="AN8" s="41"/>
      <c r="AO8" s="42"/>
      <c r="AP8" s="27"/>
      <c r="AQ8" s="27"/>
      <c r="AR8" s="27"/>
      <c r="AS8" s="27"/>
      <c r="AT8" s="27"/>
      <c r="AU8" s="27"/>
      <c r="AV8" s="27"/>
      <c r="AW8" s="52"/>
      <c r="AX8" s="27"/>
      <c r="AY8" s="52"/>
      <c r="AZ8" s="27"/>
      <c r="BA8" s="52"/>
      <c r="BB8" s="27"/>
      <c r="BC8" s="30"/>
      <c r="BD8" s="1"/>
    </row>
    <row r="9" spans="1:56" x14ac:dyDescent="0.25">
      <c r="A9" s="4"/>
      <c r="B9" s="75"/>
      <c r="C9" s="1"/>
      <c r="D9" s="2"/>
      <c r="E9" s="2"/>
      <c r="F9" s="104" t="str">
        <f>IF(NOT(ISBLANK(T5W_EDU[[#This Row],['#org+leader]])),VLOOKUP(T5W_EDU[[#This Row],['#org+leader]],Organizaciones!$A:$C,3,FALSE),"")</f>
        <v/>
      </c>
      <c r="G9" s="3" t="str">
        <f>IF(AND(NOT(ISBLANK(T5W_EDU[[#This Row],['#org+leader]])),T5W_EDU[[#This Row],['#meta+hrp]]="Sí"),
VLOOKUP(CONCATENATE($A$1, " # ",VLOOKUP( T5W_EDU[[#This Row],['#org+leader]],Clusters___Org[['#organization+name+selected]:['#meta+check_cluster_org]],2,FALSE)), Clusters___Org['#meta+check_cluster_org],1,FALSE),"")</f>
        <v/>
      </c>
      <c r="H9" s="2"/>
      <c r="I9" s="74" t="str" cm="1">
        <f t="array" ref="I9">IF(NOT(ISBLANK(T5W_EDU[[#This Row],['#project+code_name]])),VALUE(VLOOKUP(LEFT(T5W_EDU[[#This Row],['#project+code_name]],255),LEFT(Cluster___Org___Projects[['#project+code_name]:['#project+id]],255),2,FALSE)),"")</f>
        <v/>
      </c>
      <c r="J9"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9" s="2"/>
      <c r="L9" s="108" t="str">
        <f>IF(NOT(ISBLANK(T5W_EDU[[#This Row],['#org+impl]])),VLOOKUP(T5W_ASH[[#This Row],['#org+impl]],Organizaciones!$A:$C,3,FALSE),"")</f>
        <v/>
      </c>
      <c r="M9" s="1"/>
      <c r="N9" s="35" t="str" cm="1">
        <f t="array" aca="1" ref="N9" ca="1">IF(NOT(ISBLANK(T5W_EDU[[#This Row],['#adm1+name]])),
OFFSET(Admin1_1[[#Headers],['#adm1+name]],MATCH(T5W_EDU[[#This Row],['#adm1+name]],Admin1,0),1),
IF(ISNA(VLOOKUP(LEFT(T5W_EDU[[#This Row],['#project+code_name]],15),LEFT(Cluster___Org___Projects[['#project+code_name]:['#project+id]],15),2,FALSE))&lt;&gt;"", "","")
)</f>
        <v/>
      </c>
      <c r="O9" s="2"/>
      <c r="P9" s="70" t="str" cm="1">
        <f t="array" ref="P9">IF(NOT(ISBLANK(T5W_EDU[[#This Row],['#adm2+name]])),
CONCATENATE(T5W_EDU[[#This Row],['#adm1+code]],"-",T5W_EDU[[#This Row],['#adm2+name]]),
IF(ISNA(VLOOKUP(LEFT(T5W_EDU[[#This Row],['#project+code_name]],15),LEFT(Cluster___Org___Projects[['#project+code_name]:['#project+id]],15),2,FALSE))&lt;&gt;"", "","")
)</f>
        <v/>
      </c>
      <c r="Q9" s="35" t="str" cm="1">
        <f t="array" ref="Q9">IF(NOT(ISBLANK(T5W_EDU[[#This Row],['#adm2+name]])),
VLOOKUP(T5W_EDU[[#This Row],['#meta+check_adm1code_adm2name]],Admin2_1[#All],5,FALSE),
IF(ISNA(VLOOKUP(LEFT(T5W_EDU[[#This Row],['#project+code_name]],15),LEFT(Cluster___Org___Projects[['#project+code_name]:['#project+id]],15),2,FALSE))&lt;&gt;"", "","")
)</f>
        <v/>
      </c>
      <c r="R9" s="2"/>
      <c r="S9" s="70" t="str" cm="1">
        <f t="array" ref="S9">IF(NOT(ISBLANK(T5W_EDU[[#This Row],['#adm3+name]])),
CONCATENATE(T5W_EDU[[#This Row],['#adm2+code]],"-",T5W_EDU[[#This Row],['#adm3+name]]),
IF(ISNA(VLOOKUP(LEFT(T5W_EDU[[#This Row],['#project+code_name]],15),LEFT(Cluster___Org___Projects[['#project+code_name]:['#project+id]],15),2,FALSE))&lt;&gt;"", "","")
)</f>
        <v/>
      </c>
      <c r="T9" s="35" t="str" cm="1">
        <f t="array" ref="T9">IF(NOT(ISBLANK(T5W_EDU[[#This Row],['#adm3+name]])),
VLOOKUP(T5W_EDU[[#This Row],['#meta+check_adm2code_adm3name]],Admin3_1[#All],5,FALSE),
IF(ISNA(VLOOKUP(LEFT(T5W_EDU[[#This Row],['#project+code_name]],15),LEFT(Cluster___Org___Projects[['#project+code_name]:['#project+id]],15),2,FALSE))&lt;&gt;"", "","")
)</f>
        <v/>
      </c>
      <c r="U9" s="57"/>
      <c r="V9" s="2"/>
      <c r="W9" s="2"/>
      <c r="X9" s="95"/>
      <c r="Y9" s="96"/>
      <c r="Z9" s="35"/>
      <c r="AA9" s="2"/>
      <c r="AB9" s="2"/>
      <c r="AC9" s="3" t="str" cm="1">
        <f t="array" ref="AC9">IF(T5W_EDU[[#This Row],['#activity+name+selected]]&lt;&gt;"",VLOOKUP(LEFT(T5W_EDU[[#This Row],['#activity+name+selected]],255),LEFT(Logframe[['#activity+name+selected]:['#activity+indicator+unit]],255),2,FALSE),"")</f>
        <v/>
      </c>
      <c r="AD9" s="3" t="str" cm="1">
        <f t="array" ref="AD9">IF(T5W_EDU[[#This Row],['#activity+name+selected]]&lt;&gt;"",VLOOKUP(LEFT(T5W_EDU[[#This Row],['#activity+name+selected]],255),LEFT(Logframe[['#activity+name+selected]:['#activity+indicator+unit]],255),5,FALSE),"")</f>
        <v/>
      </c>
      <c r="AE9" s="3" t="str" cm="1">
        <f t="array" ref="AE9">IF(T5W_EDU[[#This Row],['#activity+name+selected]]&lt;&gt;"",VLOOKUP(LEFT(T5W_EDU[[#This Row],['#activity+name+selected]],255),LEFT(Logframe[['#activity+name+selected]:['#direct+beneficiaries]],255),11,FALSE),"")</f>
        <v/>
      </c>
      <c r="AF9" s="38"/>
      <c r="AG9" s="5"/>
      <c r="AH9" s="6"/>
      <c r="AI9" s="44"/>
      <c r="AJ9" s="126"/>
      <c r="AK9" s="47"/>
      <c r="AL9" s="27"/>
      <c r="AM9" s="41"/>
      <c r="AN9" s="41"/>
      <c r="AO9" s="42"/>
      <c r="AP9" s="27"/>
      <c r="AQ9" s="27"/>
      <c r="AR9" s="27"/>
      <c r="AS9" s="27"/>
      <c r="AT9" s="27"/>
      <c r="AU9" s="27"/>
      <c r="AV9" s="27"/>
      <c r="AW9" s="52"/>
      <c r="AX9" s="27"/>
      <c r="AY9" s="52"/>
      <c r="AZ9" s="27"/>
      <c r="BA9" s="52"/>
      <c r="BB9" s="27"/>
      <c r="BC9" s="30"/>
      <c r="BD9" s="1"/>
    </row>
    <row r="10" spans="1:56" x14ac:dyDescent="0.25">
      <c r="A10" s="4"/>
      <c r="B10" s="75"/>
      <c r="C10" s="2"/>
      <c r="D10" s="2"/>
      <c r="E10" s="2"/>
      <c r="F10" s="90" t="str">
        <f>IF(NOT(ISBLANK(T5W_EDU[[#This Row],['#org+leader]])),VLOOKUP(T5W_EDU[[#This Row],['#org+leader]],Organizaciones!$A:$C,3,FALSE),"")</f>
        <v/>
      </c>
      <c r="G10" s="3" t="str">
        <f>IF(AND(NOT(ISBLANK(T5W_EDU[[#This Row],['#org+leader]])),T5W_EDU[[#This Row],['#meta+hrp]]="Sí"),
VLOOKUP(CONCATENATE($A$1, " # ",VLOOKUP( T5W_EDU[[#This Row],['#org+leader]],Clusters___Org[['#organization+name+selected]:['#meta+check_cluster_org]],2,FALSE)), Clusters___Org['#meta+check_cluster_org],1,FALSE),"")</f>
        <v/>
      </c>
      <c r="H10" s="2"/>
      <c r="I10" s="74" t="str" cm="1">
        <f t="array" ref="I10">IF(NOT(ISBLANK(T5W_EDU[[#This Row],['#project+code_name]])),VALUE(VLOOKUP(LEFT(T5W_EDU[[#This Row],['#project+code_name]],255),LEFT(Cluster___Org___Projects[['#project+code_name]:['#project+id]],255),2,FALSE)),"")</f>
        <v/>
      </c>
      <c r="J10"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0" s="2"/>
      <c r="L10" s="108" t="str">
        <f>IF(NOT(ISBLANK(T5W_EDU[[#This Row],['#org+impl]])),VLOOKUP(T5W_ASH[[#This Row],['#org+impl]],Organizaciones!$A:$C,3,FALSE),"")</f>
        <v/>
      </c>
      <c r="M10" s="1"/>
      <c r="N10" s="35" t="str" cm="1">
        <f t="array" aca="1" ref="N10" ca="1">IF(NOT(ISBLANK(T5W_EDU[[#This Row],['#adm1+name]])),
OFFSET(Admin1_1[[#Headers],['#adm1+name]],MATCH(T5W_EDU[[#This Row],['#adm1+name]],Admin1,0),1),
IF(ISNA(VLOOKUP(LEFT(T5W_EDU[[#This Row],['#project+code_name]],15),LEFT(Cluster___Org___Projects[['#project+code_name]:['#project+id]],15),2,FALSE))&lt;&gt;"", "","")
)</f>
        <v/>
      </c>
      <c r="O10" s="2"/>
      <c r="P10" s="70" t="str" cm="1">
        <f t="array" ref="P10">IF(NOT(ISBLANK(T5W_EDU[[#This Row],['#adm2+name]])),
CONCATENATE(T5W_EDU[[#This Row],['#adm1+code]],"-",T5W_EDU[[#This Row],['#adm2+name]]),
IF(ISNA(VLOOKUP(LEFT(T5W_EDU[[#This Row],['#project+code_name]],15),LEFT(Cluster___Org___Projects[['#project+code_name]:['#project+id]],15),2,FALSE))&lt;&gt;"", "","")
)</f>
        <v/>
      </c>
      <c r="Q10" s="35" t="str" cm="1">
        <f t="array" ref="Q10">IF(NOT(ISBLANK(T5W_EDU[[#This Row],['#adm2+name]])),
VLOOKUP(T5W_EDU[[#This Row],['#meta+check_adm1code_adm2name]],Admin2_1[#All],5,FALSE),
IF(ISNA(VLOOKUP(LEFT(T5W_EDU[[#This Row],['#project+code_name]],15),LEFT(Cluster___Org___Projects[['#project+code_name]:['#project+id]],15),2,FALSE))&lt;&gt;"", "","")
)</f>
        <v/>
      </c>
      <c r="R10" s="2"/>
      <c r="S10" s="70" t="str" cm="1">
        <f t="array" ref="S10">IF(NOT(ISBLANK(T5W_EDU[[#This Row],['#adm3+name]])),
CONCATENATE(T5W_EDU[[#This Row],['#adm2+code]],"-",T5W_EDU[[#This Row],['#adm3+name]]),
IF(ISNA(VLOOKUP(LEFT(T5W_EDU[[#This Row],['#project+code_name]],15),LEFT(Cluster___Org___Projects[['#project+code_name]:['#project+id]],15),2,FALSE))&lt;&gt;"", "","")
)</f>
        <v/>
      </c>
      <c r="T10" s="35" t="str" cm="1">
        <f t="array" ref="T10">IF(NOT(ISBLANK(T5W_EDU[[#This Row],['#adm3+name]])),
VLOOKUP(T5W_EDU[[#This Row],['#meta+check_adm2code_adm3name]],Admin3_1[#All],5,FALSE),
IF(ISNA(VLOOKUP(LEFT(T5W_EDU[[#This Row],['#project+code_name]],15),LEFT(Cluster___Org___Projects[['#project+code_name]:['#project+id]],15),2,FALSE))&lt;&gt;"", "","")
)</f>
        <v/>
      </c>
      <c r="U10" s="57"/>
      <c r="V10" s="2"/>
      <c r="W10" s="2"/>
      <c r="X10" s="95"/>
      <c r="Y10" s="96"/>
      <c r="Z10" s="35"/>
      <c r="AA10" s="2"/>
      <c r="AB10" s="2"/>
      <c r="AC10" s="3" t="str" cm="1">
        <f t="array" ref="AC10">IF(T5W_EDU[[#This Row],['#activity+name+selected]]&lt;&gt;"",VLOOKUP(LEFT(T5W_EDU[[#This Row],['#activity+name+selected]],255),LEFT(Logframe[['#activity+name+selected]:['#activity+indicator+unit]],255),2,FALSE),"")</f>
        <v/>
      </c>
      <c r="AD10" s="3" t="str" cm="1">
        <f t="array" ref="AD10">IF(T5W_EDU[[#This Row],['#activity+name+selected]]&lt;&gt;"",VLOOKUP(LEFT(T5W_EDU[[#This Row],['#activity+name+selected]],255),LEFT(Logframe[['#activity+name+selected]:['#activity+indicator+unit]],255),5,FALSE),"")</f>
        <v/>
      </c>
      <c r="AE10" s="3" t="str" cm="1">
        <f t="array" ref="AE10">IF(T5W_EDU[[#This Row],['#activity+name+selected]]&lt;&gt;"",VLOOKUP(LEFT(T5W_EDU[[#This Row],['#activity+name+selected]],255),LEFT(Logframe[['#activity+name+selected]:['#direct+beneficiaries]],255),11,FALSE),"")</f>
        <v/>
      </c>
      <c r="AF10" s="38"/>
      <c r="AG10" s="5"/>
      <c r="AH10" s="6"/>
      <c r="AI10" s="44"/>
      <c r="AJ10" s="126"/>
      <c r="AK10" s="47"/>
      <c r="AL10" s="27"/>
      <c r="AM10" s="41"/>
      <c r="AN10" s="41"/>
      <c r="AO10" s="42"/>
      <c r="AP10" s="27"/>
      <c r="AQ10" s="27"/>
      <c r="AR10" s="27"/>
      <c r="AS10" s="27"/>
      <c r="AT10" s="27"/>
      <c r="AU10" s="27"/>
      <c r="AV10" s="27"/>
      <c r="AW10" s="52"/>
      <c r="AX10" s="27"/>
      <c r="AY10" s="52"/>
      <c r="AZ10" s="27"/>
      <c r="BA10" s="52"/>
      <c r="BB10" s="27"/>
      <c r="BC10" s="30"/>
      <c r="BD10" s="1"/>
    </row>
    <row r="11" spans="1:56" x14ac:dyDescent="0.25">
      <c r="A11" s="4"/>
      <c r="B11" s="75"/>
      <c r="C11" s="2"/>
      <c r="D11" s="2"/>
      <c r="E11" s="2"/>
      <c r="F11" s="90" t="str">
        <f>IF(NOT(ISBLANK(T5W_EDU[[#This Row],['#org+leader]])),VLOOKUP(T5W_EDU[[#This Row],['#org+leader]],Organizaciones!$A:$C,3,FALSE),"")</f>
        <v/>
      </c>
      <c r="G11" s="3" t="str">
        <f>IF(AND(NOT(ISBLANK(T5W_EDU[[#This Row],['#org+leader]])),T5W_EDU[[#This Row],['#meta+hrp]]="Sí"),
VLOOKUP(CONCATENATE($A$1, " # ",VLOOKUP( T5W_EDU[[#This Row],['#org+leader]],Clusters___Org[['#organization+name+selected]:['#meta+check_cluster_org]],2,FALSE)), Clusters___Org['#meta+check_cluster_org],1,FALSE),"")</f>
        <v/>
      </c>
      <c r="H11" s="2"/>
      <c r="I11" s="74" t="str" cm="1">
        <f t="array" ref="I11">IF(NOT(ISBLANK(T5W_EDU[[#This Row],['#project+code_name]])),VALUE(VLOOKUP(LEFT(T5W_EDU[[#This Row],['#project+code_name]],255),LEFT(Cluster___Org___Projects[['#project+code_name]:['#project+id]],255),2,FALSE)),"")</f>
        <v/>
      </c>
      <c r="J11"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1" s="2"/>
      <c r="L11" s="108" t="str">
        <f>IF(NOT(ISBLANK(T5W_EDU[[#This Row],['#org+impl]])),VLOOKUP(T5W_ASH[[#This Row],['#org+impl]],Organizaciones!$A:$C,3,FALSE),"")</f>
        <v/>
      </c>
      <c r="M11" s="1"/>
      <c r="N11" s="35" t="str" cm="1">
        <f t="array" aca="1" ref="N11" ca="1">IF(NOT(ISBLANK(T5W_EDU[[#This Row],['#adm1+name]])),
OFFSET(Admin1_1[[#Headers],['#adm1+name]],MATCH(T5W_EDU[[#This Row],['#adm1+name]],Admin1,0),1),
IF(ISNA(VLOOKUP(LEFT(T5W_EDU[[#This Row],['#project+code_name]],15),LEFT(Cluster___Org___Projects[['#project+code_name]:['#project+id]],15),2,FALSE))&lt;&gt;"", "","")
)</f>
        <v/>
      </c>
      <c r="O11" s="2"/>
      <c r="P11" s="70" t="str" cm="1">
        <f t="array" ref="P11">IF(NOT(ISBLANK(T5W_EDU[[#This Row],['#adm2+name]])),
CONCATENATE(T5W_EDU[[#This Row],['#adm1+code]],"-",T5W_EDU[[#This Row],['#adm2+name]]),
IF(ISNA(VLOOKUP(LEFT(T5W_EDU[[#This Row],['#project+code_name]],15),LEFT(Cluster___Org___Projects[['#project+code_name]:['#project+id]],15),2,FALSE))&lt;&gt;"", "","")
)</f>
        <v/>
      </c>
      <c r="Q11" s="35" t="str" cm="1">
        <f t="array" ref="Q11">IF(NOT(ISBLANK(T5W_EDU[[#This Row],['#adm2+name]])),
VLOOKUP(T5W_EDU[[#This Row],['#meta+check_adm1code_adm2name]],Admin2_1[#All],5,FALSE),
IF(ISNA(VLOOKUP(LEFT(T5W_EDU[[#This Row],['#project+code_name]],15),LEFT(Cluster___Org___Projects[['#project+code_name]:['#project+id]],15),2,FALSE))&lt;&gt;"", "","")
)</f>
        <v/>
      </c>
      <c r="R11" s="2"/>
      <c r="S11" s="70" t="str" cm="1">
        <f t="array" ref="S11">IF(NOT(ISBLANK(T5W_EDU[[#This Row],['#adm3+name]])),
CONCATENATE(T5W_EDU[[#This Row],['#adm2+code]],"-",T5W_EDU[[#This Row],['#adm3+name]]),
IF(ISNA(VLOOKUP(LEFT(T5W_EDU[[#This Row],['#project+code_name]],15),LEFT(Cluster___Org___Projects[['#project+code_name]:['#project+id]],15),2,FALSE))&lt;&gt;"", "","")
)</f>
        <v/>
      </c>
      <c r="T11" s="35" t="str" cm="1">
        <f t="array" ref="T11">IF(NOT(ISBLANK(T5W_EDU[[#This Row],['#adm3+name]])),
VLOOKUP(T5W_EDU[[#This Row],['#meta+check_adm2code_adm3name]],Admin3_1[#All],5,FALSE),
IF(ISNA(VLOOKUP(LEFT(T5W_EDU[[#This Row],['#project+code_name]],15),LEFT(Cluster___Org___Projects[['#project+code_name]:['#project+id]],15),2,FALSE))&lt;&gt;"", "","")
)</f>
        <v/>
      </c>
      <c r="U11" s="57"/>
      <c r="V11" s="2"/>
      <c r="W11" s="2"/>
      <c r="X11" s="95"/>
      <c r="Y11" s="96"/>
      <c r="Z11" s="35"/>
      <c r="AA11" s="2"/>
      <c r="AB11" s="2"/>
      <c r="AC11" s="3" t="str" cm="1">
        <f t="array" ref="AC11">IF(T5W_EDU[[#This Row],['#activity+name+selected]]&lt;&gt;"",VLOOKUP(LEFT(T5W_EDU[[#This Row],['#activity+name+selected]],255),LEFT(Logframe[['#activity+name+selected]:['#activity+indicator+unit]],255),2,FALSE),"")</f>
        <v/>
      </c>
      <c r="AD11" s="3" t="str" cm="1">
        <f t="array" ref="AD11">IF(T5W_EDU[[#This Row],['#activity+name+selected]]&lt;&gt;"",VLOOKUP(LEFT(T5W_EDU[[#This Row],['#activity+name+selected]],255),LEFT(Logframe[['#activity+name+selected]:['#activity+indicator+unit]],255),5,FALSE),"")</f>
        <v/>
      </c>
      <c r="AE11" s="3" t="str" cm="1">
        <f t="array" ref="AE11">IF(T5W_EDU[[#This Row],['#activity+name+selected]]&lt;&gt;"",VLOOKUP(LEFT(T5W_EDU[[#This Row],['#activity+name+selected]],255),LEFT(Logframe[['#activity+name+selected]:['#direct+beneficiaries]],255),11,FALSE),"")</f>
        <v/>
      </c>
      <c r="AF11" s="38"/>
      <c r="AG11" s="5"/>
      <c r="AH11" s="6"/>
      <c r="AI11" s="44"/>
      <c r="AJ11" s="126"/>
      <c r="AK11" s="47"/>
      <c r="AL11" s="27"/>
      <c r="AM11" s="41"/>
      <c r="AN11" s="41"/>
      <c r="AO11" s="42"/>
      <c r="AP11" s="27"/>
      <c r="AQ11" s="27"/>
      <c r="AR11" s="27"/>
      <c r="AS11" s="27"/>
      <c r="AT11" s="27"/>
      <c r="AU11" s="27"/>
      <c r="AV11" s="27"/>
      <c r="AW11" s="52"/>
      <c r="AX11" s="27"/>
      <c r="AY11" s="52"/>
      <c r="AZ11" s="27"/>
      <c r="BA11" s="52"/>
      <c r="BB11" s="27"/>
      <c r="BC11" s="30"/>
      <c r="BD11" s="1"/>
    </row>
    <row r="12" spans="1:56" x14ac:dyDescent="0.25">
      <c r="A12" s="4"/>
      <c r="B12" s="75"/>
      <c r="C12" s="2"/>
      <c r="D12" s="2"/>
      <c r="E12" s="2"/>
      <c r="F12" s="90" t="str">
        <f>IF(NOT(ISBLANK(T5W_EDU[[#This Row],['#org+leader]])),VLOOKUP(T5W_EDU[[#This Row],['#org+leader]],Organizaciones!$A:$C,3,FALSE),"")</f>
        <v/>
      </c>
      <c r="G12" s="3" t="str">
        <f>IF(AND(NOT(ISBLANK(T5W_EDU[[#This Row],['#org+leader]])),T5W_EDU[[#This Row],['#meta+hrp]]="Sí"),
VLOOKUP(CONCATENATE($A$1, " # ",VLOOKUP( T5W_EDU[[#This Row],['#org+leader]],Clusters___Org[['#organization+name+selected]:['#meta+check_cluster_org]],2,FALSE)), Clusters___Org['#meta+check_cluster_org],1,FALSE),"")</f>
        <v/>
      </c>
      <c r="H12" s="2"/>
      <c r="I12" s="74" t="str" cm="1">
        <f t="array" ref="I12">IF(NOT(ISBLANK(T5W_EDU[[#This Row],['#project+code_name]])),VALUE(VLOOKUP(LEFT(T5W_EDU[[#This Row],['#project+code_name]],255),LEFT(Cluster___Org___Projects[['#project+code_name]:['#project+id]],255),2,FALSE)),"")</f>
        <v/>
      </c>
      <c r="J12"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2" s="2"/>
      <c r="L12" s="108" t="str">
        <f>IF(NOT(ISBLANK(T5W_EDU[[#This Row],['#org+impl]])),VLOOKUP(T5W_ASH[[#This Row],['#org+impl]],Organizaciones!$A:$C,3,FALSE),"")</f>
        <v/>
      </c>
      <c r="M12" s="1"/>
      <c r="N12" s="35" t="str" cm="1">
        <f t="array" aca="1" ref="N12" ca="1">IF(NOT(ISBLANK(T5W_EDU[[#This Row],['#adm1+name]])),
OFFSET(Admin1_1[[#Headers],['#adm1+name]],MATCH(T5W_EDU[[#This Row],['#adm1+name]],Admin1,0),1),
IF(ISNA(VLOOKUP(LEFT(T5W_EDU[[#This Row],['#project+code_name]],15),LEFT(Cluster___Org___Projects[['#project+code_name]:['#project+id]],15),2,FALSE))&lt;&gt;"", "","")
)</f>
        <v/>
      </c>
      <c r="O12" s="2"/>
      <c r="P12" s="70" t="str" cm="1">
        <f t="array" ref="P12">IF(NOT(ISBLANK(T5W_EDU[[#This Row],['#adm2+name]])),
CONCATENATE(T5W_EDU[[#This Row],['#adm1+code]],"-",T5W_EDU[[#This Row],['#adm2+name]]),
IF(ISNA(VLOOKUP(LEFT(T5W_EDU[[#This Row],['#project+code_name]],15),LEFT(Cluster___Org___Projects[['#project+code_name]:['#project+id]],15),2,FALSE))&lt;&gt;"", "","")
)</f>
        <v/>
      </c>
      <c r="Q12" s="35" t="str" cm="1">
        <f t="array" ref="Q12">IF(NOT(ISBLANK(T5W_EDU[[#This Row],['#adm2+name]])),
VLOOKUP(T5W_EDU[[#This Row],['#meta+check_adm1code_adm2name]],Admin2_1[#All],5,FALSE),
IF(ISNA(VLOOKUP(LEFT(T5W_EDU[[#This Row],['#project+code_name]],15),LEFT(Cluster___Org___Projects[['#project+code_name]:['#project+id]],15),2,FALSE))&lt;&gt;"", "","")
)</f>
        <v/>
      </c>
      <c r="R12" s="2"/>
      <c r="S12" s="70" t="str" cm="1">
        <f t="array" ref="S12">IF(NOT(ISBLANK(T5W_EDU[[#This Row],['#adm3+name]])),
CONCATENATE(T5W_EDU[[#This Row],['#adm2+code]],"-",T5W_EDU[[#This Row],['#adm3+name]]),
IF(ISNA(VLOOKUP(LEFT(T5W_EDU[[#This Row],['#project+code_name]],15),LEFT(Cluster___Org___Projects[['#project+code_name]:['#project+id]],15),2,FALSE))&lt;&gt;"", "","")
)</f>
        <v/>
      </c>
      <c r="T12" s="35" t="str" cm="1">
        <f t="array" ref="T12">IF(NOT(ISBLANK(T5W_EDU[[#This Row],['#adm3+name]])),
VLOOKUP(T5W_EDU[[#This Row],['#meta+check_adm2code_adm3name]],Admin3_1[#All],5,FALSE),
IF(ISNA(VLOOKUP(LEFT(T5W_EDU[[#This Row],['#project+code_name]],15),LEFT(Cluster___Org___Projects[['#project+code_name]:['#project+id]],15),2,FALSE))&lt;&gt;"", "","")
)</f>
        <v/>
      </c>
      <c r="U12" s="57"/>
      <c r="V12" s="2"/>
      <c r="W12" s="2"/>
      <c r="X12" s="95"/>
      <c r="Y12" s="96"/>
      <c r="Z12" s="35"/>
      <c r="AA12" s="2"/>
      <c r="AB12" s="2"/>
      <c r="AC12" s="3" t="str" cm="1">
        <f t="array" ref="AC12">IF(T5W_EDU[[#This Row],['#activity+name+selected]]&lt;&gt;"",VLOOKUP(LEFT(T5W_EDU[[#This Row],['#activity+name+selected]],255),LEFT(Logframe[['#activity+name+selected]:['#activity+indicator+unit]],255),2,FALSE),"")</f>
        <v/>
      </c>
      <c r="AD12" s="3" t="str" cm="1">
        <f t="array" ref="AD12">IF(T5W_EDU[[#This Row],['#activity+name+selected]]&lt;&gt;"",VLOOKUP(LEFT(T5W_EDU[[#This Row],['#activity+name+selected]],255),LEFT(Logframe[['#activity+name+selected]:['#activity+indicator+unit]],255),5,FALSE),"")</f>
        <v/>
      </c>
      <c r="AE12" s="3" t="str" cm="1">
        <f t="array" ref="AE12">IF(T5W_EDU[[#This Row],['#activity+name+selected]]&lt;&gt;"",VLOOKUP(LEFT(T5W_EDU[[#This Row],['#activity+name+selected]],255),LEFT(Logframe[['#activity+name+selected]:['#direct+beneficiaries]],255),11,FALSE),"")</f>
        <v/>
      </c>
      <c r="AF12" s="38"/>
      <c r="AG12" s="5"/>
      <c r="AH12" s="6"/>
      <c r="AI12" s="44"/>
      <c r="AJ12" s="126"/>
      <c r="AK12" s="47"/>
      <c r="AL12" s="27"/>
      <c r="AM12" s="41"/>
      <c r="AN12" s="41"/>
      <c r="AO12" s="42"/>
      <c r="AP12" s="27"/>
      <c r="AQ12" s="27"/>
      <c r="AR12" s="27"/>
      <c r="AS12" s="27"/>
      <c r="AT12" s="27"/>
      <c r="AU12" s="27"/>
      <c r="AV12" s="27"/>
      <c r="AW12" s="52"/>
      <c r="AX12" s="27"/>
      <c r="AY12" s="52"/>
      <c r="AZ12" s="27"/>
      <c r="BA12" s="52"/>
      <c r="BB12" s="27"/>
      <c r="BC12" s="30"/>
      <c r="BD12" s="1"/>
    </row>
    <row r="13" spans="1:56" x14ac:dyDescent="0.25">
      <c r="A13" s="4"/>
      <c r="B13" s="75"/>
      <c r="C13" s="2"/>
      <c r="D13" s="2"/>
      <c r="E13" s="2"/>
      <c r="F13" s="90" t="str">
        <f>IF(NOT(ISBLANK(T5W_EDU[[#This Row],['#org+leader]])),VLOOKUP(T5W_EDU[[#This Row],['#org+leader]],Organizaciones!$A:$C,3,FALSE),"")</f>
        <v/>
      </c>
      <c r="G13" s="3" t="str">
        <f>IF(AND(NOT(ISBLANK(T5W_EDU[[#This Row],['#org+leader]])),T5W_EDU[[#This Row],['#meta+hrp]]="Sí"),
VLOOKUP(CONCATENATE($A$1, " # ",VLOOKUP( T5W_EDU[[#This Row],['#org+leader]],Clusters___Org[['#organization+name+selected]:['#meta+check_cluster_org]],2,FALSE)), Clusters___Org['#meta+check_cluster_org],1,FALSE),"")</f>
        <v/>
      </c>
      <c r="H13" s="2"/>
      <c r="I13" s="74" t="str" cm="1">
        <f t="array" ref="I13">IF(NOT(ISBLANK(T5W_EDU[[#This Row],['#project+code_name]])),VALUE(VLOOKUP(LEFT(T5W_EDU[[#This Row],['#project+code_name]],255),LEFT(Cluster___Org___Projects[['#project+code_name]:['#project+id]],255),2,FALSE)),"")</f>
        <v/>
      </c>
      <c r="J13"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3" s="2"/>
      <c r="L13" s="108" t="str">
        <f>IF(NOT(ISBLANK(T5W_EDU[[#This Row],['#org+impl]])),VLOOKUP(T5W_ASH[[#This Row],['#org+impl]],Organizaciones!$A:$C,3,FALSE),"")</f>
        <v/>
      </c>
      <c r="M13" s="1"/>
      <c r="N13" s="35" t="str" cm="1">
        <f t="array" aca="1" ref="N13" ca="1">IF(NOT(ISBLANK(T5W_EDU[[#This Row],['#adm1+name]])),
OFFSET(Admin1_1[[#Headers],['#adm1+name]],MATCH(T5W_EDU[[#This Row],['#adm1+name]],Admin1,0),1),
IF(ISNA(VLOOKUP(LEFT(T5W_EDU[[#This Row],['#project+code_name]],15),LEFT(Cluster___Org___Projects[['#project+code_name]:['#project+id]],15),2,FALSE))&lt;&gt;"", "","")
)</f>
        <v/>
      </c>
      <c r="O13" s="2"/>
      <c r="P13" s="70" t="str" cm="1">
        <f t="array" ref="P13">IF(NOT(ISBLANK(T5W_EDU[[#This Row],['#adm2+name]])),
CONCATENATE(T5W_EDU[[#This Row],['#adm1+code]],"-",T5W_EDU[[#This Row],['#adm2+name]]),
IF(ISNA(VLOOKUP(LEFT(T5W_EDU[[#This Row],['#project+code_name]],15),LEFT(Cluster___Org___Projects[['#project+code_name]:['#project+id]],15),2,FALSE))&lt;&gt;"", "","")
)</f>
        <v/>
      </c>
      <c r="Q13" s="35" t="str" cm="1">
        <f t="array" ref="Q13">IF(NOT(ISBLANK(T5W_EDU[[#This Row],['#adm2+name]])),
VLOOKUP(T5W_EDU[[#This Row],['#meta+check_adm1code_adm2name]],Admin2_1[#All],5,FALSE),
IF(ISNA(VLOOKUP(LEFT(T5W_EDU[[#This Row],['#project+code_name]],15),LEFT(Cluster___Org___Projects[['#project+code_name]:['#project+id]],15),2,FALSE))&lt;&gt;"", "","")
)</f>
        <v/>
      </c>
      <c r="R13" s="2"/>
      <c r="S13" s="70" t="str" cm="1">
        <f t="array" ref="S13">IF(NOT(ISBLANK(T5W_EDU[[#This Row],['#adm3+name]])),
CONCATENATE(T5W_EDU[[#This Row],['#adm2+code]],"-",T5W_EDU[[#This Row],['#adm3+name]]),
IF(ISNA(VLOOKUP(LEFT(T5W_EDU[[#This Row],['#project+code_name]],15),LEFT(Cluster___Org___Projects[['#project+code_name]:['#project+id]],15),2,FALSE))&lt;&gt;"", "","")
)</f>
        <v/>
      </c>
      <c r="T13" s="35" t="str" cm="1">
        <f t="array" ref="T13">IF(NOT(ISBLANK(T5W_EDU[[#This Row],['#adm3+name]])),
VLOOKUP(T5W_EDU[[#This Row],['#meta+check_adm2code_adm3name]],Admin3_1[#All],5,FALSE),
IF(ISNA(VLOOKUP(LEFT(T5W_EDU[[#This Row],['#project+code_name]],15),LEFT(Cluster___Org___Projects[['#project+code_name]:['#project+id]],15),2,FALSE))&lt;&gt;"", "","")
)</f>
        <v/>
      </c>
      <c r="U13" s="57"/>
      <c r="V13" s="2"/>
      <c r="W13" s="2"/>
      <c r="X13" s="95"/>
      <c r="Y13" s="96"/>
      <c r="Z13" s="35"/>
      <c r="AA13" s="2"/>
      <c r="AB13" s="2"/>
      <c r="AC13" s="3" t="str" cm="1">
        <f t="array" ref="AC13">IF(T5W_EDU[[#This Row],['#activity+name+selected]]&lt;&gt;"",VLOOKUP(LEFT(T5W_EDU[[#This Row],['#activity+name+selected]],255),LEFT(Logframe[['#activity+name+selected]:['#activity+indicator+unit]],255),2,FALSE),"")</f>
        <v/>
      </c>
      <c r="AD13" s="3" t="str" cm="1">
        <f t="array" ref="AD13">IF(T5W_EDU[[#This Row],['#activity+name+selected]]&lt;&gt;"",VLOOKUP(LEFT(T5W_EDU[[#This Row],['#activity+name+selected]],255),LEFT(Logframe[['#activity+name+selected]:['#activity+indicator+unit]],255),5,FALSE),"")</f>
        <v/>
      </c>
      <c r="AE13" s="3" t="str" cm="1">
        <f t="array" ref="AE13">IF(T5W_EDU[[#This Row],['#activity+name+selected]]&lt;&gt;"",VLOOKUP(LEFT(T5W_EDU[[#This Row],['#activity+name+selected]],255),LEFT(Logframe[['#activity+name+selected]:['#direct+beneficiaries]],255),11,FALSE),"")</f>
        <v/>
      </c>
      <c r="AF13" s="38"/>
      <c r="AG13" s="5"/>
      <c r="AH13" s="6"/>
      <c r="AI13" s="44"/>
      <c r="AJ13" s="126"/>
      <c r="AK13" s="47"/>
      <c r="AL13" s="27"/>
      <c r="AM13" s="41"/>
      <c r="AN13" s="41"/>
      <c r="AO13" s="42"/>
      <c r="AP13" s="27"/>
      <c r="AQ13" s="27"/>
      <c r="AR13" s="27"/>
      <c r="AS13" s="27"/>
      <c r="AT13" s="27"/>
      <c r="AU13" s="27"/>
      <c r="AV13" s="27"/>
      <c r="AW13" s="52"/>
      <c r="AX13" s="27"/>
      <c r="AY13" s="52"/>
      <c r="AZ13" s="27"/>
      <c r="BA13" s="52"/>
      <c r="BB13" s="27"/>
      <c r="BC13" s="30"/>
      <c r="BD13" s="1"/>
    </row>
    <row r="14" spans="1:56" x14ac:dyDescent="0.25">
      <c r="A14" s="4"/>
      <c r="B14" s="75"/>
      <c r="C14" s="2"/>
      <c r="D14" s="2"/>
      <c r="E14" s="2"/>
      <c r="F14" s="90" t="str">
        <f>IF(NOT(ISBLANK(T5W_EDU[[#This Row],['#org+leader]])),VLOOKUP(T5W_EDU[[#This Row],['#org+leader]],Organizaciones!$A:$C,3,FALSE),"")</f>
        <v/>
      </c>
      <c r="G14" s="3" t="str">
        <f>IF(AND(NOT(ISBLANK(T5W_EDU[[#This Row],['#org+leader]])),T5W_EDU[[#This Row],['#meta+hrp]]="Sí"),
VLOOKUP(CONCATENATE($A$1, " # ",VLOOKUP( T5W_EDU[[#This Row],['#org+leader]],Clusters___Org[['#organization+name+selected]:['#meta+check_cluster_org]],2,FALSE)), Clusters___Org['#meta+check_cluster_org],1,FALSE),"")</f>
        <v/>
      </c>
      <c r="H14" s="2"/>
      <c r="I14" s="74" t="str" cm="1">
        <f t="array" ref="I14">IF(NOT(ISBLANK(T5W_EDU[[#This Row],['#project+code_name]])),VALUE(VLOOKUP(LEFT(T5W_EDU[[#This Row],['#project+code_name]],255),LEFT(Cluster___Org___Projects[['#project+code_name]:['#project+id]],255),2,FALSE)),"")</f>
        <v/>
      </c>
      <c r="J14"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4" s="2"/>
      <c r="L14" s="108" t="str">
        <f>IF(NOT(ISBLANK(T5W_EDU[[#This Row],['#org+impl]])),VLOOKUP(T5W_ASH[[#This Row],['#org+impl]],Organizaciones!$A:$C,3,FALSE),"")</f>
        <v/>
      </c>
      <c r="M14" s="1"/>
      <c r="N14" s="35" t="str" cm="1">
        <f t="array" aca="1" ref="N14" ca="1">IF(NOT(ISBLANK(T5W_EDU[[#This Row],['#adm1+name]])),
OFFSET(Admin1_1[[#Headers],['#adm1+name]],MATCH(T5W_EDU[[#This Row],['#adm1+name]],Admin1,0),1),
IF(ISNA(VLOOKUP(LEFT(T5W_EDU[[#This Row],['#project+code_name]],15),LEFT(Cluster___Org___Projects[['#project+code_name]:['#project+id]],15),2,FALSE))&lt;&gt;"", "","")
)</f>
        <v/>
      </c>
      <c r="O14" s="2"/>
      <c r="P14" s="70" t="str" cm="1">
        <f t="array" ref="P14">IF(NOT(ISBLANK(T5W_EDU[[#This Row],['#adm2+name]])),
CONCATENATE(T5W_EDU[[#This Row],['#adm1+code]],"-",T5W_EDU[[#This Row],['#adm2+name]]),
IF(ISNA(VLOOKUP(LEFT(T5W_EDU[[#This Row],['#project+code_name]],15),LEFT(Cluster___Org___Projects[['#project+code_name]:['#project+id]],15),2,FALSE))&lt;&gt;"", "","")
)</f>
        <v/>
      </c>
      <c r="Q14" s="35" t="str" cm="1">
        <f t="array" ref="Q14">IF(NOT(ISBLANK(T5W_EDU[[#This Row],['#adm2+name]])),
VLOOKUP(T5W_EDU[[#This Row],['#meta+check_adm1code_adm2name]],Admin2_1[#All],5,FALSE),
IF(ISNA(VLOOKUP(LEFT(T5W_EDU[[#This Row],['#project+code_name]],15),LEFT(Cluster___Org___Projects[['#project+code_name]:['#project+id]],15),2,FALSE))&lt;&gt;"", "","")
)</f>
        <v/>
      </c>
      <c r="R14" s="2"/>
      <c r="S14" s="70" t="str" cm="1">
        <f t="array" ref="S14">IF(NOT(ISBLANK(T5W_EDU[[#This Row],['#adm3+name]])),
CONCATENATE(T5W_EDU[[#This Row],['#adm2+code]],"-",T5W_EDU[[#This Row],['#adm3+name]]),
IF(ISNA(VLOOKUP(LEFT(T5W_EDU[[#This Row],['#project+code_name]],15),LEFT(Cluster___Org___Projects[['#project+code_name]:['#project+id]],15),2,FALSE))&lt;&gt;"", "","")
)</f>
        <v/>
      </c>
      <c r="T14" s="35" t="str" cm="1">
        <f t="array" ref="T14">IF(NOT(ISBLANK(T5W_EDU[[#This Row],['#adm3+name]])),
VLOOKUP(T5W_EDU[[#This Row],['#meta+check_adm2code_adm3name]],Admin3_1[#All],5,FALSE),
IF(ISNA(VLOOKUP(LEFT(T5W_EDU[[#This Row],['#project+code_name]],15),LEFT(Cluster___Org___Projects[['#project+code_name]:['#project+id]],15),2,FALSE))&lt;&gt;"", "","")
)</f>
        <v/>
      </c>
      <c r="U14" s="57"/>
      <c r="V14" s="2"/>
      <c r="W14" s="2"/>
      <c r="X14" s="95"/>
      <c r="Y14" s="96"/>
      <c r="Z14" s="35"/>
      <c r="AA14" s="2"/>
      <c r="AB14" s="2"/>
      <c r="AC14" s="3" t="str" cm="1">
        <f t="array" ref="AC14">IF(T5W_EDU[[#This Row],['#activity+name+selected]]&lt;&gt;"",VLOOKUP(LEFT(T5W_EDU[[#This Row],['#activity+name+selected]],255),LEFT(Logframe[['#activity+name+selected]:['#activity+indicator+unit]],255),2,FALSE),"")</f>
        <v/>
      </c>
      <c r="AD14" s="3" t="str" cm="1">
        <f t="array" ref="AD14">IF(T5W_EDU[[#This Row],['#activity+name+selected]]&lt;&gt;"",VLOOKUP(LEFT(T5W_EDU[[#This Row],['#activity+name+selected]],255),LEFT(Logframe[['#activity+name+selected]:['#activity+indicator+unit]],255),5,FALSE),"")</f>
        <v/>
      </c>
      <c r="AE14" s="3" t="str" cm="1">
        <f t="array" ref="AE14">IF(T5W_EDU[[#This Row],['#activity+name+selected]]&lt;&gt;"",VLOOKUP(LEFT(T5W_EDU[[#This Row],['#activity+name+selected]],255),LEFT(Logframe[['#activity+name+selected]:['#direct+beneficiaries]],255),11,FALSE),"")</f>
        <v/>
      </c>
      <c r="AF14" s="38"/>
      <c r="AG14" s="5"/>
      <c r="AH14" s="6"/>
      <c r="AI14" s="44"/>
      <c r="AJ14" s="126"/>
      <c r="AK14" s="47"/>
      <c r="AL14" s="27"/>
      <c r="AM14" s="41"/>
      <c r="AN14" s="41"/>
      <c r="AO14" s="42"/>
      <c r="AP14" s="27"/>
      <c r="AQ14" s="27"/>
      <c r="AR14" s="27"/>
      <c r="AS14" s="27"/>
      <c r="AT14" s="27"/>
      <c r="AU14" s="27"/>
      <c r="AV14" s="27"/>
      <c r="AW14" s="52"/>
      <c r="AX14" s="27"/>
      <c r="AY14" s="52"/>
      <c r="AZ14" s="27"/>
      <c r="BA14" s="52"/>
      <c r="BB14" s="27"/>
      <c r="BC14" s="30"/>
      <c r="BD14" s="1"/>
    </row>
    <row r="15" spans="1:56" x14ac:dyDescent="0.25">
      <c r="A15" s="4"/>
      <c r="B15" s="75"/>
      <c r="C15" s="2"/>
      <c r="D15" s="2"/>
      <c r="E15" s="2"/>
      <c r="F15" s="90" t="str">
        <f>IF(NOT(ISBLANK(T5W_EDU[[#This Row],['#org+leader]])),VLOOKUP(T5W_EDU[[#This Row],['#org+leader]],Organizaciones!$A:$C,3,FALSE),"")</f>
        <v/>
      </c>
      <c r="G15" s="3" t="str">
        <f>IF(AND(NOT(ISBLANK(T5W_EDU[[#This Row],['#org+leader]])),T5W_EDU[[#This Row],['#meta+hrp]]="Sí"),
VLOOKUP(CONCATENATE($A$1, " # ",VLOOKUP( T5W_EDU[[#This Row],['#org+leader]],Clusters___Org[['#organization+name+selected]:['#meta+check_cluster_org]],2,FALSE)), Clusters___Org['#meta+check_cluster_org],1,FALSE),"")</f>
        <v/>
      </c>
      <c r="H15" s="2"/>
      <c r="I15" s="74" t="str" cm="1">
        <f t="array" ref="I15">IF(NOT(ISBLANK(T5W_EDU[[#This Row],['#project+code_name]])),VALUE(VLOOKUP(LEFT(T5W_EDU[[#This Row],['#project+code_name]],255),LEFT(Cluster___Org___Projects[['#project+code_name]:['#project+id]],255),2,FALSE)),"")</f>
        <v/>
      </c>
      <c r="J15"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5" s="2"/>
      <c r="L15" s="108" t="str">
        <f>IF(NOT(ISBLANK(T5W_EDU[[#This Row],['#org+impl]])),VLOOKUP(T5W_ASH[[#This Row],['#org+impl]],Organizaciones!$A:$C,3,FALSE),"")</f>
        <v/>
      </c>
      <c r="M15" s="1"/>
      <c r="N15" s="35" t="str" cm="1">
        <f t="array" aca="1" ref="N15" ca="1">IF(NOT(ISBLANK(T5W_EDU[[#This Row],['#adm1+name]])),
OFFSET(Admin1_1[[#Headers],['#adm1+name]],MATCH(T5W_EDU[[#This Row],['#adm1+name]],Admin1,0),1),
IF(ISNA(VLOOKUP(LEFT(T5W_EDU[[#This Row],['#project+code_name]],15),LEFT(Cluster___Org___Projects[['#project+code_name]:['#project+id]],15),2,FALSE))&lt;&gt;"", "","")
)</f>
        <v/>
      </c>
      <c r="O15" s="2"/>
      <c r="P15" s="70" t="str" cm="1">
        <f t="array" ref="P15">IF(NOT(ISBLANK(T5W_EDU[[#This Row],['#adm2+name]])),
CONCATENATE(T5W_EDU[[#This Row],['#adm1+code]],"-",T5W_EDU[[#This Row],['#adm2+name]]),
IF(ISNA(VLOOKUP(LEFT(T5W_EDU[[#This Row],['#project+code_name]],15),LEFT(Cluster___Org___Projects[['#project+code_name]:['#project+id]],15),2,FALSE))&lt;&gt;"", "","")
)</f>
        <v/>
      </c>
      <c r="Q15" s="35" t="str" cm="1">
        <f t="array" ref="Q15">IF(NOT(ISBLANK(T5W_EDU[[#This Row],['#adm2+name]])),
VLOOKUP(T5W_EDU[[#This Row],['#meta+check_adm1code_adm2name]],Admin2_1[#All],5,FALSE),
IF(ISNA(VLOOKUP(LEFT(T5W_EDU[[#This Row],['#project+code_name]],15),LEFT(Cluster___Org___Projects[['#project+code_name]:['#project+id]],15),2,FALSE))&lt;&gt;"", "","")
)</f>
        <v/>
      </c>
      <c r="R15" s="2"/>
      <c r="S15" s="70" t="str" cm="1">
        <f t="array" ref="S15">IF(NOT(ISBLANK(T5W_EDU[[#This Row],['#adm3+name]])),
CONCATENATE(T5W_EDU[[#This Row],['#adm2+code]],"-",T5W_EDU[[#This Row],['#adm3+name]]),
IF(ISNA(VLOOKUP(LEFT(T5W_EDU[[#This Row],['#project+code_name]],15),LEFT(Cluster___Org___Projects[['#project+code_name]:['#project+id]],15),2,FALSE))&lt;&gt;"", "","")
)</f>
        <v/>
      </c>
      <c r="T15" s="35" t="str" cm="1">
        <f t="array" ref="T15">IF(NOT(ISBLANK(T5W_EDU[[#This Row],['#adm3+name]])),
VLOOKUP(T5W_EDU[[#This Row],['#meta+check_adm2code_adm3name]],Admin3_1[#All],5,FALSE),
IF(ISNA(VLOOKUP(LEFT(T5W_EDU[[#This Row],['#project+code_name]],15),LEFT(Cluster___Org___Projects[['#project+code_name]:['#project+id]],15),2,FALSE))&lt;&gt;"", "","")
)</f>
        <v/>
      </c>
      <c r="U15" s="57"/>
      <c r="V15" s="2"/>
      <c r="W15" s="2"/>
      <c r="X15" s="95"/>
      <c r="Y15" s="96"/>
      <c r="Z15" s="35"/>
      <c r="AA15" s="2"/>
      <c r="AB15" s="2"/>
      <c r="AC15" s="3" t="str" cm="1">
        <f t="array" ref="AC15">IF(T5W_EDU[[#This Row],['#activity+name+selected]]&lt;&gt;"",VLOOKUP(LEFT(T5W_EDU[[#This Row],['#activity+name+selected]],255),LEFT(Logframe[['#activity+name+selected]:['#activity+indicator+unit]],255),2,FALSE),"")</f>
        <v/>
      </c>
      <c r="AD15" s="3" t="str" cm="1">
        <f t="array" ref="AD15">IF(T5W_EDU[[#This Row],['#activity+name+selected]]&lt;&gt;"",VLOOKUP(LEFT(T5W_EDU[[#This Row],['#activity+name+selected]],255),LEFT(Logframe[['#activity+name+selected]:['#activity+indicator+unit]],255),5,FALSE),"")</f>
        <v/>
      </c>
      <c r="AE15" s="3" t="str" cm="1">
        <f t="array" ref="AE15">IF(T5W_EDU[[#This Row],['#activity+name+selected]]&lt;&gt;"",VLOOKUP(LEFT(T5W_EDU[[#This Row],['#activity+name+selected]],255),LEFT(Logframe[['#activity+name+selected]:['#direct+beneficiaries]],255),11,FALSE),"")</f>
        <v/>
      </c>
      <c r="AF15" s="38"/>
      <c r="AG15" s="5"/>
      <c r="AH15" s="6"/>
      <c r="AI15" s="44"/>
      <c r="AJ15" s="126"/>
      <c r="AK15" s="47"/>
      <c r="AL15" s="27"/>
      <c r="AM15" s="41"/>
      <c r="AN15" s="41"/>
      <c r="AO15" s="42"/>
      <c r="AP15" s="27"/>
      <c r="AQ15" s="27"/>
      <c r="AR15" s="27"/>
      <c r="AS15" s="27"/>
      <c r="AT15" s="27"/>
      <c r="AU15" s="27"/>
      <c r="AV15" s="27"/>
      <c r="AW15" s="52"/>
      <c r="AX15" s="27"/>
      <c r="AY15" s="52"/>
      <c r="AZ15" s="27"/>
      <c r="BA15" s="52"/>
      <c r="BB15" s="27"/>
      <c r="BC15" s="30"/>
      <c r="BD15" s="1"/>
    </row>
    <row r="16" spans="1:56" x14ac:dyDescent="0.25">
      <c r="A16" s="4"/>
      <c r="B16" s="75"/>
      <c r="C16" s="2"/>
      <c r="D16" s="2"/>
      <c r="E16" s="2"/>
      <c r="F16" s="90" t="str">
        <f>IF(NOT(ISBLANK(T5W_EDU[[#This Row],['#org+leader]])),VLOOKUP(T5W_EDU[[#This Row],['#org+leader]],Organizaciones!$A:$C,3,FALSE),"")</f>
        <v/>
      </c>
      <c r="G16" s="3" t="str">
        <f>IF(AND(NOT(ISBLANK(T5W_EDU[[#This Row],['#org+leader]])),T5W_EDU[[#This Row],['#meta+hrp]]="Sí"),
VLOOKUP(CONCATENATE($A$1, " # ",VLOOKUP( T5W_EDU[[#This Row],['#org+leader]],Clusters___Org[['#organization+name+selected]:['#meta+check_cluster_org]],2,FALSE)), Clusters___Org['#meta+check_cluster_org],1,FALSE),"")</f>
        <v/>
      </c>
      <c r="H16" s="2"/>
      <c r="I16" s="74" t="str" cm="1">
        <f t="array" ref="I16">IF(NOT(ISBLANK(T5W_EDU[[#This Row],['#project+code_name]])),VALUE(VLOOKUP(LEFT(T5W_EDU[[#This Row],['#project+code_name]],255),LEFT(Cluster___Org___Projects[['#project+code_name]:['#project+id]],255),2,FALSE)),"")</f>
        <v/>
      </c>
      <c r="J16"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6" s="2"/>
      <c r="L16" s="108" t="str">
        <f>IF(NOT(ISBLANK(T5W_EDU[[#This Row],['#org+impl]])),VLOOKUP(T5W_ASH[[#This Row],['#org+impl]],Organizaciones!$A:$C,3,FALSE),"")</f>
        <v/>
      </c>
      <c r="M16" s="1"/>
      <c r="N16" s="35" t="str" cm="1">
        <f t="array" aca="1" ref="N16" ca="1">IF(NOT(ISBLANK(T5W_EDU[[#This Row],['#adm1+name]])),
OFFSET(Admin1_1[[#Headers],['#adm1+name]],MATCH(T5W_EDU[[#This Row],['#adm1+name]],Admin1,0),1),
IF(ISNA(VLOOKUP(LEFT(T5W_EDU[[#This Row],['#project+code_name]],15),LEFT(Cluster___Org___Projects[['#project+code_name]:['#project+id]],15),2,FALSE))&lt;&gt;"", "","")
)</f>
        <v/>
      </c>
      <c r="O16" s="2"/>
      <c r="P16" s="70" t="str" cm="1">
        <f t="array" ref="P16">IF(NOT(ISBLANK(T5W_EDU[[#This Row],['#adm2+name]])),
CONCATENATE(T5W_EDU[[#This Row],['#adm1+code]],"-",T5W_EDU[[#This Row],['#adm2+name]]),
IF(ISNA(VLOOKUP(LEFT(T5W_EDU[[#This Row],['#project+code_name]],15),LEFT(Cluster___Org___Projects[['#project+code_name]:['#project+id]],15),2,FALSE))&lt;&gt;"", "","")
)</f>
        <v/>
      </c>
      <c r="Q16" s="35" t="str" cm="1">
        <f t="array" ref="Q16">IF(NOT(ISBLANK(T5W_EDU[[#This Row],['#adm2+name]])),
VLOOKUP(T5W_EDU[[#This Row],['#meta+check_adm1code_adm2name]],Admin2_1[#All],5,FALSE),
IF(ISNA(VLOOKUP(LEFT(T5W_EDU[[#This Row],['#project+code_name]],15),LEFT(Cluster___Org___Projects[['#project+code_name]:['#project+id]],15),2,FALSE))&lt;&gt;"", "","")
)</f>
        <v/>
      </c>
      <c r="R16" s="2"/>
      <c r="S16" s="70" t="str" cm="1">
        <f t="array" ref="S16">IF(NOT(ISBLANK(T5W_EDU[[#This Row],['#adm3+name]])),
CONCATENATE(T5W_EDU[[#This Row],['#adm2+code]],"-",T5W_EDU[[#This Row],['#adm3+name]]),
IF(ISNA(VLOOKUP(LEFT(T5W_EDU[[#This Row],['#project+code_name]],15),LEFT(Cluster___Org___Projects[['#project+code_name]:['#project+id]],15),2,FALSE))&lt;&gt;"", "","")
)</f>
        <v/>
      </c>
      <c r="T16" s="35" t="str" cm="1">
        <f t="array" ref="T16">IF(NOT(ISBLANK(T5W_EDU[[#This Row],['#adm3+name]])),
VLOOKUP(T5W_EDU[[#This Row],['#meta+check_adm2code_adm3name]],Admin3_1[#All],5,FALSE),
IF(ISNA(VLOOKUP(LEFT(T5W_EDU[[#This Row],['#project+code_name]],15),LEFT(Cluster___Org___Projects[['#project+code_name]:['#project+id]],15),2,FALSE))&lt;&gt;"", "","")
)</f>
        <v/>
      </c>
      <c r="U16" s="57"/>
      <c r="V16" s="2"/>
      <c r="W16" s="2"/>
      <c r="X16" s="95"/>
      <c r="Y16" s="96"/>
      <c r="Z16" s="35"/>
      <c r="AA16" s="2"/>
      <c r="AB16" s="2"/>
      <c r="AC16" s="3" t="str" cm="1">
        <f t="array" ref="AC16">IF(T5W_EDU[[#This Row],['#activity+name+selected]]&lt;&gt;"",VLOOKUP(LEFT(T5W_EDU[[#This Row],['#activity+name+selected]],255),LEFT(Logframe[['#activity+name+selected]:['#activity+indicator+unit]],255),2,FALSE),"")</f>
        <v/>
      </c>
      <c r="AD16" s="3" t="str" cm="1">
        <f t="array" ref="AD16">IF(T5W_EDU[[#This Row],['#activity+name+selected]]&lt;&gt;"",VLOOKUP(LEFT(T5W_EDU[[#This Row],['#activity+name+selected]],255),LEFT(Logframe[['#activity+name+selected]:['#activity+indicator+unit]],255),5,FALSE),"")</f>
        <v/>
      </c>
      <c r="AE16" s="3" t="str" cm="1">
        <f t="array" ref="AE16">IF(T5W_EDU[[#This Row],['#activity+name+selected]]&lt;&gt;"",VLOOKUP(LEFT(T5W_EDU[[#This Row],['#activity+name+selected]],255),LEFT(Logframe[['#activity+name+selected]:['#direct+beneficiaries]],255),11,FALSE),"")</f>
        <v/>
      </c>
      <c r="AF16" s="38"/>
      <c r="AG16" s="5"/>
      <c r="AH16" s="6"/>
      <c r="AI16" s="44"/>
      <c r="AJ16" s="126"/>
      <c r="AK16" s="47"/>
      <c r="AL16" s="27"/>
      <c r="AM16" s="41"/>
      <c r="AN16" s="41"/>
      <c r="AO16" s="42"/>
      <c r="AP16" s="27"/>
      <c r="AQ16" s="27"/>
      <c r="AR16" s="27"/>
      <c r="AS16" s="27"/>
      <c r="AT16" s="27"/>
      <c r="AU16" s="27"/>
      <c r="AV16" s="27"/>
      <c r="AW16" s="52"/>
      <c r="AX16" s="27"/>
      <c r="AY16" s="52"/>
      <c r="AZ16" s="27"/>
      <c r="BA16" s="52"/>
      <c r="BB16" s="27"/>
      <c r="BC16" s="30"/>
      <c r="BD16" s="1"/>
    </row>
    <row r="17" spans="1:56" x14ac:dyDescent="0.25">
      <c r="A17" s="4"/>
      <c r="B17" s="75"/>
      <c r="C17" s="2"/>
      <c r="D17" s="2"/>
      <c r="E17" s="2"/>
      <c r="F17" s="90" t="str">
        <f>IF(NOT(ISBLANK(T5W_EDU[[#This Row],['#org+leader]])),VLOOKUP(T5W_EDU[[#This Row],['#org+leader]],Organizaciones!$A:$C,3,FALSE),"")</f>
        <v/>
      </c>
      <c r="G17" s="3" t="str">
        <f>IF(AND(NOT(ISBLANK(T5W_EDU[[#This Row],['#org+leader]])),T5W_EDU[[#This Row],['#meta+hrp]]="Sí"),
VLOOKUP(CONCATENATE($A$1, " # ",VLOOKUP( T5W_EDU[[#This Row],['#org+leader]],Clusters___Org[['#organization+name+selected]:['#meta+check_cluster_org]],2,FALSE)), Clusters___Org['#meta+check_cluster_org],1,FALSE),"")</f>
        <v/>
      </c>
      <c r="H17" s="2"/>
      <c r="I17" s="74" t="str" cm="1">
        <f t="array" ref="I17">IF(NOT(ISBLANK(T5W_EDU[[#This Row],['#project+code_name]])),VALUE(VLOOKUP(LEFT(T5W_EDU[[#This Row],['#project+code_name]],255),LEFT(Cluster___Org___Projects[['#project+code_name]:['#project+id]],255),2,FALSE)),"")</f>
        <v/>
      </c>
      <c r="J17"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7" s="2"/>
      <c r="L17" s="108" t="str">
        <f>IF(NOT(ISBLANK(T5W_EDU[[#This Row],['#org+impl]])),VLOOKUP(T5W_ASH[[#This Row],['#org+impl]],Organizaciones!$A:$C,3,FALSE),"")</f>
        <v/>
      </c>
      <c r="M17" s="1"/>
      <c r="N17" s="35" t="str" cm="1">
        <f t="array" aca="1" ref="N17" ca="1">IF(NOT(ISBLANK(T5W_EDU[[#This Row],['#adm1+name]])),
OFFSET(Admin1_1[[#Headers],['#adm1+name]],MATCH(T5W_EDU[[#This Row],['#adm1+name]],Admin1,0),1),
IF(ISNA(VLOOKUP(LEFT(T5W_EDU[[#This Row],['#project+code_name]],15),LEFT(Cluster___Org___Projects[['#project+code_name]:['#project+id]],15),2,FALSE))&lt;&gt;"", "","")
)</f>
        <v/>
      </c>
      <c r="O17" s="2"/>
      <c r="P17" s="70" t="str" cm="1">
        <f t="array" ref="P17">IF(NOT(ISBLANK(T5W_EDU[[#This Row],['#adm2+name]])),
CONCATENATE(T5W_EDU[[#This Row],['#adm1+code]],"-",T5W_EDU[[#This Row],['#adm2+name]]),
IF(ISNA(VLOOKUP(LEFT(T5W_EDU[[#This Row],['#project+code_name]],15),LEFT(Cluster___Org___Projects[['#project+code_name]:['#project+id]],15),2,FALSE))&lt;&gt;"", "","")
)</f>
        <v/>
      </c>
      <c r="Q17" s="35" t="str" cm="1">
        <f t="array" ref="Q17">IF(NOT(ISBLANK(T5W_EDU[[#This Row],['#adm2+name]])),
VLOOKUP(T5W_EDU[[#This Row],['#meta+check_adm1code_adm2name]],Admin2_1[#All],5,FALSE),
IF(ISNA(VLOOKUP(LEFT(T5W_EDU[[#This Row],['#project+code_name]],15),LEFT(Cluster___Org___Projects[['#project+code_name]:['#project+id]],15),2,FALSE))&lt;&gt;"", "","")
)</f>
        <v/>
      </c>
      <c r="R17" s="2"/>
      <c r="S17" s="70" t="str" cm="1">
        <f t="array" ref="S17">IF(NOT(ISBLANK(T5W_EDU[[#This Row],['#adm3+name]])),
CONCATENATE(T5W_EDU[[#This Row],['#adm2+code]],"-",T5W_EDU[[#This Row],['#adm3+name]]),
IF(ISNA(VLOOKUP(LEFT(T5W_EDU[[#This Row],['#project+code_name]],15),LEFT(Cluster___Org___Projects[['#project+code_name]:['#project+id]],15),2,FALSE))&lt;&gt;"", "","")
)</f>
        <v/>
      </c>
      <c r="T17" s="35" t="str" cm="1">
        <f t="array" ref="T17">IF(NOT(ISBLANK(T5W_EDU[[#This Row],['#adm3+name]])),
VLOOKUP(T5W_EDU[[#This Row],['#meta+check_adm2code_adm3name]],Admin3_1[#All],5,FALSE),
IF(ISNA(VLOOKUP(LEFT(T5W_EDU[[#This Row],['#project+code_name]],15),LEFT(Cluster___Org___Projects[['#project+code_name]:['#project+id]],15),2,FALSE))&lt;&gt;"", "","")
)</f>
        <v/>
      </c>
      <c r="U17" s="57"/>
      <c r="V17" s="2"/>
      <c r="W17" s="2"/>
      <c r="X17" s="95"/>
      <c r="Y17" s="96"/>
      <c r="Z17" s="35"/>
      <c r="AA17" s="2"/>
      <c r="AB17" s="2"/>
      <c r="AC17" s="3" t="str" cm="1">
        <f t="array" ref="AC17">IF(T5W_EDU[[#This Row],['#activity+name+selected]]&lt;&gt;"",VLOOKUP(LEFT(T5W_EDU[[#This Row],['#activity+name+selected]],255),LEFT(Logframe[['#activity+name+selected]:['#activity+indicator+unit]],255),2,FALSE),"")</f>
        <v/>
      </c>
      <c r="AD17" s="3" t="str" cm="1">
        <f t="array" ref="AD17">IF(T5W_EDU[[#This Row],['#activity+name+selected]]&lt;&gt;"",VLOOKUP(LEFT(T5W_EDU[[#This Row],['#activity+name+selected]],255),LEFT(Logframe[['#activity+name+selected]:['#activity+indicator+unit]],255),5,FALSE),"")</f>
        <v/>
      </c>
      <c r="AE17" s="3" t="str" cm="1">
        <f t="array" ref="AE17">IF(T5W_EDU[[#This Row],['#activity+name+selected]]&lt;&gt;"",VLOOKUP(LEFT(T5W_EDU[[#This Row],['#activity+name+selected]],255),LEFT(Logframe[['#activity+name+selected]:['#direct+beneficiaries]],255),11,FALSE),"")</f>
        <v/>
      </c>
      <c r="AF17" s="38"/>
      <c r="AG17" s="5"/>
      <c r="AH17" s="6"/>
      <c r="AI17" s="44"/>
      <c r="AJ17" s="126"/>
      <c r="AK17" s="47"/>
      <c r="AL17" s="27"/>
      <c r="AM17" s="41"/>
      <c r="AN17" s="41"/>
      <c r="AO17" s="42"/>
      <c r="AP17" s="27"/>
      <c r="AQ17" s="27"/>
      <c r="AR17" s="27"/>
      <c r="AS17" s="27"/>
      <c r="AT17" s="27"/>
      <c r="AU17" s="27"/>
      <c r="AV17" s="27"/>
      <c r="AW17" s="52"/>
      <c r="AX17" s="27"/>
      <c r="AY17" s="52"/>
      <c r="AZ17" s="27"/>
      <c r="BA17" s="52"/>
      <c r="BB17" s="27"/>
      <c r="BC17" s="30"/>
      <c r="BD17" s="1"/>
    </row>
    <row r="18" spans="1:56" x14ac:dyDescent="0.25">
      <c r="A18" s="4"/>
      <c r="B18" s="75"/>
      <c r="C18" s="2"/>
      <c r="D18" s="2"/>
      <c r="E18" s="2"/>
      <c r="F18" s="90" t="str">
        <f>IF(NOT(ISBLANK(T5W_EDU[[#This Row],['#org+leader]])),VLOOKUP(T5W_EDU[[#This Row],['#org+leader]],Organizaciones!$A:$C,3,FALSE),"")</f>
        <v/>
      </c>
      <c r="G18" s="3" t="str">
        <f>IF(AND(NOT(ISBLANK(T5W_EDU[[#This Row],['#org+leader]])),T5W_EDU[[#This Row],['#meta+hrp]]="Sí"),
VLOOKUP(CONCATENATE($A$1, " # ",VLOOKUP( T5W_EDU[[#This Row],['#org+leader]],Clusters___Org[['#organization+name+selected]:['#meta+check_cluster_org]],2,FALSE)), Clusters___Org['#meta+check_cluster_org],1,FALSE),"")</f>
        <v/>
      </c>
      <c r="H18" s="2"/>
      <c r="I18" s="74" t="str" cm="1">
        <f t="array" ref="I18">IF(NOT(ISBLANK(T5W_EDU[[#This Row],['#project+code_name]])),VALUE(VLOOKUP(LEFT(T5W_EDU[[#This Row],['#project+code_name]],255),LEFT(Cluster___Org___Projects[['#project+code_name]:['#project+id]],255),2,FALSE)),"")</f>
        <v/>
      </c>
      <c r="J18"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8" s="2"/>
      <c r="L18" s="108" t="str">
        <f>IF(NOT(ISBLANK(T5W_EDU[[#This Row],['#org+impl]])),VLOOKUP(T5W_ASH[[#This Row],['#org+impl]],Organizaciones!$A:$C,3,FALSE),"")</f>
        <v/>
      </c>
      <c r="M18" s="1"/>
      <c r="N18" s="35" t="str" cm="1">
        <f t="array" aca="1" ref="N18" ca="1">IF(NOT(ISBLANK(T5W_EDU[[#This Row],['#adm1+name]])),
OFFSET(Admin1_1[[#Headers],['#adm1+name]],MATCH(T5W_EDU[[#This Row],['#adm1+name]],Admin1,0),1),
IF(ISNA(VLOOKUP(LEFT(T5W_EDU[[#This Row],['#project+code_name]],15),LEFT(Cluster___Org___Projects[['#project+code_name]:['#project+id]],15),2,FALSE))&lt;&gt;"", "","")
)</f>
        <v/>
      </c>
      <c r="O18" s="2"/>
      <c r="P18" s="70" t="str" cm="1">
        <f t="array" ref="P18">IF(NOT(ISBLANK(T5W_EDU[[#This Row],['#adm2+name]])),
CONCATENATE(T5W_EDU[[#This Row],['#adm1+code]],"-",T5W_EDU[[#This Row],['#adm2+name]]),
IF(ISNA(VLOOKUP(LEFT(T5W_EDU[[#This Row],['#project+code_name]],15),LEFT(Cluster___Org___Projects[['#project+code_name]:['#project+id]],15),2,FALSE))&lt;&gt;"", "","")
)</f>
        <v/>
      </c>
      <c r="Q18" s="35" t="str" cm="1">
        <f t="array" ref="Q18">IF(NOT(ISBLANK(T5W_EDU[[#This Row],['#adm2+name]])),
VLOOKUP(T5W_EDU[[#This Row],['#meta+check_adm1code_adm2name]],Admin2_1[#All],5,FALSE),
IF(ISNA(VLOOKUP(LEFT(T5W_EDU[[#This Row],['#project+code_name]],15),LEFT(Cluster___Org___Projects[['#project+code_name]:['#project+id]],15),2,FALSE))&lt;&gt;"", "","")
)</f>
        <v/>
      </c>
      <c r="R18" s="2"/>
      <c r="S18" s="70" t="str" cm="1">
        <f t="array" ref="S18">IF(NOT(ISBLANK(T5W_EDU[[#This Row],['#adm3+name]])),
CONCATENATE(T5W_EDU[[#This Row],['#adm2+code]],"-",T5W_EDU[[#This Row],['#adm3+name]]),
IF(ISNA(VLOOKUP(LEFT(T5W_EDU[[#This Row],['#project+code_name]],15),LEFT(Cluster___Org___Projects[['#project+code_name]:['#project+id]],15),2,FALSE))&lt;&gt;"", "","")
)</f>
        <v/>
      </c>
      <c r="T18" s="35" t="str" cm="1">
        <f t="array" ref="T18">IF(NOT(ISBLANK(T5W_EDU[[#This Row],['#adm3+name]])),
VLOOKUP(T5W_EDU[[#This Row],['#meta+check_adm2code_adm3name]],Admin3_1[#All],5,FALSE),
IF(ISNA(VLOOKUP(LEFT(T5W_EDU[[#This Row],['#project+code_name]],15),LEFT(Cluster___Org___Projects[['#project+code_name]:['#project+id]],15),2,FALSE))&lt;&gt;"", "","")
)</f>
        <v/>
      </c>
      <c r="U18" s="57"/>
      <c r="V18" s="2"/>
      <c r="W18" s="2"/>
      <c r="X18" s="95"/>
      <c r="Y18" s="96"/>
      <c r="Z18" s="35"/>
      <c r="AA18" s="2"/>
      <c r="AB18" s="2"/>
      <c r="AC18" s="3" t="str" cm="1">
        <f t="array" ref="AC18">IF(T5W_EDU[[#This Row],['#activity+name+selected]]&lt;&gt;"",VLOOKUP(LEFT(T5W_EDU[[#This Row],['#activity+name+selected]],255),LEFT(Logframe[['#activity+name+selected]:['#activity+indicator+unit]],255),2,FALSE),"")</f>
        <v/>
      </c>
      <c r="AD18" s="3" t="str" cm="1">
        <f t="array" ref="AD18">IF(T5W_EDU[[#This Row],['#activity+name+selected]]&lt;&gt;"",VLOOKUP(LEFT(T5W_EDU[[#This Row],['#activity+name+selected]],255),LEFT(Logframe[['#activity+name+selected]:['#activity+indicator+unit]],255),5,FALSE),"")</f>
        <v/>
      </c>
      <c r="AE18" s="3" t="str" cm="1">
        <f t="array" ref="AE18">IF(T5W_EDU[[#This Row],['#activity+name+selected]]&lt;&gt;"",VLOOKUP(LEFT(T5W_EDU[[#This Row],['#activity+name+selected]],255),LEFT(Logframe[['#activity+name+selected]:['#direct+beneficiaries]],255),11,FALSE),"")</f>
        <v/>
      </c>
      <c r="AF18" s="38"/>
      <c r="AG18" s="5"/>
      <c r="AH18" s="6"/>
      <c r="AI18" s="44"/>
      <c r="AJ18" s="126"/>
      <c r="AK18" s="47"/>
      <c r="AL18" s="27"/>
      <c r="AM18" s="41"/>
      <c r="AN18" s="41"/>
      <c r="AO18" s="42"/>
      <c r="AP18" s="27"/>
      <c r="AQ18" s="27"/>
      <c r="AR18" s="27"/>
      <c r="AS18" s="27"/>
      <c r="AT18" s="27"/>
      <c r="AU18" s="27"/>
      <c r="AV18" s="27"/>
      <c r="AW18" s="52"/>
      <c r="AX18" s="27"/>
      <c r="AY18" s="52"/>
      <c r="AZ18" s="27"/>
      <c r="BA18" s="52"/>
      <c r="BB18" s="27"/>
      <c r="BC18" s="30"/>
      <c r="BD18" s="1"/>
    </row>
    <row r="19" spans="1:56" x14ac:dyDescent="0.25">
      <c r="A19" s="4"/>
      <c r="B19" s="75"/>
      <c r="C19" s="2"/>
      <c r="D19" s="2"/>
      <c r="E19" s="2"/>
      <c r="F19" s="90" t="str">
        <f>IF(NOT(ISBLANK(T5W_EDU[[#This Row],['#org+leader]])),VLOOKUP(T5W_EDU[[#This Row],['#org+leader]],Organizaciones!$A:$C,3,FALSE),"")</f>
        <v/>
      </c>
      <c r="G19" s="3" t="str">
        <f>IF(AND(NOT(ISBLANK(T5W_EDU[[#This Row],['#org+leader]])),T5W_EDU[[#This Row],['#meta+hrp]]="Sí"),
VLOOKUP(CONCATENATE($A$1, " # ",VLOOKUP( T5W_EDU[[#This Row],['#org+leader]],Clusters___Org[['#organization+name+selected]:['#meta+check_cluster_org]],2,FALSE)), Clusters___Org['#meta+check_cluster_org],1,FALSE),"")</f>
        <v/>
      </c>
      <c r="H19" s="2"/>
      <c r="I19" s="74" t="str" cm="1">
        <f t="array" ref="I19">IF(NOT(ISBLANK(T5W_EDU[[#This Row],['#project+code_name]])),VALUE(VLOOKUP(LEFT(T5W_EDU[[#This Row],['#project+code_name]],255),LEFT(Cluster___Org___Projects[['#project+code_name]:['#project+id]],255),2,FALSE)),"")</f>
        <v/>
      </c>
      <c r="J19"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19" s="2"/>
      <c r="L19" s="108" t="str">
        <f>IF(NOT(ISBLANK(T5W_EDU[[#This Row],['#org+impl]])),VLOOKUP(T5W_ASH[[#This Row],['#org+impl]],Organizaciones!$A:$C,3,FALSE),"")</f>
        <v/>
      </c>
      <c r="M19" s="1"/>
      <c r="N19" s="35" t="str" cm="1">
        <f t="array" aca="1" ref="N19" ca="1">IF(NOT(ISBLANK(T5W_EDU[[#This Row],['#adm1+name]])),
OFFSET(Admin1_1[[#Headers],['#adm1+name]],MATCH(T5W_EDU[[#This Row],['#adm1+name]],Admin1,0),1),
IF(ISNA(VLOOKUP(LEFT(T5W_EDU[[#This Row],['#project+code_name]],15),LEFT(Cluster___Org___Projects[['#project+code_name]:['#project+id]],15),2,FALSE))&lt;&gt;"", "","")
)</f>
        <v/>
      </c>
      <c r="O19" s="2"/>
      <c r="P19" s="70" t="str" cm="1">
        <f t="array" ref="P19">IF(NOT(ISBLANK(T5W_EDU[[#This Row],['#adm2+name]])),
CONCATENATE(T5W_EDU[[#This Row],['#adm1+code]],"-",T5W_EDU[[#This Row],['#adm2+name]]),
IF(ISNA(VLOOKUP(LEFT(T5W_EDU[[#This Row],['#project+code_name]],15),LEFT(Cluster___Org___Projects[['#project+code_name]:['#project+id]],15),2,FALSE))&lt;&gt;"", "","")
)</f>
        <v/>
      </c>
      <c r="Q19" s="35" t="str" cm="1">
        <f t="array" ref="Q19">IF(NOT(ISBLANK(T5W_EDU[[#This Row],['#adm2+name]])),
VLOOKUP(T5W_EDU[[#This Row],['#meta+check_adm1code_adm2name]],Admin2_1[#All],5,FALSE),
IF(ISNA(VLOOKUP(LEFT(T5W_EDU[[#This Row],['#project+code_name]],15),LEFT(Cluster___Org___Projects[['#project+code_name]:['#project+id]],15),2,FALSE))&lt;&gt;"", "","")
)</f>
        <v/>
      </c>
      <c r="R19" s="2"/>
      <c r="S19" s="70" t="str" cm="1">
        <f t="array" ref="S19">IF(NOT(ISBLANK(T5W_EDU[[#This Row],['#adm3+name]])),
CONCATENATE(T5W_EDU[[#This Row],['#adm2+code]],"-",T5W_EDU[[#This Row],['#adm3+name]]),
IF(ISNA(VLOOKUP(LEFT(T5W_EDU[[#This Row],['#project+code_name]],15),LEFT(Cluster___Org___Projects[['#project+code_name]:['#project+id]],15),2,FALSE))&lt;&gt;"", "","")
)</f>
        <v/>
      </c>
      <c r="T19" s="35" t="str" cm="1">
        <f t="array" ref="T19">IF(NOT(ISBLANK(T5W_EDU[[#This Row],['#adm3+name]])),
VLOOKUP(T5W_EDU[[#This Row],['#meta+check_adm2code_adm3name]],Admin3_1[#All],5,FALSE),
IF(ISNA(VLOOKUP(LEFT(T5W_EDU[[#This Row],['#project+code_name]],15),LEFT(Cluster___Org___Projects[['#project+code_name]:['#project+id]],15),2,FALSE))&lt;&gt;"", "","")
)</f>
        <v/>
      </c>
      <c r="U19" s="57"/>
      <c r="V19" s="2"/>
      <c r="W19" s="2"/>
      <c r="X19" s="95"/>
      <c r="Y19" s="96"/>
      <c r="Z19" s="35"/>
      <c r="AA19" s="2"/>
      <c r="AB19" s="2"/>
      <c r="AC19" s="3" t="str" cm="1">
        <f t="array" ref="AC19">IF(T5W_EDU[[#This Row],['#activity+name+selected]]&lt;&gt;"",VLOOKUP(LEFT(T5W_EDU[[#This Row],['#activity+name+selected]],255),LEFT(Logframe[['#activity+name+selected]:['#activity+indicator+unit]],255),2,FALSE),"")</f>
        <v/>
      </c>
      <c r="AD19" s="3" t="str" cm="1">
        <f t="array" ref="AD19">IF(T5W_EDU[[#This Row],['#activity+name+selected]]&lt;&gt;"",VLOOKUP(LEFT(T5W_EDU[[#This Row],['#activity+name+selected]],255),LEFT(Logframe[['#activity+name+selected]:['#activity+indicator+unit]],255),5,FALSE),"")</f>
        <v/>
      </c>
      <c r="AE19" s="3" t="str" cm="1">
        <f t="array" ref="AE19">IF(T5W_EDU[[#This Row],['#activity+name+selected]]&lt;&gt;"",VLOOKUP(LEFT(T5W_EDU[[#This Row],['#activity+name+selected]],255),LEFT(Logframe[['#activity+name+selected]:['#direct+beneficiaries]],255),11,FALSE),"")</f>
        <v/>
      </c>
      <c r="AF19" s="38"/>
      <c r="AG19" s="5"/>
      <c r="AH19" s="6"/>
      <c r="AI19" s="44"/>
      <c r="AJ19" s="126"/>
      <c r="AK19" s="47"/>
      <c r="AL19" s="27"/>
      <c r="AM19" s="41"/>
      <c r="AN19" s="41"/>
      <c r="AO19" s="42"/>
      <c r="AP19" s="27"/>
      <c r="AQ19" s="27"/>
      <c r="AR19" s="27"/>
      <c r="AS19" s="27"/>
      <c r="AT19" s="27"/>
      <c r="AU19" s="27"/>
      <c r="AV19" s="27"/>
      <c r="AW19" s="52"/>
      <c r="AX19" s="27"/>
      <c r="AY19" s="52"/>
      <c r="AZ19" s="27"/>
      <c r="BA19" s="52"/>
      <c r="BB19" s="27"/>
      <c r="BC19" s="30"/>
      <c r="BD19" s="1"/>
    </row>
    <row r="20" spans="1:56" x14ac:dyDescent="0.25">
      <c r="A20" s="4"/>
      <c r="B20" s="75"/>
      <c r="C20" s="2"/>
      <c r="D20" s="2"/>
      <c r="E20" s="2"/>
      <c r="F20" s="90" t="str">
        <f>IF(NOT(ISBLANK(T5W_EDU[[#This Row],['#org+leader]])),VLOOKUP(T5W_EDU[[#This Row],['#org+leader]],Organizaciones!$A:$C,3,FALSE),"")</f>
        <v/>
      </c>
      <c r="G20" s="3" t="str">
        <f>IF(AND(NOT(ISBLANK(T5W_EDU[[#This Row],['#org+leader]])),T5W_EDU[[#This Row],['#meta+hrp]]="Sí"),
VLOOKUP(CONCATENATE($A$1, " # ",VLOOKUP( T5W_EDU[[#This Row],['#org+leader]],Clusters___Org[['#organization+name+selected]:['#meta+check_cluster_org]],2,FALSE)), Clusters___Org['#meta+check_cluster_org],1,FALSE),"")</f>
        <v/>
      </c>
      <c r="H20" s="2"/>
      <c r="I20" s="74" t="str" cm="1">
        <f t="array" ref="I20">IF(NOT(ISBLANK(T5W_EDU[[#This Row],['#project+code_name]])),VALUE(VLOOKUP(LEFT(T5W_EDU[[#This Row],['#project+code_name]],255),LEFT(Cluster___Org___Projects[['#project+code_name]:['#project+id]],255),2,FALSE)),"")</f>
        <v/>
      </c>
      <c r="J20"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0" s="2"/>
      <c r="L20" s="108" t="str">
        <f>IF(NOT(ISBLANK(T5W_EDU[[#This Row],['#org+impl]])),VLOOKUP(T5W_ASH[[#This Row],['#org+impl]],Organizaciones!$A:$C,3,FALSE),"")</f>
        <v/>
      </c>
      <c r="M20" s="1"/>
      <c r="N20" s="35" t="str" cm="1">
        <f t="array" aca="1" ref="N20" ca="1">IF(NOT(ISBLANK(T5W_EDU[[#This Row],['#adm1+name]])),
OFFSET(Admin1_1[[#Headers],['#adm1+name]],MATCH(T5W_EDU[[#This Row],['#adm1+name]],Admin1,0),1),
IF(ISNA(VLOOKUP(LEFT(T5W_EDU[[#This Row],['#project+code_name]],15),LEFT(Cluster___Org___Projects[['#project+code_name]:['#project+id]],15),2,FALSE))&lt;&gt;"", "","")
)</f>
        <v/>
      </c>
      <c r="O20" s="2"/>
      <c r="P20" s="70" t="str" cm="1">
        <f t="array" ref="P20">IF(NOT(ISBLANK(T5W_EDU[[#This Row],['#adm2+name]])),
CONCATENATE(T5W_EDU[[#This Row],['#adm1+code]],"-",T5W_EDU[[#This Row],['#adm2+name]]),
IF(ISNA(VLOOKUP(LEFT(T5W_EDU[[#This Row],['#project+code_name]],15),LEFT(Cluster___Org___Projects[['#project+code_name]:['#project+id]],15),2,FALSE))&lt;&gt;"", "","")
)</f>
        <v/>
      </c>
      <c r="Q20" s="35" t="str" cm="1">
        <f t="array" ref="Q20">IF(NOT(ISBLANK(T5W_EDU[[#This Row],['#adm2+name]])),
VLOOKUP(T5W_EDU[[#This Row],['#meta+check_adm1code_adm2name]],Admin2_1[#All],5,FALSE),
IF(ISNA(VLOOKUP(LEFT(T5W_EDU[[#This Row],['#project+code_name]],15),LEFT(Cluster___Org___Projects[['#project+code_name]:['#project+id]],15),2,FALSE))&lt;&gt;"", "","")
)</f>
        <v/>
      </c>
      <c r="R20" s="2"/>
      <c r="S20" s="70" t="str" cm="1">
        <f t="array" ref="S20">IF(NOT(ISBLANK(T5W_EDU[[#This Row],['#adm3+name]])),
CONCATENATE(T5W_EDU[[#This Row],['#adm2+code]],"-",T5W_EDU[[#This Row],['#adm3+name]]),
IF(ISNA(VLOOKUP(LEFT(T5W_EDU[[#This Row],['#project+code_name]],15),LEFT(Cluster___Org___Projects[['#project+code_name]:['#project+id]],15),2,FALSE))&lt;&gt;"", "","")
)</f>
        <v/>
      </c>
      <c r="T20" s="35" t="str" cm="1">
        <f t="array" ref="T20">IF(NOT(ISBLANK(T5W_EDU[[#This Row],['#adm3+name]])),
VLOOKUP(T5W_EDU[[#This Row],['#meta+check_adm2code_adm3name]],Admin3_1[#All],5,FALSE),
IF(ISNA(VLOOKUP(LEFT(T5W_EDU[[#This Row],['#project+code_name]],15),LEFT(Cluster___Org___Projects[['#project+code_name]:['#project+id]],15),2,FALSE))&lt;&gt;"", "","")
)</f>
        <v/>
      </c>
      <c r="U20" s="57"/>
      <c r="V20" s="2"/>
      <c r="W20" s="2"/>
      <c r="X20" s="95"/>
      <c r="Y20" s="96"/>
      <c r="Z20" s="35"/>
      <c r="AA20" s="2"/>
      <c r="AB20" s="2"/>
      <c r="AC20" s="3" t="str" cm="1">
        <f t="array" ref="AC20">IF(T5W_EDU[[#This Row],['#activity+name+selected]]&lt;&gt;"",VLOOKUP(LEFT(T5W_EDU[[#This Row],['#activity+name+selected]],255),LEFT(Logframe[['#activity+name+selected]:['#activity+indicator+unit]],255),2,FALSE),"")</f>
        <v/>
      </c>
      <c r="AD20" s="3" t="str" cm="1">
        <f t="array" ref="AD20">IF(T5W_EDU[[#This Row],['#activity+name+selected]]&lt;&gt;"",VLOOKUP(LEFT(T5W_EDU[[#This Row],['#activity+name+selected]],255),LEFT(Logframe[['#activity+name+selected]:['#activity+indicator+unit]],255),5,FALSE),"")</f>
        <v/>
      </c>
      <c r="AE20" s="3" t="str" cm="1">
        <f t="array" ref="AE20">IF(T5W_EDU[[#This Row],['#activity+name+selected]]&lt;&gt;"",VLOOKUP(LEFT(T5W_EDU[[#This Row],['#activity+name+selected]],255),LEFT(Logframe[['#activity+name+selected]:['#direct+beneficiaries]],255),11,FALSE),"")</f>
        <v/>
      </c>
      <c r="AF20" s="38"/>
      <c r="AG20" s="5"/>
      <c r="AH20" s="6"/>
      <c r="AI20" s="44"/>
      <c r="AJ20" s="126"/>
      <c r="AK20" s="47"/>
      <c r="AL20" s="27"/>
      <c r="AM20" s="41"/>
      <c r="AN20" s="41"/>
      <c r="AO20" s="42"/>
      <c r="AP20" s="27"/>
      <c r="AQ20" s="27"/>
      <c r="AR20" s="27"/>
      <c r="AS20" s="27"/>
      <c r="AT20" s="27"/>
      <c r="AU20" s="27"/>
      <c r="AV20" s="27"/>
      <c r="AW20" s="52"/>
      <c r="AX20" s="27"/>
      <c r="AY20" s="52"/>
      <c r="AZ20" s="27"/>
      <c r="BA20" s="52"/>
      <c r="BB20" s="27"/>
      <c r="BC20" s="30"/>
      <c r="BD20" s="1"/>
    </row>
    <row r="21" spans="1:56" x14ac:dyDescent="0.25">
      <c r="A21" s="4"/>
      <c r="B21" s="75"/>
      <c r="C21" s="2"/>
      <c r="D21" s="2"/>
      <c r="E21" s="2"/>
      <c r="F21" s="90" t="str">
        <f>IF(NOT(ISBLANK(T5W_EDU[[#This Row],['#org+leader]])),VLOOKUP(T5W_EDU[[#This Row],['#org+leader]],Organizaciones!$A:$C,3,FALSE),"")</f>
        <v/>
      </c>
      <c r="G21" s="3" t="str">
        <f>IF(AND(NOT(ISBLANK(T5W_EDU[[#This Row],['#org+leader]])),T5W_EDU[[#This Row],['#meta+hrp]]="Sí"),
VLOOKUP(CONCATENATE($A$1, " # ",VLOOKUP( T5W_EDU[[#This Row],['#org+leader]],Clusters___Org[['#organization+name+selected]:['#meta+check_cluster_org]],2,FALSE)), Clusters___Org['#meta+check_cluster_org],1,FALSE),"")</f>
        <v/>
      </c>
      <c r="H21" s="2"/>
      <c r="I21" s="74" t="str" cm="1">
        <f t="array" ref="I21">IF(NOT(ISBLANK(T5W_EDU[[#This Row],['#project+code_name]])),VALUE(VLOOKUP(LEFT(T5W_EDU[[#This Row],['#project+code_name]],255),LEFT(Cluster___Org___Projects[['#project+code_name]:['#project+id]],255),2,FALSE)),"")</f>
        <v/>
      </c>
      <c r="J21"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1" s="2"/>
      <c r="L21" s="108" t="str">
        <f>IF(NOT(ISBLANK(T5W_EDU[[#This Row],['#org+impl]])),VLOOKUP(T5W_ASH[[#This Row],['#org+impl]],Organizaciones!$A:$C,3,FALSE),"")</f>
        <v/>
      </c>
      <c r="M21" s="1"/>
      <c r="N21" s="35" t="str" cm="1">
        <f t="array" aca="1" ref="N21" ca="1">IF(NOT(ISBLANK(T5W_EDU[[#This Row],['#adm1+name]])),
OFFSET(Admin1_1[[#Headers],['#adm1+name]],MATCH(T5W_EDU[[#This Row],['#adm1+name]],Admin1,0),1),
IF(ISNA(VLOOKUP(LEFT(T5W_EDU[[#This Row],['#project+code_name]],15),LEFT(Cluster___Org___Projects[['#project+code_name]:['#project+id]],15),2,FALSE))&lt;&gt;"", "","")
)</f>
        <v/>
      </c>
      <c r="O21" s="2"/>
      <c r="P21" s="70" t="str" cm="1">
        <f t="array" ref="P21">IF(NOT(ISBLANK(T5W_EDU[[#This Row],['#adm2+name]])),
CONCATENATE(T5W_EDU[[#This Row],['#adm1+code]],"-",T5W_EDU[[#This Row],['#adm2+name]]),
IF(ISNA(VLOOKUP(LEFT(T5W_EDU[[#This Row],['#project+code_name]],15),LEFT(Cluster___Org___Projects[['#project+code_name]:['#project+id]],15),2,FALSE))&lt;&gt;"", "","")
)</f>
        <v/>
      </c>
      <c r="Q21" s="35" t="str" cm="1">
        <f t="array" ref="Q21">IF(NOT(ISBLANK(T5W_EDU[[#This Row],['#adm2+name]])),
VLOOKUP(T5W_EDU[[#This Row],['#meta+check_adm1code_adm2name]],Admin2_1[#All],5,FALSE),
IF(ISNA(VLOOKUP(LEFT(T5W_EDU[[#This Row],['#project+code_name]],15),LEFT(Cluster___Org___Projects[['#project+code_name]:['#project+id]],15),2,FALSE))&lt;&gt;"", "","")
)</f>
        <v/>
      </c>
      <c r="R21" s="2"/>
      <c r="S21" s="70" t="str" cm="1">
        <f t="array" ref="S21">IF(NOT(ISBLANK(T5W_EDU[[#This Row],['#adm3+name]])),
CONCATENATE(T5W_EDU[[#This Row],['#adm2+code]],"-",T5W_EDU[[#This Row],['#adm3+name]]),
IF(ISNA(VLOOKUP(LEFT(T5W_EDU[[#This Row],['#project+code_name]],15),LEFT(Cluster___Org___Projects[['#project+code_name]:['#project+id]],15),2,FALSE))&lt;&gt;"", "","")
)</f>
        <v/>
      </c>
      <c r="T21" s="35" t="str" cm="1">
        <f t="array" ref="T21">IF(NOT(ISBLANK(T5W_EDU[[#This Row],['#adm3+name]])),
VLOOKUP(T5W_EDU[[#This Row],['#meta+check_adm2code_adm3name]],Admin3_1[#All],5,FALSE),
IF(ISNA(VLOOKUP(LEFT(T5W_EDU[[#This Row],['#project+code_name]],15),LEFT(Cluster___Org___Projects[['#project+code_name]:['#project+id]],15),2,FALSE))&lt;&gt;"", "","")
)</f>
        <v/>
      </c>
      <c r="U21" s="57"/>
      <c r="V21" s="2"/>
      <c r="W21" s="2"/>
      <c r="X21" s="95"/>
      <c r="Y21" s="96"/>
      <c r="Z21" s="35"/>
      <c r="AA21" s="2"/>
      <c r="AB21" s="2"/>
      <c r="AC21" s="3" t="str" cm="1">
        <f t="array" ref="AC21">IF(T5W_EDU[[#This Row],['#activity+name+selected]]&lt;&gt;"",VLOOKUP(LEFT(T5W_EDU[[#This Row],['#activity+name+selected]],255),LEFT(Logframe[['#activity+name+selected]:['#activity+indicator+unit]],255),2,FALSE),"")</f>
        <v/>
      </c>
      <c r="AD21" s="3" t="str" cm="1">
        <f t="array" ref="AD21">IF(T5W_EDU[[#This Row],['#activity+name+selected]]&lt;&gt;"",VLOOKUP(LEFT(T5W_EDU[[#This Row],['#activity+name+selected]],255),LEFT(Logframe[['#activity+name+selected]:['#activity+indicator+unit]],255),5,FALSE),"")</f>
        <v/>
      </c>
      <c r="AE21" s="3" t="str" cm="1">
        <f t="array" ref="AE21">IF(T5W_EDU[[#This Row],['#activity+name+selected]]&lt;&gt;"",VLOOKUP(LEFT(T5W_EDU[[#This Row],['#activity+name+selected]],255),LEFT(Logframe[['#activity+name+selected]:['#direct+beneficiaries]],255),11,FALSE),"")</f>
        <v/>
      </c>
      <c r="AF21" s="38"/>
      <c r="AG21" s="5"/>
      <c r="AH21" s="6"/>
      <c r="AI21" s="44"/>
      <c r="AJ21" s="126"/>
      <c r="AK21" s="47"/>
      <c r="AL21" s="27"/>
      <c r="AM21" s="41"/>
      <c r="AN21" s="41"/>
      <c r="AO21" s="42"/>
      <c r="AP21" s="27"/>
      <c r="AQ21" s="27"/>
      <c r="AR21" s="27"/>
      <c r="AS21" s="27"/>
      <c r="AT21" s="27"/>
      <c r="AU21" s="27"/>
      <c r="AV21" s="27"/>
      <c r="AW21" s="52"/>
      <c r="AX21" s="27"/>
      <c r="AY21" s="52"/>
      <c r="AZ21" s="27"/>
      <c r="BA21" s="52"/>
      <c r="BB21" s="27"/>
      <c r="BC21" s="30"/>
      <c r="BD21" s="1"/>
    </row>
    <row r="22" spans="1:56" x14ac:dyDescent="0.25">
      <c r="A22" s="4"/>
      <c r="B22" s="75"/>
      <c r="C22" s="2"/>
      <c r="D22" s="2"/>
      <c r="E22" s="2"/>
      <c r="F22" s="90" t="str">
        <f>IF(NOT(ISBLANK(T5W_EDU[[#This Row],['#org+leader]])),VLOOKUP(T5W_EDU[[#This Row],['#org+leader]],Organizaciones!$A:$C,3,FALSE),"")</f>
        <v/>
      </c>
      <c r="G22" s="3" t="str">
        <f>IF(AND(NOT(ISBLANK(T5W_EDU[[#This Row],['#org+leader]])),T5W_EDU[[#This Row],['#meta+hrp]]="Sí"),
VLOOKUP(CONCATENATE($A$1, " # ",VLOOKUP( T5W_EDU[[#This Row],['#org+leader]],Clusters___Org[['#organization+name+selected]:['#meta+check_cluster_org]],2,FALSE)), Clusters___Org['#meta+check_cluster_org],1,FALSE),"")</f>
        <v/>
      </c>
      <c r="H22" s="2"/>
      <c r="I22" s="74" t="str" cm="1">
        <f t="array" ref="I22">IF(NOT(ISBLANK(T5W_EDU[[#This Row],['#project+code_name]])),VALUE(VLOOKUP(LEFT(T5W_EDU[[#This Row],['#project+code_name]],255),LEFT(Cluster___Org___Projects[['#project+code_name]:['#project+id]],255),2,FALSE)),"")</f>
        <v/>
      </c>
      <c r="J22"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2" s="2"/>
      <c r="L22" s="108" t="str">
        <f>IF(NOT(ISBLANK(T5W_EDU[[#This Row],['#org+impl]])),VLOOKUP(T5W_ASH[[#This Row],['#org+impl]],Organizaciones!$A:$C,3,FALSE),"")</f>
        <v/>
      </c>
      <c r="M22" s="1"/>
      <c r="N22" s="35" t="str" cm="1">
        <f t="array" aca="1" ref="N22" ca="1">IF(NOT(ISBLANK(T5W_EDU[[#This Row],['#adm1+name]])),
OFFSET(Admin1_1[[#Headers],['#adm1+name]],MATCH(T5W_EDU[[#This Row],['#adm1+name]],Admin1,0),1),
IF(ISNA(VLOOKUP(LEFT(T5W_EDU[[#This Row],['#project+code_name]],15),LEFT(Cluster___Org___Projects[['#project+code_name]:['#project+id]],15),2,FALSE))&lt;&gt;"", "","")
)</f>
        <v/>
      </c>
      <c r="O22" s="2"/>
      <c r="P22" s="70" t="str" cm="1">
        <f t="array" ref="P22">IF(NOT(ISBLANK(T5W_EDU[[#This Row],['#adm2+name]])),
CONCATENATE(T5W_EDU[[#This Row],['#adm1+code]],"-",T5W_EDU[[#This Row],['#adm2+name]]),
IF(ISNA(VLOOKUP(LEFT(T5W_EDU[[#This Row],['#project+code_name]],15),LEFT(Cluster___Org___Projects[['#project+code_name]:['#project+id]],15),2,FALSE))&lt;&gt;"", "","")
)</f>
        <v/>
      </c>
      <c r="Q22" s="35" t="str" cm="1">
        <f t="array" ref="Q22">IF(NOT(ISBLANK(T5W_EDU[[#This Row],['#adm2+name]])),
VLOOKUP(T5W_EDU[[#This Row],['#meta+check_adm1code_adm2name]],Admin2_1[#All],5,FALSE),
IF(ISNA(VLOOKUP(LEFT(T5W_EDU[[#This Row],['#project+code_name]],15),LEFT(Cluster___Org___Projects[['#project+code_name]:['#project+id]],15),2,FALSE))&lt;&gt;"", "","")
)</f>
        <v/>
      </c>
      <c r="R22" s="2"/>
      <c r="S22" s="70" t="str" cm="1">
        <f t="array" ref="S22">IF(NOT(ISBLANK(T5W_EDU[[#This Row],['#adm3+name]])),
CONCATENATE(T5W_EDU[[#This Row],['#adm2+code]],"-",T5W_EDU[[#This Row],['#adm3+name]]),
IF(ISNA(VLOOKUP(LEFT(T5W_EDU[[#This Row],['#project+code_name]],15),LEFT(Cluster___Org___Projects[['#project+code_name]:['#project+id]],15),2,FALSE))&lt;&gt;"", "","")
)</f>
        <v/>
      </c>
      <c r="T22" s="35" t="str" cm="1">
        <f t="array" ref="T22">IF(NOT(ISBLANK(T5W_EDU[[#This Row],['#adm3+name]])),
VLOOKUP(T5W_EDU[[#This Row],['#meta+check_adm2code_adm3name]],Admin3_1[#All],5,FALSE),
IF(ISNA(VLOOKUP(LEFT(T5W_EDU[[#This Row],['#project+code_name]],15),LEFT(Cluster___Org___Projects[['#project+code_name]:['#project+id]],15),2,FALSE))&lt;&gt;"", "","")
)</f>
        <v/>
      </c>
      <c r="U22" s="57"/>
      <c r="V22" s="2"/>
      <c r="W22" s="2"/>
      <c r="X22" s="95"/>
      <c r="Y22" s="96"/>
      <c r="Z22" s="35"/>
      <c r="AA22" s="2"/>
      <c r="AB22" s="2"/>
      <c r="AC22" s="3" t="str" cm="1">
        <f t="array" ref="AC22">IF(T5W_EDU[[#This Row],['#activity+name+selected]]&lt;&gt;"",VLOOKUP(LEFT(T5W_EDU[[#This Row],['#activity+name+selected]],255),LEFT(Logframe[['#activity+name+selected]:['#activity+indicator+unit]],255),2,FALSE),"")</f>
        <v/>
      </c>
      <c r="AD22" s="3" t="str" cm="1">
        <f t="array" ref="AD22">IF(T5W_EDU[[#This Row],['#activity+name+selected]]&lt;&gt;"",VLOOKUP(LEFT(T5W_EDU[[#This Row],['#activity+name+selected]],255),LEFT(Logframe[['#activity+name+selected]:['#activity+indicator+unit]],255),5,FALSE),"")</f>
        <v/>
      </c>
      <c r="AE22" s="3" t="str" cm="1">
        <f t="array" ref="AE22">IF(T5W_EDU[[#This Row],['#activity+name+selected]]&lt;&gt;"",VLOOKUP(LEFT(T5W_EDU[[#This Row],['#activity+name+selected]],255),LEFT(Logframe[['#activity+name+selected]:['#direct+beneficiaries]],255),11,FALSE),"")</f>
        <v/>
      </c>
      <c r="AF22" s="38"/>
      <c r="AG22" s="5"/>
      <c r="AH22" s="6"/>
      <c r="AI22" s="44"/>
      <c r="AJ22" s="126"/>
      <c r="AK22" s="47"/>
      <c r="AL22" s="27"/>
      <c r="AM22" s="41"/>
      <c r="AN22" s="41"/>
      <c r="AO22" s="42"/>
      <c r="AP22" s="27"/>
      <c r="AQ22" s="27"/>
      <c r="AR22" s="27"/>
      <c r="AS22" s="27"/>
      <c r="AT22" s="27"/>
      <c r="AU22" s="27"/>
      <c r="AV22" s="27"/>
      <c r="AW22" s="52"/>
      <c r="AX22" s="27"/>
      <c r="AY22" s="52"/>
      <c r="AZ22" s="27"/>
      <c r="BA22" s="52"/>
      <c r="BB22" s="27"/>
      <c r="BC22" s="30"/>
      <c r="BD22" s="1"/>
    </row>
    <row r="23" spans="1:56" x14ac:dyDescent="0.25">
      <c r="A23" s="4"/>
      <c r="B23" s="75"/>
      <c r="C23" s="2"/>
      <c r="D23" s="2"/>
      <c r="E23" s="2"/>
      <c r="F23" s="90" t="str">
        <f>IF(NOT(ISBLANK(T5W_EDU[[#This Row],['#org+leader]])),VLOOKUP(T5W_EDU[[#This Row],['#org+leader]],Organizaciones!$A:$C,3,FALSE),"")</f>
        <v/>
      </c>
      <c r="G23" s="3" t="str">
        <f>IF(AND(NOT(ISBLANK(T5W_EDU[[#This Row],['#org+leader]])),T5W_EDU[[#This Row],['#meta+hrp]]="Sí"),
VLOOKUP(CONCATENATE($A$1, " # ",VLOOKUP( T5W_EDU[[#This Row],['#org+leader]],Clusters___Org[['#organization+name+selected]:['#meta+check_cluster_org]],2,FALSE)), Clusters___Org['#meta+check_cluster_org],1,FALSE),"")</f>
        <v/>
      </c>
      <c r="H23" s="2"/>
      <c r="I23" s="74" t="str" cm="1">
        <f t="array" ref="I23">IF(NOT(ISBLANK(T5W_EDU[[#This Row],['#project+code_name]])),VALUE(VLOOKUP(LEFT(T5W_EDU[[#This Row],['#project+code_name]],255),LEFT(Cluster___Org___Projects[['#project+code_name]:['#project+id]],255),2,FALSE)),"")</f>
        <v/>
      </c>
      <c r="J23"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3" s="2"/>
      <c r="L23" s="108" t="str">
        <f>IF(NOT(ISBLANK(T5W_EDU[[#This Row],['#org+impl]])),VLOOKUP(T5W_ASH[[#This Row],['#org+impl]],Organizaciones!$A:$C,3,FALSE),"")</f>
        <v/>
      </c>
      <c r="M23" s="1"/>
      <c r="N23" s="35" t="str" cm="1">
        <f t="array" aca="1" ref="N23" ca="1">IF(NOT(ISBLANK(T5W_EDU[[#This Row],['#adm1+name]])),
OFFSET(Admin1_1[[#Headers],['#adm1+name]],MATCH(T5W_EDU[[#This Row],['#adm1+name]],Admin1,0),1),
IF(ISNA(VLOOKUP(LEFT(T5W_EDU[[#This Row],['#project+code_name]],15),LEFT(Cluster___Org___Projects[['#project+code_name]:['#project+id]],15),2,FALSE))&lt;&gt;"", "","")
)</f>
        <v/>
      </c>
      <c r="O23" s="2"/>
      <c r="P23" s="70" t="str" cm="1">
        <f t="array" ref="P23">IF(NOT(ISBLANK(T5W_EDU[[#This Row],['#adm2+name]])),
CONCATENATE(T5W_EDU[[#This Row],['#adm1+code]],"-",T5W_EDU[[#This Row],['#adm2+name]]),
IF(ISNA(VLOOKUP(LEFT(T5W_EDU[[#This Row],['#project+code_name]],15),LEFT(Cluster___Org___Projects[['#project+code_name]:['#project+id]],15),2,FALSE))&lt;&gt;"", "","")
)</f>
        <v/>
      </c>
      <c r="Q23" s="35" t="str" cm="1">
        <f t="array" ref="Q23">IF(NOT(ISBLANK(T5W_EDU[[#This Row],['#adm2+name]])),
VLOOKUP(T5W_EDU[[#This Row],['#meta+check_adm1code_adm2name]],Admin2_1[#All],5,FALSE),
IF(ISNA(VLOOKUP(LEFT(T5W_EDU[[#This Row],['#project+code_name]],15),LEFT(Cluster___Org___Projects[['#project+code_name]:['#project+id]],15),2,FALSE))&lt;&gt;"", "","")
)</f>
        <v/>
      </c>
      <c r="R23" s="2"/>
      <c r="S23" s="70" t="str" cm="1">
        <f t="array" ref="S23">IF(NOT(ISBLANK(T5W_EDU[[#This Row],['#adm3+name]])),
CONCATENATE(T5W_EDU[[#This Row],['#adm2+code]],"-",T5W_EDU[[#This Row],['#adm3+name]]),
IF(ISNA(VLOOKUP(LEFT(T5W_EDU[[#This Row],['#project+code_name]],15),LEFT(Cluster___Org___Projects[['#project+code_name]:['#project+id]],15),2,FALSE))&lt;&gt;"", "","")
)</f>
        <v/>
      </c>
      <c r="T23" s="35" t="str" cm="1">
        <f t="array" ref="T23">IF(NOT(ISBLANK(T5W_EDU[[#This Row],['#adm3+name]])),
VLOOKUP(T5W_EDU[[#This Row],['#meta+check_adm2code_adm3name]],Admin3_1[#All],5,FALSE),
IF(ISNA(VLOOKUP(LEFT(T5W_EDU[[#This Row],['#project+code_name]],15),LEFT(Cluster___Org___Projects[['#project+code_name]:['#project+id]],15),2,FALSE))&lt;&gt;"", "","")
)</f>
        <v/>
      </c>
      <c r="U23" s="57"/>
      <c r="V23" s="2"/>
      <c r="W23" s="2"/>
      <c r="X23" s="95"/>
      <c r="Y23" s="96"/>
      <c r="Z23" s="35"/>
      <c r="AA23" s="2"/>
      <c r="AB23" s="2"/>
      <c r="AC23" s="3" t="str" cm="1">
        <f t="array" ref="AC23">IF(T5W_EDU[[#This Row],['#activity+name+selected]]&lt;&gt;"",VLOOKUP(LEFT(T5W_EDU[[#This Row],['#activity+name+selected]],255),LEFT(Logframe[['#activity+name+selected]:['#activity+indicator+unit]],255),2,FALSE),"")</f>
        <v/>
      </c>
      <c r="AD23" s="3" t="str" cm="1">
        <f t="array" ref="AD23">IF(T5W_EDU[[#This Row],['#activity+name+selected]]&lt;&gt;"",VLOOKUP(LEFT(T5W_EDU[[#This Row],['#activity+name+selected]],255),LEFT(Logframe[['#activity+name+selected]:['#activity+indicator+unit]],255),5,FALSE),"")</f>
        <v/>
      </c>
      <c r="AE23" s="3" t="str" cm="1">
        <f t="array" ref="AE23">IF(T5W_EDU[[#This Row],['#activity+name+selected]]&lt;&gt;"",VLOOKUP(LEFT(T5W_EDU[[#This Row],['#activity+name+selected]],255),LEFT(Logframe[['#activity+name+selected]:['#direct+beneficiaries]],255),11,FALSE),"")</f>
        <v/>
      </c>
      <c r="AF23" s="38"/>
      <c r="AG23" s="5"/>
      <c r="AH23" s="6"/>
      <c r="AI23" s="44"/>
      <c r="AJ23" s="126"/>
      <c r="AK23" s="47"/>
      <c r="AL23" s="27"/>
      <c r="AM23" s="41"/>
      <c r="AN23" s="41"/>
      <c r="AO23" s="42"/>
      <c r="AP23" s="27"/>
      <c r="AQ23" s="27"/>
      <c r="AR23" s="27"/>
      <c r="AS23" s="27"/>
      <c r="AT23" s="27"/>
      <c r="AU23" s="27"/>
      <c r="AV23" s="27"/>
      <c r="AW23" s="52"/>
      <c r="AX23" s="27"/>
      <c r="AY23" s="52"/>
      <c r="AZ23" s="27"/>
      <c r="BA23" s="52"/>
      <c r="BB23" s="27"/>
      <c r="BC23" s="30"/>
      <c r="BD23" s="1"/>
    </row>
    <row r="24" spans="1:56" x14ac:dyDescent="0.25">
      <c r="A24" s="4"/>
      <c r="B24" s="75"/>
      <c r="C24" s="2"/>
      <c r="D24" s="2"/>
      <c r="E24" s="2"/>
      <c r="F24" s="90" t="str">
        <f>IF(NOT(ISBLANK(T5W_EDU[[#This Row],['#org+leader]])),VLOOKUP(T5W_EDU[[#This Row],['#org+leader]],Organizaciones!$A:$C,3,FALSE),"")</f>
        <v/>
      </c>
      <c r="G24" s="3" t="str">
        <f>IF(AND(NOT(ISBLANK(T5W_EDU[[#This Row],['#org+leader]])),T5W_EDU[[#This Row],['#meta+hrp]]="Sí"),
VLOOKUP(CONCATENATE($A$1, " # ",VLOOKUP( T5W_EDU[[#This Row],['#org+leader]],Clusters___Org[['#organization+name+selected]:['#meta+check_cluster_org]],2,FALSE)), Clusters___Org['#meta+check_cluster_org],1,FALSE),"")</f>
        <v/>
      </c>
      <c r="H24" s="2"/>
      <c r="I24" s="74" t="str" cm="1">
        <f t="array" ref="I24">IF(NOT(ISBLANK(T5W_EDU[[#This Row],['#project+code_name]])),VALUE(VLOOKUP(LEFT(T5W_EDU[[#This Row],['#project+code_name]],255),LEFT(Cluster___Org___Projects[['#project+code_name]:['#project+id]],255),2,FALSE)),"")</f>
        <v/>
      </c>
      <c r="J24"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4" s="2"/>
      <c r="L24" s="108" t="str">
        <f>IF(NOT(ISBLANK(T5W_EDU[[#This Row],['#org+impl]])),VLOOKUP(T5W_ASH[[#This Row],['#org+impl]],Organizaciones!$A:$C,3,FALSE),"")</f>
        <v/>
      </c>
      <c r="M24" s="1"/>
      <c r="N24" s="35" t="str" cm="1">
        <f t="array" aca="1" ref="N24" ca="1">IF(NOT(ISBLANK(T5W_EDU[[#This Row],['#adm1+name]])),
OFFSET(Admin1_1[[#Headers],['#adm1+name]],MATCH(T5W_EDU[[#This Row],['#adm1+name]],Admin1,0),1),
IF(ISNA(VLOOKUP(LEFT(T5W_EDU[[#This Row],['#project+code_name]],15),LEFT(Cluster___Org___Projects[['#project+code_name]:['#project+id]],15),2,FALSE))&lt;&gt;"", "","")
)</f>
        <v/>
      </c>
      <c r="O24" s="2"/>
      <c r="P24" s="70" t="str" cm="1">
        <f t="array" ref="P24">IF(NOT(ISBLANK(T5W_EDU[[#This Row],['#adm2+name]])),
CONCATENATE(T5W_EDU[[#This Row],['#adm1+code]],"-",T5W_EDU[[#This Row],['#adm2+name]]),
IF(ISNA(VLOOKUP(LEFT(T5W_EDU[[#This Row],['#project+code_name]],15),LEFT(Cluster___Org___Projects[['#project+code_name]:['#project+id]],15),2,FALSE))&lt;&gt;"", "","")
)</f>
        <v/>
      </c>
      <c r="Q24" s="35" t="str" cm="1">
        <f t="array" ref="Q24">IF(NOT(ISBLANK(T5W_EDU[[#This Row],['#adm2+name]])),
VLOOKUP(T5W_EDU[[#This Row],['#meta+check_adm1code_adm2name]],Admin2_1[#All],5,FALSE),
IF(ISNA(VLOOKUP(LEFT(T5W_EDU[[#This Row],['#project+code_name]],15),LEFT(Cluster___Org___Projects[['#project+code_name]:['#project+id]],15),2,FALSE))&lt;&gt;"", "","")
)</f>
        <v/>
      </c>
      <c r="R24" s="2"/>
      <c r="S24" s="70" t="str" cm="1">
        <f t="array" ref="S24">IF(NOT(ISBLANK(T5W_EDU[[#This Row],['#adm3+name]])),
CONCATENATE(T5W_EDU[[#This Row],['#adm2+code]],"-",T5W_EDU[[#This Row],['#adm3+name]]),
IF(ISNA(VLOOKUP(LEFT(T5W_EDU[[#This Row],['#project+code_name]],15),LEFT(Cluster___Org___Projects[['#project+code_name]:['#project+id]],15),2,FALSE))&lt;&gt;"", "","")
)</f>
        <v/>
      </c>
      <c r="T24" s="35" t="str" cm="1">
        <f t="array" ref="T24">IF(NOT(ISBLANK(T5W_EDU[[#This Row],['#adm3+name]])),
VLOOKUP(T5W_EDU[[#This Row],['#meta+check_adm2code_adm3name]],Admin3_1[#All],5,FALSE),
IF(ISNA(VLOOKUP(LEFT(T5W_EDU[[#This Row],['#project+code_name]],15),LEFT(Cluster___Org___Projects[['#project+code_name]:['#project+id]],15),2,FALSE))&lt;&gt;"", "","")
)</f>
        <v/>
      </c>
      <c r="U24" s="57"/>
      <c r="V24" s="2"/>
      <c r="W24" s="2"/>
      <c r="X24" s="95"/>
      <c r="Y24" s="96"/>
      <c r="Z24" s="35"/>
      <c r="AA24" s="2"/>
      <c r="AB24" s="2"/>
      <c r="AC24" s="3" t="str" cm="1">
        <f t="array" ref="AC24">IF(T5W_EDU[[#This Row],['#activity+name+selected]]&lt;&gt;"",VLOOKUP(LEFT(T5W_EDU[[#This Row],['#activity+name+selected]],255),LEFT(Logframe[['#activity+name+selected]:['#activity+indicator+unit]],255),2,FALSE),"")</f>
        <v/>
      </c>
      <c r="AD24" s="3" t="str" cm="1">
        <f t="array" ref="AD24">IF(T5W_EDU[[#This Row],['#activity+name+selected]]&lt;&gt;"",VLOOKUP(LEFT(T5W_EDU[[#This Row],['#activity+name+selected]],255),LEFT(Logframe[['#activity+name+selected]:['#activity+indicator+unit]],255),5,FALSE),"")</f>
        <v/>
      </c>
      <c r="AE24" s="3" t="str" cm="1">
        <f t="array" ref="AE24">IF(T5W_EDU[[#This Row],['#activity+name+selected]]&lt;&gt;"",VLOOKUP(LEFT(T5W_EDU[[#This Row],['#activity+name+selected]],255),LEFT(Logframe[['#activity+name+selected]:['#direct+beneficiaries]],255),11,FALSE),"")</f>
        <v/>
      </c>
      <c r="AF24" s="38"/>
      <c r="AG24" s="5"/>
      <c r="AH24" s="6"/>
      <c r="AI24" s="44"/>
      <c r="AJ24" s="126"/>
      <c r="AK24" s="47"/>
      <c r="AL24" s="27"/>
      <c r="AM24" s="41"/>
      <c r="AN24" s="41"/>
      <c r="AO24" s="42"/>
      <c r="AP24" s="27"/>
      <c r="AQ24" s="27"/>
      <c r="AR24" s="27"/>
      <c r="AS24" s="27"/>
      <c r="AT24" s="27"/>
      <c r="AU24" s="27"/>
      <c r="AV24" s="27"/>
      <c r="AW24" s="52"/>
      <c r="AX24" s="27"/>
      <c r="AY24" s="52"/>
      <c r="AZ24" s="27"/>
      <c r="BA24" s="52"/>
      <c r="BB24" s="27"/>
      <c r="BC24" s="30"/>
      <c r="BD24" s="1"/>
    </row>
    <row r="25" spans="1:56" x14ac:dyDescent="0.25">
      <c r="A25" s="4"/>
      <c r="B25" s="75"/>
      <c r="C25" s="2"/>
      <c r="D25" s="2"/>
      <c r="E25" s="2"/>
      <c r="F25" s="90" t="str">
        <f>IF(NOT(ISBLANK(T5W_EDU[[#This Row],['#org+leader]])),VLOOKUP(T5W_EDU[[#This Row],['#org+leader]],Organizaciones!$A:$C,3,FALSE),"")</f>
        <v/>
      </c>
      <c r="G25" s="3" t="str">
        <f>IF(AND(NOT(ISBLANK(T5W_EDU[[#This Row],['#org+leader]])),T5W_EDU[[#This Row],['#meta+hrp]]="Sí"),
VLOOKUP(CONCATENATE($A$1, " # ",VLOOKUP( T5W_EDU[[#This Row],['#org+leader]],Clusters___Org[['#organization+name+selected]:['#meta+check_cluster_org]],2,FALSE)), Clusters___Org['#meta+check_cluster_org],1,FALSE),"")</f>
        <v/>
      </c>
      <c r="H25" s="2"/>
      <c r="I25" s="74" t="str" cm="1">
        <f t="array" ref="I25">IF(NOT(ISBLANK(T5W_EDU[[#This Row],['#project+code_name]])),VALUE(VLOOKUP(LEFT(T5W_EDU[[#This Row],['#project+code_name]],255),LEFT(Cluster___Org___Projects[['#project+code_name]:['#project+id]],255),2,FALSE)),"")</f>
        <v/>
      </c>
      <c r="J25"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5" s="2"/>
      <c r="L25" s="108" t="str">
        <f>IF(NOT(ISBLANK(T5W_EDU[[#This Row],['#org+impl]])),VLOOKUP(T5W_ASH[[#This Row],['#org+impl]],Organizaciones!$A:$C,3,FALSE),"")</f>
        <v/>
      </c>
      <c r="M25" s="1"/>
      <c r="N25" s="35" t="str" cm="1">
        <f t="array" aca="1" ref="N25" ca="1">IF(NOT(ISBLANK(T5W_EDU[[#This Row],['#adm1+name]])),
OFFSET(Admin1_1[[#Headers],['#adm1+name]],MATCH(T5W_EDU[[#This Row],['#adm1+name]],Admin1,0),1),
IF(ISNA(VLOOKUP(LEFT(T5W_EDU[[#This Row],['#project+code_name]],15),LEFT(Cluster___Org___Projects[['#project+code_name]:['#project+id]],15),2,FALSE))&lt;&gt;"", "","")
)</f>
        <v/>
      </c>
      <c r="O25" s="2"/>
      <c r="P25" s="70" t="str" cm="1">
        <f t="array" ref="P25">IF(NOT(ISBLANK(T5W_EDU[[#This Row],['#adm2+name]])),
CONCATENATE(T5W_EDU[[#This Row],['#adm1+code]],"-",T5W_EDU[[#This Row],['#adm2+name]]),
IF(ISNA(VLOOKUP(LEFT(T5W_EDU[[#This Row],['#project+code_name]],15),LEFT(Cluster___Org___Projects[['#project+code_name]:['#project+id]],15),2,FALSE))&lt;&gt;"", "","")
)</f>
        <v/>
      </c>
      <c r="Q25" s="35" t="str" cm="1">
        <f t="array" ref="Q25">IF(NOT(ISBLANK(T5W_EDU[[#This Row],['#adm2+name]])),
VLOOKUP(T5W_EDU[[#This Row],['#meta+check_adm1code_adm2name]],Admin2_1[#All],5,FALSE),
IF(ISNA(VLOOKUP(LEFT(T5W_EDU[[#This Row],['#project+code_name]],15),LEFT(Cluster___Org___Projects[['#project+code_name]:['#project+id]],15),2,FALSE))&lt;&gt;"", "","")
)</f>
        <v/>
      </c>
      <c r="R25" s="2"/>
      <c r="S25" s="70" t="str" cm="1">
        <f t="array" ref="S25">IF(NOT(ISBLANK(T5W_EDU[[#This Row],['#adm3+name]])),
CONCATENATE(T5W_EDU[[#This Row],['#adm2+code]],"-",T5W_EDU[[#This Row],['#adm3+name]]),
IF(ISNA(VLOOKUP(LEFT(T5W_EDU[[#This Row],['#project+code_name]],15),LEFT(Cluster___Org___Projects[['#project+code_name]:['#project+id]],15),2,FALSE))&lt;&gt;"", "","")
)</f>
        <v/>
      </c>
      <c r="T25" s="35" t="str" cm="1">
        <f t="array" ref="T25">IF(NOT(ISBLANK(T5W_EDU[[#This Row],['#adm3+name]])),
VLOOKUP(T5W_EDU[[#This Row],['#meta+check_adm2code_adm3name]],Admin3_1[#All],5,FALSE),
IF(ISNA(VLOOKUP(LEFT(T5W_EDU[[#This Row],['#project+code_name]],15),LEFT(Cluster___Org___Projects[['#project+code_name]:['#project+id]],15),2,FALSE))&lt;&gt;"", "","")
)</f>
        <v/>
      </c>
      <c r="U25" s="57"/>
      <c r="V25" s="2"/>
      <c r="W25" s="2"/>
      <c r="X25" s="95"/>
      <c r="Y25" s="96"/>
      <c r="Z25" s="35"/>
      <c r="AA25" s="2"/>
      <c r="AB25" s="2"/>
      <c r="AC25" s="3" t="str" cm="1">
        <f t="array" ref="AC25">IF(T5W_EDU[[#This Row],['#activity+name+selected]]&lt;&gt;"",VLOOKUP(LEFT(T5W_EDU[[#This Row],['#activity+name+selected]],255),LEFT(Logframe[['#activity+name+selected]:['#activity+indicator+unit]],255),2,FALSE),"")</f>
        <v/>
      </c>
      <c r="AD25" s="3" t="str" cm="1">
        <f t="array" ref="AD25">IF(T5W_EDU[[#This Row],['#activity+name+selected]]&lt;&gt;"",VLOOKUP(LEFT(T5W_EDU[[#This Row],['#activity+name+selected]],255),LEFT(Logframe[['#activity+name+selected]:['#activity+indicator+unit]],255),5,FALSE),"")</f>
        <v/>
      </c>
      <c r="AE25" s="3" t="str" cm="1">
        <f t="array" ref="AE25">IF(T5W_EDU[[#This Row],['#activity+name+selected]]&lt;&gt;"",VLOOKUP(LEFT(T5W_EDU[[#This Row],['#activity+name+selected]],255),LEFT(Logframe[['#activity+name+selected]:['#direct+beneficiaries]],255),11,FALSE),"")</f>
        <v/>
      </c>
      <c r="AF25" s="38"/>
      <c r="AG25" s="5"/>
      <c r="AH25" s="6"/>
      <c r="AI25" s="44"/>
      <c r="AJ25" s="126"/>
      <c r="AK25" s="47"/>
      <c r="AL25" s="27"/>
      <c r="AM25" s="41"/>
      <c r="AN25" s="41"/>
      <c r="AO25" s="42"/>
      <c r="AP25" s="27"/>
      <c r="AQ25" s="27"/>
      <c r="AR25" s="27"/>
      <c r="AS25" s="27"/>
      <c r="AT25" s="27"/>
      <c r="AU25" s="27"/>
      <c r="AV25" s="27"/>
      <c r="AW25" s="52"/>
      <c r="AX25" s="27"/>
      <c r="AY25" s="52"/>
      <c r="AZ25" s="27"/>
      <c r="BA25" s="52"/>
      <c r="BB25" s="27"/>
      <c r="BC25" s="30"/>
      <c r="BD25" s="1"/>
    </row>
    <row r="26" spans="1:56" x14ac:dyDescent="0.25">
      <c r="A26" s="4"/>
      <c r="B26" s="75"/>
      <c r="C26" s="2"/>
      <c r="D26" s="2"/>
      <c r="E26" s="2"/>
      <c r="F26" s="90" t="str">
        <f>IF(NOT(ISBLANK(T5W_EDU[[#This Row],['#org+leader]])),VLOOKUP(T5W_EDU[[#This Row],['#org+leader]],Organizaciones!$A:$C,3,FALSE),"")</f>
        <v/>
      </c>
      <c r="G26" s="3" t="str">
        <f>IF(AND(NOT(ISBLANK(T5W_EDU[[#This Row],['#org+leader]])),T5W_EDU[[#This Row],['#meta+hrp]]="Sí"),
VLOOKUP(CONCATENATE($A$1, " # ",VLOOKUP( T5W_EDU[[#This Row],['#org+leader]],Clusters___Org[['#organization+name+selected]:['#meta+check_cluster_org]],2,FALSE)), Clusters___Org['#meta+check_cluster_org],1,FALSE),"")</f>
        <v/>
      </c>
      <c r="H26" s="2"/>
      <c r="I26" s="74" t="str" cm="1">
        <f t="array" ref="I26">IF(NOT(ISBLANK(T5W_EDU[[#This Row],['#project+code_name]])),VALUE(VLOOKUP(LEFT(T5W_EDU[[#This Row],['#project+code_name]],255),LEFT(Cluster___Org___Projects[['#project+code_name]:['#project+id]],255),2,FALSE)),"")</f>
        <v/>
      </c>
      <c r="J26"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6" s="2"/>
      <c r="L26" s="108" t="str">
        <f>IF(NOT(ISBLANK(T5W_EDU[[#This Row],['#org+impl]])),VLOOKUP(T5W_ASH[[#This Row],['#org+impl]],Organizaciones!$A:$C,3,FALSE),"")</f>
        <v/>
      </c>
      <c r="M26" s="1"/>
      <c r="N26" s="35" t="str" cm="1">
        <f t="array" aca="1" ref="N26" ca="1">IF(NOT(ISBLANK(T5W_EDU[[#This Row],['#adm1+name]])),
OFFSET(Admin1_1[[#Headers],['#adm1+name]],MATCH(T5W_EDU[[#This Row],['#adm1+name]],Admin1,0),1),
IF(ISNA(VLOOKUP(LEFT(T5W_EDU[[#This Row],['#project+code_name]],15),LEFT(Cluster___Org___Projects[['#project+code_name]:['#project+id]],15),2,FALSE))&lt;&gt;"", "","")
)</f>
        <v/>
      </c>
      <c r="O26" s="2"/>
      <c r="P26" s="70" t="str" cm="1">
        <f t="array" ref="P26">IF(NOT(ISBLANK(T5W_EDU[[#This Row],['#adm2+name]])),
CONCATENATE(T5W_EDU[[#This Row],['#adm1+code]],"-",T5W_EDU[[#This Row],['#adm2+name]]),
IF(ISNA(VLOOKUP(LEFT(T5W_EDU[[#This Row],['#project+code_name]],15),LEFT(Cluster___Org___Projects[['#project+code_name]:['#project+id]],15),2,FALSE))&lt;&gt;"", "","")
)</f>
        <v/>
      </c>
      <c r="Q26" s="35" t="str" cm="1">
        <f t="array" ref="Q26">IF(NOT(ISBLANK(T5W_EDU[[#This Row],['#adm2+name]])),
VLOOKUP(T5W_EDU[[#This Row],['#meta+check_adm1code_adm2name]],Admin2_1[#All],5,FALSE),
IF(ISNA(VLOOKUP(LEFT(T5W_EDU[[#This Row],['#project+code_name]],15),LEFT(Cluster___Org___Projects[['#project+code_name]:['#project+id]],15),2,FALSE))&lt;&gt;"", "","")
)</f>
        <v/>
      </c>
      <c r="R26" s="2"/>
      <c r="S26" s="70" t="str" cm="1">
        <f t="array" ref="S26">IF(NOT(ISBLANK(T5W_EDU[[#This Row],['#adm3+name]])),
CONCATENATE(T5W_EDU[[#This Row],['#adm2+code]],"-",T5W_EDU[[#This Row],['#adm3+name]]),
IF(ISNA(VLOOKUP(LEFT(T5W_EDU[[#This Row],['#project+code_name]],15),LEFT(Cluster___Org___Projects[['#project+code_name]:['#project+id]],15),2,FALSE))&lt;&gt;"", "","")
)</f>
        <v/>
      </c>
      <c r="T26" s="35" t="str" cm="1">
        <f t="array" ref="T26">IF(NOT(ISBLANK(T5W_EDU[[#This Row],['#adm3+name]])),
VLOOKUP(T5W_EDU[[#This Row],['#meta+check_adm2code_adm3name]],Admin3_1[#All],5,FALSE),
IF(ISNA(VLOOKUP(LEFT(T5W_EDU[[#This Row],['#project+code_name]],15),LEFT(Cluster___Org___Projects[['#project+code_name]:['#project+id]],15),2,FALSE))&lt;&gt;"", "","")
)</f>
        <v/>
      </c>
      <c r="U26" s="57"/>
      <c r="V26" s="2"/>
      <c r="W26" s="2"/>
      <c r="X26" s="95"/>
      <c r="Y26" s="96"/>
      <c r="Z26" s="35"/>
      <c r="AA26" s="2"/>
      <c r="AB26" s="2"/>
      <c r="AC26" s="3" t="str" cm="1">
        <f t="array" ref="AC26">IF(T5W_EDU[[#This Row],['#activity+name+selected]]&lt;&gt;"",VLOOKUP(LEFT(T5W_EDU[[#This Row],['#activity+name+selected]],255),LEFT(Logframe[['#activity+name+selected]:['#activity+indicator+unit]],255),2,FALSE),"")</f>
        <v/>
      </c>
      <c r="AD26" s="3" t="str" cm="1">
        <f t="array" ref="AD26">IF(T5W_EDU[[#This Row],['#activity+name+selected]]&lt;&gt;"",VLOOKUP(LEFT(T5W_EDU[[#This Row],['#activity+name+selected]],255),LEFT(Logframe[['#activity+name+selected]:['#activity+indicator+unit]],255),5,FALSE),"")</f>
        <v/>
      </c>
      <c r="AE26" s="3" t="str" cm="1">
        <f t="array" ref="AE26">IF(T5W_EDU[[#This Row],['#activity+name+selected]]&lt;&gt;"",VLOOKUP(LEFT(T5W_EDU[[#This Row],['#activity+name+selected]],255),LEFT(Logframe[['#activity+name+selected]:['#direct+beneficiaries]],255),11,FALSE),"")</f>
        <v/>
      </c>
      <c r="AF26" s="38"/>
      <c r="AG26" s="5"/>
      <c r="AH26" s="6"/>
      <c r="AI26" s="44"/>
      <c r="AJ26" s="126"/>
      <c r="AK26" s="47"/>
      <c r="AL26" s="27"/>
      <c r="AM26" s="41"/>
      <c r="AN26" s="41"/>
      <c r="AO26" s="42"/>
      <c r="AP26" s="27"/>
      <c r="AQ26" s="27"/>
      <c r="AR26" s="27"/>
      <c r="AS26" s="27"/>
      <c r="AT26" s="27"/>
      <c r="AU26" s="27"/>
      <c r="AV26" s="27"/>
      <c r="AW26" s="52"/>
      <c r="AX26" s="27"/>
      <c r="AY26" s="52"/>
      <c r="AZ26" s="27"/>
      <c r="BA26" s="52"/>
      <c r="BB26" s="27"/>
      <c r="BC26" s="30"/>
      <c r="BD26" s="1"/>
    </row>
    <row r="27" spans="1:56" x14ac:dyDescent="0.25">
      <c r="A27" s="4"/>
      <c r="B27" s="75"/>
      <c r="C27" s="2"/>
      <c r="D27" s="2"/>
      <c r="E27" s="2"/>
      <c r="F27" s="104" t="str">
        <f>IF(NOT(ISBLANK(T5W_EDU[[#This Row],['#org+leader]])),VLOOKUP(T5W_EDU[[#This Row],['#org+leader]],Organizaciones!$A:$C,3,FALSE),"")</f>
        <v/>
      </c>
      <c r="G27" s="3" t="str">
        <f>IF(AND(NOT(ISBLANK(T5W_EDU[[#This Row],['#org+leader]])),T5W_EDU[[#This Row],['#meta+hrp]]="Sí"),
VLOOKUP(CONCATENATE($A$1, " # ",VLOOKUP( T5W_EDU[[#This Row],['#org+leader]],Clusters___Org[['#organization+name+selected]:['#meta+check_cluster_org]],2,FALSE)), Clusters___Org['#meta+check_cluster_org],1,FALSE),"")</f>
        <v/>
      </c>
      <c r="H27" s="2"/>
      <c r="I27" s="74" t="str" cm="1">
        <f t="array" ref="I27">IF(NOT(ISBLANK(T5W_EDU[[#This Row],['#project+code_name]])),VALUE(VLOOKUP(LEFT(T5W_EDU[[#This Row],['#project+code_name]],255),LEFT(Cluster___Org___Projects[['#project+code_name]:['#project+id]],255),2,FALSE)),"")</f>
        <v/>
      </c>
      <c r="J27"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7" s="2"/>
      <c r="L27" s="108" t="str">
        <f>IF(NOT(ISBLANK(T5W_EDU[[#This Row],['#org+impl]])),VLOOKUP(T5W_ASH[[#This Row],['#org+impl]],Organizaciones!$A:$C,3,FALSE),"")</f>
        <v/>
      </c>
      <c r="M27" s="1"/>
      <c r="N27" s="35" t="str" cm="1">
        <f t="array" aca="1" ref="N27" ca="1">IF(NOT(ISBLANK(T5W_EDU[[#This Row],['#adm1+name]])),
OFFSET(Admin1_1[[#Headers],['#adm1+name]],MATCH(T5W_EDU[[#This Row],['#adm1+name]],Admin1,0),1),
IF(ISNA(VLOOKUP(LEFT(T5W_EDU[[#This Row],['#project+code_name]],15),LEFT(Cluster___Org___Projects[['#project+code_name]:['#project+id]],15),2,FALSE))&lt;&gt;"", "","")
)</f>
        <v/>
      </c>
      <c r="O27" s="2"/>
      <c r="P27" s="70" t="str" cm="1">
        <f t="array" ref="P27">IF(NOT(ISBLANK(T5W_EDU[[#This Row],['#adm2+name]])),
CONCATENATE(T5W_EDU[[#This Row],['#adm1+code]],"-",T5W_EDU[[#This Row],['#adm2+name]]),
IF(ISNA(VLOOKUP(LEFT(T5W_EDU[[#This Row],['#project+code_name]],15),LEFT(Cluster___Org___Projects[['#project+code_name]:['#project+id]],15),2,FALSE))&lt;&gt;"", "","")
)</f>
        <v/>
      </c>
      <c r="Q27" s="35" t="str" cm="1">
        <f t="array" ref="Q27">IF(NOT(ISBLANK(T5W_EDU[[#This Row],['#adm2+name]])),
VLOOKUP(T5W_EDU[[#This Row],['#meta+check_adm1code_adm2name]],Admin2_1[#All],5,FALSE),
IF(ISNA(VLOOKUP(LEFT(T5W_EDU[[#This Row],['#project+code_name]],15),LEFT(Cluster___Org___Projects[['#project+code_name]:['#project+id]],15),2,FALSE))&lt;&gt;"", "","")
)</f>
        <v/>
      </c>
      <c r="R27" s="2"/>
      <c r="S27" s="70" t="str" cm="1">
        <f t="array" ref="S27">IF(NOT(ISBLANK(T5W_EDU[[#This Row],['#adm3+name]])),
CONCATENATE(T5W_EDU[[#This Row],['#adm2+code]],"-",T5W_EDU[[#This Row],['#adm3+name]]),
IF(ISNA(VLOOKUP(LEFT(T5W_EDU[[#This Row],['#project+code_name]],15),LEFT(Cluster___Org___Projects[['#project+code_name]:['#project+id]],15),2,FALSE))&lt;&gt;"", "","")
)</f>
        <v/>
      </c>
      <c r="T27" s="35" t="str" cm="1">
        <f t="array" ref="T27">IF(NOT(ISBLANK(T5W_EDU[[#This Row],['#adm3+name]])),
VLOOKUP(T5W_EDU[[#This Row],['#meta+check_adm2code_adm3name]],Admin3_1[#All],5,FALSE),
IF(ISNA(VLOOKUP(LEFT(T5W_EDU[[#This Row],['#project+code_name]],15),LEFT(Cluster___Org___Projects[['#project+code_name]:['#project+id]],15),2,FALSE))&lt;&gt;"", "","")
)</f>
        <v/>
      </c>
      <c r="U27" s="57"/>
      <c r="V27" s="2"/>
      <c r="W27" s="2"/>
      <c r="X27" s="95"/>
      <c r="Y27" s="96"/>
      <c r="Z27" s="35"/>
      <c r="AA27" s="2"/>
      <c r="AB27" s="2"/>
      <c r="AC27" s="3" t="str" cm="1">
        <f t="array" ref="AC27">IF(T5W_EDU[[#This Row],['#activity+name+selected]]&lt;&gt;"",VLOOKUP(LEFT(T5W_EDU[[#This Row],['#activity+name+selected]],255),LEFT(Logframe[['#activity+name+selected]:['#activity+indicator+unit]],255),2,FALSE),"")</f>
        <v/>
      </c>
      <c r="AD27" s="3" t="str" cm="1">
        <f t="array" ref="AD27">IF(T5W_EDU[[#This Row],['#activity+name+selected]]&lt;&gt;"",VLOOKUP(LEFT(T5W_EDU[[#This Row],['#activity+name+selected]],255),LEFT(Logframe[['#activity+name+selected]:['#activity+indicator+unit]],255),5,FALSE),"")</f>
        <v/>
      </c>
      <c r="AE27" s="3" t="str" cm="1">
        <f t="array" ref="AE27">IF(T5W_EDU[[#This Row],['#activity+name+selected]]&lt;&gt;"",VLOOKUP(LEFT(T5W_EDU[[#This Row],['#activity+name+selected]],255),LEFT(Logframe[['#activity+name+selected]:['#direct+beneficiaries]],255),11,FALSE),"")</f>
        <v/>
      </c>
      <c r="AF27" s="38"/>
      <c r="AG27" s="5"/>
      <c r="AH27" s="6"/>
      <c r="AI27" s="44"/>
      <c r="AJ27" s="126"/>
      <c r="AK27" s="47"/>
      <c r="AL27" s="27"/>
      <c r="AM27" s="41"/>
      <c r="AN27" s="41"/>
      <c r="AO27" s="42"/>
      <c r="AP27" s="27"/>
      <c r="AQ27" s="27"/>
      <c r="AR27" s="27"/>
      <c r="AS27" s="27"/>
      <c r="AT27" s="27"/>
      <c r="AU27" s="27"/>
      <c r="AV27" s="27"/>
      <c r="AW27" s="52"/>
      <c r="AX27" s="27"/>
      <c r="AY27" s="52"/>
      <c r="AZ27" s="27"/>
      <c r="BA27" s="52"/>
      <c r="BB27" s="27"/>
      <c r="BC27" s="30"/>
      <c r="BD27" s="1"/>
    </row>
    <row r="28" spans="1:56" x14ac:dyDescent="0.25">
      <c r="A28" s="4"/>
      <c r="B28" s="75"/>
      <c r="C28" s="2"/>
      <c r="D28" s="2"/>
      <c r="E28" s="2"/>
      <c r="F28" s="90" t="str">
        <f>IF(NOT(ISBLANK(T5W_EDU[[#This Row],['#org+leader]])),VLOOKUP(T5W_EDU[[#This Row],['#org+leader]],Organizaciones!$A:$C,3,FALSE),"")</f>
        <v/>
      </c>
      <c r="G28" s="3" t="str">
        <f>IF(AND(NOT(ISBLANK(T5W_EDU[[#This Row],['#org+leader]])),T5W_EDU[[#This Row],['#meta+hrp]]="Sí"),
VLOOKUP(CONCATENATE($A$1, " # ",VLOOKUP( T5W_EDU[[#This Row],['#org+leader]],Clusters___Org[['#organization+name+selected]:['#meta+check_cluster_org]],2,FALSE)), Clusters___Org['#meta+check_cluster_org],1,FALSE),"")</f>
        <v/>
      </c>
      <c r="H28" s="2"/>
      <c r="I28" s="74" t="str" cm="1">
        <f t="array" ref="I28">IF(NOT(ISBLANK(T5W_EDU[[#This Row],['#project+code_name]])),VALUE(VLOOKUP(LEFT(T5W_EDU[[#This Row],['#project+code_name]],255),LEFT(Cluster___Org___Projects[['#project+code_name]:['#project+id]],255),2,FALSE)),"")</f>
        <v/>
      </c>
      <c r="J28"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8" s="2"/>
      <c r="L28" s="108" t="str">
        <f>IF(NOT(ISBLANK(T5W_EDU[[#This Row],['#org+impl]])),VLOOKUP(T5W_ASH[[#This Row],['#org+impl]],Organizaciones!$A:$C,3,FALSE),"")</f>
        <v/>
      </c>
      <c r="M28" s="1"/>
      <c r="N28" s="35" t="str" cm="1">
        <f t="array" aca="1" ref="N28" ca="1">IF(NOT(ISBLANK(T5W_EDU[[#This Row],['#adm1+name]])),
OFFSET(Admin1_1[[#Headers],['#adm1+name]],MATCH(T5W_EDU[[#This Row],['#adm1+name]],Admin1,0),1),
IF(ISNA(VLOOKUP(LEFT(T5W_EDU[[#This Row],['#project+code_name]],15),LEFT(Cluster___Org___Projects[['#project+code_name]:['#project+id]],15),2,FALSE))&lt;&gt;"", "","")
)</f>
        <v/>
      </c>
      <c r="O28" s="2"/>
      <c r="P28" s="70" t="str" cm="1">
        <f t="array" ref="P28">IF(NOT(ISBLANK(T5W_EDU[[#This Row],['#adm2+name]])),
CONCATENATE(T5W_EDU[[#This Row],['#adm1+code]],"-",T5W_EDU[[#This Row],['#adm2+name]]),
IF(ISNA(VLOOKUP(LEFT(T5W_EDU[[#This Row],['#project+code_name]],15),LEFT(Cluster___Org___Projects[['#project+code_name]:['#project+id]],15),2,FALSE))&lt;&gt;"", "","")
)</f>
        <v/>
      </c>
      <c r="Q28" s="35" t="str" cm="1">
        <f t="array" ref="Q28">IF(NOT(ISBLANK(T5W_EDU[[#This Row],['#adm2+name]])),
VLOOKUP(T5W_EDU[[#This Row],['#meta+check_adm1code_adm2name]],Admin2_1[#All],5,FALSE),
IF(ISNA(VLOOKUP(LEFT(T5W_EDU[[#This Row],['#project+code_name]],15),LEFT(Cluster___Org___Projects[['#project+code_name]:['#project+id]],15),2,FALSE))&lt;&gt;"", "","")
)</f>
        <v/>
      </c>
      <c r="R28" s="2"/>
      <c r="S28" s="70" t="str" cm="1">
        <f t="array" ref="S28">IF(NOT(ISBLANK(T5W_EDU[[#This Row],['#adm3+name]])),
CONCATENATE(T5W_EDU[[#This Row],['#adm2+code]],"-",T5W_EDU[[#This Row],['#adm3+name]]),
IF(ISNA(VLOOKUP(LEFT(T5W_EDU[[#This Row],['#project+code_name]],15),LEFT(Cluster___Org___Projects[['#project+code_name]:['#project+id]],15),2,FALSE))&lt;&gt;"", "","")
)</f>
        <v/>
      </c>
      <c r="T28" s="35" t="str" cm="1">
        <f t="array" ref="T28">IF(NOT(ISBLANK(T5W_EDU[[#This Row],['#adm3+name]])),
VLOOKUP(T5W_EDU[[#This Row],['#meta+check_adm2code_adm3name]],Admin3_1[#All],5,FALSE),
IF(ISNA(VLOOKUP(LEFT(T5W_EDU[[#This Row],['#project+code_name]],15),LEFT(Cluster___Org___Projects[['#project+code_name]:['#project+id]],15),2,FALSE))&lt;&gt;"", "","")
)</f>
        <v/>
      </c>
      <c r="U28" s="57"/>
      <c r="V28" s="2"/>
      <c r="W28" s="2"/>
      <c r="X28" s="95"/>
      <c r="Y28" s="96"/>
      <c r="Z28" s="35"/>
      <c r="AA28" s="2"/>
      <c r="AB28" s="2"/>
      <c r="AC28" s="3" t="str" cm="1">
        <f t="array" ref="AC28">IF(T5W_EDU[[#This Row],['#activity+name+selected]]&lt;&gt;"",VLOOKUP(LEFT(T5W_EDU[[#This Row],['#activity+name+selected]],255),LEFT(Logframe[['#activity+name+selected]:['#activity+indicator+unit]],255),2,FALSE),"")</f>
        <v/>
      </c>
      <c r="AD28" s="3" t="str" cm="1">
        <f t="array" ref="AD28">IF(T5W_EDU[[#This Row],['#activity+name+selected]]&lt;&gt;"",VLOOKUP(LEFT(T5W_EDU[[#This Row],['#activity+name+selected]],255),LEFT(Logframe[['#activity+name+selected]:['#activity+indicator+unit]],255),5,FALSE),"")</f>
        <v/>
      </c>
      <c r="AE28" s="3" t="str" cm="1">
        <f t="array" ref="AE28">IF(T5W_EDU[[#This Row],['#activity+name+selected]]&lt;&gt;"",VLOOKUP(LEFT(T5W_EDU[[#This Row],['#activity+name+selected]],255),LEFT(Logframe[['#activity+name+selected]:['#direct+beneficiaries]],255),11,FALSE),"")</f>
        <v/>
      </c>
      <c r="AF28" s="38"/>
      <c r="AG28" s="5"/>
      <c r="AH28" s="6"/>
      <c r="AI28" s="44"/>
      <c r="AJ28" s="126"/>
      <c r="AK28" s="47"/>
      <c r="AL28" s="27"/>
      <c r="AM28" s="41"/>
      <c r="AN28" s="41"/>
      <c r="AO28" s="42"/>
      <c r="AP28" s="27"/>
      <c r="AQ28" s="27"/>
      <c r="AR28" s="27"/>
      <c r="AS28" s="27"/>
      <c r="AT28" s="27"/>
      <c r="AU28" s="27"/>
      <c r="AV28" s="27"/>
      <c r="AW28" s="52"/>
      <c r="AX28" s="27"/>
      <c r="AY28" s="52"/>
      <c r="AZ28" s="27"/>
      <c r="BA28" s="52"/>
      <c r="BB28" s="27"/>
      <c r="BC28" s="30"/>
      <c r="BD28" s="1"/>
    </row>
    <row r="29" spans="1:56" x14ac:dyDescent="0.25">
      <c r="A29" s="4"/>
      <c r="B29" s="75"/>
      <c r="C29" s="2"/>
      <c r="D29" s="2"/>
      <c r="E29" s="2"/>
      <c r="F29" s="90" t="str">
        <f>IF(NOT(ISBLANK(T5W_EDU[[#This Row],['#org+leader]])),VLOOKUP(T5W_EDU[[#This Row],['#org+leader]],Organizaciones!$A:$C,3,FALSE),"")</f>
        <v/>
      </c>
      <c r="G29" s="3" t="str">
        <f>IF(AND(NOT(ISBLANK(T5W_EDU[[#This Row],['#org+leader]])),T5W_EDU[[#This Row],['#meta+hrp]]="Sí"),
VLOOKUP(CONCATENATE($A$1, " # ",VLOOKUP( T5W_EDU[[#This Row],['#org+leader]],Clusters___Org[['#organization+name+selected]:['#meta+check_cluster_org]],2,FALSE)), Clusters___Org['#meta+check_cluster_org],1,FALSE),"")</f>
        <v/>
      </c>
      <c r="H29" s="2"/>
      <c r="I29" s="74" t="str" cm="1">
        <f t="array" ref="I29">IF(NOT(ISBLANK(T5W_EDU[[#This Row],['#project+code_name]])),VALUE(VLOOKUP(LEFT(T5W_EDU[[#This Row],['#project+code_name]],255),LEFT(Cluster___Org___Projects[['#project+code_name]:['#project+id]],255),2,FALSE)),"")</f>
        <v/>
      </c>
      <c r="J29"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29" s="2"/>
      <c r="L29" s="108" t="str">
        <f>IF(NOT(ISBLANK(T5W_EDU[[#This Row],['#org+impl]])),VLOOKUP(T5W_ASH[[#This Row],['#org+impl]],Organizaciones!$A:$C,3,FALSE),"")</f>
        <v/>
      </c>
      <c r="M29" s="1"/>
      <c r="N29" s="35" t="str" cm="1">
        <f t="array" aca="1" ref="N29" ca="1">IF(NOT(ISBLANK(T5W_EDU[[#This Row],['#adm1+name]])),
OFFSET(Admin1_1[[#Headers],['#adm1+name]],MATCH(T5W_EDU[[#This Row],['#adm1+name]],Admin1,0),1),
IF(ISNA(VLOOKUP(LEFT(T5W_EDU[[#This Row],['#project+code_name]],15),LEFT(Cluster___Org___Projects[['#project+code_name]:['#project+id]],15),2,FALSE))&lt;&gt;"", "","")
)</f>
        <v/>
      </c>
      <c r="O29" s="2"/>
      <c r="P29" s="70" t="str" cm="1">
        <f t="array" ref="P29">IF(NOT(ISBLANK(T5W_EDU[[#This Row],['#adm2+name]])),
CONCATENATE(T5W_EDU[[#This Row],['#adm1+code]],"-",T5W_EDU[[#This Row],['#adm2+name]]),
IF(ISNA(VLOOKUP(LEFT(T5W_EDU[[#This Row],['#project+code_name]],15),LEFT(Cluster___Org___Projects[['#project+code_name]:['#project+id]],15),2,FALSE))&lt;&gt;"", "","")
)</f>
        <v/>
      </c>
      <c r="Q29" s="35" t="str" cm="1">
        <f t="array" ref="Q29">IF(NOT(ISBLANK(T5W_EDU[[#This Row],['#adm2+name]])),
VLOOKUP(T5W_EDU[[#This Row],['#meta+check_adm1code_adm2name]],Admin2_1[#All],5,FALSE),
IF(ISNA(VLOOKUP(LEFT(T5W_EDU[[#This Row],['#project+code_name]],15),LEFT(Cluster___Org___Projects[['#project+code_name]:['#project+id]],15),2,FALSE))&lt;&gt;"", "","")
)</f>
        <v/>
      </c>
      <c r="R29" s="2"/>
      <c r="S29" s="70" t="str" cm="1">
        <f t="array" ref="S29">IF(NOT(ISBLANK(T5W_EDU[[#This Row],['#adm3+name]])),
CONCATENATE(T5W_EDU[[#This Row],['#adm2+code]],"-",T5W_EDU[[#This Row],['#adm3+name]]),
IF(ISNA(VLOOKUP(LEFT(T5W_EDU[[#This Row],['#project+code_name]],15),LEFT(Cluster___Org___Projects[['#project+code_name]:['#project+id]],15),2,FALSE))&lt;&gt;"", "","")
)</f>
        <v/>
      </c>
      <c r="T29" s="35" t="str" cm="1">
        <f t="array" ref="T29">IF(NOT(ISBLANK(T5W_EDU[[#This Row],['#adm3+name]])),
VLOOKUP(T5W_EDU[[#This Row],['#meta+check_adm2code_adm3name]],Admin3_1[#All],5,FALSE),
IF(ISNA(VLOOKUP(LEFT(T5W_EDU[[#This Row],['#project+code_name]],15),LEFT(Cluster___Org___Projects[['#project+code_name]:['#project+id]],15),2,FALSE))&lt;&gt;"", "","")
)</f>
        <v/>
      </c>
      <c r="U29" s="57"/>
      <c r="V29" s="2"/>
      <c r="W29" s="2"/>
      <c r="X29" s="95"/>
      <c r="Y29" s="96"/>
      <c r="Z29" s="35"/>
      <c r="AA29" s="2"/>
      <c r="AB29" s="2"/>
      <c r="AC29" s="3" t="str" cm="1">
        <f t="array" ref="AC29">IF(T5W_EDU[[#This Row],['#activity+name+selected]]&lt;&gt;"",VLOOKUP(LEFT(T5W_EDU[[#This Row],['#activity+name+selected]],255),LEFT(Logframe[['#activity+name+selected]:['#activity+indicator+unit]],255),2,FALSE),"")</f>
        <v/>
      </c>
      <c r="AD29" s="3" t="str" cm="1">
        <f t="array" ref="AD29">IF(T5W_EDU[[#This Row],['#activity+name+selected]]&lt;&gt;"",VLOOKUP(LEFT(T5W_EDU[[#This Row],['#activity+name+selected]],255),LEFT(Logframe[['#activity+name+selected]:['#activity+indicator+unit]],255),5,FALSE),"")</f>
        <v/>
      </c>
      <c r="AE29" s="3" t="str" cm="1">
        <f t="array" ref="AE29">IF(T5W_EDU[[#This Row],['#activity+name+selected]]&lt;&gt;"",VLOOKUP(LEFT(T5W_EDU[[#This Row],['#activity+name+selected]],255),LEFT(Logframe[['#activity+name+selected]:['#direct+beneficiaries]],255),11,FALSE),"")</f>
        <v/>
      </c>
      <c r="AF29" s="38"/>
      <c r="AG29" s="5"/>
      <c r="AH29" s="6"/>
      <c r="AI29" s="44"/>
      <c r="AJ29" s="126"/>
      <c r="AK29" s="47"/>
      <c r="AL29" s="27"/>
      <c r="AM29" s="41"/>
      <c r="AN29" s="41"/>
      <c r="AO29" s="42"/>
      <c r="AP29" s="27"/>
      <c r="AQ29" s="27"/>
      <c r="AR29" s="27"/>
      <c r="AS29" s="27"/>
      <c r="AT29" s="27"/>
      <c r="AU29" s="27"/>
      <c r="AV29" s="27"/>
      <c r="AW29" s="52"/>
      <c r="AX29" s="27"/>
      <c r="AY29" s="52"/>
      <c r="AZ29" s="27"/>
      <c r="BA29" s="52"/>
      <c r="BB29" s="27"/>
      <c r="BC29" s="30"/>
      <c r="BD29" s="1"/>
    </row>
    <row r="30" spans="1:56" x14ac:dyDescent="0.25">
      <c r="A30" s="4"/>
      <c r="B30" s="75"/>
      <c r="C30" s="2"/>
      <c r="D30" s="2"/>
      <c r="E30" s="2"/>
      <c r="F30" s="104" t="str">
        <f>IF(NOT(ISBLANK(T5W_EDU[[#This Row],['#org+leader]])),VLOOKUP(T5W_EDU[[#This Row],['#org+leader]],Organizaciones!$A:$C,3,FALSE),"")</f>
        <v/>
      </c>
      <c r="G30" s="3" t="str">
        <f>IF(AND(NOT(ISBLANK(T5W_EDU[[#This Row],['#org+leader]])),T5W_EDU[[#This Row],['#meta+hrp]]="Sí"),
VLOOKUP(CONCATENATE($A$1, " # ",VLOOKUP( T5W_EDU[[#This Row],['#org+leader]],Clusters___Org[['#organization+name+selected]:['#meta+check_cluster_org]],2,FALSE)), Clusters___Org['#meta+check_cluster_org],1,FALSE),"")</f>
        <v/>
      </c>
      <c r="H30" s="2"/>
      <c r="I30" s="74" t="str" cm="1">
        <f t="array" ref="I30">IF(NOT(ISBLANK(T5W_EDU[[#This Row],['#project+code_name]])),VALUE(VLOOKUP(LEFT(T5W_EDU[[#This Row],['#project+code_name]],255),LEFT(Cluster___Org___Projects[['#project+code_name]:['#project+id]],255),2,FALSE)),"")</f>
        <v/>
      </c>
      <c r="J30"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30" s="2"/>
      <c r="L30" s="108" t="str">
        <f>IF(NOT(ISBLANK(T5W_EDU[[#This Row],['#org+impl]])),VLOOKUP(T5W_ASH[[#This Row],['#org+impl]],Organizaciones!$A:$C,3,FALSE),"")</f>
        <v/>
      </c>
      <c r="M30" s="1"/>
      <c r="N30" s="35" t="str" cm="1">
        <f t="array" aca="1" ref="N30" ca="1">IF(NOT(ISBLANK(T5W_EDU[[#This Row],['#adm1+name]])),
OFFSET(Admin1_1[[#Headers],['#adm1+name]],MATCH(T5W_EDU[[#This Row],['#adm1+name]],Admin1,0),1),
IF(ISNA(VLOOKUP(LEFT(T5W_EDU[[#This Row],['#project+code_name]],15),LEFT(Cluster___Org___Projects[['#project+code_name]:['#project+id]],15),2,FALSE))&lt;&gt;"", "","")
)</f>
        <v/>
      </c>
      <c r="O30" s="2"/>
      <c r="P30" s="70" t="str" cm="1">
        <f t="array" ref="P30">IF(NOT(ISBLANK(T5W_EDU[[#This Row],['#adm2+name]])),
CONCATENATE(T5W_EDU[[#This Row],['#adm1+code]],"-",T5W_EDU[[#This Row],['#adm2+name]]),
IF(ISNA(VLOOKUP(LEFT(T5W_EDU[[#This Row],['#project+code_name]],15),LEFT(Cluster___Org___Projects[['#project+code_name]:['#project+id]],15),2,FALSE))&lt;&gt;"", "","")
)</f>
        <v/>
      </c>
      <c r="Q30" s="35" t="str" cm="1">
        <f t="array" ref="Q30">IF(NOT(ISBLANK(T5W_EDU[[#This Row],['#adm2+name]])),
VLOOKUP(T5W_EDU[[#This Row],['#meta+check_adm1code_adm2name]],Admin2_1[#All],5,FALSE),
IF(ISNA(VLOOKUP(LEFT(T5W_EDU[[#This Row],['#project+code_name]],15),LEFT(Cluster___Org___Projects[['#project+code_name]:['#project+id]],15),2,FALSE))&lt;&gt;"", "","")
)</f>
        <v/>
      </c>
      <c r="R30" s="2"/>
      <c r="S30" s="70" t="str" cm="1">
        <f t="array" ref="S30">IF(NOT(ISBLANK(T5W_EDU[[#This Row],['#adm3+name]])),
CONCATENATE(T5W_EDU[[#This Row],['#adm2+code]],"-",T5W_EDU[[#This Row],['#adm3+name]]),
IF(ISNA(VLOOKUP(LEFT(T5W_EDU[[#This Row],['#project+code_name]],15),LEFT(Cluster___Org___Projects[['#project+code_name]:['#project+id]],15),2,FALSE))&lt;&gt;"", "","")
)</f>
        <v/>
      </c>
      <c r="T30" s="35" t="str" cm="1">
        <f t="array" ref="T30">IF(NOT(ISBLANK(T5W_EDU[[#This Row],['#adm3+name]])),
VLOOKUP(T5W_EDU[[#This Row],['#meta+check_adm2code_adm3name]],Admin3_1[#All],5,FALSE),
IF(ISNA(VLOOKUP(LEFT(T5W_EDU[[#This Row],['#project+code_name]],15),LEFT(Cluster___Org___Projects[['#project+code_name]:['#project+id]],15),2,FALSE))&lt;&gt;"", "","")
)</f>
        <v/>
      </c>
      <c r="U30" s="57"/>
      <c r="V30" s="2"/>
      <c r="W30" s="2"/>
      <c r="X30" s="95"/>
      <c r="Y30" s="96"/>
      <c r="Z30" s="35"/>
      <c r="AA30" s="2"/>
      <c r="AB30" s="2"/>
      <c r="AC30" s="3" t="str" cm="1">
        <f t="array" ref="AC30">IF(T5W_EDU[[#This Row],['#activity+name+selected]]&lt;&gt;"",VLOOKUP(LEFT(T5W_EDU[[#This Row],['#activity+name+selected]],255),LEFT(Logframe[['#activity+name+selected]:['#activity+indicator+unit]],255),2,FALSE),"")</f>
        <v/>
      </c>
      <c r="AD30" s="3" t="str" cm="1">
        <f t="array" ref="AD30">IF(T5W_EDU[[#This Row],['#activity+name+selected]]&lt;&gt;"",VLOOKUP(LEFT(T5W_EDU[[#This Row],['#activity+name+selected]],255),LEFT(Logframe[['#activity+name+selected]:['#activity+indicator+unit]],255),5,FALSE),"")</f>
        <v/>
      </c>
      <c r="AE30" s="3" t="str" cm="1">
        <f t="array" ref="AE30">IF(T5W_EDU[[#This Row],['#activity+name+selected]]&lt;&gt;"",VLOOKUP(LEFT(T5W_EDU[[#This Row],['#activity+name+selected]],255),LEFT(Logframe[['#activity+name+selected]:['#direct+beneficiaries]],255),11,FALSE),"")</f>
        <v/>
      </c>
      <c r="AF30" s="38"/>
      <c r="AG30" s="5"/>
      <c r="AH30" s="6"/>
      <c r="AI30" s="44"/>
      <c r="AJ30" s="126"/>
      <c r="AK30" s="47"/>
      <c r="AL30" s="27"/>
      <c r="AM30" s="41"/>
      <c r="AN30" s="41"/>
      <c r="AO30" s="42"/>
      <c r="AP30" s="27"/>
      <c r="AQ30" s="27"/>
      <c r="AR30" s="27"/>
      <c r="AS30" s="27"/>
      <c r="AT30" s="27"/>
      <c r="AU30" s="27"/>
      <c r="AV30" s="27"/>
      <c r="AW30" s="52"/>
      <c r="AX30" s="27"/>
      <c r="AY30" s="52"/>
      <c r="AZ30" s="27"/>
      <c r="BA30" s="52"/>
      <c r="BB30" s="27"/>
      <c r="BC30" s="30"/>
      <c r="BD30" s="1"/>
    </row>
    <row r="31" spans="1:56" x14ac:dyDescent="0.25">
      <c r="A31" s="4"/>
      <c r="B31" s="75"/>
      <c r="C31" s="2"/>
      <c r="D31" s="2"/>
      <c r="E31" s="2"/>
      <c r="F31" s="90" t="str">
        <f>IF(NOT(ISBLANK(T5W_EDU[[#This Row],['#org+leader]])),VLOOKUP(T5W_EDU[[#This Row],['#org+leader]],Organizaciones!$A:$C,3,FALSE),"")</f>
        <v/>
      </c>
      <c r="G31" s="3" t="str">
        <f>IF(AND(NOT(ISBLANK(T5W_EDU[[#This Row],['#org+leader]])),T5W_EDU[[#This Row],['#meta+hrp]]="Sí"),
VLOOKUP(CONCATENATE($A$1, " # ",VLOOKUP( T5W_EDU[[#This Row],['#org+leader]],Clusters___Org[['#organization+name+selected]:['#meta+check_cluster_org]],2,FALSE)), Clusters___Org['#meta+check_cluster_org],1,FALSE),"")</f>
        <v/>
      </c>
      <c r="H31" s="2"/>
      <c r="I31" s="74" t="str" cm="1">
        <f t="array" ref="I31">IF(NOT(ISBLANK(T5W_EDU[[#This Row],['#project+code_name]])),VALUE(VLOOKUP(LEFT(T5W_EDU[[#This Row],['#project+code_name]],255),LEFT(Cluster___Org___Projects[['#project+code_name]:['#project+id]],255),2,FALSE)),"")</f>
        <v/>
      </c>
      <c r="J31"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31" s="2"/>
      <c r="L31" s="108" t="str">
        <f>IF(NOT(ISBLANK(T5W_EDU[[#This Row],['#org+impl]])),VLOOKUP(T5W_ASH[[#This Row],['#org+impl]],Organizaciones!$A:$C,3,FALSE),"")</f>
        <v/>
      </c>
      <c r="M31" s="1"/>
      <c r="N31" s="35" t="str" cm="1">
        <f t="array" aca="1" ref="N31" ca="1">IF(NOT(ISBLANK(T5W_EDU[[#This Row],['#adm1+name]])),
OFFSET(Admin1_1[[#Headers],['#adm1+name]],MATCH(T5W_EDU[[#This Row],['#adm1+name]],Admin1,0),1),
IF(ISNA(VLOOKUP(LEFT(T5W_EDU[[#This Row],['#project+code_name]],15),LEFT(Cluster___Org___Projects[['#project+code_name]:['#project+id]],15),2,FALSE))&lt;&gt;"", "","")
)</f>
        <v/>
      </c>
      <c r="O31" s="2"/>
      <c r="P31" s="70" t="str" cm="1">
        <f t="array" ref="P31">IF(NOT(ISBLANK(T5W_EDU[[#This Row],['#adm2+name]])),
CONCATENATE(T5W_EDU[[#This Row],['#adm1+code]],"-",T5W_EDU[[#This Row],['#adm2+name]]),
IF(ISNA(VLOOKUP(LEFT(T5W_EDU[[#This Row],['#project+code_name]],15),LEFT(Cluster___Org___Projects[['#project+code_name]:['#project+id]],15),2,FALSE))&lt;&gt;"", "","")
)</f>
        <v/>
      </c>
      <c r="Q31" s="35" t="str" cm="1">
        <f t="array" ref="Q31">IF(NOT(ISBLANK(T5W_EDU[[#This Row],['#adm2+name]])),
VLOOKUP(T5W_EDU[[#This Row],['#meta+check_adm1code_adm2name]],Admin2_1[#All],5,FALSE),
IF(ISNA(VLOOKUP(LEFT(T5W_EDU[[#This Row],['#project+code_name]],15),LEFT(Cluster___Org___Projects[['#project+code_name]:['#project+id]],15),2,FALSE))&lt;&gt;"", "","")
)</f>
        <v/>
      </c>
      <c r="R31" s="2"/>
      <c r="S31" s="70" t="str" cm="1">
        <f t="array" ref="S31">IF(NOT(ISBLANK(T5W_EDU[[#This Row],['#adm3+name]])),
CONCATENATE(T5W_EDU[[#This Row],['#adm2+code]],"-",T5W_EDU[[#This Row],['#adm3+name]]),
IF(ISNA(VLOOKUP(LEFT(T5W_EDU[[#This Row],['#project+code_name]],15),LEFT(Cluster___Org___Projects[['#project+code_name]:['#project+id]],15),2,FALSE))&lt;&gt;"", "","")
)</f>
        <v/>
      </c>
      <c r="T31" s="35" t="str" cm="1">
        <f t="array" ref="T31">IF(NOT(ISBLANK(T5W_EDU[[#This Row],['#adm3+name]])),
VLOOKUP(T5W_EDU[[#This Row],['#meta+check_adm2code_adm3name]],Admin3_1[#All],5,FALSE),
IF(ISNA(VLOOKUP(LEFT(T5W_EDU[[#This Row],['#project+code_name]],15),LEFT(Cluster___Org___Projects[['#project+code_name]:['#project+id]],15),2,FALSE))&lt;&gt;"", "","")
)</f>
        <v/>
      </c>
      <c r="U31" s="57"/>
      <c r="V31" s="2"/>
      <c r="W31" s="2"/>
      <c r="X31" s="95"/>
      <c r="Y31" s="96"/>
      <c r="Z31" s="35"/>
      <c r="AA31" s="2"/>
      <c r="AB31" s="2"/>
      <c r="AC31" s="3" t="str" cm="1">
        <f t="array" ref="AC31">IF(T5W_EDU[[#This Row],['#activity+name+selected]]&lt;&gt;"",VLOOKUP(LEFT(T5W_EDU[[#This Row],['#activity+name+selected]],255),LEFT(Logframe[['#activity+name+selected]:['#activity+indicator+unit]],255),2,FALSE),"")</f>
        <v/>
      </c>
      <c r="AD31" s="3" t="str" cm="1">
        <f t="array" ref="AD31">IF(T5W_EDU[[#This Row],['#activity+name+selected]]&lt;&gt;"",VLOOKUP(LEFT(T5W_EDU[[#This Row],['#activity+name+selected]],255),LEFT(Logframe[['#activity+name+selected]:['#activity+indicator+unit]],255),5,FALSE),"")</f>
        <v/>
      </c>
      <c r="AE31" s="3" t="str" cm="1">
        <f t="array" ref="AE31">IF(T5W_EDU[[#This Row],['#activity+name+selected]]&lt;&gt;"",VLOOKUP(LEFT(T5W_EDU[[#This Row],['#activity+name+selected]],255),LEFT(Logframe[['#activity+name+selected]:['#direct+beneficiaries]],255),11,FALSE),"")</f>
        <v/>
      </c>
      <c r="AF31" s="38"/>
      <c r="AG31" s="5"/>
      <c r="AH31" s="6"/>
      <c r="AI31" s="44"/>
      <c r="AJ31" s="126"/>
      <c r="AK31" s="47"/>
      <c r="AL31" s="27"/>
      <c r="AM31" s="41"/>
      <c r="AN31" s="41"/>
      <c r="AO31" s="42"/>
      <c r="AP31" s="27"/>
      <c r="AQ31" s="27"/>
      <c r="AR31" s="27"/>
      <c r="AS31" s="27"/>
      <c r="AT31" s="27"/>
      <c r="AU31" s="27"/>
      <c r="AV31" s="27"/>
      <c r="AW31" s="52"/>
      <c r="AX31" s="27"/>
      <c r="AY31" s="52"/>
      <c r="AZ31" s="27"/>
      <c r="BA31" s="52"/>
      <c r="BB31" s="27"/>
      <c r="BC31" s="30"/>
      <c r="BD31" s="1"/>
    </row>
    <row r="32" spans="1:56" x14ac:dyDescent="0.25">
      <c r="A32" s="4"/>
      <c r="B32" s="75"/>
      <c r="C32" s="2"/>
      <c r="D32" s="2"/>
      <c r="E32" s="2"/>
      <c r="F32" s="104" t="str">
        <f>IF(NOT(ISBLANK(T5W_EDU[[#This Row],['#org+leader]])),VLOOKUP(T5W_EDU[[#This Row],['#org+leader]],Organizaciones!$A:$C,3,FALSE),"")</f>
        <v/>
      </c>
      <c r="G32" s="3" t="str">
        <f>IF(AND(NOT(ISBLANK(T5W_EDU[[#This Row],['#org+leader]])),T5W_EDU[[#This Row],['#meta+hrp]]="Sí"),
VLOOKUP(CONCATENATE($A$1, " # ",VLOOKUP( T5W_EDU[[#This Row],['#org+leader]],Clusters___Org[['#organization+name+selected]:['#meta+check_cluster_org]],2,FALSE)), Clusters___Org['#meta+check_cluster_org],1,FALSE),"")</f>
        <v/>
      </c>
      <c r="H32" s="2"/>
      <c r="I32" s="74" t="str" cm="1">
        <f t="array" ref="I32">IF(NOT(ISBLANK(T5W_EDU[[#This Row],['#project+code_name]])),VALUE(VLOOKUP(LEFT(T5W_EDU[[#This Row],['#project+code_name]],255),LEFT(Cluster___Org___Projects[['#project+code_name]:['#project+id]],255),2,FALSE)),"")</f>
        <v/>
      </c>
      <c r="J32"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32" s="2"/>
      <c r="L32" s="108" t="str">
        <f>IF(NOT(ISBLANK(T5W_EDU[[#This Row],['#org+impl]])),VLOOKUP(T5W_ASH[[#This Row],['#org+impl]],Organizaciones!$A:$C,3,FALSE),"")</f>
        <v/>
      </c>
      <c r="M32" s="1"/>
      <c r="N32" s="35" t="str" cm="1">
        <f t="array" aca="1" ref="N32" ca="1">IF(NOT(ISBLANK(T5W_EDU[[#This Row],['#adm1+name]])),
OFFSET(Admin1_1[[#Headers],['#adm1+name]],MATCH(T5W_EDU[[#This Row],['#adm1+name]],Admin1,0),1),
IF(ISNA(VLOOKUP(LEFT(T5W_EDU[[#This Row],['#project+code_name]],15),LEFT(Cluster___Org___Projects[['#project+code_name]:['#project+id]],15),2,FALSE))&lt;&gt;"", "","")
)</f>
        <v/>
      </c>
      <c r="O32" s="2"/>
      <c r="P32" s="70" t="str" cm="1">
        <f t="array" ref="P32">IF(NOT(ISBLANK(T5W_EDU[[#This Row],['#adm2+name]])),
CONCATENATE(T5W_EDU[[#This Row],['#adm1+code]],"-",T5W_EDU[[#This Row],['#adm2+name]]),
IF(ISNA(VLOOKUP(LEFT(T5W_EDU[[#This Row],['#project+code_name]],15),LEFT(Cluster___Org___Projects[['#project+code_name]:['#project+id]],15),2,FALSE))&lt;&gt;"", "","")
)</f>
        <v/>
      </c>
      <c r="Q32" s="35" t="str" cm="1">
        <f t="array" ref="Q32">IF(NOT(ISBLANK(T5W_EDU[[#This Row],['#adm2+name]])),
VLOOKUP(T5W_EDU[[#This Row],['#meta+check_adm1code_adm2name]],Admin2_1[#All],5,FALSE),
IF(ISNA(VLOOKUP(LEFT(T5W_EDU[[#This Row],['#project+code_name]],15),LEFT(Cluster___Org___Projects[['#project+code_name]:['#project+id]],15),2,FALSE))&lt;&gt;"", "","")
)</f>
        <v/>
      </c>
      <c r="R32" s="2"/>
      <c r="S32" s="70" t="str" cm="1">
        <f t="array" ref="S32">IF(NOT(ISBLANK(T5W_EDU[[#This Row],['#adm3+name]])),
CONCATENATE(T5W_EDU[[#This Row],['#adm2+code]],"-",T5W_EDU[[#This Row],['#adm3+name]]),
IF(ISNA(VLOOKUP(LEFT(T5W_EDU[[#This Row],['#project+code_name]],15),LEFT(Cluster___Org___Projects[['#project+code_name]:['#project+id]],15),2,FALSE))&lt;&gt;"", "","")
)</f>
        <v/>
      </c>
      <c r="T32" s="35" t="str" cm="1">
        <f t="array" ref="T32">IF(NOT(ISBLANK(T5W_EDU[[#This Row],['#adm3+name]])),
VLOOKUP(T5W_EDU[[#This Row],['#meta+check_adm2code_adm3name]],Admin3_1[#All],5,FALSE),
IF(ISNA(VLOOKUP(LEFT(T5W_EDU[[#This Row],['#project+code_name]],15),LEFT(Cluster___Org___Projects[['#project+code_name]:['#project+id]],15),2,FALSE))&lt;&gt;"", "","")
)</f>
        <v/>
      </c>
      <c r="U32" s="57"/>
      <c r="V32" s="2"/>
      <c r="W32" s="2"/>
      <c r="X32" s="95"/>
      <c r="Y32" s="96"/>
      <c r="Z32" s="35"/>
      <c r="AA32" s="2"/>
      <c r="AB32" s="2"/>
      <c r="AC32" s="3" t="str" cm="1">
        <f t="array" ref="AC32">IF(T5W_EDU[[#This Row],['#activity+name+selected]]&lt;&gt;"",VLOOKUP(LEFT(T5W_EDU[[#This Row],['#activity+name+selected]],255),LEFT(Logframe[['#activity+name+selected]:['#activity+indicator+unit]],255),2,FALSE),"")</f>
        <v/>
      </c>
      <c r="AD32" s="3" t="str" cm="1">
        <f t="array" ref="AD32">IF(T5W_EDU[[#This Row],['#activity+name+selected]]&lt;&gt;"",VLOOKUP(LEFT(T5W_EDU[[#This Row],['#activity+name+selected]],255),LEFT(Logframe[['#activity+name+selected]:['#activity+indicator+unit]],255),5,FALSE),"")</f>
        <v/>
      </c>
      <c r="AE32" s="3" t="str" cm="1">
        <f t="array" ref="AE32">IF(T5W_EDU[[#This Row],['#activity+name+selected]]&lt;&gt;"",VLOOKUP(LEFT(T5W_EDU[[#This Row],['#activity+name+selected]],255),LEFT(Logframe[['#activity+name+selected]:['#direct+beneficiaries]],255),11,FALSE),"")</f>
        <v/>
      </c>
      <c r="AF32" s="38"/>
      <c r="AG32" s="5"/>
      <c r="AH32" s="6"/>
      <c r="AI32" s="44"/>
      <c r="AJ32" s="126"/>
      <c r="AK32" s="47"/>
      <c r="AL32" s="27"/>
      <c r="AM32" s="41"/>
      <c r="AN32" s="41"/>
      <c r="AO32" s="42"/>
      <c r="AP32" s="27"/>
      <c r="AQ32" s="27"/>
      <c r="AR32" s="27"/>
      <c r="AS32" s="27"/>
      <c r="AT32" s="27"/>
      <c r="AU32" s="27"/>
      <c r="AV32" s="27"/>
      <c r="AW32" s="52"/>
      <c r="AX32" s="27"/>
      <c r="AY32" s="52"/>
      <c r="AZ32" s="27"/>
      <c r="BA32" s="52"/>
      <c r="BB32" s="27"/>
      <c r="BC32" s="30"/>
      <c r="BD32" s="1"/>
    </row>
    <row r="33" spans="1:56" x14ac:dyDescent="0.25">
      <c r="A33" s="4"/>
      <c r="B33" s="75"/>
      <c r="C33" s="2"/>
      <c r="D33" s="2"/>
      <c r="E33" s="2"/>
      <c r="F33" s="90" t="str">
        <f>IF(NOT(ISBLANK(T5W_EDU[[#This Row],['#org+leader]])),VLOOKUP(T5W_EDU[[#This Row],['#org+leader]],Organizaciones!$A:$C,3,FALSE),"")</f>
        <v/>
      </c>
      <c r="G33" s="3" t="str">
        <f>IF(AND(NOT(ISBLANK(T5W_EDU[[#This Row],['#org+leader]])),T5W_EDU[[#This Row],['#meta+hrp]]="Sí"),
VLOOKUP(CONCATENATE($A$1, " # ",VLOOKUP( T5W_EDU[[#This Row],['#org+leader]],Clusters___Org[['#organization+name+selected]:['#meta+check_cluster_org]],2,FALSE)), Clusters___Org['#meta+check_cluster_org],1,FALSE),"")</f>
        <v/>
      </c>
      <c r="H33" s="2"/>
      <c r="I33" s="74" t="str" cm="1">
        <f t="array" ref="I33">IF(NOT(ISBLANK(T5W_EDU[[#This Row],['#project+code_name]])),VALUE(VLOOKUP(LEFT(T5W_EDU[[#This Row],['#project+code_name]],255),LEFT(Cluster___Org___Projects[['#project+code_name]:['#project+id]],255),2,FALSE)),"")</f>
        <v/>
      </c>
      <c r="J33"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33" s="2"/>
      <c r="L33" s="108" t="str">
        <f>IF(NOT(ISBLANK(T5W_EDU[[#This Row],['#org+impl]])),VLOOKUP(T5W_ASH[[#This Row],['#org+impl]],Organizaciones!$A:$C,3,FALSE),"")</f>
        <v/>
      </c>
      <c r="M33" s="1"/>
      <c r="N33" s="35" t="str" cm="1">
        <f t="array" aca="1" ref="N33" ca="1">IF(NOT(ISBLANK(T5W_EDU[[#This Row],['#adm1+name]])),
OFFSET(Admin1_1[[#Headers],['#adm1+name]],MATCH(T5W_EDU[[#This Row],['#adm1+name]],Admin1,0),1),
IF(ISNA(VLOOKUP(LEFT(T5W_EDU[[#This Row],['#project+code_name]],15),LEFT(Cluster___Org___Projects[['#project+code_name]:['#project+id]],15),2,FALSE))&lt;&gt;"", "","")
)</f>
        <v/>
      </c>
      <c r="O33" s="2"/>
      <c r="P33" s="70" t="str" cm="1">
        <f t="array" ref="P33">IF(NOT(ISBLANK(T5W_EDU[[#This Row],['#adm2+name]])),
CONCATENATE(T5W_EDU[[#This Row],['#adm1+code]],"-",T5W_EDU[[#This Row],['#adm2+name]]),
IF(ISNA(VLOOKUP(LEFT(T5W_EDU[[#This Row],['#project+code_name]],15),LEFT(Cluster___Org___Projects[['#project+code_name]:['#project+id]],15),2,FALSE))&lt;&gt;"", "","")
)</f>
        <v/>
      </c>
      <c r="Q33" s="35" t="str" cm="1">
        <f t="array" ref="Q33">IF(NOT(ISBLANK(T5W_EDU[[#This Row],['#adm2+name]])),
VLOOKUP(T5W_EDU[[#This Row],['#meta+check_adm1code_adm2name]],Admin2_1[#All],5,FALSE),
IF(ISNA(VLOOKUP(LEFT(T5W_EDU[[#This Row],['#project+code_name]],15),LEFT(Cluster___Org___Projects[['#project+code_name]:['#project+id]],15),2,FALSE))&lt;&gt;"", "","")
)</f>
        <v/>
      </c>
      <c r="R33" s="2"/>
      <c r="S33" s="70" t="str" cm="1">
        <f t="array" ref="S33">IF(NOT(ISBLANK(T5W_EDU[[#This Row],['#adm3+name]])),
CONCATENATE(T5W_EDU[[#This Row],['#adm2+code]],"-",T5W_EDU[[#This Row],['#adm3+name]]),
IF(ISNA(VLOOKUP(LEFT(T5W_EDU[[#This Row],['#project+code_name]],15),LEFT(Cluster___Org___Projects[['#project+code_name]:['#project+id]],15),2,FALSE))&lt;&gt;"", "","")
)</f>
        <v/>
      </c>
      <c r="T33" s="35" t="str" cm="1">
        <f t="array" ref="T33">IF(NOT(ISBLANK(T5W_EDU[[#This Row],['#adm3+name]])),
VLOOKUP(T5W_EDU[[#This Row],['#meta+check_adm2code_adm3name]],Admin3_1[#All],5,FALSE),
IF(ISNA(VLOOKUP(LEFT(T5W_EDU[[#This Row],['#project+code_name]],15),LEFT(Cluster___Org___Projects[['#project+code_name]:['#project+id]],15),2,FALSE))&lt;&gt;"", "","")
)</f>
        <v/>
      </c>
      <c r="U33" s="57"/>
      <c r="V33" s="2"/>
      <c r="W33" s="2"/>
      <c r="X33" s="95"/>
      <c r="Y33" s="96"/>
      <c r="Z33" s="35"/>
      <c r="AA33" s="2"/>
      <c r="AB33" s="2"/>
      <c r="AC33" s="3" t="str" cm="1">
        <f t="array" ref="AC33">IF(T5W_EDU[[#This Row],['#activity+name+selected]]&lt;&gt;"",VLOOKUP(LEFT(T5W_EDU[[#This Row],['#activity+name+selected]],255),LEFT(Logframe[['#activity+name+selected]:['#activity+indicator+unit]],255),2,FALSE),"")</f>
        <v/>
      </c>
      <c r="AD33" s="3" t="str" cm="1">
        <f t="array" ref="AD33">IF(T5W_EDU[[#This Row],['#activity+name+selected]]&lt;&gt;"",VLOOKUP(LEFT(T5W_EDU[[#This Row],['#activity+name+selected]],255),LEFT(Logframe[['#activity+name+selected]:['#activity+indicator+unit]],255),5,FALSE),"")</f>
        <v/>
      </c>
      <c r="AE33" s="3" t="str" cm="1">
        <f t="array" ref="AE33">IF(T5W_EDU[[#This Row],['#activity+name+selected]]&lt;&gt;"",VLOOKUP(LEFT(T5W_EDU[[#This Row],['#activity+name+selected]],255),LEFT(Logframe[['#activity+name+selected]:['#direct+beneficiaries]],255),11,FALSE),"")</f>
        <v/>
      </c>
      <c r="AF33" s="38"/>
      <c r="AG33" s="5"/>
      <c r="AH33" s="6"/>
      <c r="AI33" s="44"/>
      <c r="AJ33" s="126"/>
      <c r="AK33" s="47"/>
      <c r="AL33" s="27"/>
      <c r="AM33" s="41"/>
      <c r="AN33" s="41"/>
      <c r="AO33" s="42"/>
      <c r="AP33" s="27"/>
      <c r="AQ33" s="27"/>
      <c r="AR33" s="27"/>
      <c r="AS33" s="27"/>
      <c r="AT33" s="27"/>
      <c r="AU33" s="27"/>
      <c r="AV33" s="27"/>
      <c r="AW33" s="52"/>
      <c r="AX33" s="27"/>
      <c r="AY33" s="52"/>
      <c r="AZ33" s="27"/>
      <c r="BA33" s="52"/>
      <c r="BB33" s="27"/>
      <c r="BC33" s="30"/>
      <c r="BD33" s="1"/>
    </row>
    <row r="34" spans="1:56" x14ac:dyDescent="0.25">
      <c r="A34" s="4"/>
      <c r="B34" s="75"/>
      <c r="C34" s="2"/>
      <c r="D34" s="2"/>
      <c r="E34" s="2"/>
      <c r="F34" s="90" t="str">
        <f>IF(NOT(ISBLANK(T5W_EDU[[#This Row],['#org+leader]])),VLOOKUP(T5W_EDU[[#This Row],['#org+leader]],Organizaciones!$A:$C,3,FALSE),"")</f>
        <v/>
      </c>
      <c r="G34" s="3" t="str">
        <f>IF(AND(NOT(ISBLANK(T5W_EDU[[#This Row],['#org+leader]])),T5W_EDU[[#This Row],['#meta+hrp]]="Sí"),
VLOOKUP(CONCATENATE($A$1, " # ",VLOOKUP( T5W_EDU[[#This Row],['#org+leader]],Clusters___Org[['#organization+name+selected]:['#meta+check_cluster_org]],2,FALSE)), Clusters___Org['#meta+check_cluster_org],1,FALSE),"")</f>
        <v/>
      </c>
      <c r="H34" s="2"/>
      <c r="I34" s="74" t="str" cm="1">
        <f t="array" ref="I34">IF(NOT(ISBLANK(T5W_EDU[[#This Row],['#project+code_name]])),VALUE(VLOOKUP(LEFT(T5W_EDU[[#This Row],['#project+code_name]],255),LEFT(Cluster___Org___Projects[['#project+code_name]:['#project+id]],255),2,FALSE)),"")</f>
        <v/>
      </c>
      <c r="J34" s="3" t="str">
        <f>IF(
AND(IF(NOT(ISBLANK(T5W_EDU[[#This Row],['#project+code_name]])),CONCATENATE(T5W_EDU[[#This Row],['#meta+check_cluster_org]], " # ",T5W_EDU[[#This Row],['#project+code]]), "")&lt;&gt;"",T5W_EDU[[#This Row],['#meta+hrp]]="Sí"),
VLOOKUP(IF(NOT(ISBLANK(T5W_EDU[[#This Row],['#project+code_name]])),CONCATENATE(T5W_EDU[[#This Row],['#meta+check_cluster_org]], " # ",T5W_EDU[[#This Row],['#project+code]]), ""),Cluster___Org___Projects['#meta+check_cluster_org_proj],1,FALSE),
"")</f>
        <v/>
      </c>
      <c r="K34" s="2"/>
      <c r="L34" s="108" t="str">
        <f>IF(NOT(ISBLANK(T5W_EDU[[#This Row],['#org+impl]])),VLOOKUP(T5W_ASH[[#This Row],['#org+impl]],Organizaciones!$A:$C,3,FALSE),"")</f>
        <v/>
      </c>
      <c r="M34" s="1"/>
      <c r="N34" s="35" t="str" cm="1">
        <f t="array" aca="1" ref="N34" ca="1">IF(NOT(ISBLANK(T5W_EDU[[#This Row],['#adm1+name]])),
OFFSET(Admin1_1[[#Headers],['#adm1+name]],MATCH(T5W_EDU[[#This Row],['#adm1+name]],Admin1,0),1),
IF(ISNA(VLOOKUP(LEFT(T5W_EDU[[#This Row],['#project+code_name]],15),LEFT(Cluster___Org___Projects[['#project+code_name]:['#project+id]],15),2,FALSE))&lt;&gt;"", "","")
)</f>
        <v/>
      </c>
      <c r="O34" s="2"/>
      <c r="P34" s="70" t="str" cm="1">
        <f t="array" ref="P34">IF(NOT(ISBLANK(T5W_EDU[[#This Row],['#adm2+name]])),
CONCATENATE(T5W_EDU[[#This Row],['#adm1+code]],"-",T5W_EDU[[#This Row],['#adm2+name]]),
IF(ISNA(VLOOKUP(LEFT(T5W_EDU[[#This Row],['#project+code_name]],15),LEFT(Cluster___Org___Projects[['#project+code_name]:['#project+id]],15),2,FALSE))&lt;&gt;"", "","")
)</f>
        <v/>
      </c>
      <c r="Q34" s="35" t="str" cm="1">
        <f t="array" ref="Q34">IF(NOT(ISBLANK(T5W_EDU[[#This Row],['#adm2+name]])),
VLOOKUP(T5W_EDU[[#This Row],['#meta+check_adm1code_adm2name]],Admin2_1[#All],5,FALSE),
IF(ISNA(VLOOKUP(LEFT(T5W_EDU[[#This Row],['#project+code_name]],15),LEFT(Cluster___Org___Projects[['#project+code_name]:['#project+id]],15),2,FALSE))&lt;&gt;"", "","")
)</f>
        <v/>
      </c>
      <c r="R34" s="2"/>
      <c r="S34" s="70" t="str" cm="1">
        <f t="array" ref="S34">IF(NOT(ISBLANK(T5W_EDU[[#This Row],['#adm3+name]])),
CONCATENATE(T5W_EDU[[#This Row],['#adm2+code]],"-",T5W_EDU[[#This Row],['#adm3+name]]),
IF(ISNA(VLOOKUP(LEFT(T5W_EDU[[#This Row],['#project+code_name]],15),LEFT(Cluster___Org___Projects[['#project+code_name]:['#project+id]],15),2,FALSE))&lt;&gt;"", "","")
)</f>
        <v/>
      </c>
      <c r="T34" s="35" t="str" cm="1">
        <f t="array" ref="T34">IF(NOT(ISBLANK(T5W_EDU[[#This Row],['#adm3+name]])),
VLOOKUP(T5W_EDU[[#This Row],['#meta+check_adm2code_adm3name]],Admin3_1[#All],5,FALSE),
IF(ISNA(VLOOKUP(LEFT(T5W_EDU[[#This Row],['#project+code_name]],15),LEFT(Cluster___Org___Projects[['#project+code_name]:['#project+id]],15),2,FALSE))&lt;&gt;"", "","")
)</f>
        <v/>
      </c>
      <c r="U34" s="57"/>
      <c r="V34" s="2"/>
      <c r="W34" s="2"/>
      <c r="X34" s="95"/>
      <c r="Y34" s="96"/>
      <c r="Z34" s="35"/>
      <c r="AA34" s="2"/>
      <c r="AB34" s="2"/>
      <c r="AC34" s="3" t="str" cm="1">
        <f t="array" ref="AC34">IF(T5W_EDU[[#This Row],['#activity+name+selected]]&lt;&gt;"",VLOOKUP(LEFT(T5W_EDU[[#This Row],['#activity+name+selected]],255),LEFT(Logframe[['#activity+name+selected]:['#activity+indicator+unit]],255),2,FALSE),"")</f>
        <v/>
      </c>
      <c r="AD34" s="3" t="str" cm="1">
        <f t="array" ref="AD34">IF(T5W_EDU[[#This Row],['#activity+name+selected]]&lt;&gt;"",VLOOKUP(LEFT(T5W_EDU[[#This Row],['#activity+name+selected]],255),LEFT(Logframe[['#activity+name+selected]:['#activity+indicator+unit]],255),5,FALSE),"")</f>
        <v/>
      </c>
      <c r="AE34" s="3" t="str" cm="1">
        <f t="array" ref="AE34">IF(T5W_EDU[[#This Row],['#activity+name+selected]]&lt;&gt;"",VLOOKUP(LEFT(T5W_EDU[[#This Row],['#activity+name+selected]],255),LEFT(Logframe[['#activity+name+selected]:['#direct+beneficiaries]],255),11,FALSE),"")</f>
        <v/>
      </c>
      <c r="AF34" s="38"/>
      <c r="AG34" s="5"/>
      <c r="AH34" s="6"/>
      <c r="AI34" s="44"/>
      <c r="AJ34" s="126"/>
      <c r="AK34" s="47"/>
      <c r="AL34" s="27"/>
      <c r="AM34" s="41"/>
      <c r="AN34" s="41"/>
      <c r="AO34" s="42"/>
      <c r="AP34" s="27"/>
      <c r="AQ34" s="27"/>
      <c r="AR34" s="27"/>
      <c r="AS34" s="27"/>
      <c r="AT34" s="27"/>
      <c r="AU34" s="27"/>
      <c r="AV34" s="27"/>
      <c r="AW34" s="52"/>
      <c r="AX34" s="27"/>
      <c r="AY34" s="52"/>
      <c r="AZ34" s="27"/>
      <c r="BA34" s="52"/>
      <c r="BB34" s="27"/>
      <c r="BC34" s="30"/>
      <c r="BD34" s="1"/>
    </row>
  </sheetData>
  <sheetProtection formatRows="0" insertColumns="0" insertRows="0" deleteRows="0" sort="0" autoFilter="0" pivotTables="0"/>
  <protectedRanges>
    <protectedRange algorithmName="SHA-512" hashValue="ud9xlpDnRCHx0E4lc9Xj9+7NM/dnuQvxiNp0pH/cDLp9+OvHxgaVnlqHg62XQdlMNSKab3YYadqynDrxIuEC4g==" saltValue="BzyGLHSGxR4PJVC9RSI1BA==" spinCount="100000" sqref="G5:K34 E5:E34 E35:Z1048576 M6:Z34 AI5:AL34 A35:C1048576 AB5:AD1048576 AE35:XFD1048576 AE5:AF34 B5:C34 AN5:XFD34 M5:W5 Z5" name="Range1"/>
    <protectedRange algorithmName="SHA-512" hashValue="2nOw6a2RACDF0lwSog8pG0XLg+oZu3IAc38zbVzVI75LLIxO5BHArMGzTUT7XlQeIGJyOg4XIhyyUh/RYTYoZQ==" saltValue="hqsMQI/ZNmoGd4uq6YFO8Q==" spinCount="100000" sqref="F5:F34" name="Range1_1"/>
    <protectedRange algorithmName="SHA-512" hashValue="2nOw6a2RACDF0lwSog8pG0XLg+oZu3IAc38zbVzVI75LLIxO5BHArMGzTUT7XlQeIGJyOg4XIhyyUh/RYTYoZQ==" saltValue="hqsMQI/ZNmoGd4uq6YFO8Q==" spinCount="100000" sqref="L5:L34" name="Range1_2"/>
    <protectedRange algorithmName="SHA-512" hashValue="2nOw6a2RACDF0lwSog8pG0XLg+oZu3IAc38zbVzVI75LLIxO5BHArMGzTUT7XlQeIGJyOg4XIhyyUh/RYTYoZQ==" saltValue="hqsMQI/ZNmoGd4uq6YFO8Q==" spinCount="100000" sqref="AA5:AA1048576" name="Range1_3"/>
    <protectedRange algorithmName="SHA-512" hashValue="2nOw6a2RACDF0lwSog8pG0XLg+oZu3IAc38zbVzVI75LLIxO5BHArMGzTUT7XlQeIGJyOg4XIhyyUh/RYTYoZQ==" saltValue="hqsMQI/ZNmoGd4uq6YFO8Q==" spinCount="100000" sqref="A5:A34" name="Range1_6"/>
    <protectedRange algorithmName="SHA-512" hashValue="2nOw6a2RACDF0lwSog8pG0XLg+oZu3IAc38zbVzVI75LLIxO5BHArMGzTUT7XlQeIGJyOg4XIhyyUh/RYTYoZQ==" saltValue="hqsMQI/ZNmoGd4uq6YFO8Q==" spinCount="100000" sqref="AG5:AH34" name="Range1_7"/>
    <protectedRange algorithmName="SHA-512" hashValue="YJzHMdUgXDO7Zl6A1TJ/yf4PDxoN2VpPuBYRW88QQSNPuI+NZWobo+3EBK1+zVj2PCpa5nXffFh4g3fJaVNb2A==" saltValue="WbHTie5NfAK2BdXqMKPZXw==" spinCount="100000" sqref="AM5:AM34" name="Range1_2_1"/>
    <protectedRange algorithmName="SHA-512" hashValue="2nOw6a2RACDF0lwSog8pG0XLg+oZu3IAc38zbVzVI75LLIxO5BHArMGzTUT7XlQeIGJyOg4XIhyyUh/RYTYoZQ==" saltValue="hqsMQI/ZNmoGd4uq6YFO8Q==" spinCount="100000" sqref="D5:D1048576" name="Range1_5"/>
    <protectedRange algorithmName="SHA-512" hashValue="2nOw6a2RACDF0lwSog8pG0XLg+oZu3IAc38zbVzVI75LLIxO5BHArMGzTUT7XlQeIGJyOg4XIhyyUh/RYTYoZQ==" saltValue="hqsMQI/ZNmoGd4uq6YFO8Q==" spinCount="100000" sqref="X5:Y5" name="Range1_4"/>
  </protectedRanges>
  <mergeCells count="45">
    <mergeCell ref="AK1:BC1"/>
    <mergeCell ref="N2:N3"/>
    <mergeCell ref="Z1:AF1"/>
    <mergeCell ref="AG1:AI1"/>
    <mergeCell ref="H2:H3"/>
    <mergeCell ref="I2:I3"/>
    <mergeCell ref="J2:J3"/>
    <mergeCell ref="K2:K3"/>
    <mergeCell ref="M2:M3"/>
    <mergeCell ref="AE2:AE3"/>
    <mergeCell ref="O2:O3"/>
    <mergeCell ref="T2:T3"/>
    <mergeCell ref="U2:U3"/>
    <mergeCell ref="V2:V3"/>
    <mergeCell ref="AA2:AA3"/>
    <mergeCell ref="AD2:AD3"/>
    <mergeCell ref="A2:A3"/>
    <mergeCell ref="B2:B3"/>
    <mergeCell ref="C2:C3"/>
    <mergeCell ref="E2:E3"/>
    <mergeCell ref="G2:G3"/>
    <mergeCell ref="D2:D3"/>
    <mergeCell ref="BD2:BD3"/>
    <mergeCell ref="AF2:AF3"/>
    <mergeCell ref="AG2:AG3"/>
    <mergeCell ref="AH2:AH3"/>
    <mergeCell ref="AI2:AI3"/>
    <mergeCell ref="AK2:AK3"/>
    <mergeCell ref="AL2:AL3"/>
    <mergeCell ref="AP2:BC2"/>
    <mergeCell ref="AJ2:AJ3"/>
    <mergeCell ref="AM2:AO2"/>
    <mergeCell ref="C1:L1"/>
    <mergeCell ref="M1:Y1"/>
    <mergeCell ref="AC2:AC3"/>
    <mergeCell ref="P2:P3"/>
    <mergeCell ref="S2:S3"/>
    <mergeCell ref="X2:X3"/>
    <mergeCell ref="Y2:Y3"/>
    <mergeCell ref="Z2:Z3"/>
    <mergeCell ref="AB2:AB3"/>
    <mergeCell ref="F2:F3"/>
    <mergeCell ref="L2:L3"/>
    <mergeCell ref="Q2:Q3"/>
    <mergeCell ref="R2:R3"/>
  </mergeCells>
  <phoneticPr fontId="6" type="noConversion"/>
  <conditionalFormatting sqref="B5:B34">
    <cfRule type="expression" dxfId="523" priority="19">
      <formula>NOT(OR(COUNTIF(TTableMes,$B5),ISBLANK($B5)))</formula>
    </cfRule>
  </conditionalFormatting>
  <conditionalFormatting sqref="E5:E34">
    <cfRule type="expression" dxfId="522" priority="22">
      <formula>AND(  NOT(ISBLANK(B5)),  AND(ISBLANK(E5),   OR(ISBLANK(E5), ISBLANK(K5))))</formula>
    </cfRule>
    <cfRule type="expression" dxfId="521" priority="23">
      <formula>AND( C5="Sí", ISNA(G5))</formula>
    </cfRule>
    <cfRule type="expression" dxfId="520" priority="118">
      <formula>NOT(OR(COUNTIF(TOrganizaciones,E5),ISBLANK(E5)))</formula>
    </cfRule>
  </conditionalFormatting>
  <conditionalFormatting sqref="H5:H34">
    <cfRule type="expression" dxfId="519" priority="24">
      <formula>IF( C5="Sí",   OR(ISNA(J5),ISBLANK(H5)),   NOT(ISBLANK(H5)) )</formula>
    </cfRule>
  </conditionalFormatting>
  <conditionalFormatting sqref="K5:K34">
    <cfRule type="expression" dxfId="518" priority="116">
      <formula>AND(  NOT(ISBLANK(B5)),  AND(ISBLANK(K5),   OR(ISBLANK(E5), ISBLANK(K5))))</formula>
    </cfRule>
    <cfRule type="expression" dxfId="517" priority="117">
      <formula>NOT(OR(COUNTIF(TOrganizaciones,E5),ISBLANK(E5)))</formula>
    </cfRule>
  </conditionalFormatting>
  <conditionalFormatting sqref="M5:M34 AB5:AB34">
    <cfRule type="expression" dxfId="516" priority="28">
      <formula>ISNA(N5)</formula>
    </cfRule>
  </conditionalFormatting>
  <conditionalFormatting sqref="O5:O34 R5:R34">
    <cfRule type="expression" dxfId="515" priority="71">
      <formula>ISNA(Q5)</formula>
    </cfRule>
  </conditionalFormatting>
  <conditionalFormatting sqref="O5:O34">
    <cfRule type="expression" dxfId="514" priority="16">
      <formula>OR(ISNA(Q5),AND(NOT(ISBLANK(M5)),ISBLANK(O5)))</formula>
    </cfRule>
  </conditionalFormatting>
  <conditionalFormatting sqref="R5:R34">
    <cfRule type="expression" dxfId="513" priority="15">
      <formula>OR(ISNA(T5), AND(NOT(ISBLANK(M5)),ISBLANK(R5)), AND(NOT(ISBLANK(O5)),ISBLANK(R5)), AND(NOT(ISBLANK(O5)),OR(ISBLANK(X5),ISBLANK(Y5)),ISBLANK(R5)) )</formula>
    </cfRule>
  </conditionalFormatting>
  <conditionalFormatting sqref="U5:U34">
    <cfRule type="expression" dxfId="512" priority="13">
      <formula>NOT(OR(COUNTIF(TTipoEstablecimiento,$U5),ISBLANK($U5)))</formula>
    </cfRule>
  </conditionalFormatting>
  <conditionalFormatting sqref="X6:X34">
    <cfRule type="expression" dxfId="511" priority="127">
      <formula>AND(  NOT(ISBLANK(B6)),  AND(ISBLANK(R6),ISBLANK(X6)))</formula>
    </cfRule>
  </conditionalFormatting>
  <conditionalFormatting sqref="Y6:Y34">
    <cfRule type="expression" dxfId="510" priority="128">
      <formula>AND(  NOT(ISBLANK(B6)),  AND(ISBLANK(R6),ISBLANK(Y6)))</formula>
    </cfRule>
  </conditionalFormatting>
  <conditionalFormatting sqref="AG5:AH34">
    <cfRule type="expression" dxfId="509" priority="5">
      <formula>AND(OR(AG5&lt;DATE(2023,1,1),AG5&gt;DATE(2023,12,31)),NOT(ISBLANK(AG5)))</formula>
    </cfRule>
    <cfRule type="expression" dxfId="508" priority="6">
      <formula>AND(  NOT(ISBLANK($B5)),  ISBLANK(AG5))</formula>
    </cfRule>
  </conditionalFormatting>
  <conditionalFormatting sqref="AI5:AJ34">
    <cfRule type="expression" dxfId="507" priority="129">
      <formula>NOT(OR(COUNTIF(TStatus,$AI5),ISBLANK($B5)))</formula>
    </cfRule>
  </conditionalFormatting>
  <conditionalFormatting sqref="AI5:AL34 C5:C34 M5:M34 O5:O34 R5:R34 AB5:AB34">
    <cfRule type="expression" dxfId="506" priority="20">
      <formula>AND(  NOT(ISBLANK($B5)),  ISBLANK(C5))</formula>
    </cfRule>
  </conditionalFormatting>
  <conditionalFormatting sqref="AJ5:AJ34">
    <cfRule type="expression" dxfId="505" priority="8">
      <formula>$AE5&lt;&gt;"No"</formula>
    </cfRule>
  </conditionalFormatting>
  <conditionalFormatting sqref="AL5:AL34">
    <cfRule type="expression" dxfId="504" priority="7">
      <formula>$AE5&lt;&gt;"Si"</formula>
    </cfRule>
    <cfRule type="expression" dxfId="503" priority="29">
      <formula>$AL5&lt;&gt;SUM($AP5:$BC5)</formula>
    </cfRule>
  </conditionalFormatting>
  <conditionalFormatting sqref="AN5:AO34">
    <cfRule type="cellIs" dxfId="502" priority="30" operator="greaterThan">
      <formula>$AL5</formula>
    </cfRule>
  </conditionalFormatting>
  <conditionalFormatting sqref="D5:D34">
    <cfRule type="expression" dxfId="501" priority="3">
      <formula>AND(  NOT(ISBLANK($B5)),  ISBLANK(D5))</formula>
    </cfRule>
  </conditionalFormatting>
  <conditionalFormatting sqref="X5">
    <cfRule type="expression" dxfId="500" priority="1">
      <formula>AND(  NOT(ISBLANK(C5)),  AND(ISBLANK(S5),ISBLANK(X5)))</formula>
    </cfRule>
  </conditionalFormatting>
  <conditionalFormatting sqref="Y5">
    <cfRule type="expression" dxfId="499" priority="2">
      <formula>AND(  NOT(ISBLANK(C5)),  AND(ISBLANK(S5),ISBLANK(Y5)))</formula>
    </cfRule>
  </conditionalFormatting>
  <dataValidations xWindow="568" yWindow="427" count="68">
    <dataValidation allowBlank="1" showInputMessage="1" showErrorMessage="1" error="Debe seleccionar uno de los valores del listado desplegable. _x000a_Si su proyecto no aparece, insértelo en la hoja Ficha_Proyecto y en el menú seleccione Datos &gt; Actualizar datos" sqref="I5:I34"/>
    <dataValidation type="list" allowBlank="1" showErrorMessage="1" errorTitle="Valor no válido" error="Debe seleccionar una de las áreas de responsabilidad de la lista desplegable_x000a_" sqref="Z5:Z34">
      <formula1>OFFSET(LF_PT_Area,MATCH($A$1,LF_PT_Sector,0)-1,0,COUNTIF(LF_PT_Sector,$A$1))</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4">
      <formula1>LocationType</formula1>
    </dataValidation>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4">
      <formula1>IF(C5="Sí", OFFSET(TClOrgOrg,MATCH($A$1,TClOrgCl,0)-1,0,COUNTIF(TClOrgCl,$A$1)), ListQuien)</formula1>
    </dataValidation>
    <dataValidation type="list" allowBlank="1" showErrorMessage="1" errorTitle="Proyecto no válido" error="Debe seleccionar uno de los proyectos del listado desplegable" sqref="H5:H34">
      <formula1>OFFSET(TClOrgPrPr,MATCH(G5,TClOrgPrAux,0)-1,0,COUNTIF(TClOrgPrAux,G5))</formula1>
    </dataValidation>
    <dataValidation type="list" allowBlank="1" showInputMessage="1" showErrorMessage="1" error="Debe seleccionar uno de los valores del listado desplegable" sqref="R5:R34">
      <formula1>OFFSET(Admin3,MATCH(Q5,Admin2_Linked_Pcode,0)-1,0,COUNTIF(Admin2_Linked_Pcode,Q5))</formula1>
    </dataValidation>
    <dataValidation type="list" allowBlank="1" showErrorMessage="1" errorTitle="Municpio no válido" error="Debe seleccionar uno de los municipios del listado desplegable" sqref="O5:O34">
      <formula1>OFFSET(Admin2,MATCH(N5,Admin1_Linked_Pcode,0)-1,0,COUNTIF(Admin1_Linked_Pcode,N5))</formula1>
    </dataValidation>
    <dataValidation type="textLength" operator="greaterThanOrEqual" allowBlank="1" showInputMessage="1" showErrorMessage="1" errorTitle="Texto demasiado corto" error="Debe introducir al menos 10 caracteres" sqref="BD5:BD34">
      <formula1>10</formula1>
    </dataValidation>
    <dataValidation type="list" allowBlank="1" showErrorMessage="1" errorTitle="Valor no válido" error="Debe elegir Sí o No en el desplegable" sqref="C5:C34">
      <formula1>ListSiNo</formula1>
    </dataValidation>
    <dataValidation type="decimal" allowBlank="1" showErrorMessage="1" errorTitle="Latitud no válida" error="La latitud debe tener 6 decimales y estar entre 0.5 y 12.3 para Venezuela." sqref="X5:X34">
      <formula1>0.5</formula1>
      <formula2>12.3</formula2>
    </dataValidation>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4">
      <formula1>ListQuien</formula1>
    </dataValidation>
    <dataValidation allowBlank="1" error="Debe seleccionar uno de los valores del listado desplegable. _x000a_Si su proyecto no aparece, insértelo en la hoja Ficha_Proyecto y en el menú seleccione Datos &gt; Actualizar datos" sqref="J5:J34"/>
    <dataValidation type="list" allowBlank="1" showErrorMessage="1" errorTitle="Estado no válido" error="Debe seleccionar uno de los estados del listado desplegable" sqref="M5:M34">
      <formula1>Admin1</formula1>
    </dataValidation>
    <dataValidation type="whole" operator="greaterThanOrEqual" allowBlank="1" showErrorMessage="1" errorTitle="Número no válido" error="Debe ser un número entero mayor que cero" sqref="AF5:AF34">
      <formula1>0</formula1>
    </dataValidation>
    <dataValidation type="decimal" allowBlank="1" showErrorMessage="1" errorTitle="Longitud no válida" error="La longitud debe tener 6 decimales y estar entre -73.4 y -59.6 para Venezuela." sqref="Y5:Y34">
      <formula1>-73.4</formula1>
      <formula2>-59.6</formula2>
    </dataValidation>
    <dataValidation type="list" allowBlank="1" showErrorMessage="1" errorTitle="Estatus no válido" error="Debe seleccionar uno de los valores posibles del desplegable" sqref="AI5:AI34">
      <formula1>ListEstatus</formula1>
    </dataValidation>
    <dataValidation type="list" allowBlank="1" showErrorMessage="1" errorTitle="Actividad no válida" error="Debe seleccionar uno de las actividades de la lista desplegable_x000a_" sqref="AB5:AB34">
      <formula1>IF(  OR(ISBLANK(Z5), ISBLANK(Z5)),  OFFSET(LF_Actividad,MATCH($A$1,LF_Sector,0)-1,0,COUNTIF(LF_Sector,$A$1)),  OFFSET(LF_Actividad,MATCH(Z5,LF_Area,0)-1,0,COUNTIF(LF_Area,Z5))   )</formula1>
    </dataValidation>
    <dataValidation type="textLength" operator="greaterThanOrEqual" allowBlank="1" showErrorMessage="1" errorTitle="Texto demasiado corto" error="El nombre de la ubicación debe tener al menos 5 caracteres" sqref="V5:V34 W5 W7:W34">
      <formula1>5</formula1>
    </dataValidation>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BD2:BD4">
      <formula1>5</formula1>
    </dataValidation>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L2:AL4"/>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I2:AI4 AJ4:AK4 AK2:AK3"/>
    <dataValidation allowBlank="1" showInputMessage="1" promptTitle="Fecha de fin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H2:AH4"/>
    <dataValidation allowBlank="1" showInputMessage="1" promptTitle="Fecha de inicio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G2:AG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K2:AK4"/>
    <dataValidation allowBlank="1" showInputMessage="1" promptTitle="Alcanzado del indicador" prompt="En esta ubicación y con esta actividad sectorial, ¿cuántas unidades del indicador anterior se han alcanzado en el mes de reporte? (no acumulado)_x000a_Obligatorio: Deseable_x000a_Formato: Número entero mayor que cero" sqref="AF2:AF4"/>
    <dataValidation allowBlank="1" showInputMessage="1" promptTitle="Indicador sectorial - Automático" prompt="No editable._x000a_Campo automático._x000a_Unidad e indicador vinculado a la actividad sectorial seleccionada." sqref="AD2:AE4"/>
    <dataValidation allowBlank="1" showInputMessage="1" promptTitle="Código de actividad" prompt="No editable._x000a_Campo automático._x000a_Código de la actividad sectorial seleccionada." sqref="AC2:AC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B2:AB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Z2:Z4 AA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X2:Y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W2"/>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Código de parroquia - Automático" prompt="No editable._x000a_Campo automático." sqref="T2:T4"/>
    <dataValidation allowBlank="1" showInputMessage="1" promptTitle="Código de municipio - Automático" prompt="No editable._x000a_Campo automático." sqref="Q2:Q4"/>
    <dataValidation allowBlank="1" showInputMessage="1" promptTitle="Código de estado - Automático" prompt="No editable._x000a_Campo automático." sqref="N2:N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Código del proyecto - Automático" prompt="No editable._x000a_Muestra el código del proyecto seleccionado." sqref="I2:I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En un proyecto HRP?" prompt="¿La actividad reportada pertenece a un proyecto reportado en el HRP 2021?_x000a_Obligatorio: Sí_x000a_Valores: Sí/No (del desplegable)" sqref="C2:C4"/>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_x000a_" sqref="B2:B4"/>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P2:BC2 AP4:BC4"/>
    <dataValidation allowBlank="1" showInputMessage="1" promptTitle="Campo de validación - Automático" prompt="No editable._x000a_Campo de validación._x000a_Concatena admin1 y admin2 para obtener el PCODE de admin2 correcto y validar" sqref="P2:P4"/>
    <dataValidation allowBlank="1" errorTitle="Municpio no válido" error="Debe seleccionar uno de los municipios del listado desplegable" sqref="P5:P34"/>
    <dataValidation allowBlank="1" showInputMessage="1" error="Debe seleccionar uno de los valores del listado desplegable" sqref="S5:S34"/>
    <dataValidation allowBlank="1" showInputMessage="1" promptTitle="Dato de validación - Automático" prompt="No editable._x000a_Campo de validación._x000a_Concatena admin2 y admin3 para obtener el PCODE de admin3 correcto y validar" sqref="S2:S4"/>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F5:F34 L5:L34"/>
    <dataValidation allowBlank="1" showInputMessage="1" promptTitle="Identificador de organización" prompt="No editable" sqref="F2:F4 L2:L4"/>
    <dataValidation allowBlank="1" showInputMessage="1" promptTitle="Actividad Desastres Naturales" prompt="Seleccione si la actividad esta relacionada con prevensión o respuesta a desastres naturales_x000a_Obligatorio: No_x000a_Valores: Sí / No" sqref="AA2"/>
    <dataValidation type="list" allowBlank="1" showErrorMessage="1" errorTitle="Valor no válido" error="Debe seleccionar una de las áreas de responsabilidad de la lista desplegable_x000a_" sqref="AA5:AA34">
      <formula1>ListSiNo</formula1>
    </dataValidation>
    <dataValidation type="custom" allowBlank="1" showErrorMessage="1" errorTitle="Estatus no válido" error="Esta actividad no posee beneficiarios indirectos." sqref="AJ5:AJ34">
      <formula1>$AE5="No"</formula1>
    </dataValidation>
    <dataValidation type="custom" allowBlank="1" showInputMessage="1" showErrorMessage="1" error="Esta actividad no posee beneficiarios directos." sqref="AL5:AL34">
      <formula1>$AE5="Si"</formula1>
    </dataValidation>
    <dataValidation type="list" allowBlank="1" showInputMessage="1" showErrorMessage="1" error="Esta actividad no posee beneficiarios directos." sqref="AK5:AK34">
      <formula1>ListSiNo</formula1>
    </dataValidation>
    <dataValidation allowBlank="1" showInputMessage="1" showErrorMessage="1" promptTitle="Total beneficiarios indirectos" prompt="Total de beneficiarios indirectos o unidades atendidas de acuerdo al indicador de la actividad. " sqref="AJ2:AJ3"/>
    <dataValidation allowBlank="1" showInputMessage="1" showErrorMessage="1" error="Esta actividad no posee beneficiarios directos." sqref="AN5:BC34"/>
    <dataValidation type="date" allowBlank="1" showInputMessage="1" showErrorMessage="1" sqref="A5:A34 AG5:AH34">
      <formula1>44896</formula1>
      <formula2>45291</formula2>
    </dataValidation>
    <dataValidation allowBlank="1" showInputMessage="1" promptTitle="Grupo poblacional alcanzado" prompt="Grupo poblacional al que pertenecen la mayoría de personas alcanzadas._x000a_Campo específico del sector de Protección._x000a_Valores: Listado de grupo poblacionales" sqref="AM3:AM4"/>
    <dataValidation type="list" allowBlank="1" showInputMessage="1" showErrorMessage="1" sqref="AM5:AM34">
      <formula1>PROPG_reached_type_T</formula1>
    </dataValidation>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N3:AO4 AM2"/>
    <dataValidation allowBlank="1" showInputMessage="1" promptTitle="Código de plantel" prompt="Código de plantel que debe venir del listado aprobado por el Cluster._x000a_Obligatorio: Deseable_x000a_Formato: Texto" sqref="W3:W4"/>
    <dataValidation operator="greaterThanOrEqual" allowBlank="1" showErrorMessage="1" errorTitle="Texto demasiado corto" error="El nombre de la ubicación debe tener al menos 5 caracteres" sqref="W6"/>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CCE6A557-97BC-4b89-ADB6-D9C93CAAB3DF}">
      <x14:dataValidations xmlns:xm="http://schemas.microsoft.com/office/excel/2006/main" xWindow="568" yWindow="427" count="2">
        <x14:dataValidation type="list" allowBlank="1" showErrorMessage="1" errorTitle="Fecha no válida" error="Debe seleccionar una de las fechas del listado desplegable">
          <x14:formula1>
            <xm:f>Vocab!$B$13:$B$24</xm:f>
          </x14:formula1>
          <xm:sqref>B5:B34</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Y34"/>
  <sheetViews>
    <sheetView showWhiteSpace="0" zoomScaleNormal="100" zoomScaleSheetLayoutView="80" workbookViewId="0">
      <pane ySplit="4" topLeftCell="A5" activePane="bottomLeft" state="frozen"/>
      <selection activeCell="AF2" sqref="AF2:AS4"/>
      <selection pane="bottomLeft"/>
    </sheetView>
  </sheetViews>
  <sheetFormatPr baseColWidth="10" defaultColWidth="10.75" defaultRowHeight="15.75" x14ac:dyDescent="0.25"/>
  <cols>
    <col min="1" max="2" width="10.625" customWidth="1"/>
    <col min="3" max="3" width="7.625" customWidth="1"/>
    <col min="4" max="4" width="11.25" customWidth="1"/>
    <col min="5" max="5" width="25.625" customWidth="1"/>
    <col min="6" max="6" width="5.625" hidden="1" customWidth="1"/>
    <col min="7" max="7" width="30" hidden="1" customWidth="1"/>
    <col min="8" max="8" width="30.625" customWidth="1"/>
    <col min="9" max="9" width="7.625" customWidth="1"/>
    <col min="10" max="10" width="25.625" hidden="1" customWidth="1"/>
    <col min="11" max="11" width="25.625" customWidth="1"/>
    <col min="12" max="12" width="5.625" hidden="1" customWidth="1"/>
    <col min="13" max="13" width="10.625" customWidth="1"/>
    <col min="14" max="14" width="7.625" customWidth="1"/>
    <col min="15" max="15" width="10.625" customWidth="1"/>
    <col min="16" max="16" width="10.625" hidden="1" customWidth="1"/>
    <col min="17" max="17" width="7.625" customWidth="1"/>
    <col min="18" max="18" width="10.625" customWidth="1"/>
    <col min="19" max="19" width="10.625" hidden="1" customWidth="1"/>
    <col min="20" max="20" width="7.625" customWidth="1"/>
    <col min="21" max="21" width="10.625" customWidth="1"/>
    <col min="22" max="22" width="25.625" customWidth="1"/>
    <col min="23" max="24" width="10.625" customWidth="1"/>
    <col min="25" max="25" width="10.625" hidden="1" customWidth="1"/>
    <col min="26" max="26" width="15" customWidth="1"/>
    <col min="27" max="27" width="30.625" customWidth="1"/>
    <col min="28" max="28" width="10.625" customWidth="1"/>
    <col min="29" max="29" width="30.625" hidden="1" customWidth="1"/>
    <col min="30" max="30" width="12.625" hidden="1" customWidth="1"/>
    <col min="31" max="32" width="10.625" customWidth="1"/>
    <col min="33" max="33" width="9.5" customWidth="1"/>
    <col min="34" max="44" width="10.625" customWidth="1"/>
    <col min="45" max="45" width="14.375" customWidth="1"/>
    <col min="46" max="47" width="16.625" customWidth="1"/>
    <col min="48" max="50" width="10.625" customWidth="1"/>
    <col min="51" max="51" width="20.125" customWidth="1"/>
    <col min="52" max="53" width="10.75" customWidth="1"/>
  </cols>
  <sheetData>
    <row r="1" spans="1:51" ht="16.5" x14ac:dyDescent="0.25">
      <c r="A1" s="58" t="s">
        <v>6687</v>
      </c>
      <c r="B1" s="83" t="s">
        <v>57</v>
      </c>
      <c r="C1" s="138" t="s">
        <v>8654</v>
      </c>
      <c r="D1" s="136"/>
      <c r="E1" s="136"/>
      <c r="F1" s="136"/>
      <c r="G1" s="136"/>
      <c r="H1" s="136"/>
      <c r="I1" s="136"/>
      <c r="J1" s="136"/>
      <c r="K1" s="136"/>
      <c r="L1" s="137"/>
      <c r="M1" s="155" t="s">
        <v>8655</v>
      </c>
      <c r="N1" s="156"/>
      <c r="O1" s="156"/>
      <c r="P1" s="156"/>
      <c r="Q1" s="156"/>
      <c r="R1" s="156"/>
      <c r="S1" s="156"/>
      <c r="T1" s="156"/>
      <c r="U1" s="156"/>
      <c r="V1" s="156"/>
      <c r="W1" s="156"/>
      <c r="X1" s="157"/>
      <c r="Y1" s="138" t="s">
        <v>8656</v>
      </c>
      <c r="Z1" s="136"/>
      <c r="AA1" s="136"/>
      <c r="AB1" s="136"/>
      <c r="AC1" s="136"/>
      <c r="AD1" s="136"/>
      <c r="AE1" s="155" t="s">
        <v>8657</v>
      </c>
      <c r="AF1" s="156"/>
      <c r="AG1" s="157"/>
      <c r="AH1" s="170" t="s">
        <v>8658</v>
      </c>
      <c r="AI1" s="171"/>
      <c r="AJ1" s="171"/>
      <c r="AK1" s="171"/>
      <c r="AL1" s="171"/>
      <c r="AM1" s="171"/>
      <c r="AN1" s="171"/>
      <c r="AO1" s="171"/>
      <c r="AP1" s="171"/>
      <c r="AQ1" s="171"/>
      <c r="AR1" s="171"/>
      <c r="AS1" s="171"/>
      <c r="AT1" s="171"/>
      <c r="AU1" s="171"/>
      <c r="AV1" s="171"/>
      <c r="AW1" s="171"/>
      <c r="AX1" s="171"/>
      <c r="AY1" s="43"/>
    </row>
    <row r="2" spans="1:51" ht="15.6" customHeight="1" x14ac:dyDescent="0.25">
      <c r="A2" s="166" t="s">
        <v>8659</v>
      </c>
      <c r="B2" s="145" t="s">
        <v>8660</v>
      </c>
      <c r="C2" s="147" t="s">
        <v>8661</v>
      </c>
      <c r="D2" s="139" t="s">
        <v>18193</v>
      </c>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43" t="s">
        <v>8680</v>
      </c>
      <c r="X2" s="145" t="s">
        <v>8681</v>
      </c>
      <c r="Y2" s="164" t="s">
        <v>8728</v>
      </c>
      <c r="Z2" s="139" t="s">
        <v>8708</v>
      </c>
      <c r="AA2" s="153" t="s">
        <v>8683</v>
      </c>
      <c r="AB2" s="164" t="s">
        <v>8684</v>
      </c>
      <c r="AC2" s="151" t="s">
        <v>8754</v>
      </c>
      <c r="AD2" s="164" t="s">
        <v>8755</v>
      </c>
      <c r="AE2" s="166" t="s">
        <v>8690</v>
      </c>
      <c r="AF2" s="143" t="s">
        <v>8691</v>
      </c>
      <c r="AG2" s="145" t="s">
        <v>8692</v>
      </c>
      <c r="AH2" s="168" t="s">
        <v>8693</v>
      </c>
      <c r="AI2" s="168" t="s">
        <v>8694</v>
      </c>
      <c r="AJ2" s="158" t="s">
        <v>8695</v>
      </c>
      <c r="AK2" s="209"/>
      <c r="AL2" s="159"/>
      <c r="AM2" s="175" t="s">
        <v>8696</v>
      </c>
      <c r="AN2" s="176"/>
      <c r="AO2" s="176"/>
      <c r="AP2" s="176"/>
      <c r="AQ2" s="176"/>
      <c r="AR2" s="176"/>
      <c r="AS2" s="176"/>
      <c r="AT2" s="176"/>
      <c r="AU2" s="176"/>
      <c r="AV2" s="176"/>
      <c r="AW2" s="176"/>
      <c r="AX2" s="176"/>
      <c r="AY2" s="162" t="s">
        <v>8644</v>
      </c>
    </row>
    <row r="3" spans="1:51" ht="51.75" thickBot="1" x14ac:dyDescent="0.3">
      <c r="A3" s="167"/>
      <c r="B3" s="146"/>
      <c r="C3" s="148"/>
      <c r="D3" s="139"/>
      <c r="E3" s="140"/>
      <c r="F3" s="150"/>
      <c r="G3" s="150"/>
      <c r="H3" s="140"/>
      <c r="I3" s="174"/>
      <c r="J3" s="150"/>
      <c r="K3" s="140"/>
      <c r="L3" s="161"/>
      <c r="M3" s="167"/>
      <c r="N3" s="152"/>
      <c r="O3" s="144"/>
      <c r="P3" s="150"/>
      <c r="Q3" s="152"/>
      <c r="R3" s="144"/>
      <c r="S3" s="150"/>
      <c r="T3" s="152"/>
      <c r="U3" s="144"/>
      <c r="V3" s="144"/>
      <c r="W3" s="144"/>
      <c r="X3" s="146"/>
      <c r="Y3" s="165"/>
      <c r="Z3" s="140"/>
      <c r="AA3" s="154"/>
      <c r="AB3" s="165"/>
      <c r="AC3" s="152"/>
      <c r="AD3" s="165"/>
      <c r="AE3" s="167"/>
      <c r="AF3" s="144"/>
      <c r="AG3" s="146"/>
      <c r="AH3" s="169"/>
      <c r="AI3" s="169"/>
      <c r="AJ3" s="85" t="s">
        <v>8774</v>
      </c>
      <c r="AK3" s="60" t="s">
        <v>8698</v>
      </c>
      <c r="AL3" s="61" t="s">
        <v>8699</v>
      </c>
      <c r="AM3" s="62" t="s">
        <v>8756</v>
      </c>
      <c r="AN3" s="63" t="s">
        <v>8757</v>
      </c>
      <c r="AO3" s="63" t="s">
        <v>8758</v>
      </c>
      <c r="AP3" s="63" t="s">
        <v>8759</v>
      </c>
      <c r="AQ3" s="63" t="s">
        <v>8760</v>
      </c>
      <c r="AR3" s="63" t="s">
        <v>8761</v>
      </c>
      <c r="AS3" s="84" t="s">
        <v>18264</v>
      </c>
      <c r="AT3" s="84" t="s">
        <v>8762</v>
      </c>
      <c r="AU3" s="84" t="s">
        <v>18265</v>
      </c>
      <c r="AV3" s="84" t="s">
        <v>8763</v>
      </c>
      <c r="AW3" s="63" t="s">
        <v>8764</v>
      </c>
      <c r="AX3" s="63" t="s">
        <v>8765</v>
      </c>
      <c r="AY3" s="163"/>
    </row>
    <row r="4" spans="1:51" ht="21.6" customHeight="1" thickBot="1" x14ac:dyDescent="0.3">
      <c r="A4" s="18" t="s">
        <v>8562</v>
      </c>
      <c r="B4" s="19" t="s">
        <v>28</v>
      </c>
      <c r="C4" s="20" t="s">
        <v>8565</v>
      </c>
      <c r="D4" s="23" t="s">
        <v>18192</v>
      </c>
      <c r="E4" s="23" t="s">
        <v>8567</v>
      </c>
      <c r="F4" s="22" t="s">
        <v>8566</v>
      </c>
      <c r="G4" s="22" t="s">
        <v>6494</v>
      </c>
      <c r="H4" s="23" t="s">
        <v>7082</v>
      </c>
      <c r="I4" s="34" t="s">
        <v>8569</v>
      </c>
      <c r="J4" s="31" t="s">
        <v>8568</v>
      </c>
      <c r="K4" s="23" t="s">
        <v>8571</v>
      </c>
      <c r="L4" s="22" t="s">
        <v>8570</v>
      </c>
      <c r="M4" s="20" t="s">
        <v>76</v>
      </c>
      <c r="N4" s="36" t="s">
        <v>77</v>
      </c>
      <c r="O4" s="23" t="s">
        <v>79</v>
      </c>
      <c r="P4" s="22" t="s">
        <v>78</v>
      </c>
      <c r="Q4" s="36" t="s">
        <v>80</v>
      </c>
      <c r="R4" s="23" t="s">
        <v>82</v>
      </c>
      <c r="S4" s="22" t="s">
        <v>81</v>
      </c>
      <c r="T4" s="36" t="s">
        <v>83</v>
      </c>
      <c r="U4" s="23" t="s">
        <v>7</v>
      </c>
      <c r="V4" s="23" t="s">
        <v>8572</v>
      </c>
      <c r="W4" s="94" t="s">
        <v>84</v>
      </c>
      <c r="X4" s="94" t="s">
        <v>85</v>
      </c>
      <c r="Y4" s="92" t="s">
        <v>8573</v>
      </c>
      <c r="Z4" s="23" t="s">
        <v>8711</v>
      </c>
      <c r="AA4" s="23" t="s">
        <v>7153</v>
      </c>
      <c r="AB4" s="36" t="s">
        <v>8574</v>
      </c>
      <c r="AC4" s="65" t="s">
        <v>7155</v>
      </c>
      <c r="AD4" s="36" t="s">
        <v>8576</v>
      </c>
      <c r="AE4" s="20" t="s">
        <v>8577</v>
      </c>
      <c r="AF4" s="23" t="s">
        <v>8578</v>
      </c>
      <c r="AG4" s="67" t="s">
        <v>0</v>
      </c>
      <c r="AH4" s="68" t="s">
        <v>8579</v>
      </c>
      <c r="AI4" s="69" t="s">
        <v>8580</v>
      </c>
      <c r="AJ4" s="23" t="s">
        <v>24</v>
      </c>
      <c r="AK4" s="23" t="s">
        <v>8581</v>
      </c>
      <c r="AL4" s="23" t="s">
        <v>8588</v>
      </c>
      <c r="AM4" s="20" t="s">
        <v>8766</v>
      </c>
      <c r="AN4" s="23" t="s">
        <v>8767</v>
      </c>
      <c r="AO4" s="23" t="s">
        <v>8768</v>
      </c>
      <c r="AP4" s="23" t="s">
        <v>8769</v>
      </c>
      <c r="AQ4" s="23" t="s">
        <v>8770</v>
      </c>
      <c r="AR4" s="23" t="s">
        <v>8771</v>
      </c>
      <c r="AS4" s="23" t="s">
        <v>18190</v>
      </c>
      <c r="AT4" s="23" t="s">
        <v>8772</v>
      </c>
      <c r="AU4" s="23" t="s">
        <v>18191</v>
      </c>
      <c r="AV4" s="23" t="s">
        <v>8773</v>
      </c>
      <c r="AW4" s="23" t="s">
        <v>8584</v>
      </c>
      <c r="AX4" s="23" t="s">
        <v>8585</v>
      </c>
      <c r="AY4" s="20" t="s">
        <v>8589</v>
      </c>
    </row>
    <row r="5" spans="1:51" x14ac:dyDescent="0.25">
      <c r="A5" s="4"/>
      <c r="B5" s="75"/>
      <c r="C5" s="1"/>
      <c r="D5" s="2"/>
      <c r="E5" s="2"/>
      <c r="F5" s="90" t="str">
        <f>IF(NOT(ISBLANK(T5W_NUT[[#This Row],['#org+leader]])),VLOOKUP(T5W_NUT[[#This Row],['#org+leader]],Organizaciones!$A:$C,3,FALSE),"")</f>
        <v/>
      </c>
      <c r="G5" s="3" t="str">
        <f>IF(AND(NOT(ISBLANK(T5W_NUT[[#This Row],['#org+leader]])),T5W_NUT[[#This Row],['#meta+hrp]]="Sí"),
VLOOKUP(CONCATENATE($A$1, " # ",VLOOKUP( T5W_NUT[[#This Row],['#org+leader]],Clusters___Org[['#organization+name+selected]:['#meta+check_cluster_org]],2,FALSE)), Clusters___Org['#meta+check_cluster_org],1,FALSE),"")</f>
        <v/>
      </c>
      <c r="H5" s="2"/>
      <c r="I5" s="74" t="str" cm="1">
        <f t="array" ref="I5">IF(NOT(ISBLANK(T5W_NUT[[#This Row],['#project+code_name]])),VALUE(VLOOKUP(LEFT(T5W_NUT[[#This Row],['#project+code_name]],255),LEFT(Cluster___Org___Projects[['#project+code_name]:['#project+id]],255),2,FALSE)),"")</f>
        <v/>
      </c>
      <c r="J5"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5" s="2"/>
      <c r="L5" s="108" t="str">
        <f>IF(NOT(ISBLANK(T5W_NUT[[#This Row],['#org+impl]])),VLOOKUP(T5W_NUT[[#This Row],['#org+impl]],Organizaciones!$A:$C,3,FALSE),"")</f>
        <v/>
      </c>
      <c r="M5" s="1"/>
      <c r="N5" s="35" t="str" cm="1">
        <f t="array" aca="1" ref="N5" ca="1">IF(NOT(ISBLANK(T5W_NUT[[#This Row],['#adm1+name]])),
OFFSET(Admin1_1[[#Headers],['#adm1+name]],MATCH(T5W_NUT[[#This Row],['#adm1+name]],Admin1,0),1),
IF(ISNA(VLOOKUP(LEFT(T5W_NUT[[#This Row],['#project+code_name]],15),LEFT(Cluster___Org___Projects[['#project+code_name]:['#project+id]],15),2,FALSE))&lt;&gt;"", "","")
)</f>
        <v/>
      </c>
      <c r="O5" s="2"/>
      <c r="P5" s="70" t="str" cm="1">
        <f t="array" ref="P5">IF(NOT(ISBLANK(T5W_NUT[[#This Row],['#adm2+name]])),
CONCATENATE(T5W_NUT[[#This Row],['#adm1+code]],"-",T5W_NUT[[#This Row],['#adm2+name]]),
IF(ISNA(VLOOKUP(LEFT(T5W_NUT[[#This Row],['#project+code_name]],15),LEFT(Cluster___Org___Projects[['#project+code_name]:['#project+id]],15),2,FALSE))&lt;&gt;"", "","")
)</f>
        <v/>
      </c>
      <c r="Q5" s="35" t="str" cm="1">
        <f t="array" ref="Q5">IF(NOT(ISBLANK(T5W_NUT[[#This Row],['#adm2+name]])),
VLOOKUP(T5W_NUT[[#This Row],['#meta+check_adm1code_adm2name]],Admin2_1[#All],5,FALSE),
IF(ISNA(VLOOKUP(LEFT(T5W_NUT[[#This Row],['#project+code_name]],15),LEFT(Cluster___Org___Projects[['#project+code_name]:['#project+id]],15),2,FALSE))&lt;&gt;"", "","")
)</f>
        <v/>
      </c>
      <c r="R5" s="2"/>
      <c r="S5" s="70" t="str" cm="1">
        <f t="array" ref="S5">IF(NOT(ISBLANK(T5W_NUT[[#This Row],['#adm3+name]])),
CONCATENATE(T5W_NUT[[#This Row],['#adm2+code]],"-",T5W_NUT[[#This Row],['#adm3+name]]),
IF(ISNA(VLOOKUP(LEFT(T5W_NUT[[#This Row],['#project+code_name]],15),LEFT(Cluster___Org___Projects[['#project+code_name]:['#project+id]],15),2,FALSE))&lt;&gt;"", "","")
)</f>
        <v/>
      </c>
      <c r="T5" s="35" t="str" cm="1">
        <f t="array" ref="T5">IF(NOT(ISBLANK(T5W_NUT[[#This Row],['#adm3+name]])),
VLOOKUP(T5W_NUT[[#This Row],['#meta+check_adm2code_adm3name]],Admin3_1[#All],5,FALSE),
IF(ISNA(VLOOKUP(LEFT(T5W_NUT[[#This Row],['#project+code_name]],15),LEFT(Cluster___Org___Projects[['#project+code_name]:['#project+id]],15),2,FALSE))&lt;&gt;"", "","")
)</f>
        <v/>
      </c>
      <c r="U5" s="57"/>
      <c r="V5" s="2"/>
      <c r="W5" s="95"/>
      <c r="X5" s="96"/>
      <c r="Y5" s="3"/>
      <c r="Z5" s="2"/>
      <c r="AA5" s="2"/>
      <c r="AB5" s="3" t="str" cm="1">
        <f t="array" ref="AB5">IF(T5W_NUT[[#This Row],['#activity+name+selected]]&lt;&gt;"",VLOOKUP(LEFT(T5W_NUT[[#This Row],['#activity+name+selected]],255),LEFT(Logframe[['#activity+name+selected]:['#activity+indicator+unit]],255),2,FALSE),"")</f>
        <v/>
      </c>
      <c r="AC5" s="3" t="str" cm="1">
        <f t="array" ref="AC5">IF(T5W_NUT[[#This Row],['#activity+name+selected]]&lt;&gt;"",VLOOKUP(LEFT(T5W_NUT[[#This Row],['#activity+name+selected]],255),LEFT(Logframe[['#activity+name+selected]:['#activity+indicator+unit]],255),5,FALSE),"")</f>
        <v/>
      </c>
      <c r="AD5" s="90" t="str">
        <f>IF(ISBLANK(T5W_NUT[[#This Row],['#reached]]),"",T5W_NUT[[#This Row],['#reached]])</f>
        <v/>
      </c>
      <c r="AE5" s="5"/>
      <c r="AF5" s="6"/>
      <c r="AG5" s="45"/>
      <c r="AH5" s="46"/>
      <c r="AI5" s="27"/>
      <c r="AJ5" s="132"/>
      <c r="AK5" s="133"/>
      <c r="AL5" s="42"/>
      <c r="AM5" s="27"/>
      <c r="AN5" s="27"/>
      <c r="AO5" s="27"/>
      <c r="AP5" s="27"/>
      <c r="AQ5" s="27"/>
      <c r="AR5" s="51"/>
      <c r="AS5" s="27"/>
      <c r="AT5" s="49"/>
      <c r="AU5" s="49"/>
      <c r="AV5" s="50"/>
      <c r="AW5" s="27"/>
      <c r="AX5" s="51"/>
      <c r="AY5" s="1"/>
    </row>
    <row r="6" spans="1:51" x14ac:dyDescent="0.25">
      <c r="A6" s="4"/>
      <c r="B6" s="75"/>
      <c r="C6" s="1"/>
      <c r="D6" s="2"/>
      <c r="E6" s="2"/>
      <c r="F6" s="90" t="str">
        <f>IF(NOT(ISBLANK(T5W_NUT[[#This Row],['#org+leader]])),VLOOKUP(T5W_NUT[[#This Row],['#org+leader]],Organizaciones!$A:$C,3,FALSE),"")</f>
        <v/>
      </c>
      <c r="G6" s="3" t="str">
        <f>IF(AND(NOT(ISBLANK(T5W_NUT[[#This Row],['#org+leader]])),T5W_NUT[[#This Row],['#meta+hrp]]="Sí"),
VLOOKUP(CONCATENATE($A$1, " # ",VLOOKUP( T5W_NUT[[#This Row],['#org+leader]],Clusters___Org[['#organization+name+selected]:['#meta+check_cluster_org]],2,FALSE)), Clusters___Org['#meta+check_cluster_org],1,FALSE),"")</f>
        <v/>
      </c>
      <c r="H6" s="2"/>
      <c r="I6" s="74" t="str" cm="1">
        <f t="array" ref="I6">IF(NOT(ISBLANK(T5W_NUT[[#This Row],['#project+code_name]])),VALUE(VLOOKUP(LEFT(T5W_NUT[[#This Row],['#project+code_name]],255),LEFT(Cluster___Org___Projects[['#project+code_name]:['#project+id]],255),2,FALSE)),"")</f>
        <v/>
      </c>
      <c r="J6"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6" s="2"/>
      <c r="L6" s="108" t="str">
        <f>IF(NOT(ISBLANK(T5W_NUT[[#This Row],['#org+impl]])),VLOOKUP(T5W_NUT[[#This Row],['#org+impl]],Organizaciones!$A:$C,3,FALSE),"")</f>
        <v/>
      </c>
      <c r="M6" s="1"/>
      <c r="N6" s="35" t="str" cm="1">
        <f t="array" aca="1" ref="N6" ca="1">IF(NOT(ISBLANK(T5W_NUT[[#This Row],['#adm1+name]])),
OFFSET(Admin1_1[[#Headers],['#adm1+name]],MATCH(T5W_NUT[[#This Row],['#adm1+name]],Admin1,0),1),
IF(ISNA(VLOOKUP(LEFT(T5W_NUT[[#This Row],['#project+code_name]],15),LEFT(Cluster___Org___Projects[['#project+code_name]:['#project+id]],15),2,FALSE))&lt;&gt;"", "","")
)</f>
        <v/>
      </c>
      <c r="O6" s="2"/>
      <c r="P6" s="70" t="str" cm="1">
        <f t="array" ref="P6">IF(NOT(ISBLANK(T5W_NUT[[#This Row],['#adm2+name]])),
CONCATENATE(T5W_NUT[[#This Row],['#adm1+code]],"-",T5W_NUT[[#This Row],['#adm2+name]]),
IF(ISNA(VLOOKUP(LEFT(T5W_NUT[[#This Row],['#project+code_name]],15),LEFT(Cluster___Org___Projects[['#project+code_name]:['#project+id]],15),2,FALSE))&lt;&gt;"", "","")
)</f>
        <v/>
      </c>
      <c r="Q6" s="35" t="str" cm="1">
        <f t="array" ref="Q6">IF(NOT(ISBLANK(T5W_NUT[[#This Row],['#adm2+name]])),
VLOOKUP(T5W_NUT[[#This Row],['#meta+check_adm1code_adm2name]],Admin2_1[#All],5,FALSE),
IF(ISNA(VLOOKUP(LEFT(T5W_NUT[[#This Row],['#project+code_name]],15),LEFT(Cluster___Org___Projects[['#project+code_name]:['#project+id]],15),2,FALSE))&lt;&gt;"", "","")
)</f>
        <v/>
      </c>
      <c r="R6" s="2"/>
      <c r="S6" s="70" t="str" cm="1">
        <f t="array" ref="S6">IF(NOT(ISBLANK(T5W_NUT[[#This Row],['#adm3+name]])),
CONCATENATE(T5W_NUT[[#This Row],['#adm2+code]],"-",T5W_NUT[[#This Row],['#adm3+name]]),
IF(ISNA(VLOOKUP(LEFT(T5W_NUT[[#This Row],['#project+code_name]],15),LEFT(Cluster___Org___Projects[['#project+code_name]:['#project+id]],15),2,FALSE))&lt;&gt;"", "","")
)</f>
        <v/>
      </c>
      <c r="T6" s="35" t="str" cm="1">
        <f t="array" ref="T6">IF(NOT(ISBLANK(T5W_NUT[[#This Row],['#adm3+name]])),
VLOOKUP(T5W_NUT[[#This Row],['#meta+check_adm2code_adm3name]],Admin3_1[#All],5,FALSE),
IF(ISNA(VLOOKUP(LEFT(T5W_NUT[[#This Row],['#project+code_name]],15),LEFT(Cluster___Org___Projects[['#project+code_name]:['#project+id]],15),2,FALSE))&lt;&gt;"", "","")
)</f>
        <v/>
      </c>
      <c r="U6" s="57"/>
      <c r="V6" s="2"/>
      <c r="W6" s="95"/>
      <c r="X6" s="96"/>
      <c r="Y6" s="3"/>
      <c r="Z6" s="2"/>
      <c r="AA6" s="2"/>
      <c r="AB6" s="3" t="str" cm="1">
        <f t="array" ref="AB6">IF(T5W_NUT[[#This Row],['#activity+name+selected]]&lt;&gt;"",VLOOKUP(LEFT(T5W_NUT[[#This Row],['#activity+name+selected]],255),LEFT(Logframe[['#activity+name+selected]:['#activity+indicator+unit]],255),2,FALSE),"")</f>
        <v/>
      </c>
      <c r="AC6" s="3" t="str" cm="1">
        <f t="array" ref="AC6">IF(T5W_NUT[[#This Row],['#activity+name+selected]]&lt;&gt;"",VLOOKUP(LEFT(T5W_NUT[[#This Row],['#activity+name+selected]],255),LEFT(Logframe[['#activity+name+selected]:['#activity+indicator+unit]],255),5,FALSE),"")</f>
        <v/>
      </c>
      <c r="AD6" s="90" t="str">
        <f>IF(ISBLANK(T5W_NUT[[#This Row],['#reached]]),"",T5W_NUT[[#This Row],['#reached]])</f>
        <v/>
      </c>
      <c r="AE6" s="5"/>
      <c r="AF6" s="6"/>
      <c r="AG6" s="44"/>
      <c r="AH6" s="47"/>
      <c r="AI6" s="27"/>
      <c r="AJ6" s="41"/>
      <c r="AK6" s="49"/>
      <c r="AL6" s="42"/>
      <c r="AM6" s="27"/>
      <c r="AN6" s="27"/>
      <c r="AO6" s="27"/>
      <c r="AP6" s="27"/>
      <c r="AQ6" s="27"/>
      <c r="AR6" s="52"/>
      <c r="AS6" s="27"/>
      <c r="AT6" s="49"/>
      <c r="AU6" s="49"/>
      <c r="AV6" s="42"/>
      <c r="AW6" s="27"/>
      <c r="AX6" s="52"/>
      <c r="AY6" s="1"/>
    </row>
    <row r="7" spans="1:51" x14ac:dyDescent="0.25">
      <c r="A7" s="4"/>
      <c r="B7" s="75"/>
      <c r="C7" s="1"/>
      <c r="D7" s="2"/>
      <c r="E7" s="2"/>
      <c r="F7" s="90" t="str">
        <f>IF(NOT(ISBLANK(T5W_NUT[[#This Row],['#org+leader]])),VLOOKUP(T5W_NUT[[#This Row],['#org+leader]],Organizaciones!$A:$C,3,FALSE),"")</f>
        <v/>
      </c>
      <c r="G7" s="3" t="str">
        <f>IF(AND(NOT(ISBLANK(T5W_NUT[[#This Row],['#org+leader]])),T5W_NUT[[#This Row],['#meta+hrp]]="Sí"),
VLOOKUP(CONCATENATE($A$1, " # ",VLOOKUP( T5W_NUT[[#This Row],['#org+leader]],Clusters___Org[['#organization+name+selected]:['#meta+check_cluster_org]],2,FALSE)), Clusters___Org['#meta+check_cluster_org],1,FALSE),"")</f>
        <v/>
      </c>
      <c r="H7" s="2"/>
      <c r="I7" s="74" t="str" cm="1">
        <f t="array" ref="I7">IF(NOT(ISBLANK(T5W_NUT[[#This Row],['#project+code_name]])),VALUE(VLOOKUP(LEFT(T5W_NUT[[#This Row],['#project+code_name]],255),LEFT(Cluster___Org___Projects[['#project+code_name]:['#project+id]],255),2,FALSE)),"")</f>
        <v/>
      </c>
      <c r="J7"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7" s="2"/>
      <c r="L7" s="108" t="str">
        <f>IF(NOT(ISBLANK(T5W_NUT[[#This Row],['#org+impl]])),VLOOKUP(T5W_NUT[[#This Row],['#org+impl]],Organizaciones!$A:$C,3,FALSE),"")</f>
        <v/>
      </c>
      <c r="M7" s="1"/>
      <c r="N7" s="35" t="str" cm="1">
        <f t="array" aca="1" ref="N7" ca="1">IF(NOT(ISBLANK(T5W_NUT[[#This Row],['#adm1+name]])),
OFFSET(Admin1_1[[#Headers],['#adm1+name]],MATCH(T5W_NUT[[#This Row],['#adm1+name]],Admin1,0),1),
IF(ISNA(VLOOKUP(LEFT(T5W_NUT[[#This Row],['#project+code_name]],15),LEFT(Cluster___Org___Projects[['#project+code_name]:['#project+id]],15),2,FALSE))&lt;&gt;"", "","")
)</f>
        <v/>
      </c>
      <c r="O7" s="2"/>
      <c r="P7" s="70" t="str" cm="1">
        <f t="array" ref="P7">IF(NOT(ISBLANK(T5W_NUT[[#This Row],['#adm2+name]])),
CONCATENATE(T5W_NUT[[#This Row],['#adm1+code]],"-",T5W_NUT[[#This Row],['#adm2+name]]),
IF(ISNA(VLOOKUP(LEFT(T5W_NUT[[#This Row],['#project+code_name]],15),LEFT(Cluster___Org___Projects[['#project+code_name]:['#project+id]],15),2,FALSE))&lt;&gt;"", "","")
)</f>
        <v/>
      </c>
      <c r="Q7" s="35" t="str" cm="1">
        <f t="array" ref="Q7">IF(NOT(ISBLANK(T5W_NUT[[#This Row],['#adm2+name]])),
VLOOKUP(T5W_NUT[[#This Row],['#meta+check_adm1code_adm2name]],Admin2_1[#All],5,FALSE),
IF(ISNA(VLOOKUP(LEFT(T5W_NUT[[#This Row],['#project+code_name]],15),LEFT(Cluster___Org___Projects[['#project+code_name]:['#project+id]],15),2,FALSE))&lt;&gt;"", "","")
)</f>
        <v/>
      </c>
      <c r="R7" s="2"/>
      <c r="S7" s="70" t="str" cm="1">
        <f t="array" ref="S7">IF(NOT(ISBLANK(T5W_NUT[[#This Row],['#adm3+name]])),
CONCATENATE(T5W_NUT[[#This Row],['#adm2+code]],"-",T5W_NUT[[#This Row],['#adm3+name]]),
IF(ISNA(VLOOKUP(LEFT(T5W_NUT[[#This Row],['#project+code_name]],15),LEFT(Cluster___Org___Projects[['#project+code_name]:['#project+id]],15),2,FALSE))&lt;&gt;"", "","")
)</f>
        <v/>
      </c>
      <c r="T7" s="35" t="str" cm="1">
        <f t="array" ref="T7">IF(NOT(ISBLANK(T5W_NUT[[#This Row],['#adm3+name]])),
VLOOKUP(T5W_NUT[[#This Row],['#meta+check_adm2code_adm3name]],Admin3_1[#All],5,FALSE),
IF(ISNA(VLOOKUP(LEFT(T5W_NUT[[#This Row],['#project+code_name]],15),LEFT(Cluster___Org___Projects[['#project+code_name]:['#project+id]],15),2,FALSE))&lt;&gt;"", "","")
)</f>
        <v/>
      </c>
      <c r="U7" s="57"/>
      <c r="V7" s="2"/>
      <c r="W7" s="95"/>
      <c r="X7" s="96"/>
      <c r="Y7" s="3"/>
      <c r="Z7" s="2"/>
      <c r="AA7" s="2"/>
      <c r="AB7" s="3" t="str" cm="1">
        <f t="array" ref="AB7">IF(T5W_NUT[[#This Row],['#activity+name+selected]]&lt;&gt;"",VLOOKUP(LEFT(T5W_NUT[[#This Row],['#activity+name+selected]],255),LEFT(Logframe[['#activity+name+selected]:['#activity+indicator+unit]],255),2,FALSE),"")</f>
        <v/>
      </c>
      <c r="AC7" s="3" t="str" cm="1">
        <f t="array" ref="AC7">IF(T5W_NUT[[#This Row],['#activity+name+selected]]&lt;&gt;"",VLOOKUP(LEFT(T5W_NUT[[#This Row],['#activity+name+selected]],255),LEFT(Logframe[['#activity+name+selected]:['#activity+indicator+unit]],255),5,FALSE),"")</f>
        <v/>
      </c>
      <c r="AD7" s="90" t="str">
        <f>IF(ISBLANK(T5W_NUT[[#This Row],['#reached]]),"",T5W_NUT[[#This Row],['#reached]])</f>
        <v/>
      </c>
      <c r="AE7" s="5"/>
      <c r="AF7" s="6"/>
      <c r="AG7" s="44"/>
      <c r="AH7" s="47"/>
      <c r="AI7" s="27"/>
      <c r="AJ7" s="41"/>
      <c r="AK7" s="49"/>
      <c r="AL7" s="42"/>
      <c r="AM7" s="27"/>
      <c r="AN7" s="27"/>
      <c r="AO7" s="27"/>
      <c r="AP7" s="27"/>
      <c r="AQ7" s="27"/>
      <c r="AR7" s="52"/>
      <c r="AS7" s="27"/>
      <c r="AT7" s="49"/>
      <c r="AU7" s="49"/>
      <c r="AV7" s="42"/>
      <c r="AW7" s="27"/>
      <c r="AX7" s="52"/>
      <c r="AY7" s="1"/>
    </row>
    <row r="8" spans="1:51" x14ac:dyDescent="0.25">
      <c r="A8" s="4"/>
      <c r="B8" s="75"/>
      <c r="C8" s="1"/>
      <c r="D8" s="2"/>
      <c r="E8" s="2"/>
      <c r="F8" s="104" t="str">
        <f>IF(NOT(ISBLANK(T5W_NUT[[#This Row],['#org+leader]])),VLOOKUP(T5W_NUT[[#This Row],['#org+leader]],Organizaciones!$A:$C,3,FALSE),"")</f>
        <v/>
      </c>
      <c r="G8" s="3" t="str">
        <f>IF(AND(NOT(ISBLANK(T5W_NUT[[#This Row],['#org+leader]])),T5W_NUT[[#This Row],['#meta+hrp]]="Sí"),
VLOOKUP(CONCATENATE($A$1, " # ",VLOOKUP( T5W_NUT[[#This Row],['#org+leader]],Clusters___Org[['#organization+name+selected]:['#meta+check_cluster_org]],2,FALSE)), Clusters___Org['#meta+check_cluster_org],1,FALSE),"")</f>
        <v/>
      </c>
      <c r="H8" s="2"/>
      <c r="I8" s="74" t="str" cm="1">
        <f t="array" ref="I8">IF(NOT(ISBLANK(T5W_NUT[[#This Row],['#project+code_name]])),VALUE(VLOOKUP(LEFT(T5W_NUT[[#This Row],['#project+code_name]],255),LEFT(Cluster___Org___Projects[['#project+code_name]:['#project+id]],255),2,FALSE)),"")</f>
        <v/>
      </c>
      <c r="J8"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8" s="2"/>
      <c r="L8" s="108" t="str">
        <f>IF(NOT(ISBLANK(T5W_NUT[[#This Row],['#org+impl]])),VLOOKUP(T5W_NUT[[#This Row],['#org+impl]],Organizaciones!$A:$C,3,FALSE),"")</f>
        <v/>
      </c>
      <c r="M8" s="1"/>
      <c r="N8" s="35" t="str" cm="1">
        <f t="array" aca="1" ref="N8" ca="1">IF(NOT(ISBLANK(T5W_NUT[[#This Row],['#adm1+name]])),
OFFSET(Admin1_1[[#Headers],['#adm1+name]],MATCH(T5W_NUT[[#This Row],['#adm1+name]],Admin1,0),1),
IF(ISNA(VLOOKUP(LEFT(T5W_NUT[[#This Row],['#project+code_name]],15),LEFT(Cluster___Org___Projects[['#project+code_name]:['#project+id]],15),2,FALSE))&lt;&gt;"", "","")
)</f>
        <v/>
      </c>
      <c r="O8" s="2"/>
      <c r="P8" s="70" t="str" cm="1">
        <f t="array" ref="P8">IF(NOT(ISBLANK(T5W_NUT[[#This Row],['#adm2+name]])),
CONCATENATE(T5W_NUT[[#This Row],['#adm1+code]],"-",T5W_NUT[[#This Row],['#adm2+name]]),
IF(ISNA(VLOOKUP(LEFT(T5W_NUT[[#This Row],['#project+code_name]],15),LEFT(Cluster___Org___Projects[['#project+code_name]:['#project+id]],15),2,FALSE))&lt;&gt;"", "","")
)</f>
        <v/>
      </c>
      <c r="Q8" s="35" t="str" cm="1">
        <f t="array" ref="Q8">IF(NOT(ISBLANK(T5W_NUT[[#This Row],['#adm2+name]])),
VLOOKUP(T5W_NUT[[#This Row],['#meta+check_adm1code_adm2name]],Admin2_1[#All],5,FALSE),
IF(ISNA(VLOOKUP(LEFT(T5W_NUT[[#This Row],['#project+code_name]],15),LEFT(Cluster___Org___Projects[['#project+code_name]:['#project+id]],15),2,FALSE))&lt;&gt;"", "","")
)</f>
        <v/>
      </c>
      <c r="R8" s="2"/>
      <c r="S8" s="70" t="str" cm="1">
        <f t="array" ref="S8">IF(NOT(ISBLANK(T5W_NUT[[#This Row],['#adm3+name]])),
CONCATENATE(T5W_NUT[[#This Row],['#adm2+code]],"-",T5W_NUT[[#This Row],['#adm3+name]]),
IF(ISNA(VLOOKUP(LEFT(T5W_NUT[[#This Row],['#project+code_name]],15),LEFT(Cluster___Org___Projects[['#project+code_name]:['#project+id]],15),2,FALSE))&lt;&gt;"", "","")
)</f>
        <v/>
      </c>
      <c r="T8" s="35" t="str" cm="1">
        <f t="array" ref="T8">IF(NOT(ISBLANK(T5W_NUT[[#This Row],['#adm3+name]])),
VLOOKUP(T5W_NUT[[#This Row],['#meta+check_adm2code_adm3name]],Admin3_1[#All],5,FALSE),
IF(ISNA(VLOOKUP(LEFT(T5W_NUT[[#This Row],['#project+code_name]],15),LEFT(Cluster___Org___Projects[['#project+code_name]:['#project+id]],15),2,FALSE))&lt;&gt;"", "","")
)</f>
        <v/>
      </c>
      <c r="U8" s="57"/>
      <c r="V8" s="2"/>
      <c r="W8" s="95"/>
      <c r="X8" s="96"/>
      <c r="Y8" s="3"/>
      <c r="Z8" s="2"/>
      <c r="AA8" s="2"/>
      <c r="AB8" s="3" t="str" cm="1">
        <f t="array" ref="AB8">IF(T5W_NUT[[#This Row],['#activity+name+selected]]&lt;&gt;"",VLOOKUP(LEFT(T5W_NUT[[#This Row],['#activity+name+selected]],255),LEFT(Logframe[['#activity+name+selected]:['#activity+indicator+unit]],255),2,FALSE),"")</f>
        <v/>
      </c>
      <c r="AC8" s="3" t="str" cm="1">
        <f t="array" ref="AC8">IF(T5W_NUT[[#This Row],['#activity+name+selected]]&lt;&gt;"",VLOOKUP(LEFT(T5W_NUT[[#This Row],['#activity+name+selected]],255),LEFT(Logframe[['#activity+name+selected]:['#activity+indicator+unit]],255),5,FALSE),"")</f>
        <v/>
      </c>
      <c r="AD8" s="90"/>
      <c r="AE8" s="5"/>
      <c r="AF8" s="6"/>
      <c r="AG8" s="44"/>
      <c r="AH8" s="47"/>
      <c r="AI8" s="27"/>
      <c r="AJ8" s="41"/>
      <c r="AK8" s="49"/>
      <c r="AL8" s="42"/>
      <c r="AM8" s="27"/>
      <c r="AN8" s="27"/>
      <c r="AO8" s="27"/>
      <c r="AP8" s="27"/>
      <c r="AQ8" s="27"/>
      <c r="AR8" s="52"/>
      <c r="AS8" s="27"/>
      <c r="AT8" s="49"/>
      <c r="AU8" s="49"/>
      <c r="AV8" s="42"/>
      <c r="AW8" s="27"/>
      <c r="AX8" s="52"/>
      <c r="AY8" s="1"/>
    </row>
    <row r="9" spans="1:51" x14ac:dyDescent="0.25">
      <c r="A9" s="4"/>
      <c r="B9" s="75"/>
      <c r="C9" s="1"/>
      <c r="D9" s="2"/>
      <c r="E9" s="2"/>
      <c r="F9" s="104" t="str">
        <f>IF(NOT(ISBLANK(T5W_NUT[[#This Row],['#org+leader]])),VLOOKUP(T5W_NUT[[#This Row],['#org+leader]],Organizaciones!$A:$C,3,FALSE),"")</f>
        <v/>
      </c>
      <c r="G9" s="3" t="str">
        <f>IF(AND(NOT(ISBLANK(T5W_NUT[[#This Row],['#org+leader]])),T5W_NUT[[#This Row],['#meta+hrp]]="Sí"),
VLOOKUP(CONCATENATE($A$1, " # ",VLOOKUP( T5W_NUT[[#This Row],['#org+leader]],Clusters___Org[['#organization+name+selected]:['#meta+check_cluster_org]],2,FALSE)), Clusters___Org['#meta+check_cluster_org],1,FALSE),"")</f>
        <v/>
      </c>
      <c r="H9" s="2"/>
      <c r="I9" s="74" t="str" cm="1">
        <f t="array" ref="I9">IF(NOT(ISBLANK(T5W_NUT[[#This Row],['#project+code_name]])),VALUE(VLOOKUP(LEFT(T5W_NUT[[#This Row],['#project+code_name]],255),LEFT(Cluster___Org___Projects[['#project+code_name]:['#project+id]],255),2,FALSE)),"")</f>
        <v/>
      </c>
      <c r="J9"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9" s="2"/>
      <c r="L9" s="108" t="str">
        <f>IF(NOT(ISBLANK(T5W_NUT[[#This Row],['#org+impl]])),VLOOKUP(T5W_NUT[[#This Row],['#org+impl]],Organizaciones!$A:$C,3,FALSE),"")</f>
        <v/>
      </c>
      <c r="M9" s="1"/>
      <c r="N9" s="35" t="str" cm="1">
        <f t="array" aca="1" ref="N9" ca="1">IF(NOT(ISBLANK(T5W_NUT[[#This Row],['#adm1+name]])),
OFFSET(Admin1_1[[#Headers],['#adm1+name]],MATCH(T5W_NUT[[#This Row],['#adm1+name]],Admin1,0),1),
IF(ISNA(VLOOKUP(LEFT(T5W_NUT[[#This Row],['#project+code_name]],15),LEFT(Cluster___Org___Projects[['#project+code_name]:['#project+id]],15),2,FALSE))&lt;&gt;"", "","")
)</f>
        <v/>
      </c>
      <c r="O9" s="2"/>
      <c r="P9" s="70" t="str" cm="1">
        <f t="array" ref="P9">IF(NOT(ISBLANK(T5W_NUT[[#This Row],['#adm2+name]])),
CONCATENATE(T5W_NUT[[#This Row],['#adm1+code]],"-",T5W_NUT[[#This Row],['#adm2+name]]),
IF(ISNA(VLOOKUP(LEFT(T5W_NUT[[#This Row],['#project+code_name]],15),LEFT(Cluster___Org___Projects[['#project+code_name]:['#project+id]],15),2,FALSE))&lt;&gt;"", "","")
)</f>
        <v/>
      </c>
      <c r="Q9" s="35" t="str" cm="1">
        <f t="array" ref="Q9">IF(NOT(ISBLANK(T5W_NUT[[#This Row],['#adm2+name]])),
VLOOKUP(T5W_NUT[[#This Row],['#meta+check_adm1code_adm2name]],Admin2_1[#All],5,FALSE),
IF(ISNA(VLOOKUP(LEFT(T5W_NUT[[#This Row],['#project+code_name]],15),LEFT(Cluster___Org___Projects[['#project+code_name]:['#project+id]],15),2,FALSE))&lt;&gt;"", "","")
)</f>
        <v/>
      </c>
      <c r="R9" s="2"/>
      <c r="S9" s="70" t="str" cm="1">
        <f t="array" ref="S9">IF(NOT(ISBLANK(T5W_NUT[[#This Row],['#adm3+name]])),
CONCATENATE(T5W_NUT[[#This Row],['#adm2+code]],"-",T5W_NUT[[#This Row],['#adm3+name]]),
IF(ISNA(VLOOKUP(LEFT(T5W_NUT[[#This Row],['#project+code_name]],15),LEFT(Cluster___Org___Projects[['#project+code_name]:['#project+id]],15),2,FALSE))&lt;&gt;"", "","")
)</f>
        <v/>
      </c>
      <c r="T9" s="35" t="str" cm="1">
        <f t="array" ref="T9">IF(NOT(ISBLANK(T5W_NUT[[#This Row],['#adm3+name]])),
VLOOKUP(T5W_NUT[[#This Row],['#meta+check_adm2code_adm3name]],Admin3_1[#All],5,FALSE),
IF(ISNA(VLOOKUP(LEFT(T5W_NUT[[#This Row],['#project+code_name]],15),LEFT(Cluster___Org___Projects[['#project+code_name]:['#project+id]],15),2,FALSE))&lt;&gt;"", "","")
)</f>
        <v/>
      </c>
      <c r="U9" s="57"/>
      <c r="V9" s="2"/>
      <c r="W9" s="95"/>
      <c r="X9" s="96"/>
      <c r="Y9" s="3"/>
      <c r="Z9" s="2"/>
      <c r="AA9" s="2"/>
      <c r="AB9" s="3" t="str" cm="1">
        <f t="array" ref="AB9">IF(T5W_NUT[[#This Row],['#activity+name+selected]]&lt;&gt;"",VLOOKUP(LEFT(T5W_NUT[[#This Row],['#activity+name+selected]],255),LEFT(Logframe[['#activity+name+selected]:['#activity+indicator+unit]],255),2,FALSE),"")</f>
        <v/>
      </c>
      <c r="AC9" s="3" t="str" cm="1">
        <f t="array" ref="AC9">IF(T5W_NUT[[#This Row],['#activity+name+selected]]&lt;&gt;"",VLOOKUP(LEFT(T5W_NUT[[#This Row],['#activity+name+selected]],255),LEFT(Logframe[['#activity+name+selected]:['#activity+indicator+unit]],255),5,FALSE),"")</f>
        <v/>
      </c>
      <c r="AD9" s="90"/>
      <c r="AE9" s="5"/>
      <c r="AF9" s="6"/>
      <c r="AG9" s="44"/>
      <c r="AH9" s="47"/>
      <c r="AI9" s="27"/>
      <c r="AJ9" s="41"/>
      <c r="AK9" s="49"/>
      <c r="AL9" s="42"/>
      <c r="AM9" s="27"/>
      <c r="AN9" s="27"/>
      <c r="AO9" s="27"/>
      <c r="AP9" s="27"/>
      <c r="AQ9" s="27"/>
      <c r="AR9" s="52"/>
      <c r="AS9" s="27"/>
      <c r="AT9" s="49"/>
      <c r="AU9" s="49"/>
      <c r="AV9" s="42"/>
      <c r="AW9" s="27"/>
      <c r="AX9" s="52"/>
      <c r="AY9" s="1"/>
    </row>
    <row r="10" spans="1:51" x14ac:dyDescent="0.25">
      <c r="A10" s="4"/>
      <c r="B10" s="75"/>
      <c r="C10" s="1"/>
      <c r="D10" s="2"/>
      <c r="E10" s="2"/>
      <c r="F10" s="90" t="str">
        <f>IF(NOT(ISBLANK(T5W_NUT[[#This Row],['#org+leader]])),VLOOKUP(T5W_NUT[[#This Row],['#org+leader]],Organizaciones!$A:$C,3,FALSE),"")</f>
        <v/>
      </c>
      <c r="G10" s="3" t="str">
        <f>IF(AND(NOT(ISBLANK(T5W_NUT[[#This Row],['#org+leader]])),T5W_NUT[[#This Row],['#meta+hrp]]="Sí"),
VLOOKUP(CONCATENATE($A$1, " # ",VLOOKUP( T5W_NUT[[#This Row],['#org+leader]],Clusters___Org[['#organization+name+selected]:['#meta+check_cluster_org]],2,FALSE)), Clusters___Org['#meta+check_cluster_org],1,FALSE),"")</f>
        <v/>
      </c>
      <c r="H10" s="2"/>
      <c r="I10" s="74" t="str" cm="1">
        <f t="array" ref="I10">IF(NOT(ISBLANK(T5W_NUT[[#This Row],['#project+code_name]])),VALUE(VLOOKUP(LEFT(T5W_NUT[[#This Row],['#project+code_name]],255),LEFT(Cluster___Org___Projects[['#project+code_name]:['#project+id]],255),2,FALSE)),"")</f>
        <v/>
      </c>
      <c r="J10"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0" s="2"/>
      <c r="L10" s="108" t="str">
        <f>IF(NOT(ISBLANK(T5W_NUT[[#This Row],['#org+impl]])),VLOOKUP(T5W_NUT[[#This Row],['#org+impl]],Organizaciones!$A:$C,3,FALSE),"")</f>
        <v/>
      </c>
      <c r="M10" s="1"/>
      <c r="N10" s="35" t="str" cm="1">
        <f t="array" aca="1" ref="N10" ca="1">IF(NOT(ISBLANK(T5W_NUT[[#This Row],['#adm1+name]])),
OFFSET(Admin1_1[[#Headers],['#adm1+name]],MATCH(T5W_NUT[[#This Row],['#adm1+name]],Admin1,0),1),
IF(ISNA(VLOOKUP(LEFT(T5W_NUT[[#This Row],['#project+code_name]],15),LEFT(Cluster___Org___Projects[['#project+code_name]:['#project+id]],15),2,FALSE))&lt;&gt;"", "","")
)</f>
        <v/>
      </c>
      <c r="O10" s="2"/>
      <c r="P10" s="70" t="str" cm="1">
        <f t="array" ref="P10">IF(NOT(ISBLANK(T5W_NUT[[#This Row],['#adm2+name]])),
CONCATENATE(T5W_NUT[[#This Row],['#adm1+code]],"-",T5W_NUT[[#This Row],['#adm2+name]]),
IF(ISNA(VLOOKUP(LEFT(T5W_NUT[[#This Row],['#project+code_name]],15),LEFT(Cluster___Org___Projects[['#project+code_name]:['#project+id]],15),2,FALSE))&lt;&gt;"", "","")
)</f>
        <v/>
      </c>
      <c r="Q10" s="35" t="str" cm="1">
        <f t="array" ref="Q10">IF(NOT(ISBLANK(T5W_NUT[[#This Row],['#adm2+name]])),
VLOOKUP(T5W_NUT[[#This Row],['#meta+check_adm1code_adm2name]],Admin2_1[#All],5,FALSE),
IF(ISNA(VLOOKUP(LEFT(T5W_NUT[[#This Row],['#project+code_name]],15),LEFT(Cluster___Org___Projects[['#project+code_name]:['#project+id]],15),2,FALSE))&lt;&gt;"", "","")
)</f>
        <v/>
      </c>
      <c r="R10" s="2"/>
      <c r="S10" s="70" t="str" cm="1">
        <f t="array" ref="S10">IF(NOT(ISBLANK(T5W_NUT[[#This Row],['#adm3+name]])),
CONCATENATE(T5W_NUT[[#This Row],['#adm2+code]],"-",T5W_NUT[[#This Row],['#adm3+name]]),
IF(ISNA(VLOOKUP(LEFT(T5W_NUT[[#This Row],['#project+code_name]],15),LEFT(Cluster___Org___Projects[['#project+code_name]:['#project+id]],15),2,FALSE))&lt;&gt;"", "","")
)</f>
        <v/>
      </c>
      <c r="T10" s="35" t="str" cm="1">
        <f t="array" ref="T10">IF(NOT(ISBLANK(T5W_NUT[[#This Row],['#adm3+name]])),
VLOOKUP(T5W_NUT[[#This Row],['#meta+check_adm2code_adm3name]],Admin3_1[#All],5,FALSE),
IF(ISNA(VLOOKUP(LEFT(T5W_NUT[[#This Row],['#project+code_name]],15),LEFT(Cluster___Org___Projects[['#project+code_name]:['#project+id]],15),2,FALSE))&lt;&gt;"", "","")
)</f>
        <v/>
      </c>
      <c r="U10" s="57"/>
      <c r="V10" s="2"/>
      <c r="W10" s="95"/>
      <c r="X10" s="96"/>
      <c r="Y10" s="3"/>
      <c r="Z10" s="2"/>
      <c r="AA10" s="2"/>
      <c r="AB10" s="3" t="str" cm="1">
        <f t="array" ref="AB10">IF(T5W_NUT[[#This Row],['#activity+name+selected]]&lt;&gt;"",VLOOKUP(LEFT(T5W_NUT[[#This Row],['#activity+name+selected]],255),LEFT(Logframe[['#activity+name+selected]:['#activity+indicator+unit]],255),2,FALSE),"")</f>
        <v/>
      </c>
      <c r="AC10" s="3" t="str" cm="1">
        <f t="array" ref="AC10">IF(T5W_NUT[[#This Row],['#activity+name+selected]]&lt;&gt;"",VLOOKUP(LEFT(T5W_NUT[[#This Row],['#activity+name+selected]],255),LEFT(Logframe[['#activity+name+selected]:['#activity+indicator+unit]],255),5,FALSE),"")</f>
        <v/>
      </c>
      <c r="AD10" s="90"/>
      <c r="AE10" s="5"/>
      <c r="AF10" s="6"/>
      <c r="AG10" s="44"/>
      <c r="AH10" s="47"/>
      <c r="AI10" s="27"/>
      <c r="AJ10" s="41"/>
      <c r="AK10" s="49"/>
      <c r="AL10" s="42"/>
      <c r="AM10" s="27"/>
      <c r="AN10" s="27"/>
      <c r="AO10" s="27"/>
      <c r="AP10" s="27"/>
      <c r="AQ10" s="27"/>
      <c r="AR10" s="52"/>
      <c r="AS10" s="27"/>
      <c r="AT10" s="49"/>
      <c r="AU10" s="49"/>
      <c r="AV10" s="42"/>
      <c r="AW10" s="27"/>
      <c r="AX10" s="52"/>
      <c r="AY10" s="1"/>
    </row>
    <row r="11" spans="1:51" x14ac:dyDescent="0.25">
      <c r="A11" s="4"/>
      <c r="B11" s="75"/>
      <c r="C11" s="1"/>
      <c r="D11" s="2"/>
      <c r="E11" s="2"/>
      <c r="F11" s="90" t="str">
        <f>IF(NOT(ISBLANK(T5W_NUT[[#This Row],['#org+leader]])),VLOOKUP(T5W_NUT[[#This Row],['#org+leader]],Organizaciones!$A:$C,3,FALSE),"")</f>
        <v/>
      </c>
      <c r="G11" s="3" t="str">
        <f>IF(AND(NOT(ISBLANK(T5W_NUT[[#This Row],['#org+leader]])),T5W_NUT[[#This Row],['#meta+hrp]]="Sí"),
VLOOKUP(CONCATENATE($A$1, " # ",VLOOKUP( T5W_NUT[[#This Row],['#org+leader]],Clusters___Org[['#organization+name+selected]:['#meta+check_cluster_org]],2,FALSE)), Clusters___Org['#meta+check_cluster_org],1,FALSE),"")</f>
        <v/>
      </c>
      <c r="H11" s="2"/>
      <c r="I11" s="74" t="str" cm="1">
        <f t="array" ref="I11">IF(NOT(ISBLANK(T5W_NUT[[#This Row],['#project+code_name]])),VALUE(VLOOKUP(LEFT(T5W_NUT[[#This Row],['#project+code_name]],255),LEFT(Cluster___Org___Projects[['#project+code_name]:['#project+id]],255),2,FALSE)),"")</f>
        <v/>
      </c>
      <c r="J11"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1" s="2"/>
      <c r="L11" s="108" t="str">
        <f>IF(NOT(ISBLANK(T5W_NUT[[#This Row],['#org+impl]])),VLOOKUP(T5W_NUT[[#This Row],['#org+impl]],Organizaciones!$A:$C,3,FALSE),"")</f>
        <v/>
      </c>
      <c r="M11" s="1"/>
      <c r="N11" s="35" t="str" cm="1">
        <f t="array" aca="1" ref="N11" ca="1">IF(NOT(ISBLANK(T5W_NUT[[#This Row],['#adm1+name]])),
OFFSET(Admin1_1[[#Headers],['#adm1+name]],MATCH(T5W_NUT[[#This Row],['#adm1+name]],Admin1,0),1),
IF(ISNA(VLOOKUP(LEFT(T5W_NUT[[#This Row],['#project+code_name]],15),LEFT(Cluster___Org___Projects[['#project+code_name]:['#project+id]],15),2,FALSE))&lt;&gt;"", "","")
)</f>
        <v/>
      </c>
      <c r="O11" s="2"/>
      <c r="P11" s="70" t="str" cm="1">
        <f t="array" ref="P11">IF(NOT(ISBLANK(T5W_NUT[[#This Row],['#adm2+name]])),
CONCATENATE(T5W_NUT[[#This Row],['#adm1+code]],"-",T5W_NUT[[#This Row],['#adm2+name]]),
IF(ISNA(VLOOKUP(LEFT(T5W_NUT[[#This Row],['#project+code_name]],15),LEFT(Cluster___Org___Projects[['#project+code_name]:['#project+id]],15),2,FALSE))&lt;&gt;"", "","")
)</f>
        <v/>
      </c>
      <c r="Q11" s="35" t="str" cm="1">
        <f t="array" ref="Q11">IF(NOT(ISBLANK(T5W_NUT[[#This Row],['#adm2+name]])),
VLOOKUP(T5W_NUT[[#This Row],['#meta+check_adm1code_adm2name]],Admin2_1[#All],5,FALSE),
IF(ISNA(VLOOKUP(LEFT(T5W_NUT[[#This Row],['#project+code_name]],15),LEFT(Cluster___Org___Projects[['#project+code_name]:['#project+id]],15),2,FALSE))&lt;&gt;"", "","")
)</f>
        <v/>
      </c>
      <c r="R11" s="2"/>
      <c r="S11" s="70" t="str" cm="1">
        <f t="array" ref="S11">IF(NOT(ISBLANK(T5W_NUT[[#This Row],['#adm3+name]])),
CONCATENATE(T5W_NUT[[#This Row],['#adm2+code]],"-",T5W_NUT[[#This Row],['#adm3+name]]),
IF(ISNA(VLOOKUP(LEFT(T5W_NUT[[#This Row],['#project+code_name]],15),LEFT(Cluster___Org___Projects[['#project+code_name]:['#project+id]],15),2,FALSE))&lt;&gt;"", "","")
)</f>
        <v/>
      </c>
      <c r="T11" s="35" t="str" cm="1">
        <f t="array" ref="T11">IF(NOT(ISBLANK(T5W_NUT[[#This Row],['#adm3+name]])),
VLOOKUP(T5W_NUT[[#This Row],['#meta+check_adm2code_adm3name]],Admin3_1[#All],5,FALSE),
IF(ISNA(VLOOKUP(LEFT(T5W_NUT[[#This Row],['#project+code_name]],15),LEFT(Cluster___Org___Projects[['#project+code_name]:['#project+id]],15),2,FALSE))&lt;&gt;"", "","")
)</f>
        <v/>
      </c>
      <c r="U11" s="57"/>
      <c r="V11" s="2"/>
      <c r="W11" s="95"/>
      <c r="X11" s="96"/>
      <c r="Y11" s="3"/>
      <c r="Z11" s="2"/>
      <c r="AA11" s="2"/>
      <c r="AB11" s="3" t="str" cm="1">
        <f t="array" ref="AB11">IF(T5W_NUT[[#This Row],['#activity+name+selected]]&lt;&gt;"",VLOOKUP(LEFT(T5W_NUT[[#This Row],['#activity+name+selected]],255),LEFT(Logframe[['#activity+name+selected]:['#activity+indicator+unit]],255),2,FALSE),"")</f>
        <v/>
      </c>
      <c r="AC11" s="3" t="str" cm="1">
        <f t="array" ref="AC11">IF(T5W_NUT[[#This Row],['#activity+name+selected]]&lt;&gt;"",VLOOKUP(LEFT(T5W_NUT[[#This Row],['#activity+name+selected]],255),LEFT(Logframe[['#activity+name+selected]:['#activity+indicator+unit]],255),5,FALSE),"")</f>
        <v/>
      </c>
      <c r="AD11" s="90"/>
      <c r="AE11" s="5"/>
      <c r="AF11" s="6"/>
      <c r="AG11" s="44"/>
      <c r="AH11" s="47"/>
      <c r="AI11" s="27"/>
      <c r="AJ11" s="41"/>
      <c r="AK11" s="49"/>
      <c r="AL11" s="42"/>
      <c r="AM11" s="27"/>
      <c r="AN11" s="27"/>
      <c r="AO11" s="27"/>
      <c r="AP11" s="27"/>
      <c r="AQ11" s="27"/>
      <c r="AR11" s="52"/>
      <c r="AS11" s="27"/>
      <c r="AT11" s="49"/>
      <c r="AU11" s="49"/>
      <c r="AV11" s="42"/>
      <c r="AW11" s="27"/>
      <c r="AX11" s="52"/>
      <c r="AY11" s="1"/>
    </row>
    <row r="12" spans="1:51" x14ac:dyDescent="0.25">
      <c r="A12" s="4"/>
      <c r="B12" s="75"/>
      <c r="C12" s="1"/>
      <c r="D12" s="2"/>
      <c r="E12" s="2"/>
      <c r="F12" s="90" t="str">
        <f>IF(NOT(ISBLANK(T5W_NUT[[#This Row],['#org+leader]])),VLOOKUP(T5W_NUT[[#This Row],['#org+leader]],Organizaciones!$A:$C,3,FALSE),"")</f>
        <v/>
      </c>
      <c r="G12" s="3" t="str">
        <f>IF(AND(NOT(ISBLANK(T5W_NUT[[#This Row],['#org+leader]])),T5W_NUT[[#This Row],['#meta+hrp]]="Sí"),
VLOOKUP(CONCATENATE($A$1, " # ",VLOOKUP( T5W_NUT[[#This Row],['#org+leader]],Clusters___Org[['#organization+name+selected]:['#meta+check_cluster_org]],2,FALSE)), Clusters___Org['#meta+check_cluster_org],1,FALSE),"")</f>
        <v/>
      </c>
      <c r="H12" s="2"/>
      <c r="I12" s="74" t="str" cm="1">
        <f t="array" ref="I12">IF(NOT(ISBLANK(T5W_NUT[[#This Row],['#project+code_name]])),VALUE(VLOOKUP(LEFT(T5W_NUT[[#This Row],['#project+code_name]],255),LEFT(Cluster___Org___Projects[['#project+code_name]:['#project+id]],255),2,FALSE)),"")</f>
        <v/>
      </c>
      <c r="J12"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2" s="2"/>
      <c r="L12" s="108" t="str">
        <f>IF(NOT(ISBLANK(T5W_NUT[[#This Row],['#org+impl]])),VLOOKUP(T5W_NUT[[#This Row],['#org+impl]],Organizaciones!$A:$C,3,FALSE),"")</f>
        <v/>
      </c>
      <c r="M12" s="1"/>
      <c r="N12" s="35" t="str" cm="1">
        <f t="array" aca="1" ref="N12" ca="1">IF(NOT(ISBLANK(T5W_NUT[[#This Row],['#adm1+name]])),
OFFSET(Admin1_1[[#Headers],['#adm1+name]],MATCH(T5W_NUT[[#This Row],['#adm1+name]],Admin1,0),1),
IF(ISNA(VLOOKUP(LEFT(T5W_NUT[[#This Row],['#project+code_name]],15),LEFT(Cluster___Org___Projects[['#project+code_name]:['#project+id]],15),2,FALSE))&lt;&gt;"", "","")
)</f>
        <v/>
      </c>
      <c r="O12" s="2"/>
      <c r="P12" s="70" t="str" cm="1">
        <f t="array" ref="P12">IF(NOT(ISBLANK(T5W_NUT[[#This Row],['#adm2+name]])),
CONCATENATE(T5W_NUT[[#This Row],['#adm1+code]],"-",T5W_NUT[[#This Row],['#adm2+name]]),
IF(ISNA(VLOOKUP(LEFT(T5W_NUT[[#This Row],['#project+code_name]],15),LEFT(Cluster___Org___Projects[['#project+code_name]:['#project+id]],15),2,FALSE))&lt;&gt;"", "","")
)</f>
        <v/>
      </c>
      <c r="Q12" s="35" t="str" cm="1">
        <f t="array" ref="Q12">IF(NOT(ISBLANK(T5W_NUT[[#This Row],['#adm2+name]])),
VLOOKUP(T5W_NUT[[#This Row],['#meta+check_adm1code_adm2name]],Admin2_1[#All],5,FALSE),
IF(ISNA(VLOOKUP(LEFT(T5W_NUT[[#This Row],['#project+code_name]],15),LEFT(Cluster___Org___Projects[['#project+code_name]:['#project+id]],15),2,FALSE))&lt;&gt;"", "","")
)</f>
        <v/>
      </c>
      <c r="R12" s="2"/>
      <c r="S12" s="70" t="str" cm="1">
        <f t="array" ref="S12">IF(NOT(ISBLANK(T5W_NUT[[#This Row],['#adm3+name]])),
CONCATENATE(T5W_NUT[[#This Row],['#adm2+code]],"-",T5W_NUT[[#This Row],['#adm3+name]]),
IF(ISNA(VLOOKUP(LEFT(T5W_NUT[[#This Row],['#project+code_name]],15),LEFT(Cluster___Org___Projects[['#project+code_name]:['#project+id]],15),2,FALSE))&lt;&gt;"", "","")
)</f>
        <v/>
      </c>
      <c r="T12" s="35" t="str" cm="1">
        <f t="array" ref="T12">IF(NOT(ISBLANK(T5W_NUT[[#This Row],['#adm3+name]])),
VLOOKUP(T5W_NUT[[#This Row],['#meta+check_adm2code_adm3name]],Admin3_1[#All],5,FALSE),
IF(ISNA(VLOOKUP(LEFT(T5W_NUT[[#This Row],['#project+code_name]],15),LEFT(Cluster___Org___Projects[['#project+code_name]:['#project+id]],15),2,FALSE))&lt;&gt;"", "","")
)</f>
        <v/>
      </c>
      <c r="U12" s="57"/>
      <c r="V12" s="2"/>
      <c r="W12" s="95"/>
      <c r="X12" s="96"/>
      <c r="Y12" s="3"/>
      <c r="Z12" s="2"/>
      <c r="AA12" s="2"/>
      <c r="AB12" s="3" t="str" cm="1">
        <f t="array" ref="AB12">IF(T5W_NUT[[#This Row],['#activity+name+selected]]&lt;&gt;"",VLOOKUP(LEFT(T5W_NUT[[#This Row],['#activity+name+selected]],255),LEFT(Logframe[['#activity+name+selected]:['#activity+indicator+unit]],255),2,FALSE),"")</f>
        <v/>
      </c>
      <c r="AC12" s="3" t="str" cm="1">
        <f t="array" ref="AC12">IF(T5W_NUT[[#This Row],['#activity+name+selected]]&lt;&gt;"",VLOOKUP(LEFT(T5W_NUT[[#This Row],['#activity+name+selected]],255),LEFT(Logframe[['#activity+name+selected]:['#activity+indicator+unit]],255),5,FALSE),"")</f>
        <v/>
      </c>
      <c r="AD12" s="90" t="str">
        <f>IF(ISBLANK(T5W_NUT[[#This Row],['#reached]]),"",T5W_NUT[[#This Row],['#reached]])</f>
        <v/>
      </c>
      <c r="AE12" s="5"/>
      <c r="AF12" s="6"/>
      <c r="AG12" s="44"/>
      <c r="AH12" s="47"/>
      <c r="AI12" s="27"/>
      <c r="AJ12" s="41"/>
      <c r="AK12" s="49"/>
      <c r="AL12" s="42"/>
      <c r="AM12" s="27"/>
      <c r="AN12" s="27"/>
      <c r="AO12" s="27"/>
      <c r="AP12" s="27"/>
      <c r="AQ12" s="27"/>
      <c r="AR12" s="52"/>
      <c r="AS12" s="27"/>
      <c r="AT12" s="49"/>
      <c r="AU12" s="49"/>
      <c r="AV12" s="42"/>
      <c r="AW12" s="27"/>
      <c r="AX12" s="52"/>
      <c r="AY12" s="1"/>
    </row>
    <row r="13" spans="1:51" x14ac:dyDescent="0.25">
      <c r="A13" s="4"/>
      <c r="B13" s="75"/>
      <c r="C13" s="1"/>
      <c r="D13" s="2"/>
      <c r="E13" s="2"/>
      <c r="F13" s="90" t="str">
        <f>IF(NOT(ISBLANK(T5W_NUT[[#This Row],['#org+leader]])),VLOOKUP(T5W_NUT[[#This Row],['#org+leader]],Organizaciones!$A:$C,3,FALSE),"")</f>
        <v/>
      </c>
      <c r="G13" s="3" t="str">
        <f>IF(AND(NOT(ISBLANK(T5W_NUT[[#This Row],['#org+leader]])),T5W_NUT[[#This Row],['#meta+hrp]]="Sí"),
VLOOKUP(CONCATENATE($A$1, " # ",VLOOKUP( T5W_NUT[[#This Row],['#org+leader]],Clusters___Org[['#organization+name+selected]:['#meta+check_cluster_org]],2,FALSE)), Clusters___Org['#meta+check_cluster_org],1,FALSE),"")</f>
        <v/>
      </c>
      <c r="H13" s="2"/>
      <c r="I13" s="74" t="str" cm="1">
        <f t="array" ref="I13">IF(NOT(ISBLANK(T5W_NUT[[#This Row],['#project+code_name]])),VALUE(VLOOKUP(LEFT(T5W_NUT[[#This Row],['#project+code_name]],255),LEFT(Cluster___Org___Projects[['#project+code_name]:['#project+id]],255),2,FALSE)),"")</f>
        <v/>
      </c>
      <c r="J13"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3" s="2"/>
      <c r="L13" s="108" t="str">
        <f>IF(NOT(ISBLANK(T5W_NUT[[#This Row],['#org+impl]])),VLOOKUP(T5W_NUT[[#This Row],['#org+impl]],Organizaciones!$A:$C,3,FALSE),"")</f>
        <v/>
      </c>
      <c r="M13" s="1"/>
      <c r="N13" s="35" t="str" cm="1">
        <f t="array" aca="1" ref="N13" ca="1">IF(NOT(ISBLANK(T5W_NUT[[#This Row],['#adm1+name]])),
OFFSET(Admin1_1[[#Headers],['#adm1+name]],MATCH(T5W_NUT[[#This Row],['#adm1+name]],Admin1,0),1),
IF(ISNA(VLOOKUP(LEFT(T5W_NUT[[#This Row],['#project+code_name]],15),LEFT(Cluster___Org___Projects[['#project+code_name]:['#project+id]],15),2,FALSE))&lt;&gt;"", "","")
)</f>
        <v/>
      </c>
      <c r="O13" s="2"/>
      <c r="P13" s="70" t="str" cm="1">
        <f t="array" ref="P13">IF(NOT(ISBLANK(T5W_NUT[[#This Row],['#adm2+name]])),
CONCATENATE(T5W_NUT[[#This Row],['#adm1+code]],"-",T5W_NUT[[#This Row],['#adm2+name]]),
IF(ISNA(VLOOKUP(LEFT(T5W_NUT[[#This Row],['#project+code_name]],15),LEFT(Cluster___Org___Projects[['#project+code_name]:['#project+id]],15),2,FALSE))&lt;&gt;"", "","")
)</f>
        <v/>
      </c>
      <c r="Q13" s="35" t="str" cm="1">
        <f t="array" ref="Q13">IF(NOT(ISBLANK(T5W_NUT[[#This Row],['#adm2+name]])),
VLOOKUP(T5W_NUT[[#This Row],['#meta+check_adm1code_adm2name]],Admin2_1[#All],5,FALSE),
IF(ISNA(VLOOKUP(LEFT(T5W_NUT[[#This Row],['#project+code_name]],15),LEFT(Cluster___Org___Projects[['#project+code_name]:['#project+id]],15),2,FALSE))&lt;&gt;"", "","")
)</f>
        <v/>
      </c>
      <c r="R13" s="2"/>
      <c r="S13" s="70" t="str" cm="1">
        <f t="array" ref="S13">IF(NOT(ISBLANK(T5W_NUT[[#This Row],['#adm3+name]])),
CONCATENATE(T5W_NUT[[#This Row],['#adm2+code]],"-",T5W_NUT[[#This Row],['#adm3+name]]),
IF(ISNA(VLOOKUP(LEFT(T5W_NUT[[#This Row],['#project+code_name]],15),LEFT(Cluster___Org___Projects[['#project+code_name]:['#project+id]],15),2,FALSE))&lt;&gt;"", "","")
)</f>
        <v/>
      </c>
      <c r="T13" s="35" t="str" cm="1">
        <f t="array" ref="T13">IF(NOT(ISBLANK(T5W_NUT[[#This Row],['#adm3+name]])),
VLOOKUP(T5W_NUT[[#This Row],['#meta+check_adm2code_adm3name]],Admin3_1[#All],5,FALSE),
IF(ISNA(VLOOKUP(LEFT(T5W_NUT[[#This Row],['#project+code_name]],15),LEFT(Cluster___Org___Projects[['#project+code_name]:['#project+id]],15),2,FALSE))&lt;&gt;"", "","")
)</f>
        <v/>
      </c>
      <c r="U13" s="57"/>
      <c r="V13" s="2"/>
      <c r="W13" s="95"/>
      <c r="X13" s="96"/>
      <c r="Y13" s="3"/>
      <c r="Z13" s="2"/>
      <c r="AA13" s="2"/>
      <c r="AB13" s="3" t="str" cm="1">
        <f t="array" ref="AB13">IF(T5W_NUT[[#This Row],['#activity+name+selected]]&lt;&gt;"",VLOOKUP(LEFT(T5W_NUT[[#This Row],['#activity+name+selected]],255),LEFT(Logframe[['#activity+name+selected]:['#activity+indicator+unit]],255),2,FALSE),"")</f>
        <v/>
      </c>
      <c r="AC13" s="3" t="str" cm="1">
        <f t="array" ref="AC13">IF(T5W_NUT[[#This Row],['#activity+name+selected]]&lt;&gt;"",VLOOKUP(LEFT(T5W_NUT[[#This Row],['#activity+name+selected]],255),LEFT(Logframe[['#activity+name+selected]:['#activity+indicator+unit]],255),5,FALSE),"")</f>
        <v/>
      </c>
      <c r="AD13" s="90"/>
      <c r="AE13" s="5"/>
      <c r="AF13" s="6"/>
      <c r="AG13" s="44"/>
      <c r="AH13" s="47"/>
      <c r="AI13" s="27"/>
      <c r="AJ13" s="41"/>
      <c r="AK13" s="49"/>
      <c r="AL13" s="42"/>
      <c r="AM13" s="27"/>
      <c r="AN13" s="27"/>
      <c r="AO13" s="27"/>
      <c r="AP13" s="27"/>
      <c r="AQ13" s="27"/>
      <c r="AR13" s="52"/>
      <c r="AS13" s="27"/>
      <c r="AT13" s="49"/>
      <c r="AU13" s="49"/>
      <c r="AV13" s="42"/>
      <c r="AW13" s="27"/>
      <c r="AX13" s="52"/>
      <c r="AY13" s="1"/>
    </row>
    <row r="14" spans="1:51" x14ac:dyDescent="0.25">
      <c r="A14" s="4"/>
      <c r="B14" s="75"/>
      <c r="C14" s="1"/>
      <c r="D14" s="2"/>
      <c r="E14" s="2"/>
      <c r="F14" s="90" t="str">
        <f>IF(NOT(ISBLANK(T5W_NUT[[#This Row],['#org+leader]])),VLOOKUP(T5W_NUT[[#This Row],['#org+leader]],Organizaciones!$A:$C,3,FALSE),"")</f>
        <v/>
      </c>
      <c r="G14" s="3" t="str">
        <f>IF(AND(NOT(ISBLANK(T5W_NUT[[#This Row],['#org+leader]])),T5W_NUT[[#This Row],['#meta+hrp]]="Sí"),
VLOOKUP(CONCATENATE($A$1, " # ",VLOOKUP( T5W_NUT[[#This Row],['#org+leader]],Clusters___Org[['#organization+name+selected]:['#meta+check_cluster_org]],2,FALSE)), Clusters___Org['#meta+check_cluster_org],1,FALSE),"")</f>
        <v/>
      </c>
      <c r="H14" s="2"/>
      <c r="I14" s="74" t="str" cm="1">
        <f t="array" ref="I14">IF(NOT(ISBLANK(T5W_NUT[[#This Row],['#project+code_name]])),VALUE(VLOOKUP(LEFT(T5W_NUT[[#This Row],['#project+code_name]],255),LEFT(Cluster___Org___Projects[['#project+code_name]:['#project+id]],255),2,FALSE)),"")</f>
        <v/>
      </c>
      <c r="J14"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4" s="2"/>
      <c r="L14" s="108" t="str">
        <f>IF(NOT(ISBLANK(T5W_NUT[[#This Row],['#org+impl]])),VLOOKUP(T5W_NUT[[#This Row],['#org+impl]],Organizaciones!$A:$C,3,FALSE),"")</f>
        <v/>
      </c>
      <c r="M14" s="1"/>
      <c r="N14" s="35" t="str" cm="1">
        <f t="array" aca="1" ref="N14" ca="1">IF(NOT(ISBLANK(T5W_NUT[[#This Row],['#adm1+name]])),
OFFSET(Admin1_1[[#Headers],['#adm1+name]],MATCH(T5W_NUT[[#This Row],['#adm1+name]],Admin1,0),1),
IF(ISNA(VLOOKUP(LEFT(T5W_NUT[[#This Row],['#project+code_name]],15),LEFT(Cluster___Org___Projects[['#project+code_name]:['#project+id]],15),2,FALSE))&lt;&gt;"", "","")
)</f>
        <v/>
      </c>
      <c r="O14" s="2"/>
      <c r="P14" s="70" t="str" cm="1">
        <f t="array" ref="P14">IF(NOT(ISBLANK(T5W_NUT[[#This Row],['#adm2+name]])),
CONCATENATE(T5W_NUT[[#This Row],['#adm1+code]],"-",T5W_NUT[[#This Row],['#adm2+name]]),
IF(ISNA(VLOOKUP(LEFT(T5W_NUT[[#This Row],['#project+code_name]],15),LEFT(Cluster___Org___Projects[['#project+code_name]:['#project+id]],15),2,FALSE))&lt;&gt;"", "","")
)</f>
        <v/>
      </c>
      <c r="Q14" s="35" t="str" cm="1">
        <f t="array" ref="Q14">IF(NOT(ISBLANK(T5W_NUT[[#This Row],['#adm2+name]])),
VLOOKUP(T5W_NUT[[#This Row],['#meta+check_adm1code_adm2name]],Admin2_1[#All],5,FALSE),
IF(ISNA(VLOOKUP(LEFT(T5W_NUT[[#This Row],['#project+code_name]],15),LEFT(Cluster___Org___Projects[['#project+code_name]:['#project+id]],15),2,FALSE))&lt;&gt;"", "","")
)</f>
        <v/>
      </c>
      <c r="R14" s="2"/>
      <c r="S14" s="70" t="str" cm="1">
        <f t="array" ref="S14">IF(NOT(ISBLANK(T5W_NUT[[#This Row],['#adm3+name]])),
CONCATENATE(T5W_NUT[[#This Row],['#adm2+code]],"-",T5W_NUT[[#This Row],['#adm3+name]]),
IF(ISNA(VLOOKUP(LEFT(T5W_NUT[[#This Row],['#project+code_name]],15),LEFT(Cluster___Org___Projects[['#project+code_name]:['#project+id]],15),2,FALSE))&lt;&gt;"", "","")
)</f>
        <v/>
      </c>
      <c r="T14" s="35" t="str" cm="1">
        <f t="array" ref="T14">IF(NOT(ISBLANK(T5W_NUT[[#This Row],['#adm3+name]])),
VLOOKUP(T5W_NUT[[#This Row],['#meta+check_adm2code_adm3name]],Admin3_1[#All],5,FALSE),
IF(ISNA(VLOOKUP(LEFT(T5W_NUT[[#This Row],['#project+code_name]],15),LEFT(Cluster___Org___Projects[['#project+code_name]:['#project+id]],15),2,FALSE))&lt;&gt;"", "","")
)</f>
        <v/>
      </c>
      <c r="U14" s="57"/>
      <c r="V14" s="2"/>
      <c r="W14" s="95"/>
      <c r="X14" s="96"/>
      <c r="Y14" s="3"/>
      <c r="Z14" s="2"/>
      <c r="AA14" s="2"/>
      <c r="AB14" s="3" t="str" cm="1">
        <f t="array" ref="AB14">IF(T5W_NUT[[#This Row],['#activity+name+selected]]&lt;&gt;"",VLOOKUP(LEFT(T5W_NUT[[#This Row],['#activity+name+selected]],255),LEFT(Logframe[['#activity+name+selected]:['#activity+indicator+unit]],255),2,FALSE),"")</f>
        <v/>
      </c>
      <c r="AC14" s="3" t="str" cm="1">
        <f t="array" ref="AC14">IF(T5W_NUT[[#This Row],['#activity+name+selected]]&lt;&gt;"",VLOOKUP(LEFT(T5W_NUT[[#This Row],['#activity+name+selected]],255),LEFT(Logframe[['#activity+name+selected]:['#activity+indicator+unit]],255),5,FALSE),"")</f>
        <v/>
      </c>
      <c r="AD14" s="90" t="str">
        <f>IF(ISBLANK(T5W_NUT[[#This Row],['#reached]]),"",T5W_NUT[[#This Row],['#reached]])</f>
        <v/>
      </c>
      <c r="AE14" s="5"/>
      <c r="AF14" s="6"/>
      <c r="AG14" s="44"/>
      <c r="AH14" s="47"/>
      <c r="AI14" s="27"/>
      <c r="AJ14" s="41"/>
      <c r="AK14" s="49"/>
      <c r="AL14" s="42"/>
      <c r="AM14" s="27"/>
      <c r="AN14" s="27"/>
      <c r="AO14" s="27"/>
      <c r="AP14" s="27"/>
      <c r="AQ14" s="27"/>
      <c r="AR14" s="52"/>
      <c r="AS14" s="27"/>
      <c r="AT14" s="49"/>
      <c r="AU14" s="49"/>
      <c r="AV14" s="42"/>
      <c r="AW14" s="27"/>
      <c r="AX14" s="52"/>
      <c r="AY14" s="1"/>
    </row>
    <row r="15" spans="1:51" x14ac:dyDescent="0.25">
      <c r="A15" s="4"/>
      <c r="B15" s="75"/>
      <c r="C15" s="2"/>
      <c r="D15" s="2"/>
      <c r="E15" s="2"/>
      <c r="F15" s="90" t="str">
        <f>IF(NOT(ISBLANK(T5W_NUT[[#This Row],['#org+leader]])),VLOOKUP(T5W_NUT[[#This Row],['#org+leader]],Organizaciones!$A:$C,3,FALSE),"")</f>
        <v/>
      </c>
      <c r="G15" s="3" t="str">
        <f>IF(AND(NOT(ISBLANK(T5W_NUT[[#This Row],['#org+leader]])),T5W_NUT[[#This Row],['#meta+hrp]]="Sí"),
VLOOKUP(CONCATENATE($A$1, " # ",VLOOKUP( T5W_NUT[[#This Row],['#org+leader]],Clusters___Org[['#organization+name+selected]:['#meta+check_cluster_org]],2,FALSE)), Clusters___Org['#meta+check_cluster_org],1,FALSE),"")</f>
        <v/>
      </c>
      <c r="H15" s="2"/>
      <c r="I15" s="74" t="str" cm="1">
        <f t="array" ref="I15">IF(NOT(ISBLANK(T5W_NUT[[#This Row],['#project+code_name]])),VALUE(VLOOKUP(LEFT(T5W_NUT[[#This Row],['#project+code_name]],255),LEFT(Cluster___Org___Projects[['#project+code_name]:['#project+id]],255),2,FALSE)),"")</f>
        <v/>
      </c>
      <c r="J15"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5" s="2"/>
      <c r="L15" s="108" t="str">
        <f>IF(NOT(ISBLANK(T5W_NUT[[#This Row],['#org+impl]])),VLOOKUP(T5W_NUT[[#This Row],['#org+impl]],Organizaciones!$A:$C,3,FALSE),"")</f>
        <v/>
      </c>
      <c r="M15" s="1"/>
      <c r="N15" s="35" t="str" cm="1">
        <f t="array" aca="1" ref="N15" ca="1">IF(NOT(ISBLANK(T5W_NUT[[#This Row],['#adm1+name]])),
OFFSET(Admin1_1[[#Headers],['#adm1+name]],MATCH(T5W_NUT[[#This Row],['#adm1+name]],Admin1,0),1),
IF(ISNA(VLOOKUP(LEFT(T5W_NUT[[#This Row],['#project+code_name]],15),LEFT(Cluster___Org___Projects[['#project+code_name]:['#project+id]],15),2,FALSE))&lt;&gt;"", "","")
)</f>
        <v/>
      </c>
      <c r="O15" s="2"/>
      <c r="P15" s="70" t="str" cm="1">
        <f t="array" ref="P15">IF(NOT(ISBLANK(T5W_NUT[[#This Row],['#adm2+name]])),
CONCATENATE(T5W_NUT[[#This Row],['#adm1+code]],"-",T5W_NUT[[#This Row],['#adm2+name]]),
IF(ISNA(VLOOKUP(LEFT(T5W_NUT[[#This Row],['#project+code_name]],15),LEFT(Cluster___Org___Projects[['#project+code_name]:['#project+id]],15),2,FALSE))&lt;&gt;"", "","")
)</f>
        <v/>
      </c>
      <c r="Q15" s="35" t="str" cm="1">
        <f t="array" ref="Q15">IF(NOT(ISBLANK(T5W_NUT[[#This Row],['#adm2+name]])),
VLOOKUP(T5W_NUT[[#This Row],['#meta+check_adm1code_adm2name]],Admin2_1[#All],5,FALSE),
IF(ISNA(VLOOKUP(LEFT(T5W_NUT[[#This Row],['#project+code_name]],15),LEFT(Cluster___Org___Projects[['#project+code_name]:['#project+id]],15),2,FALSE))&lt;&gt;"", "","")
)</f>
        <v/>
      </c>
      <c r="R15" s="2"/>
      <c r="S15" s="70" t="str" cm="1">
        <f t="array" ref="S15">IF(NOT(ISBLANK(T5W_NUT[[#This Row],['#adm3+name]])),
CONCATENATE(T5W_NUT[[#This Row],['#adm2+code]],"-",T5W_NUT[[#This Row],['#adm3+name]]),
IF(ISNA(VLOOKUP(LEFT(T5W_NUT[[#This Row],['#project+code_name]],15),LEFT(Cluster___Org___Projects[['#project+code_name]:['#project+id]],15),2,FALSE))&lt;&gt;"", "","")
)</f>
        <v/>
      </c>
      <c r="T15" s="35" t="str" cm="1">
        <f t="array" ref="T15">IF(NOT(ISBLANK(T5W_NUT[[#This Row],['#adm3+name]])),
VLOOKUP(T5W_NUT[[#This Row],['#meta+check_adm2code_adm3name]],Admin3_1[#All],5,FALSE),
IF(ISNA(VLOOKUP(LEFT(T5W_NUT[[#This Row],['#project+code_name]],15),LEFT(Cluster___Org___Projects[['#project+code_name]:['#project+id]],15),2,FALSE))&lt;&gt;"", "","")
)</f>
        <v/>
      </c>
      <c r="U15" s="57"/>
      <c r="V15" s="2"/>
      <c r="W15" s="95"/>
      <c r="X15" s="96"/>
      <c r="Y15" s="3"/>
      <c r="Z15" s="2"/>
      <c r="AA15" s="2"/>
      <c r="AB15" s="3" t="str" cm="1">
        <f t="array" ref="AB15">IF(T5W_NUT[[#This Row],['#activity+name+selected]]&lt;&gt;"",VLOOKUP(LEFT(T5W_NUT[[#This Row],['#activity+name+selected]],255),LEFT(Logframe[['#activity+name+selected]:['#activity+indicator+unit]],255),2,FALSE),"")</f>
        <v/>
      </c>
      <c r="AC15" s="3" t="str" cm="1">
        <f t="array" ref="AC15">IF(T5W_NUT[[#This Row],['#activity+name+selected]]&lt;&gt;"",VLOOKUP(LEFT(T5W_NUT[[#This Row],['#activity+name+selected]],255),LEFT(Logframe[['#activity+name+selected]:['#activity+indicator+unit]],255),5,FALSE),"")</f>
        <v/>
      </c>
      <c r="AD15" s="90" t="str">
        <f>IF(ISBLANK(T5W_NUT[[#This Row],['#reached]]),"",T5W_NUT[[#This Row],['#reached]])</f>
        <v/>
      </c>
      <c r="AE15" s="5"/>
      <c r="AF15" s="6"/>
      <c r="AG15" s="44"/>
      <c r="AH15" s="47"/>
      <c r="AI15" s="27"/>
      <c r="AJ15" s="41"/>
      <c r="AK15" s="49"/>
      <c r="AL15" s="42"/>
      <c r="AM15" s="27"/>
      <c r="AN15" s="27"/>
      <c r="AO15" s="27"/>
      <c r="AP15" s="27"/>
      <c r="AQ15" s="27"/>
      <c r="AR15" s="52"/>
      <c r="AS15" s="27"/>
      <c r="AT15" s="49"/>
      <c r="AU15" s="49"/>
      <c r="AV15" s="42"/>
      <c r="AW15" s="27"/>
      <c r="AX15" s="52"/>
      <c r="AY15" s="1"/>
    </row>
    <row r="16" spans="1:51" x14ac:dyDescent="0.25">
      <c r="A16" s="4"/>
      <c r="B16" s="75"/>
      <c r="C16" s="2"/>
      <c r="D16" s="2"/>
      <c r="E16" s="2"/>
      <c r="F16" s="90" t="str">
        <f>IF(NOT(ISBLANK(T5W_NUT[[#This Row],['#org+leader]])),VLOOKUP(T5W_NUT[[#This Row],['#org+leader]],Organizaciones!$A:$C,3,FALSE),"")</f>
        <v/>
      </c>
      <c r="G16" s="3" t="str">
        <f>IF(AND(NOT(ISBLANK(T5W_NUT[[#This Row],['#org+leader]])),T5W_NUT[[#This Row],['#meta+hrp]]="Sí"),
VLOOKUP(CONCATENATE($A$1, " # ",VLOOKUP( T5W_NUT[[#This Row],['#org+leader]],Clusters___Org[['#organization+name+selected]:['#meta+check_cluster_org]],2,FALSE)), Clusters___Org['#meta+check_cluster_org],1,FALSE),"")</f>
        <v/>
      </c>
      <c r="H16" s="2"/>
      <c r="I16" s="74" t="str" cm="1">
        <f t="array" ref="I16">IF(NOT(ISBLANK(T5W_NUT[[#This Row],['#project+code_name]])),VALUE(VLOOKUP(LEFT(T5W_NUT[[#This Row],['#project+code_name]],255),LEFT(Cluster___Org___Projects[['#project+code_name]:['#project+id]],255),2,FALSE)),"")</f>
        <v/>
      </c>
      <c r="J16"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6" s="2"/>
      <c r="L16" s="108" t="str">
        <f>IF(NOT(ISBLANK(T5W_NUT[[#This Row],['#org+impl]])),VLOOKUP(T5W_NUT[[#This Row],['#org+impl]],Organizaciones!$A:$C,3,FALSE),"")</f>
        <v/>
      </c>
      <c r="M16" s="1"/>
      <c r="N16" s="35" t="str" cm="1">
        <f t="array" aca="1" ref="N16" ca="1">IF(NOT(ISBLANK(T5W_NUT[[#This Row],['#adm1+name]])),
OFFSET(Admin1_1[[#Headers],['#adm1+name]],MATCH(T5W_NUT[[#This Row],['#adm1+name]],Admin1,0),1),
IF(ISNA(VLOOKUP(LEFT(T5W_NUT[[#This Row],['#project+code_name]],15),LEFT(Cluster___Org___Projects[['#project+code_name]:['#project+id]],15),2,FALSE))&lt;&gt;"", "","")
)</f>
        <v/>
      </c>
      <c r="O16" s="2"/>
      <c r="P16" s="70" t="str" cm="1">
        <f t="array" ref="P16">IF(NOT(ISBLANK(T5W_NUT[[#This Row],['#adm2+name]])),
CONCATENATE(T5W_NUT[[#This Row],['#adm1+code]],"-",T5W_NUT[[#This Row],['#adm2+name]]),
IF(ISNA(VLOOKUP(LEFT(T5W_NUT[[#This Row],['#project+code_name]],15),LEFT(Cluster___Org___Projects[['#project+code_name]:['#project+id]],15),2,FALSE))&lt;&gt;"", "","")
)</f>
        <v/>
      </c>
      <c r="Q16" s="35" t="str" cm="1">
        <f t="array" ref="Q16">IF(NOT(ISBLANK(T5W_NUT[[#This Row],['#adm2+name]])),
VLOOKUP(T5W_NUT[[#This Row],['#meta+check_adm1code_adm2name]],Admin2_1[#All],5,FALSE),
IF(ISNA(VLOOKUP(LEFT(T5W_NUT[[#This Row],['#project+code_name]],15),LEFT(Cluster___Org___Projects[['#project+code_name]:['#project+id]],15),2,FALSE))&lt;&gt;"", "","")
)</f>
        <v/>
      </c>
      <c r="R16" s="2"/>
      <c r="S16" s="70" t="str" cm="1">
        <f t="array" ref="S16">IF(NOT(ISBLANK(T5W_NUT[[#This Row],['#adm3+name]])),
CONCATENATE(T5W_NUT[[#This Row],['#adm2+code]],"-",T5W_NUT[[#This Row],['#adm3+name]]),
IF(ISNA(VLOOKUP(LEFT(T5W_NUT[[#This Row],['#project+code_name]],15),LEFT(Cluster___Org___Projects[['#project+code_name]:['#project+id]],15),2,FALSE))&lt;&gt;"", "","")
)</f>
        <v/>
      </c>
      <c r="T16" s="35" t="str" cm="1">
        <f t="array" ref="T16">IF(NOT(ISBLANK(T5W_NUT[[#This Row],['#adm3+name]])),
VLOOKUP(T5W_NUT[[#This Row],['#meta+check_adm2code_adm3name]],Admin3_1[#All],5,FALSE),
IF(ISNA(VLOOKUP(LEFT(T5W_NUT[[#This Row],['#project+code_name]],15),LEFT(Cluster___Org___Projects[['#project+code_name]:['#project+id]],15),2,FALSE))&lt;&gt;"", "","")
)</f>
        <v/>
      </c>
      <c r="U16" s="57"/>
      <c r="V16" s="2"/>
      <c r="W16" s="95"/>
      <c r="X16" s="96"/>
      <c r="Y16" s="3"/>
      <c r="Z16" s="2"/>
      <c r="AA16" s="2"/>
      <c r="AB16" s="3" t="str" cm="1">
        <f t="array" ref="AB16">IF(T5W_NUT[[#This Row],['#activity+name+selected]]&lt;&gt;"",VLOOKUP(LEFT(T5W_NUT[[#This Row],['#activity+name+selected]],255),LEFT(Logframe[['#activity+name+selected]:['#activity+indicator+unit]],255),2,FALSE),"")</f>
        <v/>
      </c>
      <c r="AC16" s="3" t="str" cm="1">
        <f t="array" ref="AC16">IF(T5W_NUT[[#This Row],['#activity+name+selected]]&lt;&gt;"",VLOOKUP(LEFT(T5W_NUT[[#This Row],['#activity+name+selected]],255),LEFT(Logframe[['#activity+name+selected]:['#activity+indicator+unit]],255),5,FALSE),"")</f>
        <v/>
      </c>
      <c r="AD16" s="90" t="str">
        <f>IF(ISBLANK(T5W_NUT[[#This Row],['#reached]]),"",T5W_NUT[[#This Row],['#reached]])</f>
        <v/>
      </c>
      <c r="AE16" s="5"/>
      <c r="AF16" s="6"/>
      <c r="AG16" s="44"/>
      <c r="AH16" s="47"/>
      <c r="AI16" s="27"/>
      <c r="AJ16" s="41"/>
      <c r="AK16" s="49"/>
      <c r="AL16" s="42"/>
      <c r="AM16" s="27"/>
      <c r="AN16" s="27"/>
      <c r="AO16" s="27"/>
      <c r="AP16" s="27"/>
      <c r="AQ16" s="27"/>
      <c r="AR16" s="52"/>
      <c r="AS16" s="27"/>
      <c r="AT16" s="49"/>
      <c r="AU16" s="49"/>
      <c r="AV16" s="42"/>
      <c r="AW16" s="27"/>
      <c r="AX16" s="52"/>
      <c r="AY16" s="1"/>
    </row>
    <row r="17" spans="1:51" x14ac:dyDescent="0.25">
      <c r="A17" s="4"/>
      <c r="B17" s="75"/>
      <c r="C17" s="2"/>
      <c r="D17" s="2"/>
      <c r="E17" s="2"/>
      <c r="F17" s="90" t="str">
        <f>IF(NOT(ISBLANK(T5W_NUT[[#This Row],['#org+leader]])),VLOOKUP(T5W_NUT[[#This Row],['#org+leader]],Organizaciones!$A:$C,3,FALSE),"")</f>
        <v/>
      </c>
      <c r="G17" s="3" t="str">
        <f>IF(AND(NOT(ISBLANK(T5W_NUT[[#This Row],['#org+leader]])),T5W_NUT[[#This Row],['#meta+hrp]]="Sí"),
VLOOKUP(CONCATENATE($A$1, " # ",VLOOKUP( T5W_NUT[[#This Row],['#org+leader]],Clusters___Org[['#organization+name+selected]:['#meta+check_cluster_org]],2,FALSE)), Clusters___Org['#meta+check_cluster_org],1,FALSE),"")</f>
        <v/>
      </c>
      <c r="H17" s="2"/>
      <c r="I17" s="74" t="str" cm="1">
        <f t="array" ref="I17">IF(NOT(ISBLANK(T5W_NUT[[#This Row],['#project+code_name]])),VALUE(VLOOKUP(LEFT(T5W_NUT[[#This Row],['#project+code_name]],255),LEFT(Cluster___Org___Projects[['#project+code_name]:['#project+id]],255),2,FALSE)),"")</f>
        <v/>
      </c>
      <c r="J17"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7" s="2"/>
      <c r="L17" s="108" t="str">
        <f>IF(NOT(ISBLANK(T5W_NUT[[#This Row],['#org+impl]])),VLOOKUP(T5W_NUT[[#This Row],['#org+impl]],Organizaciones!$A:$C,3,FALSE),"")</f>
        <v/>
      </c>
      <c r="M17" s="1"/>
      <c r="N17" s="35" t="str" cm="1">
        <f t="array" aca="1" ref="N17" ca="1">IF(NOT(ISBLANK(T5W_NUT[[#This Row],['#adm1+name]])),
OFFSET(Admin1_1[[#Headers],['#adm1+name]],MATCH(T5W_NUT[[#This Row],['#adm1+name]],Admin1,0),1),
IF(ISNA(VLOOKUP(LEFT(T5W_NUT[[#This Row],['#project+code_name]],15),LEFT(Cluster___Org___Projects[['#project+code_name]:['#project+id]],15),2,FALSE))&lt;&gt;"", "","")
)</f>
        <v/>
      </c>
      <c r="O17" s="2"/>
      <c r="P17" s="70" t="str" cm="1">
        <f t="array" ref="P17">IF(NOT(ISBLANK(T5W_NUT[[#This Row],['#adm2+name]])),
CONCATENATE(T5W_NUT[[#This Row],['#adm1+code]],"-",T5W_NUT[[#This Row],['#adm2+name]]),
IF(ISNA(VLOOKUP(LEFT(T5W_NUT[[#This Row],['#project+code_name]],15),LEFT(Cluster___Org___Projects[['#project+code_name]:['#project+id]],15),2,FALSE))&lt;&gt;"", "","")
)</f>
        <v/>
      </c>
      <c r="Q17" s="35" t="str" cm="1">
        <f t="array" ref="Q17">IF(NOT(ISBLANK(T5W_NUT[[#This Row],['#adm2+name]])),
VLOOKUP(T5W_NUT[[#This Row],['#meta+check_adm1code_adm2name]],Admin2_1[#All],5,FALSE),
IF(ISNA(VLOOKUP(LEFT(T5W_NUT[[#This Row],['#project+code_name]],15),LEFT(Cluster___Org___Projects[['#project+code_name]:['#project+id]],15),2,FALSE))&lt;&gt;"", "","")
)</f>
        <v/>
      </c>
      <c r="R17" s="2"/>
      <c r="S17" s="70" t="str" cm="1">
        <f t="array" ref="S17">IF(NOT(ISBLANK(T5W_NUT[[#This Row],['#adm3+name]])),
CONCATENATE(T5W_NUT[[#This Row],['#adm2+code]],"-",T5W_NUT[[#This Row],['#adm3+name]]),
IF(ISNA(VLOOKUP(LEFT(T5W_NUT[[#This Row],['#project+code_name]],15),LEFT(Cluster___Org___Projects[['#project+code_name]:['#project+id]],15),2,FALSE))&lt;&gt;"", "","")
)</f>
        <v/>
      </c>
      <c r="T17" s="35" t="str" cm="1">
        <f t="array" ref="T17">IF(NOT(ISBLANK(T5W_NUT[[#This Row],['#adm3+name]])),
VLOOKUP(T5W_NUT[[#This Row],['#meta+check_adm2code_adm3name]],Admin3_1[#All],5,FALSE),
IF(ISNA(VLOOKUP(LEFT(T5W_NUT[[#This Row],['#project+code_name]],15),LEFT(Cluster___Org___Projects[['#project+code_name]:['#project+id]],15),2,FALSE))&lt;&gt;"", "","")
)</f>
        <v/>
      </c>
      <c r="U17" s="57"/>
      <c r="V17" s="2"/>
      <c r="W17" s="95"/>
      <c r="X17" s="96"/>
      <c r="Y17" s="3"/>
      <c r="Z17" s="2"/>
      <c r="AA17" s="2"/>
      <c r="AB17" s="3" t="str" cm="1">
        <f t="array" ref="AB17">IF(T5W_NUT[[#This Row],['#activity+name+selected]]&lt;&gt;"",VLOOKUP(LEFT(T5W_NUT[[#This Row],['#activity+name+selected]],255),LEFT(Logframe[['#activity+name+selected]:['#activity+indicator+unit]],255),2,FALSE),"")</f>
        <v/>
      </c>
      <c r="AC17" s="3" t="str" cm="1">
        <f t="array" ref="AC17">IF(T5W_NUT[[#This Row],['#activity+name+selected]]&lt;&gt;"",VLOOKUP(LEFT(T5W_NUT[[#This Row],['#activity+name+selected]],255),LEFT(Logframe[['#activity+name+selected]:['#activity+indicator+unit]],255),5,FALSE),"")</f>
        <v/>
      </c>
      <c r="AD17" s="90" t="str">
        <f>IF(ISBLANK(T5W_NUT[[#This Row],['#reached]]),"",T5W_NUT[[#This Row],['#reached]])</f>
        <v/>
      </c>
      <c r="AE17" s="5"/>
      <c r="AF17" s="6"/>
      <c r="AG17" s="44"/>
      <c r="AH17" s="47"/>
      <c r="AI17" s="27"/>
      <c r="AJ17" s="41"/>
      <c r="AK17" s="49"/>
      <c r="AL17" s="42"/>
      <c r="AM17" s="27"/>
      <c r="AN17" s="27"/>
      <c r="AO17" s="27"/>
      <c r="AP17" s="27"/>
      <c r="AQ17" s="27"/>
      <c r="AR17" s="52"/>
      <c r="AS17" s="27"/>
      <c r="AT17" s="49"/>
      <c r="AU17" s="49"/>
      <c r="AV17" s="42"/>
      <c r="AW17" s="27"/>
      <c r="AX17" s="52"/>
      <c r="AY17" s="1"/>
    </row>
    <row r="18" spans="1:51" x14ac:dyDescent="0.25">
      <c r="A18" s="4"/>
      <c r="B18" s="75"/>
      <c r="C18" s="2"/>
      <c r="D18" s="2"/>
      <c r="E18" s="2"/>
      <c r="F18" s="90" t="str">
        <f>IF(NOT(ISBLANK(T5W_NUT[[#This Row],['#org+leader]])),VLOOKUP(T5W_NUT[[#This Row],['#org+leader]],Organizaciones!$A:$C,3,FALSE),"")</f>
        <v/>
      </c>
      <c r="G18" s="3" t="str">
        <f>IF(AND(NOT(ISBLANK(T5W_NUT[[#This Row],['#org+leader]])),T5W_NUT[[#This Row],['#meta+hrp]]="Sí"),
VLOOKUP(CONCATENATE($A$1, " # ",VLOOKUP( T5W_NUT[[#This Row],['#org+leader]],Clusters___Org[['#organization+name+selected]:['#meta+check_cluster_org]],2,FALSE)), Clusters___Org['#meta+check_cluster_org],1,FALSE),"")</f>
        <v/>
      </c>
      <c r="H18" s="2"/>
      <c r="I18" s="74" t="str" cm="1">
        <f t="array" ref="I18">IF(NOT(ISBLANK(T5W_NUT[[#This Row],['#project+code_name]])),VALUE(VLOOKUP(LEFT(T5W_NUT[[#This Row],['#project+code_name]],255),LEFT(Cluster___Org___Projects[['#project+code_name]:['#project+id]],255),2,FALSE)),"")</f>
        <v/>
      </c>
      <c r="J18"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8" s="2"/>
      <c r="L18" s="108" t="str">
        <f>IF(NOT(ISBLANK(T5W_NUT[[#This Row],['#org+impl]])),VLOOKUP(T5W_NUT[[#This Row],['#org+impl]],Organizaciones!$A:$C,3,FALSE),"")</f>
        <v/>
      </c>
      <c r="M18" s="1"/>
      <c r="N18" s="35" t="str" cm="1">
        <f t="array" aca="1" ref="N18" ca="1">IF(NOT(ISBLANK(T5W_NUT[[#This Row],['#adm1+name]])),
OFFSET(Admin1_1[[#Headers],['#adm1+name]],MATCH(T5W_NUT[[#This Row],['#adm1+name]],Admin1,0),1),
IF(ISNA(VLOOKUP(LEFT(T5W_NUT[[#This Row],['#project+code_name]],15),LEFT(Cluster___Org___Projects[['#project+code_name]:['#project+id]],15),2,FALSE))&lt;&gt;"", "","")
)</f>
        <v/>
      </c>
      <c r="O18" s="2"/>
      <c r="P18" s="70" t="str" cm="1">
        <f t="array" ref="P18">IF(NOT(ISBLANK(T5W_NUT[[#This Row],['#adm2+name]])),
CONCATENATE(T5W_NUT[[#This Row],['#adm1+code]],"-",T5W_NUT[[#This Row],['#adm2+name]]),
IF(ISNA(VLOOKUP(LEFT(T5W_NUT[[#This Row],['#project+code_name]],15),LEFT(Cluster___Org___Projects[['#project+code_name]:['#project+id]],15),2,FALSE))&lt;&gt;"", "","")
)</f>
        <v/>
      </c>
      <c r="Q18" s="35" t="str" cm="1">
        <f t="array" ref="Q18">IF(NOT(ISBLANK(T5W_NUT[[#This Row],['#adm2+name]])),
VLOOKUP(T5W_NUT[[#This Row],['#meta+check_adm1code_adm2name]],Admin2_1[#All],5,FALSE),
IF(ISNA(VLOOKUP(LEFT(T5W_NUT[[#This Row],['#project+code_name]],15),LEFT(Cluster___Org___Projects[['#project+code_name]:['#project+id]],15),2,FALSE))&lt;&gt;"", "","")
)</f>
        <v/>
      </c>
      <c r="R18" s="2"/>
      <c r="S18" s="70" t="str" cm="1">
        <f t="array" ref="S18">IF(NOT(ISBLANK(T5W_NUT[[#This Row],['#adm3+name]])),
CONCATENATE(T5W_NUT[[#This Row],['#adm2+code]],"-",T5W_NUT[[#This Row],['#adm3+name]]),
IF(ISNA(VLOOKUP(LEFT(T5W_NUT[[#This Row],['#project+code_name]],15),LEFT(Cluster___Org___Projects[['#project+code_name]:['#project+id]],15),2,FALSE))&lt;&gt;"", "","")
)</f>
        <v/>
      </c>
      <c r="T18" s="35" t="str" cm="1">
        <f t="array" ref="T18">IF(NOT(ISBLANK(T5W_NUT[[#This Row],['#adm3+name]])),
VLOOKUP(T5W_NUT[[#This Row],['#meta+check_adm2code_adm3name]],Admin3_1[#All],5,FALSE),
IF(ISNA(VLOOKUP(LEFT(T5W_NUT[[#This Row],['#project+code_name]],15),LEFT(Cluster___Org___Projects[['#project+code_name]:['#project+id]],15),2,FALSE))&lt;&gt;"", "","")
)</f>
        <v/>
      </c>
      <c r="U18" s="57"/>
      <c r="V18" s="2"/>
      <c r="W18" s="95"/>
      <c r="X18" s="96"/>
      <c r="Y18" s="3"/>
      <c r="Z18" s="2"/>
      <c r="AA18" s="2"/>
      <c r="AB18" s="3" t="str" cm="1">
        <f t="array" ref="AB18">IF(T5W_NUT[[#This Row],['#activity+name+selected]]&lt;&gt;"",VLOOKUP(LEFT(T5W_NUT[[#This Row],['#activity+name+selected]],255),LEFT(Logframe[['#activity+name+selected]:['#activity+indicator+unit]],255),2,FALSE),"")</f>
        <v/>
      </c>
      <c r="AC18" s="3" t="str" cm="1">
        <f t="array" ref="AC18">IF(T5W_NUT[[#This Row],['#activity+name+selected]]&lt;&gt;"",VLOOKUP(LEFT(T5W_NUT[[#This Row],['#activity+name+selected]],255),LEFT(Logframe[['#activity+name+selected]:['#activity+indicator+unit]],255),5,FALSE),"")</f>
        <v/>
      </c>
      <c r="AD18" s="90" t="str">
        <f>IF(ISBLANK(T5W_NUT[[#This Row],['#reached]]),"",T5W_NUT[[#This Row],['#reached]])</f>
        <v/>
      </c>
      <c r="AE18" s="5"/>
      <c r="AF18" s="6"/>
      <c r="AG18" s="44"/>
      <c r="AH18" s="47"/>
      <c r="AI18" s="27"/>
      <c r="AJ18" s="41"/>
      <c r="AK18" s="49"/>
      <c r="AL18" s="42"/>
      <c r="AM18" s="27"/>
      <c r="AN18" s="27"/>
      <c r="AO18" s="27"/>
      <c r="AP18" s="27"/>
      <c r="AQ18" s="27"/>
      <c r="AR18" s="52"/>
      <c r="AS18" s="27"/>
      <c r="AT18" s="49"/>
      <c r="AU18" s="49"/>
      <c r="AV18" s="42"/>
      <c r="AW18" s="27"/>
      <c r="AX18" s="52"/>
      <c r="AY18" s="1"/>
    </row>
    <row r="19" spans="1:51" x14ac:dyDescent="0.25">
      <c r="A19" s="4"/>
      <c r="B19" s="75"/>
      <c r="C19" s="2"/>
      <c r="D19" s="2"/>
      <c r="E19" s="2"/>
      <c r="F19" s="90" t="str">
        <f>IF(NOT(ISBLANK(T5W_NUT[[#This Row],['#org+leader]])),VLOOKUP(T5W_NUT[[#This Row],['#org+leader]],Organizaciones!$A:$C,3,FALSE),"")</f>
        <v/>
      </c>
      <c r="G19" s="3" t="str">
        <f>IF(AND(NOT(ISBLANK(T5W_NUT[[#This Row],['#org+leader]])),T5W_NUT[[#This Row],['#meta+hrp]]="Sí"),
VLOOKUP(CONCATENATE($A$1, " # ",VLOOKUP( T5W_NUT[[#This Row],['#org+leader]],Clusters___Org[['#organization+name+selected]:['#meta+check_cluster_org]],2,FALSE)), Clusters___Org['#meta+check_cluster_org],1,FALSE),"")</f>
        <v/>
      </c>
      <c r="H19" s="2"/>
      <c r="I19" s="74" t="str" cm="1">
        <f t="array" ref="I19">IF(NOT(ISBLANK(T5W_NUT[[#This Row],['#project+code_name]])),VALUE(VLOOKUP(LEFT(T5W_NUT[[#This Row],['#project+code_name]],255),LEFT(Cluster___Org___Projects[['#project+code_name]:['#project+id]],255),2,FALSE)),"")</f>
        <v/>
      </c>
      <c r="J19"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19" s="2"/>
      <c r="L19" s="108" t="str">
        <f>IF(NOT(ISBLANK(T5W_NUT[[#This Row],['#org+impl]])),VLOOKUP(T5W_NUT[[#This Row],['#org+impl]],Organizaciones!$A:$C,3,FALSE),"")</f>
        <v/>
      </c>
      <c r="M19" s="1"/>
      <c r="N19" s="35" t="str" cm="1">
        <f t="array" aca="1" ref="N19" ca="1">IF(NOT(ISBLANK(T5W_NUT[[#This Row],['#adm1+name]])),
OFFSET(Admin1_1[[#Headers],['#adm1+name]],MATCH(T5W_NUT[[#This Row],['#adm1+name]],Admin1,0),1),
IF(ISNA(VLOOKUP(LEFT(T5W_NUT[[#This Row],['#project+code_name]],15),LEFT(Cluster___Org___Projects[['#project+code_name]:['#project+id]],15),2,FALSE))&lt;&gt;"", "","")
)</f>
        <v/>
      </c>
      <c r="O19" s="2"/>
      <c r="P19" s="70" t="str" cm="1">
        <f t="array" ref="P19">IF(NOT(ISBLANK(T5W_NUT[[#This Row],['#adm2+name]])),
CONCATENATE(T5W_NUT[[#This Row],['#adm1+code]],"-",T5W_NUT[[#This Row],['#adm2+name]]),
IF(ISNA(VLOOKUP(LEFT(T5W_NUT[[#This Row],['#project+code_name]],15),LEFT(Cluster___Org___Projects[['#project+code_name]:['#project+id]],15),2,FALSE))&lt;&gt;"", "","")
)</f>
        <v/>
      </c>
      <c r="Q19" s="35" t="str" cm="1">
        <f t="array" ref="Q19">IF(NOT(ISBLANK(T5W_NUT[[#This Row],['#adm2+name]])),
VLOOKUP(T5W_NUT[[#This Row],['#meta+check_adm1code_adm2name]],Admin2_1[#All],5,FALSE),
IF(ISNA(VLOOKUP(LEFT(T5W_NUT[[#This Row],['#project+code_name]],15),LEFT(Cluster___Org___Projects[['#project+code_name]:['#project+id]],15),2,FALSE))&lt;&gt;"", "","")
)</f>
        <v/>
      </c>
      <c r="R19" s="2"/>
      <c r="S19" s="70" t="str" cm="1">
        <f t="array" ref="S19">IF(NOT(ISBLANK(T5W_NUT[[#This Row],['#adm3+name]])),
CONCATENATE(T5W_NUT[[#This Row],['#adm2+code]],"-",T5W_NUT[[#This Row],['#adm3+name]]),
IF(ISNA(VLOOKUP(LEFT(T5W_NUT[[#This Row],['#project+code_name]],15),LEFT(Cluster___Org___Projects[['#project+code_name]:['#project+id]],15),2,FALSE))&lt;&gt;"", "","")
)</f>
        <v/>
      </c>
      <c r="T19" s="35" t="str" cm="1">
        <f t="array" ref="T19">IF(NOT(ISBLANK(T5W_NUT[[#This Row],['#adm3+name]])),
VLOOKUP(T5W_NUT[[#This Row],['#meta+check_adm2code_adm3name]],Admin3_1[#All],5,FALSE),
IF(ISNA(VLOOKUP(LEFT(T5W_NUT[[#This Row],['#project+code_name]],15),LEFT(Cluster___Org___Projects[['#project+code_name]:['#project+id]],15),2,FALSE))&lt;&gt;"", "","")
)</f>
        <v/>
      </c>
      <c r="U19" s="57"/>
      <c r="V19" s="2"/>
      <c r="W19" s="95"/>
      <c r="X19" s="96"/>
      <c r="Y19" s="3"/>
      <c r="Z19" s="2"/>
      <c r="AA19" s="2"/>
      <c r="AB19" s="3" t="str" cm="1">
        <f t="array" ref="AB19">IF(T5W_NUT[[#This Row],['#activity+name+selected]]&lt;&gt;"",VLOOKUP(LEFT(T5W_NUT[[#This Row],['#activity+name+selected]],255),LEFT(Logframe[['#activity+name+selected]:['#activity+indicator+unit]],255),2,FALSE),"")</f>
        <v/>
      </c>
      <c r="AC19" s="3" t="str" cm="1">
        <f t="array" ref="AC19">IF(T5W_NUT[[#This Row],['#activity+name+selected]]&lt;&gt;"",VLOOKUP(LEFT(T5W_NUT[[#This Row],['#activity+name+selected]],255),LEFT(Logframe[['#activity+name+selected]:['#activity+indicator+unit]],255),5,FALSE),"")</f>
        <v/>
      </c>
      <c r="AD19" s="90"/>
      <c r="AE19" s="5"/>
      <c r="AF19" s="6"/>
      <c r="AG19" s="44"/>
      <c r="AH19" s="47"/>
      <c r="AI19" s="27"/>
      <c r="AJ19" s="41"/>
      <c r="AK19" s="49"/>
      <c r="AL19" s="42"/>
      <c r="AM19" s="27"/>
      <c r="AN19" s="27"/>
      <c r="AO19" s="27"/>
      <c r="AP19" s="27"/>
      <c r="AQ19" s="27"/>
      <c r="AR19" s="52"/>
      <c r="AS19" s="27"/>
      <c r="AT19" s="49"/>
      <c r="AU19" s="49"/>
      <c r="AV19" s="42"/>
      <c r="AW19" s="27"/>
      <c r="AX19" s="52"/>
      <c r="AY19" s="1"/>
    </row>
    <row r="20" spans="1:51" x14ac:dyDescent="0.25">
      <c r="A20" s="4"/>
      <c r="B20" s="75"/>
      <c r="C20" s="2"/>
      <c r="D20" s="2"/>
      <c r="E20" s="2"/>
      <c r="F20" s="90" t="str">
        <f>IF(NOT(ISBLANK(T5W_NUT[[#This Row],['#org+leader]])),VLOOKUP(T5W_NUT[[#This Row],['#org+leader]],Organizaciones!$A:$C,3,FALSE),"")</f>
        <v/>
      </c>
      <c r="G20" s="3" t="str">
        <f>IF(AND(NOT(ISBLANK(T5W_NUT[[#This Row],['#org+leader]])),T5W_NUT[[#This Row],['#meta+hrp]]="Sí"),
VLOOKUP(CONCATENATE($A$1, " # ",VLOOKUP( T5W_NUT[[#This Row],['#org+leader]],Clusters___Org[['#organization+name+selected]:['#meta+check_cluster_org]],2,FALSE)), Clusters___Org['#meta+check_cluster_org],1,FALSE),"")</f>
        <v/>
      </c>
      <c r="H20" s="2"/>
      <c r="I20" s="74" t="str" cm="1">
        <f t="array" ref="I20">IF(NOT(ISBLANK(T5W_NUT[[#This Row],['#project+code_name]])),VALUE(VLOOKUP(LEFT(T5W_NUT[[#This Row],['#project+code_name]],255),LEFT(Cluster___Org___Projects[['#project+code_name]:['#project+id]],255),2,FALSE)),"")</f>
        <v/>
      </c>
      <c r="J20"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0" s="2"/>
      <c r="L20" s="108" t="str">
        <f>IF(NOT(ISBLANK(T5W_NUT[[#This Row],['#org+impl]])),VLOOKUP(T5W_NUT[[#This Row],['#org+impl]],Organizaciones!$A:$C,3,FALSE),"")</f>
        <v/>
      </c>
      <c r="M20" s="1"/>
      <c r="N20" s="35" t="str" cm="1">
        <f t="array" aca="1" ref="N20" ca="1">IF(NOT(ISBLANK(T5W_NUT[[#This Row],['#adm1+name]])),
OFFSET(Admin1_1[[#Headers],['#adm1+name]],MATCH(T5W_NUT[[#This Row],['#adm1+name]],Admin1,0),1),
IF(ISNA(VLOOKUP(LEFT(T5W_NUT[[#This Row],['#project+code_name]],15),LEFT(Cluster___Org___Projects[['#project+code_name]:['#project+id]],15),2,FALSE))&lt;&gt;"", "","")
)</f>
        <v/>
      </c>
      <c r="O20" s="2"/>
      <c r="P20" s="70" t="str" cm="1">
        <f t="array" ref="P20">IF(NOT(ISBLANK(T5W_NUT[[#This Row],['#adm2+name]])),
CONCATENATE(T5W_NUT[[#This Row],['#adm1+code]],"-",T5W_NUT[[#This Row],['#adm2+name]]),
IF(ISNA(VLOOKUP(LEFT(T5W_NUT[[#This Row],['#project+code_name]],15),LEFT(Cluster___Org___Projects[['#project+code_name]:['#project+id]],15),2,FALSE))&lt;&gt;"", "","")
)</f>
        <v/>
      </c>
      <c r="Q20" s="35" t="str" cm="1">
        <f t="array" ref="Q20">IF(NOT(ISBLANK(T5W_NUT[[#This Row],['#adm2+name]])),
VLOOKUP(T5W_NUT[[#This Row],['#meta+check_adm1code_adm2name]],Admin2_1[#All],5,FALSE),
IF(ISNA(VLOOKUP(LEFT(T5W_NUT[[#This Row],['#project+code_name]],15),LEFT(Cluster___Org___Projects[['#project+code_name]:['#project+id]],15),2,FALSE))&lt;&gt;"", "","")
)</f>
        <v/>
      </c>
      <c r="R20" s="2"/>
      <c r="S20" s="70" t="str" cm="1">
        <f t="array" ref="S20">IF(NOT(ISBLANK(T5W_NUT[[#This Row],['#adm3+name]])),
CONCATENATE(T5W_NUT[[#This Row],['#adm2+code]],"-",T5W_NUT[[#This Row],['#adm3+name]]),
IF(ISNA(VLOOKUP(LEFT(T5W_NUT[[#This Row],['#project+code_name]],15),LEFT(Cluster___Org___Projects[['#project+code_name]:['#project+id]],15),2,FALSE))&lt;&gt;"", "","")
)</f>
        <v/>
      </c>
      <c r="T20" s="35" t="str" cm="1">
        <f t="array" ref="T20">IF(NOT(ISBLANK(T5W_NUT[[#This Row],['#adm3+name]])),
VLOOKUP(T5W_NUT[[#This Row],['#meta+check_adm2code_adm3name]],Admin3_1[#All],5,FALSE),
IF(ISNA(VLOOKUP(LEFT(T5W_NUT[[#This Row],['#project+code_name]],15),LEFT(Cluster___Org___Projects[['#project+code_name]:['#project+id]],15),2,FALSE))&lt;&gt;"", "","")
)</f>
        <v/>
      </c>
      <c r="U20" s="57"/>
      <c r="V20" s="2"/>
      <c r="W20" s="95"/>
      <c r="X20" s="96"/>
      <c r="Y20" s="3"/>
      <c r="Z20" s="2"/>
      <c r="AA20" s="2"/>
      <c r="AB20" s="3" t="str" cm="1">
        <f t="array" ref="AB20">IF(T5W_NUT[[#This Row],['#activity+name+selected]]&lt;&gt;"",VLOOKUP(LEFT(T5W_NUT[[#This Row],['#activity+name+selected]],255),LEFT(Logframe[['#activity+name+selected]:['#activity+indicator+unit]],255),2,FALSE),"")</f>
        <v/>
      </c>
      <c r="AC20" s="3" t="str" cm="1">
        <f t="array" ref="AC20">IF(T5W_NUT[[#This Row],['#activity+name+selected]]&lt;&gt;"",VLOOKUP(LEFT(T5W_NUT[[#This Row],['#activity+name+selected]],255),LEFT(Logframe[['#activity+name+selected]:['#activity+indicator+unit]],255),5,FALSE),"")</f>
        <v/>
      </c>
      <c r="AD20" s="90" t="str">
        <f>IF(ISBLANK(T5W_NUT[[#This Row],['#reached]]),"",T5W_NUT[[#This Row],['#reached]])</f>
        <v/>
      </c>
      <c r="AE20" s="5"/>
      <c r="AF20" s="6"/>
      <c r="AG20" s="44"/>
      <c r="AH20" s="47"/>
      <c r="AI20" s="27"/>
      <c r="AJ20" s="41"/>
      <c r="AK20" s="49"/>
      <c r="AL20" s="42"/>
      <c r="AM20" s="27"/>
      <c r="AN20" s="27"/>
      <c r="AO20" s="27"/>
      <c r="AP20" s="27"/>
      <c r="AQ20" s="27"/>
      <c r="AR20" s="52"/>
      <c r="AS20" s="27"/>
      <c r="AT20" s="49"/>
      <c r="AU20" s="49"/>
      <c r="AV20" s="42"/>
      <c r="AW20" s="27"/>
      <c r="AX20" s="52"/>
      <c r="AY20" s="1"/>
    </row>
    <row r="21" spans="1:51" x14ac:dyDescent="0.25">
      <c r="A21" s="4"/>
      <c r="B21" s="75"/>
      <c r="C21" s="2"/>
      <c r="D21" s="2"/>
      <c r="E21" s="2"/>
      <c r="F21" s="90" t="str">
        <f>IF(NOT(ISBLANK(T5W_NUT[[#This Row],['#org+leader]])),VLOOKUP(T5W_NUT[[#This Row],['#org+leader]],Organizaciones!$A:$C,3,FALSE),"")</f>
        <v/>
      </c>
      <c r="G21" s="3" t="str">
        <f>IF(AND(NOT(ISBLANK(T5W_NUT[[#This Row],['#org+leader]])),T5W_NUT[[#This Row],['#meta+hrp]]="Sí"),
VLOOKUP(CONCATENATE($A$1, " # ",VLOOKUP( T5W_NUT[[#This Row],['#org+leader]],Clusters___Org[['#organization+name+selected]:['#meta+check_cluster_org]],2,FALSE)), Clusters___Org['#meta+check_cluster_org],1,FALSE),"")</f>
        <v/>
      </c>
      <c r="H21" s="2"/>
      <c r="I21" s="74" t="str" cm="1">
        <f t="array" ref="I21">IF(NOT(ISBLANK(T5W_NUT[[#This Row],['#project+code_name]])),VALUE(VLOOKUP(LEFT(T5W_NUT[[#This Row],['#project+code_name]],255),LEFT(Cluster___Org___Projects[['#project+code_name]:['#project+id]],255),2,FALSE)),"")</f>
        <v/>
      </c>
      <c r="J21"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1" s="2"/>
      <c r="L21" s="108" t="str">
        <f>IF(NOT(ISBLANK(T5W_NUT[[#This Row],['#org+impl]])),VLOOKUP(T5W_NUT[[#This Row],['#org+impl]],Organizaciones!$A:$C,3,FALSE),"")</f>
        <v/>
      </c>
      <c r="M21" s="1"/>
      <c r="N21" s="35" t="str" cm="1">
        <f t="array" aca="1" ref="N21" ca="1">IF(NOT(ISBLANK(T5W_NUT[[#This Row],['#adm1+name]])),
OFFSET(Admin1_1[[#Headers],['#adm1+name]],MATCH(T5W_NUT[[#This Row],['#adm1+name]],Admin1,0),1),
IF(ISNA(VLOOKUP(LEFT(T5W_NUT[[#This Row],['#project+code_name]],15),LEFT(Cluster___Org___Projects[['#project+code_name]:['#project+id]],15),2,FALSE))&lt;&gt;"", "","")
)</f>
        <v/>
      </c>
      <c r="O21" s="2"/>
      <c r="P21" s="70" t="str" cm="1">
        <f t="array" ref="P21">IF(NOT(ISBLANK(T5W_NUT[[#This Row],['#adm2+name]])),
CONCATENATE(T5W_NUT[[#This Row],['#adm1+code]],"-",T5W_NUT[[#This Row],['#adm2+name]]),
IF(ISNA(VLOOKUP(LEFT(T5W_NUT[[#This Row],['#project+code_name]],15),LEFT(Cluster___Org___Projects[['#project+code_name]:['#project+id]],15),2,FALSE))&lt;&gt;"", "","")
)</f>
        <v/>
      </c>
      <c r="Q21" s="35" t="str" cm="1">
        <f t="array" ref="Q21">IF(NOT(ISBLANK(T5W_NUT[[#This Row],['#adm2+name]])),
VLOOKUP(T5W_NUT[[#This Row],['#meta+check_adm1code_adm2name]],Admin2_1[#All],5,FALSE),
IF(ISNA(VLOOKUP(LEFT(T5W_NUT[[#This Row],['#project+code_name]],15),LEFT(Cluster___Org___Projects[['#project+code_name]:['#project+id]],15),2,FALSE))&lt;&gt;"", "","")
)</f>
        <v/>
      </c>
      <c r="R21" s="2"/>
      <c r="S21" s="70" t="str" cm="1">
        <f t="array" ref="S21">IF(NOT(ISBLANK(T5W_NUT[[#This Row],['#adm3+name]])),
CONCATENATE(T5W_NUT[[#This Row],['#adm2+code]],"-",T5W_NUT[[#This Row],['#adm3+name]]),
IF(ISNA(VLOOKUP(LEFT(T5W_NUT[[#This Row],['#project+code_name]],15),LEFT(Cluster___Org___Projects[['#project+code_name]:['#project+id]],15),2,FALSE))&lt;&gt;"", "","")
)</f>
        <v/>
      </c>
      <c r="T21" s="35" t="str" cm="1">
        <f t="array" ref="T21">IF(NOT(ISBLANK(T5W_NUT[[#This Row],['#adm3+name]])),
VLOOKUP(T5W_NUT[[#This Row],['#meta+check_adm2code_adm3name]],Admin3_1[#All],5,FALSE),
IF(ISNA(VLOOKUP(LEFT(T5W_NUT[[#This Row],['#project+code_name]],15),LEFT(Cluster___Org___Projects[['#project+code_name]:['#project+id]],15),2,FALSE))&lt;&gt;"", "","")
)</f>
        <v/>
      </c>
      <c r="U21" s="57"/>
      <c r="V21" s="2"/>
      <c r="W21" s="95"/>
      <c r="X21" s="96"/>
      <c r="Y21" s="3"/>
      <c r="Z21" s="2"/>
      <c r="AA21" s="2"/>
      <c r="AB21" s="3" t="str" cm="1">
        <f t="array" ref="AB21">IF(T5W_NUT[[#This Row],['#activity+name+selected]]&lt;&gt;"",VLOOKUP(LEFT(T5W_NUT[[#This Row],['#activity+name+selected]],255),LEFT(Logframe[['#activity+name+selected]:['#activity+indicator+unit]],255),2,FALSE),"")</f>
        <v/>
      </c>
      <c r="AC21" s="3" t="str" cm="1">
        <f t="array" ref="AC21">IF(T5W_NUT[[#This Row],['#activity+name+selected]]&lt;&gt;"",VLOOKUP(LEFT(T5W_NUT[[#This Row],['#activity+name+selected]],255),LEFT(Logframe[['#activity+name+selected]:['#activity+indicator+unit]],255),5,FALSE),"")</f>
        <v/>
      </c>
      <c r="AD21" s="90" t="str">
        <f>IF(ISBLANK(T5W_NUT[[#This Row],['#reached]]),"",T5W_NUT[[#This Row],['#reached]])</f>
        <v/>
      </c>
      <c r="AE21" s="5"/>
      <c r="AF21" s="6"/>
      <c r="AG21" s="44"/>
      <c r="AH21" s="47"/>
      <c r="AI21" s="27"/>
      <c r="AJ21" s="41"/>
      <c r="AK21" s="49"/>
      <c r="AL21" s="42"/>
      <c r="AM21" s="27"/>
      <c r="AN21" s="27"/>
      <c r="AO21" s="27"/>
      <c r="AP21" s="27"/>
      <c r="AQ21" s="27"/>
      <c r="AR21" s="52"/>
      <c r="AS21" s="27"/>
      <c r="AT21" s="49"/>
      <c r="AU21" s="49"/>
      <c r="AV21" s="42"/>
      <c r="AW21" s="27"/>
      <c r="AX21" s="52"/>
      <c r="AY21" s="1"/>
    </row>
    <row r="22" spans="1:51" x14ac:dyDescent="0.25">
      <c r="A22" s="4"/>
      <c r="B22" s="75"/>
      <c r="C22" s="2"/>
      <c r="D22" s="2"/>
      <c r="E22" s="2"/>
      <c r="F22" s="90" t="str">
        <f>IF(NOT(ISBLANK(T5W_NUT[[#This Row],['#org+leader]])),VLOOKUP(T5W_NUT[[#This Row],['#org+leader]],Organizaciones!$A:$C,3,FALSE),"")</f>
        <v/>
      </c>
      <c r="G22" s="3" t="str">
        <f>IF(AND(NOT(ISBLANK(T5W_NUT[[#This Row],['#org+leader]])),T5W_NUT[[#This Row],['#meta+hrp]]="Sí"),
VLOOKUP(CONCATENATE($A$1, " # ",VLOOKUP( T5W_NUT[[#This Row],['#org+leader]],Clusters___Org[['#organization+name+selected]:['#meta+check_cluster_org]],2,FALSE)), Clusters___Org['#meta+check_cluster_org],1,FALSE),"")</f>
        <v/>
      </c>
      <c r="H22" s="2"/>
      <c r="I22" s="74" t="str" cm="1">
        <f t="array" ref="I22">IF(NOT(ISBLANK(T5W_NUT[[#This Row],['#project+code_name]])),VALUE(VLOOKUP(LEFT(T5W_NUT[[#This Row],['#project+code_name]],255),LEFT(Cluster___Org___Projects[['#project+code_name]:['#project+id]],255),2,FALSE)),"")</f>
        <v/>
      </c>
      <c r="J22"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2" s="2"/>
      <c r="L22" s="108" t="str">
        <f>IF(NOT(ISBLANK(T5W_NUT[[#This Row],['#org+impl]])),VLOOKUP(T5W_NUT[[#This Row],['#org+impl]],Organizaciones!$A:$C,3,FALSE),"")</f>
        <v/>
      </c>
      <c r="M22" s="1"/>
      <c r="N22" s="35" t="str" cm="1">
        <f t="array" aca="1" ref="N22" ca="1">IF(NOT(ISBLANK(T5W_NUT[[#This Row],['#adm1+name]])),
OFFSET(Admin1_1[[#Headers],['#adm1+name]],MATCH(T5W_NUT[[#This Row],['#adm1+name]],Admin1,0),1),
IF(ISNA(VLOOKUP(LEFT(T5W_NUT[[#This Row],['#project+code_name]],15),LEFT(Cluster___Org___Projects[['#project+code_name]:['#project+id]],15),2,FALSE))&lt;&gt;"", "","")
)</f>
        <v/>
      </c>
      <c r="O22" s="2"/>
      <c r="P22" s="70" t="str" cm="1">
        <f t="array" ref="P22">IF(NOT(ISBLANK(T5W_NUT[[#This Row],['#adm2+name]])),
CONCATENATE(T5W_NUT[[#This Row],['#adm1+code]],"-",T5W_NUT[[#This Row],['#adm2+name]]),
IF(ISNA(VLOOKUP(LEFT(T5W_NUT[[#This Row],['#project+code_name]],15),LEFT(Cluster___Org___Projects[['#project+code_name]:['#project+id]],15),2,FALSE))&lt;&gt;"", "","")
)</f>
        <v/>
      </c>
      <c r="Q22" s="35" t="str" cm="1">
        <f t="array" ref="Q22">IF(NOT(ISBLANK(T5W_NUT[[#This Row],['#adm2+name]])),
VLOOKUP(T5W_NUT[[#This Row],['#meta+check_adm1code_adm2name]],Admin2_1[#All],5,FALSE),
IF(ISNA(VLOOKUP(LEFT(T5W_NUT[[#This Row],['#project+code_name]],15),LEFT(Cluster___Org___Projects[['#project+code_name]:['#project+id]],15),2,FALSE))&lt;&gt;"", "","")
)</f>
        <v/>
      </c>
      <c r="R22" s="2"/>
      <c r="S22" s="70" t="str" cm="1">
        <f t="array" ref="S22">IF(NOT(ISBLANK(T5W_NUT[[#This Row],['#adm3+name]])),
CONCATENATE(T5W_NUT[[#This Row],['#adm2+code]],"-",T5W_NUT[[#This Row],['#adm3+name]]),
IF(ISNA(VLOOKUP(LEFT(T5W_NUT[[#This Row],['#project+code_name]],15),LEFT(Cluster___Org___Projects[['#project+code_name]:['#project+id]],15),2,FALSE))&lt;&gt;"", "","")
)</f>
        <v/>
      </c>
      <c r="T22" s="35" t="str" cm="1">
        <f t="array" ref="T22">IF(NOT(ISBLANK(T5W_NUT[[#This Row],['#adm3+name]])),
VLOOKUP(T5W_NUT[[#This Row],['#meta+check_adm2code_adm3name]],Admin3_1[#All],5,FALSE),
IF(ISNA(VLOOKUP(LEFT(T5W_NUT[[#This Row],['#project+code_name]],15),LEFT(Cluster___Org___Projects[['#project+code_name]:['#project+id]],15),2,FALSE))&lt;&gt;"", "","")
)</f>
        <v/>
      </c>
      <c r="U22" s="57"/>
      <c r="V22" s="2"/>
      <c r="W22" s="95"/>
      <c r="X22" s="96"/>
      <c r="Y22" s="3"/>
      <c r="Z22" s="2"/>
      <c r="AA22" s="2"/>
      <c r="AB22" s="3" t="str" cm="1">
        <f t="array" ref="AB22">IF(T5W_NUT[[#This Row],['#activity+name+selected]]&lt;&gt;"",VLOOKUP(LEFT(T5W_NUT[[#This Row],['#activity+name+selected]],255),LEFT(Logframe[['#activity+name+selected]:['#activity+indicator+unit]],255),2,FALSE),"")</f>
        <v/>
      </c>
      <c r="AC22" s="3" t="str" cm="1">
        <f t="array" ref="AC22">IF(T5W_NUT[[#This Row],['#activity+name+selected]]&lt;&gt;"",VLOOKUP(LEFT(T5W_NUT[[#This Row],['#activity+name+selected]],255),LEFT(Logframe[['#activity+name+selected]:['#activity+indicator+unit]],255),5,FALSE),"")</f>
        <v/>
      </c>
      <c r="AD22" s="90" t="str">
        <f>IF(ISBLANK(T5W_NUT[[#This Row],['#reached]]),"",T5W_NUT[[#This Row],['#reached]])</f>
        <v/>
      </c>
      <c r="AE22" s="5"/>
      <c r="AF22" s="6"/>
      <c r="AG22" s="44"/>
      <c r="AH22" s="47"/>
      <c r="AI22" s="27"/>
      <c r="AJ22" s="41"/>
      <c r="AK22" s="49"/>
      <c r="AL22" s="42"/>
      <c r="AM22" s="27"/>
      <c r="AN22" s="27"/>
      <c r="AO22" s="27"/>
      <c r="AP22" s="27"/>
      <c r="AQ22" s="27"/>
      <c r="AR22" s="52"/>
      <c r="AS22" s="27"/>
      <c r="AT22" s="49"/>
      <c r="AU22" s="49"/>
      <c r="AV22" s="42"/>
      <c r="AW22" s="27"/>
      <c r="AX22" s="52"/>
      <c r="AY22" s="1"/>
    </row>
    <row r="23" spans="1:51" x14ac:dyDescent="0.25">
      <c r="A23" s="4"/>
      <c r="B23" s="75"/>
      <c r="C23" s="2"/>
      <c r="D23" s="2"/>
      <c r="E23" s="2"/>
      <c r="F23" s="90" t="str">
        <f>IF(NOT(ISBLANK(T5W_NUT[[#This Row],['#org+leader]])),VLOOKUP(T5W_NUT[[#This Row],['#org+leader]],Organizaciones!$A:$C,3,FALSE),"")</f>
        <v/>
      </c>
      <c r="G23" s="3" t="str">
        <f>IF(AND(NOT(ISBLANK(T5W_NUT[[#This Row],['#org+leader]])),T5W_NUT[[#This Row],['#meta+hrp]]="Sí"),
VLOOKUP(CONCATENATE($A$1, " # ",VLOOKUP( T5W_NUT[[#This Row],['#org+leader]],Clusters___Org[['#organization+name+selected]:['#meta+check_cluster_org]],2,FALSE)), Clusters___Org['#meta+check_cluster_org],1,FALSE),"")</f>
        <v/>
      </c>
      <c r="H23" s="2"/>
      <c r="I23" s="74" t="str" cm="1">
        <f t="array" ref="I23">IF(NOT(ISBLANK(T5W_NUT[[#This Row],['#project+code_name]])),VALUE(VLOOKUP(LEFT(T5W_NUT[[#This Row],['#project+code_name]],255),LEFT(Cluster___Org___Projects[['#project+code_name]:['#project+id]],255),2,FALSE)),"")</f>
        <v/>
      </c>
      <c r="J23"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3" s="2"/>
      <c r="L23" s="108" t="str">
        <f>IF(NOT(ISBLANK(T5W_NUT[[#This Row],['#org+impl]])),VLOOKUP(T5W_NUT[[#This Row],['#org+impl]],Organizaciones!$A:$C,3,FALSE),"")</f>
        <v/>
      </c>
      <c r="M23" s="1"/>
      <c r="N23" s="35" t="str" cm="1">
        <f t="array" aca="1" ref="N23" ca="1">IF(NOT(ISBLANK(T5W_NUT[[#This Row],['#adm1+name]])),
OFFSET(Admin1_1[[#Headers],['#adm1+name]],MATCH(T5W_NUT[[#This Row],['#adm1+name]],Admin1,0),1),
IF(ISNA(VLOOKUP(LEFT(T5W_NUT[[#This Row],['#project+code_name]],15),LEFT(Cluster___Org___Projects[['#project+code_name]:['#project+id]],15),2,FALSE))&lt;&gt;"", "","")
)</f>
        <v/>
      </c>
      <c r="O23" s="2"/>
      <c r="P23" s="70" t="str" cm="1">
        <f t="array" ref="P23">IF(NOT(ISBLANK(T5W_NUT[[#This Row],['#adm2+name]])),
CONCATENATE(T5W_NUT[[#This Row],['#adm1+code]],"-",T5W_NUT[[#This Row],['#adm2+name]]),
IF(ISNA(VLOOKUP(LEFT(T5W_NUT[[#This Row],['#project+code_name]],15),LEFT(Cluster___Org___Projects[['#project+code_name]:['#project+id]],15),2,FALSE))&lt;&gt;"", "","")
)</f>
        <v/>
      </c>
      <c r="Q23" s="35" t="str" cm="1">
        <f t="array" ref="Q23">IF(NOT(ISBLANK(T5W_NUT[[#This Row],['#adm2+name]])),
VLOOKUP(T5W_NUT[[#This Row],['#meta+check_adm1code_adm2name]],Admin2_1[#All],5,FALSE),
IF(ISNA(VLOOKUP(LEFT(T5W_NUT[[#This Row],['#project+code_name]],15),LEFT(Cluster___Org___Projects[['#project+code_name]:['#project+id]],15),2,FALSE))&lt;&gt;"", "","")
)</f>
        <v/>
      </c>
      <c r="R23" s="2"/>
      <c r="S23" s="70" t="str" cm="1">
        <f t="array" ref="S23">IF(NOT(ISBLANK(T5W_NUT[[#This Row],['#adm3+name]])),
CONCATENATE(T5W_NUT[[#This Row],['#adm2+code]],"-",T5W_NUT[[#This Row],['#adm3+name]]),
IF(ISNA(VLOOKUP(LEFT(T5W_NUT[[#This Row],['#project+code_name]],15),LEFT(Cluster___Org___Projects[['#project+code_name]:['#project+id]],15),2,FALSE))&lt;&gt;"", "","")
)</f>
        <v/>
      </c>
      <c r="T23" s="35" t="str" cm="1">
        <f t="array" ref="T23">IF(NOT(ISBLANK(T5W_NUT[[#This Row],['#adm3+name]])),
VLOOKUP(T5W_NUT[[#This Row],['#meta+check_adm2code_adm3name]],Admin3_1[#All],5,FALSE),
IF(ISNA(VLOOKUP(LEFT(T5W_NUT[[#This Row],['#project+code_name]],15),LEFT(Cluster___Org___Projects[['#project+code_name]:['#project+id]],15),2,FALSE))&lt;&gt;"", "","")
)</f>
        <v/>
      </c>
      <c r="U23" s="57"/>
      <c r="V23" s="2"/>
      <c r="W23" s="95"/>
      <c r="X23" s="96"/>
      <c r="Y23" s="3"/>
      <c r="Z23" s="2"/>
      <c r="AA23" s="2"/>
      <c r="AB23" s="3" t="str" cm="1">
        <f t="array" ref="AB23">IF(T5W_NUT[[#This Row],['#activity+name+selected]]&lt;&gt;"",VLOOKUP(LEFT(T5W_NUT[[#This Row],['#activity+name+selected]],255),LEFT(Logframe[['#activity+name+selected]:['#activity+indicator+unit]],255),2,FALSE),"")</f>
        <v/>
      </c>
      <c r="AC23" s="3" t="str" cm="1">
        <f t="array" ref="AC23">IF(T5W_NUT[[#This Row],['#activity+name+selected]]&lt;&gt;"",VLOOKUP(LEFT(T5W_NUT[[#This Row],['#activity+name+selected]],255),LEFT(Logframe[['#activity+name+selected]:['#activity+indicator+unit]],255),5,FALSE),"")</f>
        <v/>
      </c>
      <c r="AD23" s="90" t="str">
        <f>IF(ISBLANK(T5W_NUT[[#This Row],['#reached]]),"",T5W_NUT[[#This Row],['#reached]])</f>
        <v/>
      </c>
      <c r="AE23" s="5"/>
      <c r="AF23" s="6"/>
      <c r="AG23" s="44"/>
      <c r="AH23" s="47"/>
      <c r="AI23" s="27"/>
      <c r="AJ23" s="41"/>
      <c r="AK23" s="49"/>
      <c r="AL23" s="42"/>
      <c r="AM23" s="27"/>
      <c r="AN23" s="27"/>
      <c r="AO23" s="27"/>
      <c r="AP23" s="27"/>
      <c r="AQ23" s="27"/>
      <c r="AR23" s="52"/>
      <c r="AS23" s="27"/>
      <c r="AT23" s="49"/>
      <c r="AU23" s="49"/>
      <c r="AV23" s="42"/>
      <c r="AW23" s="27"/>
      <c r="AX23" s="52"/>
      <c r="AY23" s="1"/>
    </row>
    <row r="24" spans="1:51" x14ac:dyDescent="0.25">
      <c r="A24" s="4"/>
      <c r="B24" s="75"/>
      <c r="C24" s="2"/>
      <c r="D24" s="2"/>
      <c r="E24" s="2"/>
      <c r="F24" s="90" t="str">
        <f>IF(NOT(ISBLANK(T5W_NUT[[#This Row],['#org+leader]])),VLOOKUP(T5W_NUT[[#This Row],['#org+leader]],Organizaciones!$A:$C,3,FALSE),"")</f>
        <v/>
      </c>
      <c r="G24" s="3" t="str">
        <f>IF(AND(NOT(ISBLANK(T5W_NUT[[#This Row],['#org+leader]])),T5W_NUT[[#This Row],['#meta+hrp]]="Sí"),
VLOOKUP(CONCATENATE($A$1, " # ",VLOOKUP( T5W_NUT[[#This Row],['#org+leader]],Clusters___Org[['#organization+name+selected]:['#meta+check_cluster_org]],2,FALSE)), Clusters___Org['#meta+check_cluster_org],1,FALSE),"")</f>
        <v/>
      </c>
      <c r="H24" s="2"/>
      <c r="I24" s="74" t="str" cm="1">
        <f t="array" ref="I24">IF(NOT(ISBLANK(T5W_NUT[[#This Row],['#project+code_name]])),VALUE(VLOOKUP(LEFT(T5W_NUT[[#This Row],['#project+code_name]],255),LEFT(Cluster___Org___Projects[['#project+code_name]:['#project+id]],255),2,FALSE)),"")</f>
        <v/>
      </c>
      <c r="J24"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4" s="2"/>
      <c r="L24" s="108" t="str">
        <f>IF(NOT(ISBLANK(T5W_NUT[[#This Row],['#org+impl]])),VLOOKUP(T5W_NUT[[#This Row],['#org+impl]],Organizaciones!$A:$C,3,FALSE),"")</f>
        <v/>
      </c>
      <c r="M24" s="1"/>
      <c r="N24" s="35" t="str" cm="1">
        <f t="array" aca="1" ref="N24" ca="1">IF(NOT(ISBLANK(T5W_NUT[[#This Row],['#adm1+name]])),
OFFSET(Admin1_1[[#Headers],['#adm1+name]],MATCH(T5W_NUT[[#This Row],['#adm1+name]],Admin1,0),1),
IF(ISNA(VLOOKUP(LEFT(T5W_NUT[[#This Row],['#project+code_name]],15),LEFT(Cluster___Org___Projects[['#project+code_name]:['#project+id]],15),2,FALSE))&lt;&gt;"", "","")
)</f>
        <v/>
      </c>
      <c r="O24" s="2"/>
      <c r="P24" s="70" t="str" cm="1">
        <f t="array" ref="P24">IF(NOT(ISBLANK(T5W_NUT[[#This Row],['#adm2+name]])),
CONCATENATE(T5W_NUT[[#This Row],['#adm1+code]],"-",T5W_NUT[[#This Row],['#adm2+name]]),
IF(ISNA(VLOOKUP(LEFT(T5W_NUT[[#This Row],['#project+code_name]],15),LEFT(Cluster___Org___Projects[['#project+code_name]:['#project+id]],15),2,FALSE))&lt;&gt;"", "","")
)</f>
        <v/>
      </c>
      <c r="Q24" s="35" t="str" cm="1">
        <f t="array" ref="Q24">IF(NOT(ISBLANK(T5W_NUT[[#This Row],['#adm2+name]])),
VLOOKUP(T5W_NUT[[#This Row],['#meta+check_adm1code_adm2name]],Admin2_1[#All],5,FALSE),
IF(ISNA(VLOOKUP(LEFT(T5W_NUT[[#This Row],['#project+code_name]],15),LEFT(Cluster___Org___Projects[['#project+code_name]:['#project+id]],15),2,FALSE))&lt;&gt;"", "","")
)</f>
        <v/>
      </c>
      <c r="R24" s="2"/>
      <c r="S24" s="70" t="str" cm="1">
        <f t="array" ref="S24">IF(NOT(ISBLANK(T5W_NUT[[#This Row],['#adm3+name]])),
CONCATENATE(T5W_NUT[[#This Row],['#adm2+code]],"-",T5W_NUT[[#This Row],['#adm3+name]]),
IF(ISNA(VLOOKUP(LEFT(T5W_NUT[[#This Row],['#project+code_name]],15),LEFT(Cluster___Org___Projects[['#project+code_name]:['#project+id]],15),2,FALSE))&lt;&gt;"", "","")
)</f>
        <v/>
      </c>
      <c r="T24" s="35" t="str" cm="1">
        <f t="array" ref="T24">IF(NOT(ISBLANK(T5W_NUT[[#This Row],['#adm3+name]])),
VLOOKUP(T5W_NUT[[#This Row],['#meta+check_adm2code_adm3name]],Admin3_1[#All],5,FALSE),
IF(ISNA(VLOOKUP(LEFT(T5W_NUT[[#This Row],['#project+code_name]],15),LEFT(Cluster___Org___Projects[['#project+code_name]:['#project+id]],15),2,FALSE))&lt;&gt;"", "","")
)</f>
        <v/>
      </c>
      <c r="U24" s="57"/>
      <c r="V24" s="2"/>
      <c r="W24" s="95"/>
      <c r="X24" s="96"/>
      <c r="Y24" s="3"/>
      <c r="Z24" s="2"/>
      <c r="AA24" s="2"/>
      <c r="AB24" s="3" t="str" cm="1">
        <f t="array" ref="AB24">IF(T5W_NUT[[#This Row],['#activity+name+selected]]&lt;&gt;"",VLOOKUP(LEFT(T5W_NUT[[#This Row],['#activity+name+selected]],255),LEFT(Logframe[['#activity+name+selected]:['#activity+indicator+unit]],255),2,FALSE),"")</f>
        <v/>
      </c>
      <c r="AC24" s="3" t="str" cm="1">
        <f t="array" ref="AC24">IF(T5W_NUT[[#This Row],['#activity+name+selected]]&lt;&gt;"",VLOOKUP(LEFT(T5W_NUT[[#This Row],['#activity+name+selected]],255),LEFT(Logframe[['#activity+name+selected]:['#activity+indicator+unit]],255),5,FALSE),"")</f>
        <v/>
      </c>
      <c r="AD24" s="90" t="str">
        <f>IF(ISBLANK(T5W_NUT[[#This Row],['#reached]]),"",T5W_NUT[[#This Row],['#reached]])</f>
        <v/>
      </c>
      <c r="AE24" s="5"/>
      <c r="AF24" s="6"/>
      <c r="AG24" s="44"/>
      <c r="AH24" s="47"/>
      <c r="AI24" s="27"/>
      <c r="AJ24" s="41"/>
      <c r="AK24" s="49"/>
      <c r="AL24" s="42"/>
      <c r="AM24" s="27"/>
      <c r="AN24" s="27"/>
      <c r="AO24" s="27"/>
      <c r="AP24" s="27"/>
      <c r="AQ24" s="27"/>
      <c r="AR24" s="52"/>
      <c r="AS24" s="27"/>
      <c r="AT24" s="49"/>
      <c r="AU24" s="49"/>
      <c r="AV24" s="42"/>
      <c r="AW24" s="27"/>
      <c r="AX24" s="52"/>
      <c r="AY24" s="1"/>
    </row>
    <row r="25" spans="1:51" x14ac:dyDescent="0.25">
      <c r="A25" s="4"/>
      <c r="B25" s="75"/>
      <c r="C25" s="2"/>
      <c r="D25" s="2"/>
      <c r="E25" s="2"/>
      <c r="F25" s="90" t="str">
        <f>IF(NOT(ISBLANK(T5W_NUT[[#This Row],['#org+leader]])),VLOOKUP(T5W_NUT[[#This Row],['#org+leader]],Organizaciones!$A:$C,3,FALSE),"")</f>
        <v/>
      </c>
      <c r="G25" s="3" t="str">
        <f>IF(AND(NOT(ISBLANK(T5W_NUT[[#This Row],['#org+leader]])),T5W_NUT[[#This Row],['#meta+hrp]]="Sí"),
VLOOKUP(CONCATENATE($A$1, " # ",VLOOKUP( T5W_NUT[[#This Row],['#org+leader]],Clusters___Org[['#organization+name+selected]:['#meta+check_cluster_org]],2,FALSE)), Clusters___Org['#meta+check_cluster_org],1,FALSE),"")</f>
        <v/>
      </c>
      <c r="H25" s="2"/>
      <c r="I25" s="74" t="str" cm="1">
        <f t="array" ref="I25">IF(NOT(ISBLANK(T5W_NUT[[#This Row],['#project+code_name]])),VALUE(VLOOKUP(LEFT(T5W_NUT[[#This Row],['#project+code_name]],255),LEFT(Cluster___Org___Projects[['#project+code_name]:['#project+id]],255),2,FALSE)),"")</f>
        <v/>
      </c>
      <c r="J25"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5" s="2"/>
      <c r="L25" s="108" t="str">
        <f>IF(NOT(ISBLANK(T5W_NUT[[#This Row],['#org+impl]])),VLOOKUP(T5W_NUT[[#This Row],['#org+impl]],Organizaciones!$A:$C,3,FALSE),"")</f>
        <v/>
      </c>
      <c r="M25" s="1"/>
      <c r="N25" s="35" t="str" cm="1">
        <f t="array" aca="1" ref="N25" ca="1">IF(NOT(ISBLANK(T5W_NUT[[#This Row],['#adm1+name]])),
OFFSET(Admin1_1[[#Headers],['#adm1+name]],MATCH(T5W_NUT[[#This Row],['#adm1+name]],Admin1,0),1),
IF(ISNA(VLOOKUP(LEFT(T5W_NUT[[#This Row],['#project+code_name]],15),LEFT(Cluster___Org___Projects[['#project+code_name]:['#project+id]],15),2,FALSE))&lt;&gt;"", "","")
)</f>
        <v/>
      </c>
      <c r="O25" s="2"/>
      <c r="P25" s="70" t="str" cm="1">
        <f t="array" ref="P25">IF(NOT(ISBLANK(T5W_NUT[[#This Row],['#adm2+name]])),
CONCATENATE(T5W_NUT[[#This Row],['#adm1+code]],"-",T5W_NUT[[#This Row],['#adm2+name]]),
IF(ISNA(VLOOKUP(LEFT(T5W_NUT[[#This Row],['#project+code_name]],15),LEFT(Cluster___Org___Projects[['#project+code_name]:['#project+id]],15),2,FALSE))&lt;&gt;"", "","")
)</f>
        <v/>
      </c>
      <c r="Q25" s="35" t="str" cm="1">
        <f t="array" ref="Q25">IF(NOT(ISBLANK(T5W_NUT[[#This Row],['#adm2+name]])),
VLOOKUP(T5W_NUT[[#This Row],['#meta+check_adm1code_adm2name]],Admin2_1[#All],5,FALSE),
IF(ISNA(VLOOKUP(LEFT(T5W_NUT[[#This Row],['#project+code_name]],15),LEFT(Cluster___Org___Projects[['#project+code_name]:['#project+id]],15),2,FALSE))&lt;&gt;"", "","")
)</f>
        <v/>
      </c>
      <c r="R25" s="2"/>
      <c r="S25" s="70" t="str" cm="1">
        <f t="array" ref="S25">IF(NOT(ISBLANK(T5W_NUT[[#This Row],['#adm3+name]])),
CONCATENATE(T5W_NUT[[#This Row],['#adm2+code]],"-",T5W_NUT[[#This Row],['#adm3+name]]),
IF(ISNA(VLOOKUP(LEFT(T5W_NUT[[#This Row],['#project+code_name]],15),LEFT(Cluster___Org___Projects[['#project+code_name]:['#project+id]],15),2,FALSE))&lt;&gt;"", "","")
)</f>
        <v/>
      </c>
      <c r="T25" s="35" t="str" cm="1">
        <f t="array" ref="T25">IF(NOT(ISBLANK(T5W_NUT[[#This Row],['#adm3+name]])),
VLOOKUP(T5W_NUT[[#This Row],['#meta+check_adm2code_adm3name]],Admin3_1[#All],5,FALSE),
IF(ISNA(VLOOKUP(LEFT(T5W_NUT[[#This Row],['#project+code_name]],15),LEFT(Cluster___Org___Projects[['#project+code_name]:['#project+id]],15),2,FALSE))&lt;&gt;"", "","")
)</f>
        <v/>
      </c>
      <c r="U25" s="57"/>
      <c r="V25" s="2"/>
      <c r="W25" s="95"/>
      <c r="X25" s="96"/>
      <c r="Y25" s="3"/>
      <c r="Z25" s="2"/>
      <c r="AA25" s="2"/>
      <c r="AB25" s="3" t="str" cm="1">
        <f t="array" ref="AB25">IF(T5W_NUT[[#This Row],['#activity+name+selected]]&lt;&gt;"",VLOOKUP(LEFT(T5W_NUT[[#This Row],['#activity+name+selected]],255),LEFT(Logframe[['#activity+name+selected]:['#activity+indicator+unit]],255),2,FALSE),"")</f>
        <v/>
      </c>
      <c r="AC25" s="3" t="str" cm="1">
        <f t="array" ref="AC25">IF(T5W_NUT[[#This Row],['#activity+name+selected]]&lt;&gt;"",VLOOKUP(LEFT(T5W_NUT[[#This Row],['#activity+name+selected]],255),LEFT(Logframe[['#activity+name+selected]:['#activity+indicator+unit]],255),5,FALSE),"")</f>
        <v/>
      </c>
      <c r="AD25" s="90" t="str">
        <f>IF(ISBLANK(T5W_NUT[[#This Row],['#reached]]),"",T5W_NUT[[#This Row],['#reached]])</f>
        <v/>
      </c>
      <c r="AE25" s="5"/>
      <c r="AF25" s="6"/>
      <c r="AG25" s="44"/>
      <c r="AH25" s="47"/>
      <c r="AI25" s="27"/>
      <c r="AJ25" s="41"/>
      <c r="AK25" s="49"/>
      <c r="AL25" s="42"/>
      <c r="AM25" s="27"/>
      <c r="AN25" s="27"/>
      <c r="AO25" s="27"/>
      <c r="AP25" s="27"/>
      <c r="AQ25" s="27"/>
      <c r="AR25" s="52"/>
      <c r="AS25" s="27"/>
      <c r="AT25" s="49"/>
      <c r="AU25" s="49"/>
      <c r="AV25" s="42"/>
      <c r="AW25" s="27"/>
      <c r="AX25" s="52"/>
      <c r="AY25" s="1"/>
    </row>
    <row r="26" spans="1:51" x14ac:dyDescent="0.25">
      <c r="A26" s="4"/>
      <c r="B26" s="75"/>
      <c r="C26" s="2"/>
      <c r="D26" s="2"/>
      <c r="E26" s="2"/>
      <c r="F26" s="90" t="str">
        <f>IF(NOT(ISBLANK(T5W_NUT[[#This Row],['#org+leader]])),VLOOKUP(T5W_NUT[[#This Row],['#org+leader]],Organizaciones!$A:$C,3,FALSE),"")</f>
        <v/>
      </c>
      <c r="G26" s="3" t="str">
        <f>IF(AND(NOT(ISBLANK(T5W_NUT[[#This Row],['#org+leader]])),T5W_NUT[[#This Row],['#meta+hrp]]="Sí"),
VLOOKUP(CONCATENATE($A$1, " # ",VLOOKUP( T5W_NUT[[#This Row],['#org+leader]],Clusters___Org[['#organization+name+selected]:['#meta+check_cluster_org]],2,FALSE)), Clusters___Org['#meta+check_cluster_org],1,FALSE),"")</f>
        <v/>
      </c>
      <c r="H26" s="2"/>
      <c r="I26" s="74" t="str" cm="1">
        <f t="array" ref="I26">IF(NOT(ISBLANK(T5W_NUT[[#This Row],['#project+code_name]])),VALUE(VLOOKUP(LEFT(T5W_NUT[[#This Row],['#project+code_name]],255),LEFT(Cluster___Org___Projects[['#project+code_name]:['#project+id]],255),2,FALSE)),"")</f>
        <v/>
      </c>
      <c r="J26"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6" s="2"/>
      <c r="L26" s="108" t="str">
        <f>IF(NOT(ISBLANK(T5W_NUT[[#This Row],['#org+impl]])),VLOOKUP(T5W_NUT[[#This Row],['#org+impl]],Organizaciones!$A:$C,3,FALSE),"")</f>
        <v/>
      </c>
      <c r="M26" s="1"/>
      <c r="N26" s="35" t="str" cm="1">
        <f t="array" aca="1" ref="N26" ca="1">IF(NOT(ISBLANK(T5W_NUT[[#This Row],['#adm1+name]])),
OFFSET(Admin1_1[[#Headers],['#adm1+name]],MATCH(T5W_NUT[[#This Row],['#adm1+name]],Admin1,0),1),
IF(ISNA(VLOOKUP(LEFT(T5W_NUT[[#This Row],['#project+code_name]],15),LEFT(Cluster___Org___Projects[['#project+code_name]:['#project+id]],15),2,FALSE))&lt;&gt;"", "","")
)</f>
        <v/>
      </c>
      <c r="O26" s="2"/>
      <c r="P26" s="70" t="str" cm="1">
        <f t="array" ref="P26">IF(NOT(ISBLANK(T5W_NUT[[#This Row],['#adm2+name]])),
CONCATENATE(T5W_NUT[[#This Row],['#adm1+code]],"-",T5W_NUT[[#This Row],['#adm2+name]]),
IF(ISNA(VLOOKUP(LEFT(T5W_NUT[[#This Row],['#project+code_name]],15),LEFT(Cluster___Org___Projects[['#project+code_name]:['#project+id]],15),2,FALSE))&lt;&gt;"", "","")
)</f>
        <v/>
      </c>
      <c r="Q26" s="35" t="str" cm="1">
        <f t="array" ref="Q26">IF(NOT(ISBLANK(T5W_NUT[[#This Row],['#adm2+name]])),
VLOOKUP(T5W_NUT[[#This Row],['#meta+check_adm1code_adm2name]],Admin2_1[#All],5,FALSE),
IF(ISNA(VLOOKUP(LEFT(T5W_NUT[[#This Row],['#project+code_name]],15),LEFT(Cluster___Org___Projects[['#project+code_name]:['#project+id]],15),2,FALSE))&lt;&gt;"", "","")
)</f>
        <v/>
      </c>
      <c r="R26" s="2"/>
      <c r="S26" s="70" t="str" cm="1">
        <f t="array" ref="S26">IF(NOT(ISBLANK(T5W_NUT[[#This Row],['#adm3+name]])),
CONCATENATE(T5W_NUT[[#This Row],['#adm2+code]],"-",T5W_NUT[[#This Row],['#adm3+name]]),
IF(ISNA(VLOOKUP(LEFT(T5W_NUT[[#This Row],['#project+code_name]],15),LEFT(Cluster___Org___Projects[['#project+code_name]:['#project+id]],15),2,FALSE))&lt;&gt;"", "","")
)</f>
        <v/>
      </c>
      <c r="T26" s="35" t="str" cm="1">
        <f t="array" ref="T26">IF(NOT(ISBLANK(T5W_NUT[[#This Row],['#adm3+name]])),
VLOOKUP(T5W_NUT[[#This Row],['#meta+check_adm2code_adm3name]],Admin3_1[#All],5,FALSE),
IF(ISNA(VLOOKUP(LEFT(T5W_NUT[[#This Row],['#project+code_name]],15),LEFT(Cluster___Org___Projects[['#project+code_name]:['#project+id]],15),2,FALSE))&lt;&gt;"", "","")
)</f>
        <v/>
      </c>
      <c r="U26" s="57"/>
      <c r="V26" s="2"/>
      <c r="W26" s="95"/>
      <c r="X26" s="96"/>
      <c r="Y26" s="3"/>
      <c r="Z26" s="2"/>
      <c r="AA26" s="2"/>
      <c r="AB26" s="3" t="str" cm="1">
        <f t="array" ref="AB26">IF(T5W_NUT[[#This Row],['#activity+name+selected]]&lt;&gt;"",VLOOKUP(LEFT(T5W_NUT[[#This Row],['#activity+name+selected]],255),LEFT(Logframe[['#activity+name+selected]:['#activity+indicator+unit]],255),2,FALSE),"")</f>
        <v/>
      </c>
      <c r="AC26" s="3" t="str" cm="1">
        <f t="array" ref="AC26">IF(T5W_NUT[[#This Row],['#activity+name+selected]]&lt;&gt;"",VLOOKUP(LEFT(T5W_NUT[[#This Row],['#activity+name+selected]],255),LEFT(Logframe[['#activity+name+selected]:['#activity+indicator+unit]],255),5,FALSE),"")</f>
        <v/>
      </c>
      <c r="AD26" s="90" t="str">
        <f>IF(ISBLANK(T5W_NUT[[#This Row],['#reached]]),"",T5W_NUT[[#This Row],['#reached]])</f>
        <v/>
      </c>
      <c r="AE26" s="5"/>
      <c r="AF26" s="6"/>
      <c r="AG26" s="44"/>
      <c r="AH26" s="47"/>
      <c r="AI26" s="27"/>
      <c r="AJ26" s="41"/>
      <c r="AK26" s="49"/>
      <c r="AL26" s="42"/>
      <c r="AM26" s="27"/>
      <c r="AN26" s="27"/>
      <c r="AO26" s="27"/>
      <c r="AP26" s="27"/>
      <c r="AQ26" s="27"/>
      <c r="AR26" s="52"/>
      <c r="AS26" s="27"/>
      <c r="AT26" s="49"/>
      <c r="AU26" s="49"/>
      <c r="AV26" s="42"/>
      <c r="AW26" s="27"/>
      <c r="AX26" s="52"/>
      <c r="AY26" s="1"/>
    </row>
    <row r="27" spans="1:51" x14ac:dyDescent="0.25">
      <c r="A27" s="4"/>
      <c r="B27" s="75"/>
      <c r="C27" s="2"/>
      <c r="D27" s="2"/>
      <c r="E27" s="2"/>
      <c r="F27" s="104" t="str">
        <f>IF(NOT(ISBLANK(T5W_NUT[[#This Row],['#org+leader]])),VLOOKUP(T5W_NUT[[#This Row],['#org+leader]],Organizaciones!$A:$C,3,FALSE),"")</f>
        <v/>
      </c>
      <c r="G27" s="3" t="str">
        <f>IF(AND(NOT(ISBLANK(T5W_NUT[[#This Row],['#org+leader]])),T5W_NUT[[#This Row],['#meta+hrp]]="Sí"),
VLOOKUP(CONCATENATE($A$1, " # ",VLOOKUP( T5W_NUT[[#This Row],['#org+leader]],Clusters___Org[['#organization+name+selected]:['#meta+check_cluster_org]],2,FALSE)), Clusters___Org['#meta+check_cluster_org],1,FALSE),"")</f>
        <v/>
      </c>
      <c r="H27" s="2"/>
      <c r="I27" s="74" t="str" cm="1">
        <f t="array" ref="I27">IF(NOT(ISBLANK(T5W_NUT[[#This Row],['#project+code_name]])),VALUE(VLOOKUP(LEFT(T5W_NUT[[#This Row],['#project+code_name]],255),LEFT(Cluster___Org___Projects[['#project+code_name]:['#project+id]],255),2,FALSE)),"")</f>
        <v/>
      </c>
      <c r="J27"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7" s="2"/>
      <c r="L27" s="108" t="str">
        <f>IF(NOT(ISBLANK(T5W_NUT[[#This Row],['#org+impl]])),VLOOKUP(T5W_NUT[[#This Row],['#org+impl]],Organizaciones!$A:$C,3,FALSE),"")</f>
        <v/>
      </c>
      <c r="M27" s="1"/>
      <c r="N27" s="35" t="str" cm="1">
        <f t="array" aca="1" ref="N27" ca="1">IF(NOT(ISBLANK(T5W_NUT[[#This Row],['#adm1+name]])),
OFFSET(Admin1_1[[#Headers],['#adm1+name]],MATCH(T5W_NUT[[#This Row],['#adm1+name]],Admin1,0),1),
IF(ISNA(VLOOKUP(LEFT(T5W_NUT[[#This Row],['#project+code_name]],15),LEFT(Cluster___Org___Projects[['#project+code_name]:['#project+id]],15),2,FALSE))&lt;&gt;"", "","")
)</f>
        <v/>
      </c>
      <c r="O27" s="2"/>
      <c r="P27" s="70" t="str" cm="1">
        <f t="array" ref="P27">IF(NOT(ISBLANK(T5W_NUT[[#This Row],['#adm2+name]])),
CONCATENATE(T5W_NUT[[#This Row],['#adm1+code]],"-",T5W_NUT[[#This Row],['#adm2+name]]),
IF(ISNA(VLOOKUP(LEFT(T5W_NUT[[#This Row],['#project+code_name]],15),LEFT(Cluster___Org___Projects[['#project+code_name]:['#project+id]],15),2,FALSE))&lt;&gt;"", "","")
)</f>
        <v/>
      </c>
      <c r="Q27" s="35" t="str" cm="1">
        <f t="array" ref="Q27">IF(NOT(ISBLANK(T5W_NUT[[#This Row],['#adm2+name]])),
VLOOKUP(T5W_NUT[[#This Row],['#meta+check_adm1code_adm2name]],Admin2_1[#All],5,FALSE),
IF(ISNA(VLOOKUP(LEFT(T5W_NUT[[#This Row],['#project+code_name]],15),LEFT(Cluster___Org___Projects[['#project+code_name]:['#project+id]],15),2,FALSE))&lt;&gt;"", "","")
)</f>
        <v/>
      </c>
      <c r="R27" s="2"/>
      <c r="S27" s="70" t="str" cm="1">
        <f t="array" ref="S27">IF(NOT(ISBLANK(T5W_NUT[[#This Row],['#adm3+name]])),
CONCATENATE(T5W_NUT[[#This Row],['#adm2+code]],"-",T5W_NUT[[#This Row],['#adm3+name]]),
IF(ISNA(VLOOKUP(LEFT(T5W_NUT[[#This Row],['#project+code_name]],15),LEFT(Cluster___Org___Projects[['#project+code_name]:['#project+id]],15),2,FALSE))&lt;&gt;"", "","")
)</f>
        <v/>
      </c>
      <c r="T27" s="35" t="str" cm="1">
        <f t="array" ref="T27">IF(NOT(ISBLANK(T5W_NUT[[#This Row],['#adm3+name]])),
VLOOKUP(T5W_NUT[[#This Row],['#meta+check_adm2code_adm3name]],Admin3_1[#All],5,FALSE),
IF(ISNA(VLOOKUP(LEFT(T5W_NUT[[#This Row],['#project+code_name]],15),LEFT(Cluster___Org___Projects[['#project+code_name]:['#project+id]],15),2,FALSE))&lt;&gt;"", "","")
)</f>
        <v/>
      </c>
      <c r="U27" s="57"/>
      <c r="V27" s="2"/>
      <c r="W27" s="95"/>
      <c r="X27" s="96"/>
      <c r="Y27" s="3"/>
      <c r="Z27" s="2"/>
      <c r="AA27" s="2"/>
      <c r="AB27" s="3" t="str" cm="1">
        <f t="array" ref="AB27">IF(T5W_NUT[[#This Row],['#activity+name+selected]]&lt;&gt;"",VLOOKUP(LEFT(T5W_NUT[[#This Row],['#activity+name+selected]],255),LEFT(Logframe[['#activity+name+selected]:['#activity+indicator+unit]],255),2,FALSE),"")</f>
        <v/>
      </c>
      <c r="AC27" s="3" t="str" cm="1">
        <f t="array" ref="AC27">IF(T5W_NUT[[#This Row],['#activity+name+selected]]&lt;&gt;"",VLOOKUP(LEFT(T5W_NUT[[#This Row],['#activity+name+selected]],255),LEFT(Logframe[['#activity+name+selected]:['#activity+indicator+unit]],255),5,FALSE),"")</f>
        <v/>
      </c>
      <c r="AD27" s="90"/>
      <c r="AE27" s="5"/>
      <c r="AF27" s="6"/>
      <c r="AG27" s="44"/>
      <c r="AH27" s="47"/>
      <c r="AI27" s="27"/>
      <c r="AJ27" s="41"/>
      <c r="AK27" s="49"/>
      <c r="AL27" s="42"/>
      <c r="AM27" s="27"/>
      <c r="AN27" s="27"/>
      <c r="AO27" s="27"/>
      <c r="AP27" s="27"/>
      <c r="AQ27" s="27"/>
      <c r="AR27" s="52"/>
      <c r="AS27" s="27"/>
      <c r="AT27" s="49"/>
      <c r="AU27" s="49"/>
      <c r="AV27" s="42"/>
      <c r="AW27" s="27"/>
      <c r="AX27" s="52"/>
      <c r="AY27" s="1"/>
    </row>
    <row r="28" spans="1:51" x14ac:dyDescent="0.25">
      <c r="A28" s="4"/>
      <c r="B28" s="75"/>
      <c r="C28" s="2"/>
      <c r="D28" s="2"/>
      <c r="E28" s="2"/>
      <c r="F28" s="90" t="str">
        <f>IF(NOT(ISBLANK(T5W_NUT[[#This Row],['#org+leader]])),VLOOKUP(T5W_NUT[[#This Row],['#org+leader]],Organizaciones!$A:$C,3,FALSE),"")</f>
        <v/>
      </c>
      <c r="G28" s="3" t="str">
        <f>IF(AND(NOT(ISBLANK(T5W_NUT[[#This Row],['#org+leader]])),T5W_NUT[[#This Row],['#meta+hrp]]="Sí"),
VLOOKUP(CONCATENATE($A$1, " # ",VLOOKUP( T5W_NUT[[#This Row],['#org+leader]],Clusters___Org[['#organization+name+selected]:['#meta+check_cluster_org]],2,FALSE)), Clusters___Org['#meta+check_cluster_org],1,FALSE),"")</f>
        <v/>
      </c>
      <c r="H28" s="2"/>
      <c r="I28" s="74" t="str" cm="1">
        <f t="array" ref="I28">IF(NOT(ISBLANK(T5W_NUT[[#This Row],['#project+code_name]])),VALUE(VLOOKUP(LEFT(T5W_NUT[[#This Row],['#project+code_name]],255),LEFT(Cluster___Org___Projects[['#project+code_name]:['#project+id]],255),2,FALSE)),"")</f>
        <v/>
      </c>
      <c r="J28"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8" s="2"/>
      <c r="L28" s="108" t="str">
        <f>IF(NOT(ISBLANK(T5W_NUT[[#This Row],['#org+impl]])),VLOOKUP(T5W_NUT[[#This Row],['#org+impl]],Organizaciones!$A:$C,3,FALSE),"")</f>
        <v/>
      </c>
      <c r="M28" s="1"/>
      <c r="N28" s="35" t="str" cm="1">
        <f t="array" aca="1" ref="N28" ca="1">IF(NOT(ISBLANK(T5W_NUT[[#This Row],['#adm1+name]])),
OFFSET(Admin1_1[[#Headers],['#adm1+name]],MATCH(T5W_NUT[[#This Row],['#adm1+name]],Admin1,0),1),
IF(ISNA(VLOOKUP(LEFT(T5W_NUT[[#This Row],['#project+code_name]],15),LEFT(Cluster___Org___Projects[['#project+code_name]:['#project+id]],15),2,FALSE))&lt;&gt;"", "","")
)</f>
        <v/>
      </c>
      <c r="O28" s="2"/>
      <c r="P28" s="70" t="str" cm="1">
        <f t="array" ref="P28">IF(NOT(ISBLANK(T5W_NUT[[#This Row],['#adm2+name]])),
CONCATENATE(T5W_NUT[[#This Row],['#adm1+code]],"-",T5W_NUT[[#This Row],['#adm2+name]]),
IF(ISNA(VLOOKUP(LEFT(T5W_NUT[[#This Row],['#project+code_name]],15),LEFT(Cluster___Org___Projects[['#project+code_name]:['#project+id]],15),2,FALSE))&lt;&gt;"", "","")
)</f>
        <v/>
      </c>
      <c r="Q28" s="35" t="str" cm="1">
        <f t="array" ref="Q28">IF(NOT(ISBLANK(T5W_NUT[[#This Row],['#adm2+name]])),
VLOOKUP(T5W_NUT[[#This Row],['#meta+check_adm1code_adm2name]],Admin2_1[#All],5,FALSE),
IF(ISNA(VLOOKUP(LEFT(T5W_NUT[[#This Row],['#project+code_name]],15),LEFT(Cluster___Org___Projects[['#project+code_name]:['#project+id]],15),2,FALSE))&lt;&gt;"", "","")
)</f>
        <v/>
      </c>
      <c r="R28" s="2"/>
      <c r="S28" s="70" t="str" cm="1">
        <f t="array" ref="S28">IF(NOT(ISBLANK(T5W_NUT[[#This Row],['#adm3+name]])),
CONCATENATE(T5W_NUT[[#This Row],['#adm2+code]],"-",T5W_NUT[[#This Row],['#adm3+name]]),
IF(ISNA(VLOOKUP(LEFT(T5W_NUT[[#This Row],['#project+code_name]],15),LEFT(Cluster___Org___Projects[['#project+code_name]:['#project+id]],15),2,FALSE))&lt;&gt;"", "","")
)</f>
        <v/>
      </c>
      <c r="T28" s="35" t="str" cm="1">
        <f t="array" ref="T28">IF(NOT(ISBLANK(T5W_NUT[[#This Row],['#adm3+name]])),
VLOOKUP(T5W_NUT[[#This Row],['#meta+check_adm2code_adm3name]],Admin3_1[#All],5,FALSE),
IF(ISNA(VLOOKUP(LEFT(T5W_NUT[[#This Row],['#project+code_name]],15),LEFT(Cluster___Org___Projects[['#project+code_name]:['#project+id]],15),2,FALSE))&lt;&gt;"", "","")
)</f>
        <v/>
      </c>
      <c r="U28" s="57"/>
      <c r="V28" s="2"/>
      <c r="W28" s="95"/>
      <c r="X28" s="96"/>
      <c r="Y28" s="3"/>
      <c r="Z28" s="2"/>
      <c r="AA28" s="2"/>
      <c r="AB28" s="3" t="str" cm="1">
        <f t="array" ref="AB28">IF(T5W_NUT[[#This Row],['#activity+name+selected]]&lt;&gt;"",VLOOKUP(LEFT(T5W_NUT[[#This Row],['#activity+name+selected]],255),LEFT(Logframe[['#activity+name+selected]:['#activity+indicator+unit]],255),2,FALSE),"")</f>
        <v/>
      </c>
      <c r="AC28" s="3" t="str" cm="1">
        <f t="array" ref="AC28">IF(T5W_NUT[[#This Row],['#activity+name+selected]]&lt;&gt;"",VLOOKUP(LEFT(T5W_NUT[[#This Row],['#activity+name+selected]],255),LEFT(Logframe[['#activity+name+selected]:['#activity+indicator+unit]],255),5,FALSE),"")</f>
        <v/>
      </c>
      <c r="AD28" s="90"/>
      <c r="AE28" s="5"/>
      <c r="AF28" s="6"/>
      <c r="AG28" s="44"/>
      <c r="AH28" s="47"/>
      <c r="AI28" s="27"/>
      <c r="AJ28" s="41"/>
      <c r="AK28" s="49"/>
      <c r="AL28" s="42"/>
      <c r="AM28" s="27"/>
      <c r="AN28" s="27"/>
      <c r="AO28" s="27"/>
      <c r="AP28" s="27"/>
      <c r="AQ28" s="27"/>
      <c r="AR28" s="52"/>
      <c r="AS28" s="27"/>
      <c r="AT28" s="49"/>
      <c r="AU28" s="49"/>
      <c r="AV28" s="42"/>
      <c r="AW28" s="27"/>
      <c r="AX28" s="52"/>
      <c r="AY28" s="1"/>
    </row>
    <row r="29" spans="1:51" x14ac:dyDescent="0.25">
      <c r="A29" s="4"/>
      <c r="B29" s="75"/>
      <c r="C29" s="2"/>
      <c r="D29" s="2"/>
      <c r="E29" s="2"/>
      <c r="F29" s="90" t="str">
        <f>IF(NOT(ISBLANK(T5W_NUT[[#This Row],['#org+leader]])),VLOOKUP(T5W_NUT[[#This Row],['#org+leader]],Organizaciones!$A:$C,3,FALSE),"")</f>
        <v/>
      </c>
      <c r="G29" s="3" t="str">
        <f>IF(AND(NOT(ISBLANK(T5W_NUT[[#This Row],['#org+leader]])),T5W_NUT[[#This Row],['#meta+hrp]]="Sí"),
VLOOKUP(CONCATENATE($A$1, " # ",VLOOKUP( T5W_NUT[[#This Row],['#org+leader]],Clusters___Org[['#organization+name+selected]:['#meta+check_cluster_org]],2,FALSE)), Clusters___Org['#meta+check_cluster_org],1,FALSE),"")</f>
        <v/>
      </c>
      <c r="H29" s="2"/>
      <c r="I29" s="74" t="str" cm="1">
        <f t="array" ref="I29">IF(NOT(ISBLANK(T5W_NUT[[#This Row],['#project+code_name]])),VALUE(VLOOKUP(LEFT(T5W_NUT[[#This Row],['#project+code_name]],255),LEFT(Cluster___Org___Projects[['#project+code_name]:['#project+id]],255),2,FALSE)),"")</f>
        <v/>
      </c>
      <c r="J29"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29" s="2"/>
      <c r="L29" s="108" t="str">
        <f>IF(NOT(ISBLANK(T5W_NUT[[#This Row],['#org+impl]])),VLOOKUP(T5W_NUT[[#This Row],['#org+impl]],Organizaciones!$A:$C,3,FALSE),"")</f>
        <v/>
      </c>
      <c r="M29" s="1"/>
      <c r="N29" s="35" t="str" cm="1">
        <f t="array" aca="1" ref="N29" ca="1">IF(NOT(ISBLANK(T5W_NUT[[#This Row],['#adm1+name]])),
OFFSET(Admin1_1[[#Headers],['#adm1+name]],MATCH(T5W_NUT[[#This Row],['#adm1+name]],Admin1,0),1),
IF(ISNA(VLOOKUP(LEFT(T5W_NUT[[#This Row],['#project+code_name]],15),LEFT(Cluster___Org___Projects[['#project+code_name]:['#project+id]],15),2,FALSE))&lt;&gt;"", "","")
)</f>
        <v/>
      </c>
      <c r="O29" s="2"/>
      <c r="P29" s="70" t="str" cm="1">
        <f t="array" ref="P29">IF(NOT(ISBLANK(T5W_NUT[[#This Row],['#adm2+name]])),
CONCATENATE(T5W_NUT[[#This Row],['#adm1+code]],"-",T5W_NUT[[#This Row],['#adm2+name]]),
IF(ISNA(VLOOKUP(LEFT(T5W_NUT[[#This Row],['#project+code_name]],15),LEFT(Cluster___Org___Projects[['#project+code_name]:['#project+id]],15),2,FALSE))&lt;&gt;"", "","")
)</f>
        <v/>
      </c>
      <c r="Q29" s="35" t="str" cm="1">
        <f t="array" ref="Q29">IF(NOT(ISBLANK(T5W_NUT[[#This Row],['#adm2+name]])),
VLOOKUP(T5W_NUT[[#This Row],['#meta+check_adm1code_adm2name]],Admin2_1[#All],5,FALSE),
IF(ISNA(VLOOKUP(LEFT(T5W_NUT[[#This Row],['#project+code_name]],15),LEFT(Cluster___Org___Projects[['#project+code_name]:['#project+id]],15),2,FALSE))&lt;&gt;"", "","")
)</f>
        <v/>
      </c>
      <c r="R29" s="2"/>
      <c r="S29" s="70" t="str" cm="1">
        <f t="array" ref="S29">IF(NOT(ISBLANK(T5W_NUT[[#This Row],['#adm3+name]])),
CONCATENATE(T5W_NUT[[#This Row],['#adm2+code]],"-",T5W_NUT[[#This Row],['#adm3+name]]),
IF(ISNA(VLOOKUP(LEFT(T5W_NUT[[#This Row],['#project+code_name]],15),LEFT(Cluster___Org___Projects[['#project+code_name]:['#project+id]],15),2,FALSE))&lt;&gt;"", "","")
)</f>
        <v/>
      </c>
      <c r="T29" s="35" t="str" cm="1">
        <f t="array" ref="T29">IF(NOT(ISBLANK(T5W_NUT[[#This Row],['#adm3+name]])),
VLOOKUP(T5W_NUT[[#This Row],['#meta+check_adm2code_adm3name]],Admin3_1[#All],5,FALSE),
IF(ISNA(VLOOKUP(LEFT(T5W_NUT[[#This Row],['#project+code_name]],15),LEFT(Cluster___Org___Projects[['#project+code_name]:['#project+id]],15),2,FALSE))&lt;&gt;"", "","")
)</f>
        <v/>
      </c>
      <c r="U29" s="57"/>
      <c r="V29" s="2"/>
      <c r="W29" s="95"/>
      <c r="X29" s="96"/>
      <c r="Y29" s="3"/>
      <c r="Z29" s="2"/>
      <c r="AA29" s="2"/>
      <c r="AB29" s="3" t="str" cm="1">
        <f t="array" ref="AB29">IF(T5W_NUT[[#This Row],['#activity+name+selected]]&lt;&gt;"",VLOOKUP(LEFT(T5W_NUT[[#This Row],['#activity+name+selected]],255),LEFT(Logframe[['#activity+name+selected]:['#activity+indicator+unit]],255),2,FALSE),"")</f>
        <v/>
      </c>
      <c r="AC29" s="3" t="str" cm="1">
        <f t="array" ref="AC29">IF(T5W_NUT[[#This Row],['#activity+name+selected]]&lt;&gt;"",VLOOKUP(LEFT(T5W_NUT[[#This Row],['#activity+name+selected]],255),LEFT(Logframe[['#activity+name+selected]:['#activity+indicator+unit]],255),5,FALSE),"")</f>
        <v/>
      </c>
      <c r="AD29" s="90"/>
      <c r="AE29" s="5"/>
      <c r="AF29" s="6"/>
      <c r="AG29" s="44"/>
      <c r="AH29" s="47"/>
      <c r="AI29" s="27"/>
      <c r="AJ29" s="41"/>
      <c r="AK29" s="49"/>
      <c r="AL29" s="42"/>
      <c r="AM29" s="27"/>
      <c r="AN29" s="27"/>
      <c r="AO29" s="27"/>
      <c r="AP29" s="27"/>
      <c r="AQ29" s="27"/>
      <c r="AR29" s="52"/>
      <c r="AS29" s="27"/>
      <c r="AT29" s="49"/>
      <c r="AU29" s="49"/>
      <c r="AV29" s="42"/>
      <c r="AW29" s="27"/>
      <c r="AX29" s="52"/>
      <c r="AY29" s="1"/>
    </row>
    <row r="30" spans="1:51" x14ac:dyDescent="0.25">
      <c r="A30" s="4"/>
      <c r="B30" s="75"/>
      <c r="C30" s="2"/>
      <c r="D30" s="2"/>
      <c r="E30" s="2"/>
      <c r="F30" s="104" t="str">
        <f>IF(NOT(ISBLANK(T5W_NUT[[#This Row],['#org+leader]])),VLOOKUP(T5W_NUT[[#This Row],['#org+leader]],Organizaciones!$A:$C,3,FALSE),"")</f>
        <v/>
      </c>
      <c r="G30" s="3" t="str">
        <f>IF(AND(NOT(ISBLANK(T5W_NUT[[#This Row],['#org+leader]])),T5W_NUT[[#This Row],['#meta+hrp]]="Sí"),
VLOOKUP(CONCATENATE($A$1, " # ",VLOOKUP( T5W_NUT[[#This Row],['#org+leader]],Clusters___Org[['#organization+name+selected]:['#meta+check_cluster_org]],2,FALSE)), Clusters___Org['#meta+check_cluster_org],1,FALSE),"")</f>
        <v/>
      </c>
      <c r="H30" s="2"/>
      <c r="I30" s="74" t="str" cm="1">
        <f t="array" ref="I30">IF(NOT(ISBLANK(T5W_NUT[[#This Row],['#project+code_name]])),VALUE(VLOOKUP(LEFT(T5W_NUT[[#This Row],['#project+code_name]],255),LEFT(Cluster___Org___Projects[['#project+code_name]:['#project+id]],255),2,FALSE)),"")</f>
        <v/>
      </c>
      <c r="J30"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30" s="2"/>
      <c r="L30" s="108" t="str">
        <f>IF(NOT(ISBLANK(T5W_NUT[[#This Row],['#org+impl]])),VLOOKUP(T5W_NUT[[#This Row],['#org+impl]],Organizaciones!$A:$C,3,FALSE),"")</f>
        <v/>
      </c>
      <c r="M30" s="1"/>
      <c r="N30" s="35" t="str" cm="1">
        <f t="array" aca="1" ref="N30" ca="1">IF(NOT(ISBLANK(T5W_NUT[[#This Row],['#adm1+name]])),
OFFSET(Admin1_1[[#Headers],['#adm1+name]],MATCH(T5W_NUT[[#This Row],['#adm1+name]],Admin1,0),1),
IF(ISNA(VLOOKUP(LEFT(T5W_NUT[[#This Row],['#project+code_name]],15),LEFT(Cluster___Org___Projects[['#project+code_name]:['#project+id]],15),2,FALSE))&lt;&gt;"", "","")
)</f>
        <v/>
      </c>
      <c r="O30" s="2"/>
      <c r="P30" s="70" t="str" cm="1">
        <f t="array" ref="P30">IF(NOT(ISBLANK(T5W_NUT[[#This Row],['#adm2+name]])),
CONCATENATE(T5W_NUT[[#This Row],['#adm1+code]],"-",T5W_NUT[[#This Row],['#adm2+name]]),
IF(ISNA(VLOOKUP(LEFT(T5W_NUT[[#This Row],['#project+code_name]],15),LEFT(Cluster___Org___Projects[['#project+code_name]:['#project+id]],15),2,FALSE))&lt;&gt;"", "","")
)</f>
        <v/>
      </c>
      <c r="Q30" s="35" t="str" cm="1">
        <f t="array" ref="Q30">IF(NOT(ISBLANK(T5W_NUT[[#This Row],['#adm2+name]])),
VLOOKUP(T5W_NUT[[#This Row],['#meta+check_adm1code_adm2name]],Admin2_1[#All],5,FALSE),
IF(ISNA(VLOOKUP(LEFT(T5W_NUT[[#This Row],['#project+code_name]],15),LEFT(Cluster___Org___Projects[['#project+code_name]:['#project+id]],15),2,FALSE))&lt;&gt;"", "","")
)</f>
        <v/>
      </c>
      <c r="R30" s="2"/>
      <c r="S30" s="70" t="str" cm="1">
        <f t="array" ref="S30">IF(NOT(ISBLANK(T5W_NUT[[#This Row],['#adm3+name]])),
CONCATENATE(T5W_NUT[[#This Row],['#adm2+code]],"-",T5W_NUT[[#This Row],['#adm3+name]]),
IF(ISNA(VLOOKUP(LEFT(T5W_NUT[[#This Row],['#project+code_name]],15),LEFT(Cluster___Org___Projects[['#project+code_name]:['#project+id]],15),2,FALSE))&lt;&gt;"", "","")
)</f>
        <v/>
      </c>
      <c r="T30" s="35" t="str" cm="1">
        <f t="array" ref="T30">IF(NOT(ISBLANK(T5W_NUT[[#This Row],['#adm3+name]])),
VLOOKUP(T5W_NUT[[#This Row],['#meta+check_adm2code_adm3name]],Admin3_1[#All],5,FALSE),
IF(ISNA(VLOOKUP(LEFT(T5W_NUT[[#This Row],['#project+code_name]],15),LEFT(Cluster___Org___Projects[['#project+code_name]:['#project+id]],15),2,FALSE))&lt;&gt;"", "","")
)</f>
        <v/>
      </c>
      <c r="U30" s="57"/>
      <c r="V30" s="2"/>
      <c r="W30" s="95"/>
      <c r="X30" s="96"/>
      <c r="Y30" s="3"/>
      <c r="Z30" s="2"/>
      <c r="AA30" s="2"/>
      <c r="AB30" s="3" t="str" cm="1">
        <f t="array" ref="AB30">IF(T5W_NUT[[#This Row],['#activity+name+selected]]&lt;&gt;"",VLOOKUP(LEFT(T5W_NUT[[#This Row],['#activity+name+selected]],255),LEFT(Logframe[['#activity+name+selected]:['#activity+indicator+unit]],255),2,FALSE),"")</f>
        <v/>
      </c>
      <c r="AC30" s="3" t="str" cm="1">
        <f t="array" ref="AC30">IF(T5W_NUT[[#This Row],['#activity+name+selected]]&lt;&gt;"",VLOOKUP(LEFT(T5W_NUT[[#This Row],['#activity+name+selected]],255),LEFT(Logframe[['#activity+name+selected]:['#activity+indicator+unit]],255),5,FALSE),"")</f>
        <v/>
      </c>
      <c r="AD30" s="90"/>
      <c r="AE30" s="5"/>
      <c r="AF30" s="6"/>
      <c r="AG30" s="44"/>
      <c r="AH30" s="47"/>
      <c r="AI30" s="27"/>
      <c r="AJ30" s="41"/>
      <c r="AK30" s="49"/>
      <c r="AL30" s="42"/>
      <c r="AM30" s="27"/>
      <c r="AN30" s="27"/>
      <c r="AO30" s="27"/>
      <c r="AP30" s="27"/>
      <c r="AQ30" s="27"/>
      <c r="AR30" s="52"/>
      <c r="AS30" s="27"/>
      <c r="AT30" s="49"/>
      <c r="AU30" s="49"/>
      <c r="AV30" s="42"/>
      <c r="AW30" s="27"/>
      <c r="AX30" s="52"/>
      <c r="AY30" s="1"/>
    </row>
    <row r="31" spans="1:51" x14ac:dyDescent="0.25">
      <c r="A31" s="4"/>
      <c r="B31" s="75"/>
      <c r="C31" s="2"/>
      <c r="D31" s="2"/>
      <c r="E31" s="2"/>
      <c r="F31" s="90" t="str">
        <f>IF(NOT(ISBLANK(T5W_NUT[[#This Row],['#org+leader]])),VLOOKUP(T5W_NUT[[#This Row],['#org+leader]],Organizaciones!$A:$C,3,FALSE),"")</f>
        <v/>
      </c>
      <c r="G31" s="3" t="str">
        <f>IF(AND(NOT(ISBLANK(T5W_NUT[[#This Row],['#org+leader]])),T5W_NUT[[#This Row],['#meta+hrp]]="Sí"),
VLOOKUP(CONCATENATE($A$1, " # ",VLOOKUP( T5W_NUT[[#This Row],['#org+leader]],Clusters___Org[['#organization+name+selected]:['#meta+check_cluster_org]],2,FALSE)), Clusters___Org['#meta+check_cluster_org],1,FALSE),"")</f>
        <v/>
      </c>
      <c r="H31" s="2"/>
      <c r="I31" s="74" t="str" cm="1">
        <f t="array" ref="I31">IF(NOT(ISBLANK(T5W_NUT[[#This Row],['#project+code_name]])),VALUE(VLOOKUP(LEFT(T5W_NUT[[#This Row],['#project+code_name]],255),LEFT(Cluster___Org___Projects[['#project+code_name]:['#project+id]],255),2,FALSE)),"")</f>
        <v/>
      </c>
      <c r="J31"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31" s="2"/>
      <c r="L31" s="108" t="str">
        <f>IF(NOT(ISBLANK(T5W_NUT[[#This Row],['#org+impl]])),VLOOKUP(T5W_NUT[[#This Row],['#org+impl]],Organizaciones!$A:$C,3,FALSE),"")</f>
        <v/>
      </c>
      <c r="M31" s="1"/>
      <c r="N31" s="35" t="str" cm="1">
        <f t="array" aca="1" ref="N31" ca="1">IF(NOT(ISBLANK(T5W_NUT[[#This Row],['#adm1+name]])),
OFFSET(Admin1_1[[#Headers],['#adm1+name]],MATCH(T5W_NUT[[#This Row],['#adm1+name]],Admin1,0),1),
IF(ISNA(VLOOKUP(LEFT(T5W_NUT[[#This Row],['#project+code_name]],15),LEFT(Cluster___Org___Projects[['#project+code_name]:['#project+id]],15),2,FALSE))&lt;&gt;"", "","")
)</f>
        <v/>
      </c>
      <c r="O31" s="2"/>
      <c r="P31" s="70" t="str" cm="1">
        <f t="array" ref="P31">IF(NOT(ISBLANK(T5W_NUT[[#This Row],['#adm2+name]])),
CONCATENATE(T5W_NUT[[#This Row],['#adm1+code]],"-",T5W_NUT[[#This Row],['#adm2+name]]),
IF(ISNA(VLOOKUP(LEFT(T5W_NUT[[#This Row],['#project+code_name]],15),LEFT(Cluster___Org___Projects[['#project+code_name]:['#project+id]],15),2,FALSE))&lt;&gt;"", "","")
)</f>
        <v/>
      </c>
      <c r="Q31" s="35" t="str" cm="1">
        <f t="array" ref="Q31">IF(NOT(ISBLANK(T5W_NUT[[#This Row],['#adm2+name]])),
VLOOKUP(T5W_NUT[[#This Row],['#meta+check_adm1code_adm2name]],Admin2_1[#All],5,FALSE),
IF(ISNA(VLOOKUP(LEFT(T5W_NUT[[#This Row],['#project+code_name]],15),LEFT(Cluster___Org___Projects[['#project+code_name]:['#project+id]],15),2,FALSE))&lt;&gt;"", "","")
)</f>
        <v/>
      </c>
      <c r="R31" s="2"/>
      <c r="S31" s="70" t="str" cm="1">
        <f t="array" ref="S31">IF(NOT(ISBLANK(T5W_NUT[[#This Row],['#adm3+name]])),
CONCATENATE(T5W_NUT[[#This Row],['#adm2+code]],"-",T5W_NUT[[#This Row],['#adm3+name]]),
IF(ISNA(VLOOKUP(LEFT(T5W_NUT[[#This Row],['#project+code_name]],15),LEFT(Cluster___Org___Projects[['#project+code_name]:['#project+id]],15),2,FALSE))&lt;&gt;"", "","")
)</f>
        <v/>
      </c>
      <c r="T31" s="35" t="str" cm="1">
        <f t="array" ref="T31">IF(NOT(ISBLANK(T5W_NUT[[#This Row],['#adm3+name]])),
VLOOKUP(T5W_NUT[[#This Row],['#meta+check_adm2code_adm3name]],Admin3_1[#All],5,FALSE),
IF(ISNA(VLOOKUP(LEFT(T5W_NUT[[#This Row],['#project+code_name]],15),LEFT(Cluster___Org___Projects[['#project+code_name]:['#project+id]],15),2,FALSE))&lt;&gt;"", "","")
)</f>
        <v/>
      </c>
      <c r="U31" s="57"/>
      <c r="V31" s="2"/>
      <c r="W31" s="95"/>
      <c r="X31" s="96"/>
      <c r="Y31" s="3"/>
      <c r="Z31" s="2"/>
      <c r="AA31" s="2"/>
      <c r="AB31" s="3" t="str" cm="1">
        <f t="array" ref="AB31">IF(T5W_NUT[[#This Row],['#activity+name+selected]]&lt;&gt;"",VLOOKUP(LEFT(T5W_NUT[[#This Row],['#activity+name+selected]],255),LEFT(Logframe[['#activity+name+selected]:['#activity+indicator+unit]],255),2,FALSE),"")</f>
        <v/>
      </c>
      <c r="AC31" s="3" t="str" cm="1">
        <f t="array" ref="AC31">IF(T5W_NUT[[#This Row],['#activity+name+selected]]&lt;&gt;"",VLOOKUP(LEFT(T5W_NUT[[#This Row],['#activity+name+selected]],255),LEFT(Logframe[['#activity+name+selected]:['#activity+indicator+unit]],255),5,FALSE),"")</f>
        <v/>
      </c>
      <c r="AD31" s="90" t="str">
        <f>IF(ISBLANK(T5W_NUT[[#This Row],['#reached]]),"",T5W_NUT[[#This Row],['#reached]])</f>
        <v/>
      </c>
      <c r="AE31" s="5"/>
      <c r="AF31" s="6"/>
      <c r="AG31" s="44"/>
      <c r="AH31" s="47"/>
      <c r="AI31" s="27"/>
      <c r="AJ31" s="41"/>
      <c r="AK31" s="49"/>
      <c r="AL31" s="42"/>
      <c r="AM31" s="27"/>
      <c r="AN31" s="27"/>
      <c r="AO31" s="27"/>
      <c r="AP31" s="27"/>
      <c r="AQ31" s="27"/>
      <c r="AR31" s="52"/>
      <c r="AS31" s="27"/>
      <c r="AT31" s="49"/>
      <c r="AU31" s="49"/>
      <c r="AV31" s="42"/>
      <c r="AW31" s="27"/>
      <c r="AX31" s="52"/>
      <c r="AY31" s="1"/>
    </row>
    <row r="32" spans="1:51" x14ac:dyDescent="0.25">
      <c r="A32" s="4"/>
      <c r="B32" s="75"/>
      <c r="C32" s="2"/>
      <c r="D32" s="2"/>
      <c r="E32" s="2"/>
      <c r="F32" s="104" t="str">
        <f>IF(NOT(ISBLANK(T5W_NUT[[#This Row],['#org+leader]])),VLOOKUP(T5W_NUT[[#This Row],['#org+leader]],Organizaciones!$A:$C,3,FALSE),"")</f>
        <v/>
      </c>
      <c r="G32" s="3" t="str">
        <f>IF(AND(NOT(ISBLANK(T5W_NUT[[#This Row],['#org+leader]])),T5W_NUT[[#This Row],['#meta+hrp]]="Sí"),
VLOOKUP(CONCATENATE($A$1, " # ",VLOOKUP( T5W_NUT[[#This Row],['#org+leader]],Clusters___Org[['#organization+name+selected]:['#meta+check_cluster_org]],2,FALSE)), Clusters___Org['#meta+check_cluster_org],1,FALSE),"")</f>
        <v/>
      </c>
      <c r="H32" s="2"/>
      <c r="I32" s="74" t="str" cm="1">
        <f t="array" ref="I32">IF(NOT(ISBLANK(T5W_NUT[[#This Row],['#project+code_name]])),VALUE(VLOOKUP(LEFT(T5W_NUT[[#This Row],['#project+code_name]],255),LEFT(Cluster___Org___Projects[['#project+code_name]:['#project+id]],255),2,FALSE)),"")</f>
        <v/>
      </c>
      <c r="J32"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32" s="2"/>
      <c r="L32" s="108" t="str">
        <f>IF(NOT(ISBLANK(T5W_NUT[[#This Row],['#org+impl]])),VLOOKUP(T5W_NUT[[#This Row],['#org+impl]],Organizaciones!$A:$C,3,FALSE),"")</f>
        <v/>
      </c>
      <c r="M32" s="1"/>
      <c r="N32" s="35" t="str" cm="1">
        <f t="array" aca="1" ref="N32" ca="1">IF(NOT(ISBLANK(T5W_NUT[[#This Row],['#adm1+name]])),
OFFSET(Admin1_1[[#Headers],['#adm1+name]],MATCH(T5W_NUT[[#This Row],['#adm1+name]],Admin1,0),1),
IF(ISNA(VLOOKUP(LEFT(T5W_NUT[[#This Row],['#project+code_name]],15),LEFT(Cluster___Org___Projects[['#project+code_name]:['#project+id]],15),2,FALSE))&lt;&gt;"", "","")
)</f>
        <v/>
      </c>
      <c r="O32" s="2"/>
      <c r="P32" s="70" t="str" cm="1">
        <f t="array" ref="P32">IF(NOT(ISBLANK(T5W_NUT[[#This Row],['#adm2+name]])),
CONCATENATE(T5W_NUT[[#This Row],['#adm1+code]],"-",T5W_NUT[[#This Row],['#adm2+name]]),
IF(ISNA(VLOOKUP(LEFT(T5W_NUT[[#This Row],['#project+code_name]],15),LEFT(Cluster___Org___Projects[['#project+code_name]:['#project+id]],15),2,FALSE))&lt;&gt;"", "","")
)</f>
        <v/>
      </c>
      <c r="Q32" s="35" t="str" cm="1">
        <f t="array" ref="Q32">IF(NOT(ISBLANK(T5W_NUT[[#This Row],['#adm2+name]])),
VLOOKUP(T5W_NUT[[#This Row],['#meta+check_adm1code_adm2name]],Admin2_1[#All],5,FALSE),
IF(ISNA(VLOOKUP(LEFT(T5W_NUT[[#This Row],['#project+code_name]],15),LEFT(Cluster___Org___Projects[['#project+code_name]:['#project+id]],15),2,FALSE))&lt;&gt;"", "","")
)</f>
        <v/>
      </c>
      <c r="R32" s="2"/>
      <c r="S32" s="70" t="str" cm="1">
        <f t="array" ref="S32">IF(NOT(ISBLANK(T5W_NUT[[#This Row],['#adm3+name]])),
CONCATENATE(T5W_NUT[[#This Row],['#adm2+code]],"-",T5W_NUT[[#This Row],['#adm3+name]]),
IF(ISNA(VLOOKUP(LEFT(T5W_NUT[[#This Row],['#project+code_name]],15),LEFT(Cluster___Org___Projects[['#project+code_name]:['#project+id]],15),2,FALSE))&lt;&gt;"", "","")
)</f>
        <v/>
      </c>
      <c r="T32" s="35" t="str" cm="1">
        <f t="array" ref="T32">IF(NOT(ISBLANK(T5W_NUT[[#This Row],['#adm3+name]])),
VLOOKUP(T5W_NUT[[#This Row],['#meta+check_adm2code_adm3name]],Admin3_1[#All],5,FALSE),
IF(ISNA(VLOOKUP(LEFT(T5W_NUT[[#This Row],['#project+code_name]],15),LEFT(Cluster___Org___Projects[['#project+code_name]:['#project+id]],15),2,FALSE))&lt;&gt;"", "","")
)</f>
        <v/>
      </c>
      <c r="U32" s="57"/>
      <c r="V32" s="2"/>
      <c r="W32" s="95"/>
      <c r="X32" s="96"/>
      <c r="Y32" s="3"/>
      <c r="Z32" s="2"/>
      <c r="AA32" s="2"/>
      <c r="AB32" s="3" t="str" cm="1">
        <f t="array" ref="AB32">IF(T5W_NUT[[#This Row],['#activity+name+selected]]&lt;&gt;"",VLOOKUP(LEFT(T5W_NUT[[#This Row],['#activity+name+selected]],255),LEFT(Logframe[['#activity+name+selected]:['#activity+indicator+unit]],255),2,FALSE),"")</f>
        <v/>
      </c>
      <c r="AC32" s="3" t="str" cm="1">
        <f t="array" ref="AC32">IF(T5W_NUT[[#This Row],['#activity+name+selected]]&lt;&gt;"",VLOOKUP(LEFT(T5W_NUT[[#This Row],['#activity+name+selected]],255),LEFT(Logframe[['#activity+name+selected]:['#activity+indicator+unit]],255),5,FALSE),"")</f>
        <v/>
      </c>
      <c r="AD32" s="91" t="str">
        <f>IF(ISBLANK(T5W_NUT[[#This Row],['#reached]]),"",T5W_NUT[[#This Row],['#reached]])</f>
        <v/>
      </c>
      <c r="AE32" s="5"/>
      <c r="AF32" s="6"/>
      <c r="AG32" s="44"/>
      <c r="AH32" s="47"/>
      <c r="AI32" s="27"/>
      <c r="AJ32" s="41"/>
      <c r="AK32" s="49"/>
      <c r="AL32" s="42"/>
      <c r="AM32" s="27"/>
      <c r="AN32" s="27"/>
      <c r="AO32" s="27"/>
      <c r="AP32" s="27"/>
      <c r="AQ32" s="27"/>
      <c r="AR32" s="52"/>
      <c r="AS32" s="27"/>
      <c r="AT32" s="49"/>
      <c r="AU32" s="49"/>
      <c r="AV32" s="42"/>
      <c r="AW32" s="27"/>
      <c r="AX32" s="52"/>
      <c r="AY32" s="1"/>
    </row>
    <row r="33" spans="1:51" x14ac:dyDescent="0.25">
      <c r="A33" s="4"/>
      <c r="B33" s="75"/>
      <c r="C33" s="2"/>
      <c r="D33" s="2"/>
      <c r="E33" s="2"/>
      <c r="F33" s="90" t="str">
        <f>IF(NOT(ISBLANK(T5W_NUT[[#This Row],['#org+leader]])),VLOOKUP(T5W_NUT[[#This Row],['#org+leader]],Organizaciones!$A:$C,3,FALSE),"")</f>
        <v/>
      </c>
      <c r="G33" s="3" t="str">
        <f>IF(AND(NOT(ISBLANK(T5W_NUT[[#This Row],['#org+leader]])),T5W_NUT[[#This Row],['#meta+hrp]]="Sí"),
VLOOKUP(CONCATENATE($A$1, " # ",VLOOKUP( T5W_NUT[[#This Row],['#org+leader]],Clusters___Org[['#organization+name+selected]:['#meta+check_cluster_org]],2,FALSE)), Clusters___Org['#meta+check_cluster_org],1,FALSE),"")</f>
        <v/>
      </c>
      <c r="H33" s="2"/>
      <c r="I33" s="74" t="str" cm="1">
        <f t="array" ref="I33">IF(NOT(ISBLANK(T5W_NUT[[#This Row],['#project+code_name]])),VALUE(VLOOKUP(LEFT(T5W_NUT[[#This Row],['#project+code_name]],255),LEFT(Cluster___Org___Projects[['#project+code_name]:['#project+id]],255),2,FALSE)),"")</f>
        <v/>
      </c>
      <c r="J33"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33" s="2"/>
      <c r="L33" s="108" t="str">
        <f>IF(NOT(ISBLANK(T5W_NUT[[#This Row],['#org+impl]])),VLOOKUP(T5W_NUT[[#This Row],['#org+impl]],Organizaciones!$A:$C,3,FALSE),"")</f>
        <v/>
      </c>
      <c r="M33" s="1"/>
      <c r="N33" s="35" t="str" cm="1">
        <f t="array" aca="1" ref="N33" ca="1">IF(NOT(ISBLANK(T5W_NUT[[#This Row],['#adm1+name]])),
OFFSET(Admin1_1[[#Headers],['#adm1+name]],MATCH(T5W_NUT[[#This Row],['#adm1+name]],Admin1,0),1),
IF(ISNA(VLOOKUP(LEFT(T5W_NUT[[#This Row],['#project+code_name]],15),LEFT(Cluster___Org___Projects[['#project+code_name]:['#project+id]],15),2,FALSE))&lt;&gt;"", "","")
)</f>
        <v/>
      </c>
      <c r="O33" s="2"/>
      <c r="P33" s="70" t="str" cm="1">
        <f t="array" ref="P33">IF(NOT(ISBLANK(T5W_NUT[[#This Row],['#adm2+name]])),
CONCATENATE(T5W_NUT[[#This Row],['#adm1+code]],"-",T5W_NUT[[#This Row],['#adm2+name]]),
IF(ISNA(VLOOKUP(LEFT(T5W_NUT[[#This Row],['#project+code_name]],15),LEFT(Cluster___Org___Projects[['#project+code_name]:['#project+id]],15),2,FALSE))&lt;&gt;"", "","")
)</f>
        <v/>
      </c>
      <c r="Q33" s="35" t="str" cm="1">
        <f t="array" ref="Q33">IF(NOT(ISBLANK(T5W_NUT[[#This Row],['#adm2+name]])),
VLOOKUP(T5W_NUT[[#This Row],['#meta+check_adm1code_adm2name]],Admin2_1[#All],5,FALSE),
IF(ISNA(VLOOKUP(LEFT(T5W_NUT[[#This Row],['#project+code_name]],15),LEFT(Cluster___Org___Projects[['#project+code_name]:['#project+id]],15),2,FALSE))&lt;&gt;"", "","")
)</f>
        <v/>
      </c>
      <c r="R33" s="2"/>
      <c r="S33" s="70" t="str" cm="1">
        <f t="array" ref="S33">IF(NOT(ISBLANK(T5W_NUT[[#This Row],['#adm3+name]])),
CONCATENATE(T5W_NUT[[#This Row],['#adm2+code]],"-",T5W_NUT[[#This Row],['#adm3+name]]),
IF(ISNA(VLOOKUP(LEFT(T5W_NUT[[#This Row],['#project+code_name]],15),LEFT(Cluster___Org___Projects[['#project+code_name]:['#project+id]],15),2,FALSE))&lt;&gt;"", "","")
)</f>
        <v/>
      </c>
      <c r="T33" s="35" t="str" cm="1">
        <f t="array" ref="T33">IF(NOT(ISBLANK(T5W_NUT[[#This Row],['#adm3+name]])),
VLOOKUP(T5W_NUT[[#This Row],['#meta+check_adm2code_adm3name]],Admin3_1[#All],5,FALSE),
IF(ISNA(VLOOKUP(LEFT(T5W_NUT[[#This Row],['#project+code_name]],15),LEFT(Cluster___Org___Projects[['#project+code_name]:['#project+id]],15),2,FALSE))&lt;&gt;"", "","")
)</f>
        <v/>
      </c>
      <c r="U33" s="57"/>
      <c r="V33" s="2"/>
      <c r="W33" s="95"/>
      <c r="X33" s="96"/>
      <c r="Y33" s="3"/>
      <c r="Z33" s="2"/>
      <c r="AA33" s="2"/>
      <c r="AB33" s="3" t="str" cm="1">
        <f t="array" ref="AB33">IF(T5W_NUT[[#This Row],['#activity+name+selected]]&lt;&gt;"",VLOOKUP(LEFT(T5W_NUT[[#This Row],['#activity+name+selected]],255),LEFT(Logframe[['#activity+name+selected]:['#activity+indicator+unit]],255),2,FALSE),"")</f>
        <v/>
      </c>
      <c r="AC33" s="3" t="str" cm="1">
        <f t="array" ref="AC33">IF(T5W_NUT[[#This Row],['#activity+name+selected]]&lt;&gt;"",VLOOKUP(LEFT(T5W_NUT[[#This Row],['#activity+name+selected]],255),LEFT(Logframe[['#activity+name+selected]:['#activity+indicator+unit]],255),5,FALSE),"")</f>
        <v/>
      </c>
      <c r="AD33" s="90" t="str">
        <f>IF(ISBLANK(T5W_NUT[[#This Row],['#reached]]),"",T5W_NUT[[#This Row],['#reached]])</f>
        <v/>
      </c>
      <c r="AE33" s="5"/>
      <c r="AF33" s="6"/>
      <c r="AG33" s="44"/>
      <c r="AH33" s="47"/>
      <c r="AI33" s="27"/>
      <c r="AJ33" s="41"/>
      <c r="AK33" s="49"/>
      <c r="AL33" s="42"/>
      <c r="AM33" s="27"/>
      <c r="AN33" s="27"/>
      <c r="AO33" s="27"/>
      <c r="AP33" s="27"/>
      <c r="AQ33" s="27"/>
      <c r="AR33" s="52"/>
      <c r="AS33" s="27"/>
      <c r="AT33" s="49"/>
      <c r="AU33" s="49"/>
      <c r="AV33" s="42"/>
      <c r="AW33" s="27"/>
      <c r="AX33" s="52"/>
      <c r="AY33" s="1"/>
    </row>
    <row r="34" spans="1:51" x14ac:dyDescent="0.25">
      <c r="A34" s="4"/>
      <c r="B34" s="75"/>
      <c r="C34" s="2"/>
      <c r="D34" s="2"/>
      <c r="E34" s="2"/>
      <c r="F34" s="90" t="str">
        <f>IF(NOT(ISBLANK(T5W_NUT[[#This Row],['#org+leader]])),VLOOKUP(T5W_NUT[[#This Row],['#org+leader]],Organizaciones!$A:$C,3,FALSE),"")</f>
        <v/>
      </c>
      <c r="G34" s="3" t="str">
        <f>IF(AND(NOT(ISBLANK(T5W_NUT[[#This Row],['#org+leader]])),T5W_NUT[[#This Row],['#meta+hrp]]="Sí"),
VLOOKUP(CONCATENATE($A$1, " # ",VLOOKUP( T5W_NUT[[#This Row],['#org+leader]],Clusters___Org[['#organization+name+selected]:['#meta+check_cluster_org]],2,FALSE)), Clusters___Org['#meta+check_cluster_org],1,FALSE),"")</f>
        <v/>
      </c>
      <c r="H34" s="2"/>
      <c r="I34" s="74" t="str" cm="1">
        <f t="array" ref="I34">IF(NOT(ISBLANK(T5W_NUT[[#This Row],['#project+code_name]])),VALUE(VLOOKUP(LEFT(T5W_NUT[[#This Row],['#project+code_name]],255),LEFT(Cluster___Org___Projects[['#project+code_name]:['#project+id]],255),2,FALSE)),"")</f>
        <v/>
      </c>
      <c r="J34" s="3" t="str">
        <f>IF(
AND(IF(NOT(ISBLANK(T5W_NUT[[#This Row],['#project+code_name]])),CONCATENATE(T5W_NUT[[#This Row],['#meta+check_cluster_org]], " # ",T5W_NUT[[#This Row],['#project+code]]), "")&lt;&gt;"",T5W_NUT[[#This Row],['#meta+hrp]]="Sí"),
VLOOKUP(IF(NOT(ISBLANK(T5W_NUT[[#This Row],['#project+code_name]])),CONCATENATE(T5W_NUT[[#This Row],['#meta+check_cluster_org]], " # ",T5W_NUT[[#This Row],['#project+code]]), ""),Cluster___Org___Projects['#meta+check_cluster_org_proj],1,FALSE),
"")</f>
        <v/>
      </c>
      <c r="K34" s="2"/>
      <c r="L34" s="108" t="str">
        <f>IF(NOT(ISBLANK(T5W_NUT[[#This Row],['#org+impl]])),VLOOKUP(T5W_NUT[[#This Row],['#org+impl]],Organizaciones!$A:$C,3,FALSE),"")</f>
        <v/>
      </c>
      <c r="M34" s="1"/>
      <c r="N34" s="35" t="str" cm="1">
        <f t="array" aca="1" ref="N34" ca="1">IF(NOT(ISBLANK(T5W_NUT[[#This Row],['#adm1+name]])),
OFFSET(Admin1_1[[#Headers],['#adm1+name]],MATCH(T5W_NUT[[#This Row],['#adm1+name]],Admin1,0),1),
IF(ISNA(VLOOKUP(LEFT(T5W_NUT[[#This Row],['#project+code_name]],15),LEFT(Cluster___Org___Projects[['#project+code_name]:['#project+id]],15),2,FALSE))&lt;&gt;"", "","")
)</f>
        <v/>
      </c>
      <c r="O34" s="2"/>
      <c r="P34" s="70" t="str" cm="1">
        <f t="array" ref="P34">IF(NOT(ISBLANK(T5W_NUT[[#This Row],['#adm2+name]])),
CONCATENATE(T5W_NUT[[#This Row],['#adm1+code]],"-",T5W_NUT[[#This Row],['#adm2+name]]),
IF(ISNA(VLOOKUP(LEFT(T5W_NUT[[#This Row],['#project+code_name]],15),LEFT(Cluster___Org___Projects[['#project+code_name]:['#project+id]],15),2,FALSE))&lt;&gt;"", "","")
)</f>
        <v/>
      </c>
      <c r="Q34" s="35" t="str" cm="1">
        <f t="array" ref="Q34">IF(NOT(ISBLANK(T5W_NUT[[#This Row],['#adm2+name]])),
VLOOKUP(T5W_NUT[[#This Row],['#meta+check_adm1code_adm2name]],Admin2_1[#All],5,FALSE),
IF(ISNA(VLOOKUP(LEFT(T5W_NUT[[#This Row],['#project+code_name]],15),LEFT(Cluster___Org___Projects[['#project+code_name]:['#project+id]],15),2,FALSE))&lt;&gt;"", "","")
)</f>
        <v/>
      </c>
      <c r="R34" s="2"/>
      <c r="S34" s="70" t="str" cm="1">
        <f t="array" ref="S34">IF(NOT(ISBLANK(T5W_NUT[[#This Row],['#adm3+name]])),
CONCATENATE(T5W_NUT[[#This Row],['#adm2+code]],"-",T5W_NUT[[#This Row],['#adm3+name]]),
IF(ISNA(VLOOKUP(LEFT(T5W_NUT[[#This Row],['#project+code_name]],15),LEFT(Cluster___Org___Projects[['#project+code_name]:['#project+id]],15),2,FALSE))&lt;&gt;"", "","")
)</f>
        <v/>
      </c>
      <c r="T34" s="35" t="str" cm="1">
        <f t="array" ref="T34">IF(NOT(ISBLANK(T5W_NUT[[#This Row],['#adm3+name]])),
VLOOKUP(T5W_NUT[[#This Row],['#meta+check_adm2code_adm3name]],Admin3_1[#All],5,FALSE),
IF(ISNA(VLOOKUP(LEFT(T5W_NUT[[#This Row],['#project+code_name]],15),LEFT(Cluster___Org___Projects[['#project+code_name]:['#project+id]],15),2,FALSE))&lt;&gt;"", "","")
)</f>
        <v/>
      </c>
      <c r="U34" s="57"/>
      <c r="V34" s="2"/>
      <c r="W34" s="95"/>
      <c r="X34" s="96"/>
      <c r="Y34" s="3"/>
      <c r="Z34" s="2"/>
      <c r="AA34" s="2"/>
      <c r="AB34" s="3" t="str" cm="1">
        <f t="array" ref="AB34">IF(T5W_NUT[[#This Row],['#activity+name+selected]]&lt;&gt;"",VLOOKUP(LEFT(T5W_NUT[[#This Row],['#activity+name+selected]],255),LEFT(Logframe[['#activity+name+selected]:['#activity+indicator+unit]],255),2,FALSE),"")</f>
        <v/>
      </c>
      <c r="AC34" s="3" t="str" cm="1">
        <f t="array" ref="AC34">IF(T5W_NUT[[#This Row],['#activity+name+selected]]&lt;&gt;"",VLOOKUP(LEFT(T5W_NUT[[#This Row],['#activity+name+selected]],255),LEFT(Logframe[['#activity+name+selected]:['#activity+indicator+unit]],255),5,FALSE),"")</f>
        <v/>
      </c>
      <c r="AD34" s="90" t="str">
        <f>IF(ISBLANK(T5W_NUT[[#This Row],['#reached]]),"",T5W_NUT[[#This Row],['#reached]])</f>
        <v/>
      </c>
      <c r="AE34" s="5"/>
      <c r="AF34" s="6"/>
      <c r="AG34" s="44"/>
      <c r="AH34" s="47"/>
      <c r="AI34" s="27"/>
      <c r="AJ34" s="41"/>
      <c r="AK34" s="49"/>
      <c r="AL34" s="42"/>
      <c r="AM34" s="27"/>
      <c r="AN34" s="27"/>
      <c r="AO34" s="27"/>
      <c r="AP34" s="27"/>
      <c r="AQ34" s="27"/>
      <c r="AR34" s="52"/>
      <c r="AS34" s="27"/>
      <c r="AT34" s="49"/>
      <c r="AU34" s="49"/>
      <c r="AV34" s="42"/>
      <c r="AW34" s="27"/>
      <c r="AX34" s="52"/>
      <c r="AY34" s="1"/>
    </row>
  </sheetData>
  <sheetProtection formatRows="0" insertColumns="0" insertRows="0" deleteRows="0" sort="0" autoFilter="0" pivotTables="0"/>
  <protectedRanges>
    <protectedRange algorithmName="SHA-512" hashValue="Rx8C21p8RFOguCLKG7XlwBGVP671k93j5Z75KslLW0CC35GGRbdZFy6+vY/Xh+xgjyM7fRq/3PMfky7osg0JNg==" saltValue="NSVLC9FlnoKNCdUbta2PAg==" spinCount="100000" sqref="G2:K34 E1:Y1 E35:Y1048576 E2:E34 M2:Y34 AA1:AD1048576 A1:C4 B5:C34 AJ2 A35:C1048576 AE35:XFD1048576 AG5:AI34 AE1:AI4 AL1:XFD2 AJ1:AK1 AK3:XFD34" name="Range1"/>
    <protectedRange algorithmName="SHA-512" hashValue="2nOw6a2RACDF0lwSog8pG0XLg+oZu3IAc38zbVzVI75LLIxO5BHArMGzTUT7XlQeIGJyOg4XIhyyUh/RYTYoZQ==" saltValue="hqsMQI/ZNmoGd4uq6YFO8Q==" spinCount="100000" sqref="F5:F34" name="Range1_1"/>
    <protectedRange algorithmName="SHA-512" hashValue="2nOw6a2RACDF0lwSog8pG0XLg+oZu3IAc38zbVzVI75LLIxO5BHArMGzTUT7XlQeIGJyOg4XIhyyUh/RYTYoZQ==" saltValue="hqsMQI/ZNmoGd4uq6YFO8Q==" spinCount="100000" sqref="L5:L34" name="Range1_2"/>
    <protectedRange algorithmName="SHA-512" hashValue="2nOw6a2RACDF0lwSog8pG0XLg+oZu3IAc38zbVzVI75LLIxO5BHArMGzTUT7XlQeIGJyOg4XIhyyUh/RYTYoZQ==" saltValue="hqsMQI/ZNmoGd4uq6YFO8Q==" spinCount="100000" sqref="Z5:Z1048576" name="Range1_3"/>
    <protectedRange algorithmName="SHA-512" hashValue="2nOw6a2RACDF0lwSog8pG0XLg+oZu3IAc38zbVzVI75LLIxO5BHArMGzTUT7XlQeIGJyOg4XIhyyUh/RYTYoZQ==" saltValue="hqsMQI/ZNmoGd4uq6YFO8Q==" spinCount="100000" sqref="A5:A34" name="Range1_5"/>
    <protectedRange algorithmName="SHA-512" hashValue="2nOw6a2RACDF0lwSog8pG0XLg+oZu3IAc38zbVzVI75LLIxO5BHArMGzTUT7XlQeIGJyOg4XIhyyUh/RYTYoZQ==" saltValue="hqsMQI/ZNmoGd4uq6YFO8Q==" spinCount="100000" sqref="AE5:AF34" name="Range1_7"/>
    <protectedRange algorithmName="SHA-512" hashValue="YJzHMdUgXDO7Zl6A1TJ/yf4PDxoN2VpPuBYRW88QQSNPuI+NZWobo+3EBK1+zVj2PCpa5nXffFh4g3fJaVNb2A==" saltValue="WbHTie5NfAK2BdXqMKPZXw==" spinCount="100000" sqref="AJ5:AJ34" name="Range1_2_1"/>
    <protectedRange algorithmName="SHA-512" hashValue="2nOw6a2RACDF0lwSog8pG0XLg+oZu3IAc38zbVzVI75LLIxO5BHArMGzTUT7XlQeIGJyOg4XIhyyUh/RYTYoZQ==" saltValue="hqsMQI/ZNmoGd4uq6YFO8Q==" spinCount="100000" sqref="D5:D1048576" name="Range1_6"/>
  </protectedRanges>
  <mergeCells count="43">
    <mergeCell ref="AH1:AX1"/>
    <mergeCell ref="A2:A3"/>
    <mergeCell ref="B2:B3"/>
    <mergeCell ref="C2:C3"/>
    <mergeCell ref="E2:E3"/>
    <mergeCell ref="G2:G3"/>
    <mergeCell ref="N2:N3"/>
    <mergeCell ref="Y1:AD1"/>
    <mergeCell ref="AE1:AG1"/>
    <mergeCell ref="H2:H3"/>
    <mergeCell ref="I2:I3"/>
    <mergeCell ref="J2:J3"/>
    <mergeCell ref="K2:K3"/>
    <mergeCell ref="AC2:AC3"/>
    <mergeCell ref="X2:X3"/>
    <mergeCell ref="Y2:Y3"/>
    <mergeCell ref="Z2:Z3"/>
    <mergeCell ref="AY2:AY3"/>
    <mergeCell ref="AE2:AE3"/>
    <mergeCell ref="AF2:AF3"/>
    <mergeCell ref="AG2:AG3"/>
    <mergeCell ref="AH2:AH3"/>
    <mergeCell ref="AI2:AI3"/>
    <mergeCell ref="AM2:AX2"/>
    <mergeCell ref="AD2:AD3"/>
    <mergeCell ref="AB2:AB3"/>
    <mergeCell ref="AA2:AA3"/>
    <mergeCell ref="AJ2:AL2"/>
    <mergeCell ref="D2:D3"/>
    <mergeCell ref="F2:F3"/>
    <mergeCell ref="L2:L3"/>
    <mergeCell ref="C1:L1"/>
    <mergeCell ref="M1:X1"/>
    <mergeCell ref="M2:M3"/>
    <mergeCell ref="O2:O3"/>
    <mergeCell ref="S2:S3"/>
    <mergeCell ref="P2:P3"/>
    <mergeCell ref="V2:V3"/>
    <mergeCell ref="W2:W3"/>
    <mergeCell ref="Q2:Q3"/>
    <mergeCell ref="R2:R3"/>
    <mergeCell ref="T2:T3"/>
    <mergeCell ref="U2:U3"/>
  </mergeCells>
  <phoneticPr fontId="6" type="noConversion"/>
  <conditionalFormatting sqref="B5:B34">
    <cfRule type="expression" dxfId="439" priority="18">
      <formula>NOT(OR(COUNTIF(TTableMes,$B5),ISBLANK($B5)))</formula>
    </cfRule>
  </conditionalFormatting>
  <conditionalFormatting sqref="C5:C34 O5:O34 R5:R34 AA5:AA34 AG5:AI34">
    <cfRule type="expression" dxfId="438" priority="19">
      <formula>AND(  NOT(ISBLANK($B5)),  ISBLANK(C5))</formula>
    </cfRule>
  </conditionalFormatting>
  <conditionalFormatting sqref="E5:E34">
    <cfRule type="expression" dxfId="437" priority="17">
      <formula>NOT(OR(COUNTIF(TOrganizaciones,E5),ISBLANK(E5)))</formula>
    </cfRule>
    <cfRule type="expression" dxfId="436" priority="27">
      <formula>AND(  NOT(ISBLANK(B5)),  AND(ISBLANK(E5),   OR(ISBLANK(E5), ISBLANK(K5))))</formula>
    </cfRule>
    <cfRule type="expression" dxfId="435" priority="28">
      <formula>AND( C5="Sí", ISNA(G5))</formula>
    </cfRule>
  </conditionalFormatting>
  <conditionalFormatting sqref="H5:H34">
    <cfRule type="expression" dxfId="434" priority="29">
      <formula>IF( C5="Sí",   OR(ISNA(J5),ISBLANK(H5)),   NOT(ISBLANK(H5)) )</formula>
    </cfRule>
  </conditionalFormatting>
  <conditionalFormatting sqref="K5:K34">
    <cfRule type="expression" dxfId="433" priority="10">
      <formula>NOT(OR(COUNTIF(TOrganizaciones,K5),ISBLANK(K5)))</formula>
    </cfRule>
    <cfRule type="expression" dxfId="432" priority="12">
      <formula>AND(  NOT(ISBLANK(B5)),  AND(ISBLANK(K5),   OR(ISBLANK(E5), ISBLANK(K5))))</formula>
    </cfRule>
  </conditionalFormatting>
  <conditionalFormatting sqref="M5:M34">
    <cfRule type="expression" dxfId="431" priority="11">
      <formula>AND(  NOT(ISBLANK($B5)),  ISBLANK(M5))</formula>
    </cfRule>
    <cfRule type="expression" dxfId="430" priority="13">
      <formula>ISNA(N5)</formula>
    </cfRule>
  </conditionalFormatting>
  <conditionalFormatting sqref="O5:O34 R5:R34">
    <cfRule type="expression" dxfId="429" priority="75">
      <formula>ISNA(Q5)</formula>
    </cfRule>
  </conditionalFormatting>
  <conditionalFormatting sqref="U5:U34">
    <cfRule type="expression" dxfId="428" priority="14">
      <formula>NOT(OR(COUNTIF(TTipoEstablecimiento,$U5),ISBLANK($U5)))</formula>
    </cfRule>
  </conditionalFormatting>
  <conditionalFormatting sqref="W5:W34">
    <cfRule type="expression" dxfId="427" priority="31">
      <formula>AND(  NOT(ISBLANK(B5)),  AND(ISBLANK(R5),ISBLANK(W5)))</formula>
    </cfRule>
  </conditionalFormatting>
  <conditionalFormatting sqref="X5:X34">
    <cfRule type="expression" dxfId="426" priority="32">
      <formula>AND(  NOT(ISBLANK(B5)),  AND(ISBLANK(R5),ISBLANK(X5)))</formula>
    </cfRule>
  </conditionalFormatting>
  <conditionalFormatting sqref="AA5:AA34">
    <cfRule type="expression" dxfId="425" priority="33">
      <formula>ISNA(AB5)</formula>
    </cfRule>
  </conditionalFormatting>
  <conditionalFormatting sqref="AE5:AF34">
    <cfRule type="expression" dxfId="424" priority="2">
      <formula>AND(OR(AE5&lt;DATE(2023,1,1),AE5&gt;DATE(2023,12,31)),NOT(ISBLANK(AE5)))</formula>
    </cfRule>
    <cfRule type="expression" dxfId="423" priority="3">
      <formula>AND(  NOT(ISBLANK($B5)),  ISBLANK(AE5))</formula>
    </cfRule>
  </conditionalFormatting>
  <conditionalFormatting sqref="AG5:AG34">
    <cfRule type="expression" dxfId="422" priority="163">
      <formula>NOT(OR(COUNTIF(TStatus,$AG5),ISBLANK($B5)))</formula>
    </cfRule>
  </conditionalFormatting>
  <conditionalFormatting sqref="AI5:AI34">
    <cfRule type="expression" dxfId="421" priority="82">
      <formula>$AI5&lt;&gt;SUM($AM5:$AX5)</formula>
    </cfRule>
  </conditionalFormatting>
  <conditionalFormatting sqref="AK5:AL34 AT5:AV34">
    <cfRule type="cellIs" dxfId="420" priority="35" operator="greaterThan">
      <formula>$AI5</formula>
    </cfRule>
  </conditionalFormatting>
  <conditionalFormatting sqref="D5:D34">
    <cfRule type="expression" dxfId="419" priority="1">
      <formula>AND(  NOT(ISBLANK($B5)),  ISBLANK(D5))</formula>
    </cfRule>
  </conditionalFormatting>
  <dataValidations count="62">
    <dataValidation allowBlank="1" showInputMessage="1" showErrorMessage="1" error="Debe seleccionar uno de los valores del listado desplegable. _x000a_Si su proyecto no aparece, insértelo en la hoja Ficha_Proyecto y en el menú seleccione Datos &gt; Actualizar datos" sqref="I5:I34"/>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_x000a__x000a_" sqref="B2:B4"/>
    <dataValidation allowBlank="1" showInputMessage="1" promptTitle="¿En un proyecto HRP?" prompt="¿La actividad reportada pertenece a un proyecto reportado en el HRP 2021?_x000a_Obligatorio: Sí_x000a_Valores: Sí/No (del desplegable)" sqref="C2:C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Código del proyecto - Automático" prompt="No editable._x000a_Muestra el código del proyecto seleccionado." sqref="I2:I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Código de estado - Automático" prompt="No editable._x000a_Campo automático." sqref="N2:N4"/>
    <dataValidation allowBlank="1" showInputMessage="1" promptTitle="Código de municipio - Automático" prompt="No editable._x000a_Campo automático." sqref="Q2:Q4"/>
    <dataValidation allowBlank="1" showInputMessage="1" promptTitle="Código de parroquia - Automático" prompt="No editable._x000a_Campo automático." sqref="T2:T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Z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A2:AA4"/>
    <dataValidation allowBlank="1" showInputMessage="1" promptTitle="Código de actividad" prompt="No editable._x000a_Campo automático._x000a_Código de la actividad sectorial seleccionada." sqref="AB2:AB4"/>
    <dataValidation allowBlank="1" showInputMessage="1" promptTitle="Indicador sectorial - Automático" prompt="No editable._x000a_Campo automático._x000a_Unidad e indicador vinculado a la actividad sectorial seleccionada." sqref="AC2:AC4"/>
    <dataValidation allowBlank="1" showInputMessage="1" promptTitle="Alcanzado del indicador" prompt="En esta ubicación y con esta actividad sectorial, ¿cuántas unidades del indicador anterior se han alcanzado en el mes de reporte? (no acumulado)_x000a_Obligatorio: Deseable_x000a_Formato: Número entero mayor que cero" sqref="AD2:AD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H2:AH4"/>
    <dataValidation allowBlank="1" showInputMessage="1" promptTitle="Fecha de inicio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E2:AE4"/>
    <dataValidation allowBlank="1" showInputMessage="1" promptTitle="Fecha de fin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F2:AF4"/>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G2:AH4"/>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I2:AI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AY2:AY4">
      <formula1>5</formula1>
    </dataValidation>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type="textLength" operator="greaterThanOrEqual" allowBlank="1" showErrorMessage="1" errorTitle="Texto demasiado corto" error="El nombre de la ubicación debe tener al menos 5 caracteres" sqref="V5:V34">
      <formula1>5</formula1>
    </dataValidation>
    <dataValidation type="list" allowBlank="1" showErrorMessage="1" errorTitle="Estatus no válido" error="Debe seleccionar uno de los valores posibles del desplegable" sqref="AG5:AG34">
      <formula1>ListEstatus</formula1>
    </dataValidation>
    <dataValidation type="decimal" allowBlank="1" showErrorMessage="1" errorTitle="Longitud no válida" error="La longitud debe tener 6 decimales y estar entre -73.4 y -59.6 para Venezuela." sqref="X5:X34">
      <formula1>-73.4</formula1>
      <formula2>-59.6</formula2>
    </dataValidation>
    <dataValidation type="whole" operator="greaterThanOrEqual" allowBlank="1" errorTitle="Número no válido" error="Debe ser un número entero mayor que cero" sqref="AD5:AD34">
      <formula1>0</formula1>
    </dataValidation>
    <dataValidation type="list" allowBlank="1" showErrorMessage="1" errorTitle="Estado no válido" error="Debe seleccionar uno de los estados del listado desplegable" sqref="M5:M34">
      <formula1>Admin1</formula1>
    </dataValidation>
    <dataValidation allowBlank="1" error="Debe seleccionar uno de los valores del listado desplegable. _x000a_Si su proyecto no aparece, insértelo en la hoja Ficha_Proyecto y en el menú seleccione Datos &gt; Actualizar datos" sqref="J5:J34"/>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4">
      <formula1>ListQuien</formula1>
    </dataValidation>
    <dataValidation type="decimal" allowBlank="1" showErrorMessage="1" errorTitle="Latitud no válida" error="La latitud debe tener 6 decimales y estar entre 0.5 y 12.3 para Venezuela." sqref="W5:W34">
      <formula1>0.5</formula1>
      <formula2>12.3</formula2>
    </dataValidation>
    <dataValidation type="list" allowBlank="1" showErrorMessage="1" errorTitle="Valor no válido" error="Debe elegir Sí o No en el desplegable" sqref="C5:C34">
      <formula1>ListSiNo</formula1>
    </dataValidation>
    <dataValidation type="textLength" operator="greaterThanOrEqual" allowBlank="1" showInputMessage="1" showErrorMessage="1" errorTitle="Texto demasiado corto" error="Debe introducir al menos 10 caracteres" sqref="AY5:AY34">
      <formula1>10</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4">
      <formula1>LocationType</formula1>
    </dataValidation>
    <dataValidation type="list" allowBlank="1" showErrorMessage="1" errorTitle="Valor no válido" error="Debe seleccionar una de las áreas de responsabilidad de la lista desplegable_x000a_" sqref="Y5:Y34">
      <formula1>OFFSET(LF_PT_Area,MATCH($A$1,LF_PT_Sector,0)-1,0,COUNTIF(LF_PT_Sector,$A$1))</formula1>
    </dataValidation>
    <dataValidation allowBlank="1" errorTitle="Municpio no válido" error="Debe seleccionar uno de los municipios del listado desplegable" sqref="P5:P34"/>
    <dataValidation allowBlank="1" showInputMessage="1" promptTitle="Campo de validación - Automático" prompt="No editable._x000a_Campo de validación._x000a_Concatena admin1 y admin2 para obtener el PCODE de admin2 correcto y validar" sqref="P2:P4"/>
    <dataValidation allowBlank="1" showInputMessage="1" error="Debe seleccionar uno de los valores del listado desplegable" sqref="S5:S34"/>
    <dataValidation allowBlank="1" showInputMessage="1" promptTitle="Dato de validación - Automático" prompt="No editable._x000a_Campo de validación._x000a_Concatena admin2 y admin3 para obtener el PCODE de admin3 correcto y validar" sqref="S2:S4"/>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S3 AJ2 AK3:AL4 AT3:AV4"/>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M2:AM4 AN3:AX4"/>
    <dataValidation type="list" allowBlank="1" showErrorMessage="1" errorTitle="Actividad no válida" error="Debe seleccionar uno de las actividades de la lista desplegable_x000a_" sqref="AA5:AA34">
      <formula1>IF(  OR(ISBLANK(Y5), ISBLANK(Y5)),  OFFSET(LF_Actividad,MATCH($A$1,LF_Sector,0)-1,0,COUNTIF(LF_Sector,$A$1)),  OFFSET(LF_Actividad,MATCH(Y5,LF_Area,0)-1,0,COUNTIF(LF_Area,Y5))   )</formula1>
    </dataValidation>
    <dataValidation type="list" allowBlank="1" showErrorMessage="1" errorTitle="Municpio no válido" error="Debe seleccionar uno de los municipios del listado desplegable" sqref="O5:O34">
      <formula1>OFFSET(Admin2,MATCH(N5,Admin1_Linked_Pcode,0)-1,0,COUNTIF(Admin1_Linked_Pcode,N5))</formula1>
    </dataValidation>
    <dataValidation type="list" allowBlank="1" showInputMessage="1" showErrorMessage="1" error="Debe seleccionar uno de los valores del listado desplegable" sqref="R5:R34">
      <formula1>OFFSET(Admin3,MATCH(Q5,Admin2_Linked_Pcode,0)-1,0,COUNTIF(Admin2_Linked_Pcode,Q5))</formula1>
    </dataValidation>
    <dataValidation type="list" allowBlank="1" showErrorMessage="1" errorTitle="Proyecto no válido" error="Debe seleccionar uno de los proyectos del listado desplegable" sqref="H5:H34">
      <formula1>OFFSET(TClOrgPrPr,MATCH(G5,TClOrgPrAux,0)-1,0,COUNTIF(TClOrgPrAux,G5))</formula1>
    </dataValidation>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4">
      <formula1>IF(C5="Sí", OFFSET(TClOrgOrg,MATCH($A$1,TClOrgCl,0)-1,0,COUNTIF(TClOrgCl,$A$1)), ListQuien)</formula1>
    </dataValidation>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F5:F34 L5:L34"/>
    <dataValidation allowBlank="1" showInputMessage="1" promptTitle="Identificador de organización" prompt="No editable" sqref="F2:F4 L2:L4"/>
    <dataValidation type="list" allowBlank="1" showErrorMessage="1" errorTitle="Valor no válido" error="Debe seleccionar una de las áreas de responsabilidad de la lista desplegable_x000a_" sqref="Z5:Z34">
      <formula1>ListSiNo</formula1>
    </dataValidation>
    <dataValidation allowBlank="1" showInputMessage="1" promptTitle="Actividad Desastres Naturales" prompt="Seleccione si la actividad esta relacionada con prevensión o respuesta a desastres naturales_x000a_Obligatorio: No_x000a_Valores: Sí / No" sqref="Z2"/>
    <dataValidation type="list" allowBlank="1" showInputMessage="1" showErrorMessage="1" error="Esta actividad no posee beneficiarios directos." sqref="AH5:AH34">
      <formula1>ListSiNo</formula1>
    </dataValidation>
    <dataValidation type="date" allowBlank="1" showInputMessage="1" showErrorMessage="1" sqref="A5:A34 AE5:AF34">
      <formula1>44896</formula1>
      <formula2>45291</formula2>
    </dataValidation>
    <dataValidation type="list" allowBlank="1" showInputMessage="1" showErrorMessage="1" sqref="AJ5:AJ34">
      <formula1>PROPG_reached_type_T</formula1>
    </dataValidation>
    <dataValidation allowBlank="1" showInputMessage="1" promptTitle="Grupo poblacional alcanzado" prompt="Grupo poblacional al que pertenecen la mayoría de personas alcanzadas._x000a_Campo específico del sector de Protección._x000a_Valores: Listado de grupo poblacionales" sqref="AJ3:AJ4"/>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CCE6A557-97BC-4b89-ADB6-D9C93CAAB3DF}">
      <x14:dataValidations xmlns:xm="http://schemas.microsoft.com/office/excel/2006/main" count="2">
        <x14:dataValidation type="list" allowBlank="1" showErrorMessage="1" errorTitle="Fecha no válida" error="Debe seleccionar una de las fechas del listado desplegable">
          <x14:formula1>
            <xm:f>Vocab!$B$13:$B$24</xm:f>
          </x14:formula1>
          <xm:sqref>B5:B34</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S34"/>
  <sheetViews>
    <sheetView showWhiteSpace="0" topLeftCell="C1" zoomScaleNormal="100" zoomScaleSheetLayoutView="80" workbookViewId="0">
      <pane ySplit="4" topLeftCell="A5" activePane="bottomLeft" state="frozen"/>
      <selection activeCell="AF2" sqref="AF2:AS4"/>
      <selection pane="bottomLeft" activeCell="AA5" sqref="AA5"/>
    </sheetView>
  </sheetViews>
  <sheetFormatPr baseColWidth="10" defaultColWidth="10.75" defaultRowHeight="15.75" x14ac:dyDescent="0.25"/>
  <cols>
    <col min="1" max="2" width="10.625" customWidth="1"/>
    <col min="3" max="3" width="7.625" customWidth="1"/>
    <col min="4" max="4" width="11.25" customWidth="1"/>
    <col min="5" max="5" width="25.625" customWidth="1"/>
    <col min="6" max="6" width="5.625" hidden="1" customWidth="1"/>
    <col min="7" max="7" width="30" hidden="1" customWidth="1"/>
    <col min="8" max="8" width="30.625" customWidth="1"/>
    <col min="9" max="9" width="7.625" customWidth="1"/>
    <col min="10" max="10" width="25.625" hidden="1" customWidth="1"/>
    <col min="11" max="11" width="25.625" customWidth="1"/>
    <col min="12" max="12" width="5.625" hidden="1" customWidth="1"/>
    <col min="13" max="13" width="10.625" customWidth="1"/>
    <col min="14" max="14" width="7.625" customWidth="1"/>
    <col min="15" max="15" width="10.625" customWidth="1"/>
    <col min="16" max="16" width="10.625" hidden="1" customWidth="1"/>
    <col min="17" max="17" width="7.625" customWidth="1"/>
    <col min="18" max="18" width="10.625" customWidth="1"/>
    <col min="19" max="19" width="10.625" hidden="1" customWidth="1"/>
    <col min="20" max="20" width="7.625" customWidth="1"/>
    <col min="21" max="21" width="10.625" customWidth="1"/>
    <col min="22" max="22" width="25.625" customWidth="1"/>
    <col min="23" max="24" width="10.625" customWidth="1"/>
    <col min="25" max="25" width="10.625" hidden="1" customWidth="1"/>
    <col min="26" max="26" width="15" customWidth="1"/>
    <col min="27" max="27" width="30.625" customWidth="1"/>
    <col min="28" max="28" width="10.625" customWidth="1"/>
    <col min="29" max="29" width="30.625" customWidth="1"/>
    <col min="30" max="44" width="10.625" customWidth="1"/>
    <col min="45" max="45" width="20.125" customWidth="1"/>
    <col min="46" max="47" width="10.75" customWidth="1"/>
  </cols>
  <sheetData>
    <row r="1" spans="1:45" ht="25.5" x14ac:dyDescent="0.25">
      <c r="A1" s="58" t="s">
        <v>6797</v>
      </c>
      <c r="B1" s="83" t="s">
        <v>59</v>
      </c>
      <c r="C1" s="138" t="s">
        <v>8654</v>
      </c>
      <c r="D1" s="136"/>
      <c r="E1" s="136"/>
      <c r="F1" s="136"/>
      <c r="G1" s="136"/>
      <c r="H1" s="136"/>
      <c r="I1" s="136"/>
      <c r="J1" s="136"/>
      <c r="K1" s="136"/>
      <c r="L1" s="137"/>
      <c r="M1" s="155" t="s">
        <v>8655</v>
      </c>
      <c r="N1" s="156"/>
      <c r="O1" s="156"/>
      <c r="P1" s="156"/>
      <c r="Q1" s="156"/>
      <c r="R1" s="156"/>
      <c r="S1" s="156"/>
      <c r="T1" s="156"/>
      <c r="U1" s="156"/>
      <c r="V1" s="156"/>
      <c r="W1" s="156"/>
      <c r="X1" s="157"/>
      <c r="Y1" s="138" t="s">
        <v>8656</v>
      </c>
      <c r="Z1" s="136"/>
      <c r="AA1" s="136"/>
      <c r="AB1" s="136"/>
      <c r="AC1" s="136"/>
      <c r="AD1" s="170" t="s">
        <v>8658</v>
      </c>
      <c r="AE1" s="171"/>
      <c r="AF1" s="171"/>
      <c r="AG1" s="171"/>
      <c r="AH1" s="171"/>
      <c r="AI1" s="171"/>
      <c r="AJ1" s="171"/>
      <c r="AK1" s="171"/>
      <c r="AL1" s="171"/>
      <c r="AM1" s="171"/>
      <c r="AN1" s="171"/>
      <c r="AO1" s="171"/>
      <c r="AP1" s="171"/>
      <c r="AQ1" s="171"/>
      <c r="AR1" s="171"/>
      <c r="AS1" s="43"/>
    </row>
    <row r="2" spans="1:45" ht="15.6" customHeight="1" x14ac:dyDescent="0.25">
      <c r="A2" s="166" t="s">
        <v>8659</v>
      </c>
      <c r="B2" s="145" t="s">
        <v>8660</v>
      </c>
      <c r="C2" s="147" t="s">
        <v>8661</v>
      </c>
      <c r="D2" s="139" t="s">
        <v>18193</v>
      </c>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43" t="s">
        <v>8680</v>
      </c>
      <c r="X2" s="145" t="s">
        <v>8681</v>
      </c>
      <c r="Y2" s="151" t="s">
        <v>8728</v>
      </c>
      <c r="Z2" s="139" t="s">
        <v>8708</v>
      </c>
      <c r="AA2" s="153" t="s">
        <v>8683</v>
      </c>
      <c r="AB2" s="164" t="s">
        <v>8684</v>
      </c>
      <c r="AC2" s="151" t="s">
        <v>8729</v>
      </c>
      <c r="AD2" s="168" t="s">
        <v>8693</v>
      </c>
      <c r="AE2" s="168" t="s">
        <v>8694</v>
      </c>
      <c r="AF2" s="158" t="s">
        <v>8695</v>
      </c>
      <c r="AG2" s="209"/>
      <c r="AH2" s="209"/>
      <c r="AI2" s="209"/>
      <c r="AJ2" s="209"/>
      <c r="AK2" s="209"/>
      <c r="AL2" s="159"/>
      <c r="AM2" s="175" t="s">
        <v>8696</v>
      </c>
      <c r="AN2" s="176"/>
      <c r="AO2" s="176"/>
      <c r="AP2" s="176"/>
      <c r="AQ2" s="176"/>
      <c r="AR2" s="176"/>
      <c r="AS2" s="162" t="s">
        <v>8644</v>
      </c>
    </row>
    <row r="3" spans="1:45" ht="90" thickBot="1" x14ac:dyDescent="0.3">
      <c r="A3" s="167"/>
      <c r="B3" s="146"/>
      <c r="C3" s="148"/>
      <c r="D3" s="139"/>
      <c r="E3" s="140"/>
      <c r="F3" s="150"/>
      <c r="G3" s="150"/>
      <c r="H3" s="140"/>
      <c r="I3" s="174"/>
      <c r="J3" s="150"/>
      <c r="K3" s="140"/>
      <c r="L3" s="161"/>
      <c r="M3" s="167"/>
      <c r="N3" s="152"/>
      <c r="O3" s="144"/>
      <c r="P3" s="150"/>
      <c r="Q3" s="152"/>
      <c r="R3" s="144"/>
      <c r="S3" s="150"/>
      <c r="T3" s="152"/>
      <c r="U3" s="144"/>
      <c r="V3" s="144"/>
      <c r="W3" s="144"/>
      <c r="X3" s="146"/>
      <c r="Y3" s="152"/>
      <c r="Z3" s="140"/>
      <c r="AA3" s="154"/>
      <c r="AB3" s="165"/>
      <c r="AC3" s="152"/>
      <c r="AD3" s="169"/>
      <c r="AE3" s="169"/>
      <c r="AF3" s="60" t="s">
        <v>8774</v>
      </c>
      <c r="AG3" s="60" t="s">
        <v>8698</v>
      </c>
      <c r="AH3" s="61" t="s">
        <v>8699</v>
      </c>
      <c r="AI3" s="84" t="s">
        <v>8775</v>
      </c>
      <c r="AJ3" s="84" t="s">
        <v>8776</v>
      </c>
      <c r="AK3" s="84" t="s">
        <v>8777</v>
      </c>
      <c r="AL3" s="84" t="s">
        <v>8778</v>
      </c>
      <c r="AM3" s="62" t="s">
        <v>8700</v>
      </c>
      <c r="AN3" s="63" t="s">
        <v>8779</v>
      </c>
      <c r="AO3" s="63" t="s">
        <v>8702</v>
      </c>
      <c r="AP3" s="63" t="s">
        <v>8703</v>
      </c>
      <c r="AQ3" s="63" t="s">
        <v>8704</v>
      </c>
      <c r="AR3" s="63" t="s">
        <v>8705</v>
      </c>
      <c r="AS3" s="163"/>
    </row>
    <row r="4" spans="1:45" ht="26.25" thickBot="1" x14ac:dyDescent="0.3">
      <c r="A4" s="18" t="s">
        <v>8562</v>
      </c>
      <c r="B4" s="19" t="s">
        <v>28</v>
      </c>
      <c r="C4" s="20" t="s">
        <v>8565</v>
      </c>
      <c r="D4" s="23" t="s">
        <v>18192</v>
      </c>
      <c r="E4" s="23" t="s">
        <v>8567</v>
      </c>
      <c r="F4" s="22" t="s">
        <v>8566</v>
      </c>
      <c r="G4" s="22" t="s">
        <v>6494</v>
      </c>
      <c r="H4" s="23" t="s">
        <v>7082</v>
      </c>
      <c r="I4" s="34" t="s">
        <v>8569</v>
      </c>
      <c r="J4" s="31" t="s">
        <v>8568</v>
      </c>
      <c r="K4" s="23" t="s">
        <v>8571</v>
      </c>
      <c r="L4" s="22" t="s">
        <v>8570</v>
      </c>
      <c r="M4" s="20" t="s">
        <v>76</v>
      </c>
      <c r="N4" s="36" t="s">
        <v>77</v>
      </c>
      <c r="O4" s="23" t="s">
        <v>79</v>
      </c>
      <c r="P4" s="22" t="s">
        <v>78</v>
      </c>
      <c r="Q4" s="36" t="s">
        <v>80</v>
      </c>
      <c r="R4" s="23" t="s">
        <v>82</v>
      </c>
      <c r="S4" s="22" t="s">
        <v>81</v>
      </c>
      <c r="T4" s="36" t="s">
        <v>83</v>
      </c>
      <c r="U4" s="23" t="s">
        <v>7</v>
      </c>
      <c r="V4" s="23" t="s">
        <v>8572</v>
      </c>
      <c r="W4" s="64" t="s">
        <v>84</v>
      </c>
      <c r="X4" s="64" t="s">
        <v>85</v>
      </c>
      <c r="Y4" s="36" t="s">
        <v>8573</v>
      </c>
      <c r="Z4" s="23" t="s">
        <v>8711</v>
      </c>
      <c r="AA4" s="23" t="s">
        <v>7153</v>
      </c>
      <c r="AB4" s="36" t="s">
        <v>8574</v>
      </c>
      <c r="AC4" s="65" t="s">
        <v>7155</v>
      </c>
      <c r="AD4" s="68" t="s">
        <v>8579</v>
      </c>
      <c r="AE4" s="69" t="s">
        <v>8580</v>
      </c>
      <c r="AF4" s="23" t="s">
        <v>24</v>
      </c>
      <c r="AG4" s="23" t="s">
        <v>8581</v>
      </c>
      <c r="AH4" s="23" t="s">
        <v>8588</v>
      </c>
      <c r="AI4" s="23" t="s">
        <v>8780</v>
      </c>
      <c r="AJ4" s="23" t="s">
        <v>8781</v>
      </c>
      <c r="AK4" s="23" t="s">
        <v>8782</v>
      </c>
      <c r="AL4" s="23" t="s">
        <v>8783</v>
      </c>
      <c r="AM4" s="20" t="s">
        <v>8582</v>
      </c>
      <c r="AN4" s="23" t="s">
        <v>8583</v>
      </c>
      <c r="AO4" s="23" t="s">
        <v>8584</v>
      </c>
      <c r="AP4" s="23" t="s">
        <v>8585</v>
      </c>
      <c r="AQ4" s="23" t="s">
        <v>8586</v>
      </c>
      <c r="AR4" s="23" t="s">
        <v>8587</v>
      </c>
      <c r="AS4" s="20" t="s">
        <v>8589</v>
      </c>
    </row>
    <row r="5" spans="1:45" x14ac:dyDescent="0.25">
      <c r="A5" s="4"/>
      <c r="B5" s="75"/>
      <c r="C5" s="1"/>
      <c r="D5" s="2"/>
      <c r="E5" s="2"/>
      <c r="F5" s="90" t="str">
        <f>IF(NOT(ISBLANK(T5W_PROPG[[#This Row],['#org+leader]])),VLOOKUP(T5W_PROPG[[#This Row],['#org+leader]],Organizaciones!$A:$C,3,FALSE),"")</f>
        <v/>
      </c>
      <c r="G5" s="3" t="str">
        <f>IF(AND(NOT(ISBLANK(T5W_PROPG[[#This Row],['#org+leader]])),T5W_PROPG[[#This Row],['#meta+hrp]]="Sí"),
VLOOKUP(CONCATENATE($A$1, " # ",VLOOKUP( T5W_PROPG[[#This Row],['#org+leader]],Clusters___Org[['#organization+name+selected]:['#meta+check_cluster_org]],2,FALSE)), Clusters___Org['#meta+check_cluster_org],1,FALSE),"")</f>
        <v/>
      </c>
      <c r="H5" s="2"/>
      <c r="I5" s="74" t="str" cm="1">
        <f t="array" ref="I5">IF(NOT(ISBLANK(T5W_PROPG[[#This Row],['#project+code_name]])),VALUE(VLOOKUP(LEFT(T5W_PROPG[[#This Row],['#project+code_name]],255),LEFT(Cluster___Org___Projects[['#project+code_name]:['#project+id]],255),2,FALSE)),"")</f>
        <v/>
      </c>
      <c r="J5"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5" s="2"/>
      <c r="L5" s="108" t="str">
        <f>IF(NOT(ISBLANK(T5W_PROPG[[#This Row],['#org+impl]])),VLOOKUP(T5W_PROPG[[#This Row],['#org+impl]],Organizaciones!$A:$C,3,FALSE),"")</f>
        <v/>
      </c>
      <c r="M5" s="1"/>
      <c r="N5" s="35" t="str" cm="1">
        <f t="array" aca="1" ref="N5" ca="1">IF(NOT(ISBLANK(T5W_PROPG[[#This Row],['#adm1+name]])),
OFFSET(Admin1_1[[#Headers],['#adm1+name]],MATCH(T5W_PROPG[[#This Row],['#adm1+name]],Admin1,0),1),
IF(ISNA(VLOOKUP(LEFT(T5W_PROPG[[#This Row],['#project+code_name]],15),LEFT(Cluster___Org___Projects[['#project+code_name]:['#project+id]],15),2,FALSE))&lt;&gt;"", "","")
)</f>
        <v/>
      </c>
      <c r="O5" s="2"/>
      <c r="P5" s="70" t="str" cm="1">
        <f t="array" ref="P5">IF(NOT(ISBLANK(T5W_PROPG[[#This Row],['#adm2+name]])),
CONCATENATE(T5W_PROPG[[#This Row],['#adm1+code]],"-",T5W_PROPG[[#This Row],['#adm2+name]]),
IF(ISNA(VLOOKUP(LEFT(T5W_PROPG[[#This Row],['#project+code_name]],15),LEFT(Cluster___Org___Projects[['#project+code_name]:['#project+id]],15),2,FALSE))&lt;&gt;"", "","")
)</f>
        <v/>
      </c>
      <c r="Q5" s="35" t="str" cm="1">
        <f t="array" ref="Q5">IF(NOT(ISBLANK(T5W_PROPG[[#This Row],['#adm2+name]])),
VLOOKUP(T5W_PROPG[[#This Row],['#meta+check_adm1code_adm2name]],Admin2_1[#All],5,FALSE),
IF(ISNA(VLOOKUP(LEFT(T5W_PROPG[[#This Row],['#project+code_name]],15),LEFT(Cluster___Org___Projects[['#project+code_name]:['#project+id]],15),2,FALSE))&lt;&gt;"", "","")
)</f>
        <v/>
      </c>
      <c r="R5" s="2"/>
      <c r="S5" s="70" t="str" cm="1">
        <f t="array" ref="S5">IF(NOT(ISBLANK(T5W_PROPG[[#This Row],['#adm3+name]])),
CONCATENATE(T5W_PROPG[[#This Row],['#adm2+code]],"-",T5W_PROPG[[#This Row],['#adm3+name]]),
IF(ISNA(VLOOKUP(LEFT(T5W_PROPG[[#This Row],['#project+code_name]],15),LEFT(Cluster___Org___Projects[['#project+code_name]:['#project+id]],15),2,FALSE))&lt;&gt;"", "","")
)</f>
        <v/>
      </c>
      <c r="T5" s="35" t="str" cm="1">
        <f t="array" ref="T5">IF(NOT(ISBLANK(T5W_PROPG[[#This Row],['#adm3+name]])),
VLOOKUP(T5W_PROPG[[#This Row],['#meta+check_adm2code_adm3name]],Admin3_1[#All],5,FALSE),
IF(ISNA(VLOOKUP(LEFT(T5W_PROPG[[#This Row],['#project+code_name]],15),LEFT(Cluster___Org___Projects[['#project+code_name]:['#project+id]],15),2,FALSE))&lt;&gt;"", "","")
)</f>
        <v/>
      </c>
      <c r="U5" s="57"/>
      <c r="V5" s="2"/>
      <c r="W5" s="95"/>
      <c r="X5" s="96"/>
      <c r="Y5" s="35"/>
      <c r="Z5" s="2"/>
      <c r="AA5" s="2"/>
      <c r="AB5" s="3" t="str" cm="1">
        <f t="array" ref="AB5">IF(T5W_PROPG[[#This Row],['#activity+name+selected]]&lt;&gt;"",VLOOKUP(LEFT(T5W_PROPG[[#This Row],['#activity+name+selected]],255),LEFT(Logframe[['#activity+name+selected]:['#activity+indicator+unit]],255),2,FALSE),"")</f>
        <v/>
      </c>
      <c r="AC5" s="3" t="str" cm="1">
        <f t="array" ref="AC5">IF(T5W_PROPG[[#This Row],['#activity+name+selected]]&lt;&gt;"",VLOOKUP(LEFT(T5W_PROPG[[#This Row],['#activity+name+selected]],255),LEFT(Logframe[['#activity+name+selected]:['#activity+indicator+unit]],255),5,FALSE),"")</f>
        <v/>
      </c>
      <c r="AD5" s="46"/>
      <c r="AE5" s="27"/>
      <c r="AF5" s="93"/>
      <c r="AG5" s="41"/>
      <c r="AH5" s="42"/>
      <c r="AI5" s="49"/>
      <c r="AJ5" s="49"/>
      <c r="AK5" s="49"/>
      <c r="AL5" s="50"/>
      <c r="AM5" s="27"/>
      <c r="AN5" s="51"/>
      <c r="AO5" s="27"/>
      <c r="AP5" s="51"/>
      <c r="AQ5" s="27"/>
      <c r="AR5" s="27"/>
      <c r="AS5" s="1"/>
    </row>
    <row r="6" spans="1:45" x14ac:dyDescent="0.25">
      <c r="A6" s="4"/>
      <c r="B6" s="75"/>
      <c r="C6" s="1"/>
      <c r="D6" s="2"/>
      <c r="E6" s="2"/>
      <c r="F6" s="90" t="str">
        <f>IF(NOT(ISBLANK(T5W_PROPG[[#This Row],['#org+leader]])),VLOOKUP(T5W_PROPG[[#This Row],['#org+leader]],Organizaciones!$A:$C,3,FALSE),"")</f>
        <v/>
      </c>
      <c r="G6" s="3" t="str">
        <f>IF(AND(NOT(ISBLANK(T5W_PROPG[[#This Row],['#org+leader]])),T5W_PROPG[[#This Row],['#meta+hrp]]="Sí"),
VLOOKUP(CONCATENATE($A$1, " # ",VLOOKUP( T5W_PROPG[[#This Row],['#org+leader]],Clusters___Org[['#organization+name+selected]:['#meta+check_cluster_org]],2,FALSE)), Clusters___Org['#meta+check_cluster_org],1,FALSE),"")</f>
        <v/>
      </c>
      <c r="H6" s="2"/>
      <c r="I6" s="74" t="str" cm="1">
        <f t="array" ref="I6">IF(NOT(ISBLANK(T5W_PROPG[[#This Row],['#project+code_name]])),VALUE(VLOOKUP(LEFT(T5W_PROPG[[#This Row],['#project+code_name]],255),LEFT(Cluster___Org___Projects[['#project+code_name]:['#project+id]],255),2,FALSE)),"")</f>
        <v/>
      </c>
      <c r="J6"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6" s="2"/>
      <c r="L6" s="108" t="str">
        <f>IF(NOT(ISBLANK(T5W_PROPG[[#This Row],['#org+impl]])),VLOOKUP(T5W_PROPG[[#This Row],['#org+impl]],Organizaciones!$A:$C,3,FALSE),"")</f>
        <v/>
      </c>
      <c r="M6" s="1"/>
      <c r="N6" s="35" t="str" cm="1">
        <f t="array" aca="1" ref="N6" ca="1">IF(NOT(ISBLANK(T5W_PROPG[[#This Row],['#adm1+name]])),
OFFSET(Admin1_1[[#Headers],['#adm1+name]],MATCH(T5W_PROPG[[#This Row],['#adm1+name]],Admin1,0),1),
IF(ISNA(VLOOKUP(LEFT(T5W_PROPG[[#This Row],['#project+code_name]],15),LEFT(Cluster___Org___Projects[['#project+code_name]:['#project+id]],15),2,FALSE))&lt;&gt;"", "","")
)</f>
        <v/>
      </c>
      <c r="O6" s="2"/>
      <c r="P6" s="70" t="str" cm="1">
        <f t="array" ref="P6">IF(NOT(ISBLANK(T5W_PROPG[[#This Row],['#adm2+name]])),
CONCATENATE(T5W_PROPG[[#This Row],['#adm1+code]],"-",T5W_PROPG[[#This Row],['#adm2+name]]),
IF(ISNA(VLOOKUP(LEFT(T5W_PROPG[[#This Row],['#project+code_name]],15),LEFT(Cluster___Org___Projects[['#project+code_name]:['#project+id]],15),2,FALSE))&lt;&gt;"", "","")
)</f>
        <v/>
      </c>
      <c r="Q6" s="35" t="str" cm="1">
        <f t="array" ref="Q6">IF(NOT(ISBLANK(T5W_PROPG[[#This Row],['#adm2+name]])),
VLOOKUP(T5W_PROPG[[#This Row],['#meta+check_adm1code_adm2name]],Admin2_1[#All],5,FALSE),
IF(ISNA(VLOOKUP(LEFT(T5W_PROPG[[#This Row],['#project+code_name]],15),LEFT(Cluster___Org___Projects[['#project+code_name]:['#project+id]],15),2,FALSE))&lt;&gt;"", "","")
)</f>
        <v/>
      </c>
      <c r="R6" s="2"/>
      <c r="S6" s="70" t="str" cm="1">
        <f t="array" ref="S6">IF(NOT(ISBLANK(T5W_PROPG[[#This Row],['#adm3+name]])),
CONCATENATE(T5W_PROPG[[#This Row],['#adm2+code]],"-",T5W_PROPG[[#This Row],['#adm3+name]]),
IF(ISNA(VLOOKUP(LEFT(T5W_PROPG[[#This Row],['#project+code_name]],15),LEFT(Cluster___Org___Projects[['#project+code_name]:['#project+id]],15),2,FALSE))&lt;&gt;"", "","")
)</f>
        <v/>
      </c>
      <c r="T6" s="35" t="str" cm="1">
        <f t="array" ref="T6">IF(NOT(ISBLANK(T5W_PROPG[[#This Row],['#adm3+name]])),
VLOOKUP(T5W_PROPG[[#This Row],['#meta+check_adm2code_adm3name]],Admin3_1[#All],5,FALSE),
IF(ISNA(VLOOKUP(LEFT(T5W_PROPG[[#This Row],['#project+code_name]],15),LEFT(Cluster___Org___Projects[['#project+code_name]:['#project+id]],15),2,FALSE))&lt;&gt;"", "","")
)</f>
        <v/>
      </c>
      <c r="U6" s="57"/>
      <c r="V6" s="2"/>
      <c r="W6" s="95"/>
      <c r="X6" s="96"/>
      <c r="Y6" s="35"/>
      <c r="Z6" s="2"/>
      <c r="AA6" s="2"/>
      <c r="AB6" s="3" t="str" cm="1">
        <f t="array" ref="AB6">IF(T5W_PROPG[[#This Row],['#activity+name+selected]]&lt;&gt;"",VLOOKUP(LEFT(T5W_PROPG[[#This Row],['#activity+name+selected]],255),LEFT(Logframe[['#activity+name+selected]:['#activity+indicator+unit]],255),2,FALSE),"")</f>
        <v/>
      </c>
      <c r="AC6" s="3" t="str" cm="1">
        <f t="array" ref="AC6">IF(T5W_PROPG[[#This Row],['#activity+name+selected]]&lt;&gt;"",VLOOKUP(LEFT(T5W_PROPG[[#This Row],['#activity+name+selected]],255),LEFT(Logframe[['#activity+name+selected]:['#activity+indicator+unit]],255),5,FALSE),"")</f>
        <v/>
      </c>
      <c r="AD6" s="47"/>
      <c r="AE6" s="27"/>
      <c r="AF6" s="93"/>
      <c r="AG6" s="41"/>
      <c r="AH6" s="42"/>
      <c r="AI6" s="49"/>
      <c r="AJ6" s="49"/>
      <c r="AK6" s="49"/>
      <c r="AL6" s="42"/>
      <c r="AM6" s="27"/>
      <c r="AN6" s="52"/>
      <c r="AO6" s="27"/>
      <c r="AP6" s="52"/>
      <c r="AQ6" s="27"/>
      <c r="AR6" s="27"/>
      <c r="AS6" s="1"/>
    </row>
    <row r="7" spans="1:45" x14ac:dyDescent="0.25">
      <c r="A7" s="4"/>
      <c r="B7" s="75"/>
      <c r="C7" s="1"/>
      <c r="D7" s="2"/>
      <c r="E7" s="2"/>
      <c r="F7" s="90" t="str">
        <f>IF(NOT(ISBLANK(T5W_PROPG[[#This Row],['#org+leader]])),VLOOKUP(T5W_PROPG[[#This Row],['#org+leader]],Organizaciones!$A:$C,3,FALSE),"")</f>
        <v/>
      </c>
      <c r="G7" s="3" t="str">
        <f>IF(AND(NOT(ISBLANK(T5W_PROPG[[#This Row],['#org+leader]])),T5W_PROPG[[#This Row],['#meta+hrp]]="Sí"),
VLOOKUP(CONCATENATE($A$1, " # ",VLOOKUP( T5W_PROPG[[#This Row],['#org+leader]],Clusters___Org[['#organization+name+selected]:['#meta+check_cluster_org]],2,FALSE)), Clusters___Org['#meta+check_cluster_org],1,FALSE),"")</f>
        <v/>
      </c>
      <c r="H7" s="2"/>
      <c r="I7" s="74" t="str" cm="1">
        <f t="array" ref="I7">IF(NOT(ISBLANK(T5W_PROPG[[#This Row],['#project+code_name]])),VALUE(VLOOKUP(LEFT(T5W_PROPG[[#This Row],['#project+code_name]],255),LEFT(Cluster___Org___Projects[['#project+code_name]:['#project+id]],255),2,FALSE)),"")</f>
        <v/>
      </c>
      <c r="J7"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7" s="2"/>
      <c r="L7" s="108" t="str">
        <f>IF(NOT(ISBLANK(T5W_PROPG[[#This Row],['#org+impl]])),VLOOKUP(T5W_PROPG[[#This Row],['#org+impl]],Organizaciones!$A:$C,3,FALSE),"")</f>
        <v/>
      </c>
      <c r="M7" s="1"/>
      <c r="N7" s="35" t="str" cm="1">
        <f t="array" aca="1" ref="N7" ca="1">IF(NOT(ISBLANK(T5W_PROPG[[#This Row],['#adm1+name]])),
OFFSET(Admin1_1[[#Headers],['#adm1+name]],MATCH(T5W_PROPG[[#This Row],['#adm1+name]],Admin1,0),1),
IF(ISNA(VLOOKUP(LEFT(T5W_PROPG[[#This Row],['#project+code_name]],15),LEFT(Cluster___Org___Projects[['#project+code_name]:['#project+id]],15),2,FALSE))&lt;&gt;"", "","")
)</f>
        <v/>
      </c>
      <c r="O7" s="2"/>
      <c r="P7" s="70" t="str" cm="1">
        <f t="array" ref="P7">IF(NOT(ISBLANK(T5W_PROPG[[#This Row],['#adm2+name]])),
CONCATENATE(T5W_PROPG[[#This Row],['#adm1+code]],"-",T5W_PROPG[[#This Row],['#adm2+name]]),
IF(ISNA(VLOOKUP(LEFT(T5W_PROPG[[#This Row],['#project+code_name]],15),LEFT(Cluster___Org___Projects[['#project+code_name]:['#project+id]],15),2,FALSE))&lt;&gt;"", "","")
)</f>
        <v/>
      </c>
      <c r="Q7" s="35" t="str" cm="1">
        <f t="array" ref="Q7">IF(NOT(ISBLANK(T5W_PROPG[[#This Row],['#adm2+name]])),
VLOOKUP(T5W_PROPG[[#This Row],['#meta+check_adm1code_adm2name]],Admin2_1[#All],5,FALSE),
IF(ISNA(VLOOKUP(LEFT(T5W_PROPG[[#This Row],['#project+code_name]],15),LEFT(Cluster___Org___Projects[['#project+code_name]:['#project+id]],15),2,FALSE))&lt;&gt;"", "","")
)</f>
        <v/>
      </c>
      <c r="R7" s="2"/>
      <c r="S7" s="70" t="str" cm="1">
        <f t="array" ref="S7">IF(NOT(ISBLANK(T5W_PROPG[[#This Row],['#adm3+name]])),
CONCATENATE(T5W_PROPG[[#This Row],['#adm2+code]],"-",T5W_PROPG[[#This Row],['#adm3+name]]),
IF(ISNA(VLOOKUP(LEFT(T5W_PROPG[[#This Row],['#project+code_name]],15),LEFT(Cluster___Org___Projects[['#project+code_name]:['#project+id]],15),2,FALSE))&lt;&gt;"", "","")
)</f>
        <v/>
      </c>
      <c r="T7" s="35" t="str" cm="1">
        <f t="array" ref="T7">IF(NOT(ISBLANK(T5W_PROPG[[#This Row],['#adm3+name]])),
VLOOKUP(T5W_PROPG[[#This Row],['#meta+check_adm2code_adm3name]],Admin3_1[#All],5,FALSE),
IF(ISNA(VLOOKUP(LEFT(T5W_PROPG[[#This Row],['#project+code_name]],15),LEFT(Cluster___Org___Projects[['#project+code_name]:['#project+id]],15),2,FALSE))&lt;&gt;"", "","")
)</f>
        <v/>
      </c>
      <c r="U7" s="57"/>
      <c r="V7" s="2"/>
      <c r="W7" s="95"/>
      <c r="X7" s="96"/>
      <c r="Y7" s="35"/>
      <c r="Z7" s="2"/>
      <c r="AA7" s="2"/>
      <c r="AB7" s="3" t="str" cm="1">
        <f t="array" ref="AB7">IF(T5W_PROPG[[#This Row],['#activity+name+selected]]&lt;&gt;"",VLOOKUP(LEFT(T5W_PROPG[[#This Row],['#activity+name+selected]],255),LEFT(Logframe[['#activity+name+selected]:['#activity+indicator+unit]],255),2,FALSE),"")</f>
        <v/>
      </c>
      <c r="AC7" s="3" t="str" cm="1">
        <f t="array" ref="AC7">IF(T5W_PROPG[[#This Row],['#activity+name+selected]]&lt;&gt;"",VLOOKUP(LEFT(T5W_PROPG[[#This Row],['#activity+name+selected]],255),LEFT(Logframe[['#activity+name+selected]:['#activity+indicator+unit]],255),5,FALSE),"")</f>
        <v/>
      </c>
      <c r="AD7" s="47"/>
      <c r="AE7" s="27"/>
      <c r="AF7" s="93"/>
      <c r="AG7" s="41"/>
      <c r="AH7" s="42"/>
      <c r="AI7" s="49"/>
      <c r="AJ7" s="49"/>
      <c r="AK7" s="49"/>
      <c r="AL7" s="42"/>
      <c r="AM7" s="27"/>
      <c r="AN7" s="52"/>
      <c r="AO7" s="27"/>
      <c r="AP7" s="52"/>
      <c r="AQ7" s="27"/>
      <c r="AR7" s="27"/>
      <c r="AS7" s="1"/>
    </row>
    <row r="8" spans="1:45" x14ac:dyDescent="0.25">
      <c r="A8" s="4"/>
      <c r="B8" s="75"/>
      <c r="C8" s="1"/>
      <c r="D8" s="2"/>
      <c r="E8" s="2"/>
      <c r="F8" s="104" t="str">
        <f>IF(NOT(ISBLANK(T5W_PROPG[[#This Row],['#org+leader]])),VLOOKUP(T5W_PROPG[[#This Row],['#org+leader]],Organizaciones!$A:$C,3,FALSE),"")</f>
        <v/>
      </c>
      <c r="G8" s="3" t="str">
        <f>IF(AND(NOT(ISBLANK(T5W_PROPG[[#This Row],['#org+leader]])),T5W_PROPG[[#This Row],['#meta+hrp]]="Sí"),
VLOOKUP(CONCATENATE($A$1, " # ",VLOOKUP( T5W_PROPG[[#This Row],['#org+leader]],Clusters___Org[['#organization+name+selected]:['#meta+check_cluster_org]],2,FALSE)), Clusters___Org['#meta+check_cluster_org],1,FALSE),"")</f>
        <v/>
      </c>
      <c r="H8" s="2"/>
      <c r="I8" s="74" t="str" cm="1">
        <f t="array" ref="I8">IF(NOT(ISBLANK(T5W_PROPG[[#This Row],['#project+code_name]])),VALUE(VLOOKUP(LEFT(T5W_PROPG[[#This Row],['#project+code_name]],255),LEFT(Cluster___Org___Projects[['#project+code_name]:['#project+id]],255),2,FALSE)),"")</f>
        <v/>
      </c>
      <c r="J8"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8" s="2"/>
      <c r="L8" s="108" t="str">
        <f>IF(NOT(ISBLANK(T5W_PROPG[[#This Row],['#org+impl]])),VLOOKUP(T5W_PROPG[[#This Row],['#org+impl]],Organizaciones!$A:$C,3,FALSE),"")</f>
        <v/>
      </c>
      <c r="M8" s="1"/>
      <c r="N8" s="35" t="str" cm="1">
        <f t="array" aca="1" ref="N8" ca="1">IF(NOT(ISBLANK(T5W_PROPG[[#This Row],['#adm1+name]])),
OFFSET(Admin1_1[[#Headers],['#adm1+name]],MATCH(T5W_PROPG[[#This Row],['#adm1+name]],Admin1,0),1),
IF(ISNA(VLOOKUP(LEFT(T5W_PROPG[[#This Row],['#project+code_name]],15),LEFT(Cluster___Org___Projects[['#project+code_name]:['#project+id]],15),2,FALSE))&lt;&gt;"", "","")
)</f>
        <v/>
      </c>
      <c r="O8" s="2"/>
      <c r="P8" s="70" t="str" cm="1">
        <f t="array" ref="P8">IF(NOT(ISBLANK(T5W_PROPG[[#This Row],['#adm2+name]])),
CONCATENATE(T5W_PROPG[[#This Row],['#adm1+code]],"-",T5W_PROPG[[#This Row],['#adm2+name]]),
IF(ISNA(VLOOKUP(LEFT(T5W_PROPG[[#This Row],['#project+code_name]],15),LEFT(Cluster___Org___Projects[['#project+code_name]:['#project+id]],15),2,FALSE))&lt;&gt;"", "","")
)</f>
        <v/>
      </c>
      <c r="Q8" s="35" t="str" cm="1">
        <f t="array" ref="Q8">IF(NOT(ISBLANK(T5W_PROPG[[#This Row],['#adm2+name]])),
VLOOKUP(T5W_PROPG[[#This Row],['#meta+check_adm1code_adm2name]],Admin2_1[#All],5,FALSE),
IF(ISNA(VLOOKUP(LEFT(T5W_PROPG[[#This Row],['#project+code_name]],15),LEFT(Cluster___Org___Projects[['#project+code_name]:['#project+id]],15),2,FALSE))&lt;&gt;"", "","")
)</f>
        <v/>
      </c>
      <c r="R8" s="2"/>
      <c r="S8" s="70" t="str" cm="1">
        <f t="array" ref="S8">IF(NOT(ISBLANK(T5W_PROPG[[#This Row],['#adm3+name]])),
CONCATENATE(T5W_PROPG[[#This Row],['#adm2+code]],"-",T5W_PROPG[[#This Row],['#adm3+name]]),
IF(ISNA(VLOOKUP(LEFT(T5W_PROPG[[#This Row],['#project+code_name]],15),LEFT(Cluster___Org___Projects[['#project+code_name]:['#project+id]],15),2,FALSE))&lt;&gt;"", "","")
)</f>
        <v/>
      </c>
      <c r="T8" s="35" t="str" cm="1">
        <f t="array" ref="T8">IF(NOT(ISBLANK(T5W_PROPG[[#This Row],['#adm3+name]])),
VLOOKUP(T5W_PROPG[[#This Row],['#meta+check_adm2code_adm3name]],Admin3_1[#All],5,FALSE),
IF(ISNA(VLOOKUP(LEFT(T5W_PROPG[[#This Row],['#project+code_name]],15),LEFT(Cluster___Org___Projects[['#project+code_name]:['#project+id]],15),2,FALSE))&lt;&gt;"", "","")
)</f>
        <v/>
      </c>
      <c r="U8" s="57"/>
      <c r="V8" s="2"/>
      <c r="W8" s="95"/>
      <c r="X8" s="96"/>
      <c r="Y8" s="35"/>
      <c r="Z8" s="2"/>
      <c r="AA8" s="2"/>
      <c r="AB8" s="3" t="str" cm="1">
        <f t="array" ref="AB8">IF(T5W_PROPG[[#This Row],['#activity+name+selected]]&lt;&gt;"",VLOOKUP(LEFT(T5W_PROPG[[#This Row],['#activity+name+selected]],255),LEFT(Logframe[['#activity+name+selected]:['#activity+indicator+unit]],255),2,FALSE),"")</f>
        <v/>
      </c>
      <c r="AC8" s="3" t="str" cm="1">
        <f t="array" ref="AC8">IF(T5W_PROPG[[#This Row],['#activity+name+selected]]&lt;&gt;"",VLOOKUP(LEFT(T5W_PROPG[[#This Row],['#activity+name+selected]],255),LEFT(Logframe[['#activity+name+selected]:['#activity+indicator+unit]],255),5,FALSE),"")</f>
        <v/>
      </c>
      <c r="AD8" s="47"/>
      <c r="AE8" s="27"/>
      <c r="AF8" s="93"/>
      <c r="AG8" s="41"/>
      <c r="AH8" s="42"/>
      <c r="AI8" s="49"/>
      <c r="AJ8" s="49"/>
      <c r="AK8" s="49"/>
      <c r="AL8" s="42"/>
      <c r="AM8" s="27"/>
      <c r="AN8" s="52"/>
      <c r="AO8" s="27"/>
      <c r="AP8" s="52"/>
      <c r="AQ8" s="27"/>
      <c r="AR8" s="27"/>
      <c r="AS8" s="1"/>
    </row>
    <row r="9" spans="1:45" x14ac:dyDescent="0.25">
      <c r="A9" s="4"/>
      <c r="B9" s="75"/>
      <c r="C9" s="1"/>
      <c r="D9" s="2"/>
      <c r="E9" s="2"/>
      <c r="F9" s="104" t="str">
        <f>IF(NOT(ISBLANK(T5W_PROPG[[#This Row],['#org+leader]])),VLOOKUP(T5W_PROPG[[#This Row],['#org+leader]],Organizaciones!$A:$C,3,FALSE),"")</f>
        <v/>
      </c>
      <c r="G9" s="3" t="str">
        <f>IF(AND(NOT(ISBLANK(T5W_PROPG[[#This Row],['#org+leader]])),T5W_PROPG[[#This Row],['#meta+hrp]]="Sí"),
VLOOKUP(CONCATENATE($A$1, " # ",VLOOKUP( T5W_PROPG[[#This Row],['#org+leader]],Clusters___Org[['#organization+name+selected]:['#meta+check_cluster_org]],2,FALSE)), Clusters___Org['#meta+check_cluster_org],1,FALSE),"")</f>
        <v/>
      </c>
      <c r="H9" s="2"/>
      <c r="I9" s="74" t="str" cm="1">
        <f t="array" ref="I9">IF(NOT(ISBLANK(T5W_PROPG[[#This Row],['#project+code_name]])),VALUE(VLOOKUP(LEFT(T5W_PROPG[[#This Row],['#project+code_name]],255),LEFT(Cluster___Org___Projects[['#project+code_name]:['#project+id]],255),2,FALSE)),"")</f>
        <v/>
      </c>
      <c r="J9"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9" s="2"/>
      <c r="L9" s="108" t="str">
        <f>IF(NOT(ISBLANK(T5W_PROPG[[#This Row],['#org+impl]])),VLOOKUP(T5W_PROPG[[#This Row],['#org+impl]],Organizaciones!$A:$C,3,FALSE),"")</f>
        <v/>
      </c>
      <c r="M9" s="1"/>
      <c r="N9" s="35" t="str" cm="1">
        <f t="array" aca="1" ref="N9" ca="1">IF(NOT(ISBLANK(T5W_PROPG[[#This Row],['#adm1+name]])),
OFFSET(Admin1_1[[#Headers],['#adm1+name]],MATCH(T5W_PROPG[[#This Row],['#adm1+name]],Admin1,0),1),
IF(ISNA(VLOOKUP(LEFT(T5W_PROPG[[#This Row],['#project+code_name]],15),LEFT(Cluster___Org___Projects[['#project+code_name]:['#project+id]],15),2,FALSE))&lt;&gt;"", "","")
)</f>
        <v/>
      </c>
      <c r="O9" s="2"/>
      <c r="P9" s="70" t="str" cm="1">
        <f t="array" ref="P9">IF(NOT(ISBLANK(T5W_PROPG[[#This Row],['#adm2+name]])),
CONCATENATE(T5W_PROPG[[#This Row],['#adm1+code]],"-",T5W_PROPG[[#This Row],['#adm2+name]]),
IF(ISNA(VLOOKUP(LEFT(T5W_PROPG[[#This Row],['#project+code_name]],15),LEFT(Cluster___Org___Projects[['#project+code_name]:['#project+id]],15),2,FALSE))&lt;&gt;"", "","")
)</f>
        <v/>
      </c>
      <c r="Q9" s="35" t="str" cm="1">
        <f t="array" ref="Q9">IF(NOT(ISBLANK(T5W_PROPG[[#This Row],['#adm2+name]])),
VLOOKUP(T5W_PROPG[[#This Row],['#meta+check_adm1code_adm2name]],Admin2_1[#All],5,FALSE),
IF(ISNA(VLOOKUP(LEFT(T5W_PROPG[[#This Row],['#project+code_name]],15),LEFT(Cluster___Org___Projects[['#project+code_name]:['#project+id]],15),2,FALSE))&lt;&gt;"", "","")
)</f>
        <v/>
      </c>
      <c r="R9" s="2"/>
      <c r="S9" s="70" t="str" cm="1">
        <f t="array" ref="S9">IF(NOT(ISBLANK(T5W_PROPG[[#This Row],['#adm3+name]])),
CONCATENATE(T5W_PROPG[[#This Row],['#adm2+code]],"-",T5W_PROPG[[#This Row],['#adm3+name]]),
IF(ISNA(VLOOKUP(LEFT(T5W_PROPG[[#This Row],['#project+code_name]],15),LEFT(Cluster___Org___Projects[['#project+code_name]:['#project+id]],15),2,FALSE))&lt;&gt;"", "","")
)</f>
        <v/>
      </c>
      <c r="T9" s="35" t="str" cm="1">
        <f t="array" ref="T9">IF(NOT(ISBLANK(T5W_PROPG[[#This Row],['#adm3+name]])),
VLOOKUP(T5W_PROPG[[#This Row],['#meta+check_adm2code_adm3name]],Admin3_1[#All],5,FALSE),
IF(ISNA(VLOOKUP(LEFT(T5W_PROPG[[#This Row],['#project+code_name]],15),LEFT(Cluster___Org___Projects[['#project+code_name]:['#project+id]],15),2,FALSE))&lt;&gt;"", "","")
)</f>
        <v/>
      </c>
      <c r="U9" s="57"/>
      <c r="V9" s="2"/>
      <c r="W9" s="95"/>
      <c r="X9" s="96"/>
      <c r="Y9" s="35"/>
      <c r="Z9" s="2"/>
      <c r="AA9" s="2"/>
      <c r="AB9" s="3" t="str" cm="1">
        <f t="array" ref="AB9">IF(T5W_PROPG[[#This Row],['#activity+name+selected]]&lt;&gt;"",VLOOKUP(LEFT(T5W_PROPG[[#This Row],['#activity+name+selected]],255),LEFT(Logframe[['#activity+name+selected]:['#activity+indicator+unit]],255),2,FALSE),"")</f>
        <v/>
      </c>
      <c r="AC9" s="3" t="str" cm="1">
        <f t="array" ref="AC9">IF(T5W_PROPG[[#This Row],['#activity+name+selected]]&lt;&gt;"",VLOOKUP(LEFT(T5W_PROPG[[#This Row],['#activity+name+selected]],255),LEFT(Logframe[['#activity+name+selected]:['#activity+indicator+unit]],255),5,FALSE),"")</f>
        <v/>
      </c>
      <c r="AD9" s="47"/>
      <c r="AE9" s="27"/>
      <c r="AF9" s="93"/>
      <c r="AG9" s="41"/>
      <c r="AH9" s="42"/>
      <c r="AI9" s="49"/>
      <c r="AJ9" s="49"/>
      <c r="AK9" s="49"/>
      <c r="AL9" s="42"/>
      <c r="AM9" s="27"/>
      <c r="AN9" s="52"/>
      <c r="AO9" s="27"/>
      <c r="AP9" s="52"/>
      <c r="AQ9" s="27"/>
      <c r="AR9" s="27"/>
      <c r="AS9" s="1"/>
    </row>
    <row r="10" spans="1:45" x14ac:dyDescent="0.25">
      <c r="A10" s="4"/>
      <c r="B10" s="75"/>
      <c r="C10" s="2"/>
      <c r="D10" s="2"/>
      <c r="E10" s="2"/>
      <c r="F10" s="90" t="str">
        <f>IF(NOT(ISBLANK(T5W_PROPG[[#This Row],['#org+leader]])),VLOOKUP(T5W_PROPG[[#This Row],['#org+leader]],Organizaciones!$A:$C,3,FALSE),"")</f>
        <v/>
      </c>
      <c r="G10" s="3" t="str">
        <f>IF(AND(NOT(ISBLANK(T5W_PROPG[[#This Row],['#org+leader]])),T5W_PROPG[[#This Row],['#meta+hrp]]="Sí"),
VLOOKUP(CONCATENATE($A$1, " # ",VLOOKUP( T5W_PROPG[[#This Row],['#org+leader]],Clusters___Org[['#organization+name+selected]:['#meta+check_cluster_org]],2,FALSE)), Clusters___Org['#meta+check_cluster_org],1,FALSE),"")</f>
        <v/>
      </c>
      <c r="H10" s="2"/>
      <c r="I10" s="74" t="str" cm="1">
        <f t="array" ref="I10">IF(NOT(ISBLANK(T5W_PROPG[[#This Row],['#project+code_name]])),VALUE(VLOOKUP(LEFT(T5W_PROPG[[#This Row],['#project+code_name]],255),LEFT(Cluster___Org___Projects[['#project+code_name]:['#project+id]],255),2,FALSE)),"")</f>
        <v/>
      </c>
      <c r="J10"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0" s="2"/>
      <c r="L10" s="108" t="str">
        <f>IF(NOT(ISBLANK(T5W_PROPG[[#This Row],['#org+impl]])),VLOOKUP(T5W_PROPG[[#This Row],['#org+impl]],Organizaciones!$A:$C,3,FALSE),"")</f>
        <v/>
      </c>
      <c r="M10" s="1"/>
      <c r="N10" s="35" t="str" cm="1">
        <f t="array" aca="1" ref="N10" ca="1">IF(NOT(ISBLANK(T5W_PROPG[[#This Row],['#adm1+name]])),
OFFSET(Admin1_1[[#Headers],['#adm1+name]],MATCH(T5W_PROPG[[#This Row],['#adm1+name]],Admin1,0),1),
IF(ISNA(VLOOKUP(LEFT(T5W_PROPG[[#This Row],['#project+code_name]],15),LEFT(Cluster___Org___Projects[['#project+code_name]:['#project+id]],15),2,FALSE))&lt;&gt;"", "","")
)</f>
        <v/>
      </c>
      <c r="O10" s="2"/>
      <c r="P10" s="70" t="str" cm="1">
        <f t="array" ref="P10">IF(NOT(ISBLANK(T5W_PROPG[[#This Row],['#adm2+name]])),
CONCATENATE(T5W_PROPG[[#This Row],['#adm1+code]],"-",T5W_PROPG[[#This Row],['#adm2+name]]),
IF(ISNA(VLOOKUP(LEFT(T5W_PROPG[[#This Row],['#project+code_name]],15),LEFT(Cluster___Org___Projects[['#project+code_name]:['#project+id]],15),2,FALSE))&lt;&gt;"", "","")
)</f>
        <v/>
      </c>
      <c r="Q10" s="35" t="str" cm="1">
        <f t="array" ref="Q10">IF(NOT(ISBLANK(T5W_PROPG[[#This Row],['#adm2+name]])),
VLOOKUP(T5W_PROPG[[#This Row],['#meta+check_adm1code_adm2name]],Admin2_1[#All],5,FALSE),
IF(ISNA(VLOOKUP(LEFT(T5W_PROPG[[#This Row],['#project+code_name]],15),LEFT(Cluster___Org___Projects[['#project+code_name]:['#project+id]],15),2,FALSE))&lt;&gt;"", "","")
)</f>
        <v/>
      </c>
      <c r="R10" s="2"/>
      <c r="S10" s="70" t="str" cm="1">
        <f t="array" ref="S10">IF(NOT(ISBLANK(T5W_PROPG[[#This Row],['#adm3+name]])),
CONCATENATE(T5W_PROPG[[#This Row],['#adm2+code]],"-",T5W_PROPG[[#This Row],['#adm3+name]]),
IF(ISNA(VLOOKUP(LEFT(T5W_PROPG[[#This Row],['#project+code_name]],15),LEFT(Cluster___Org___Projects[['#project+code_name]:['#project+id]],15),2,FALSE))&lt;&gt;"", "","")
)</f>
        <v/>
      </c>
      <c r="T10" s="35" t="str" cm="1">
        <f t="array" ref="T10">IF(NOT(ISBLANK(T5W_PROPG[[#This Row],['#adm3+name]])),
VLOOKUP(T5W_PROPG[[#This Row],['#meta+check_adm2code_adm3name]],Admin3_1[#All],5,FALSE),
IF(ISNA(VLOOKUP(LEFT(T5W_PROPG[[#This Row],['#project+code_name]],15),LEFT(Cluster___Org___Projects[['#project+code_name]:['#project+id]],15),2,FALSE))&lt;&gt;"", "","")
)</f>
        <v/>
      </c>
      <c r="U10" s="57"/>
      <c r="V10" s="2"/>
      <c r="W10" s="95"/>
      <c r="X10" s="96"/>
      <c r="Y10" s="35"/>
      <c r="Z10" s="2"/>
      <c r="AA10" s="2"/>
      <c r="AB10" s="3" t="str" cm="1">
        <f t="array" ref="AB10">IF(T5W_PROPG[[#This Row],['#activity+name+selected]]&lt;&gt;"",VLOOKUP(LEFT(T5W_PROPG[[#This Row],['#activity+name+selected]],255),LEFT(Logframe[['#activity+name+selected]:['#activity+indicator+unit]],255),2,FALSE),"")</f>
        <v/>
      </c>
      <c r="AC10" s="3" t="str" cm="1">
        <f t="array" ref="AC10">IF(T5W_PROPG[[#This Row],['#activity+name+selected]]&lt;&gt;"",VLOOKUP(LEFT(T5W_PROPG[[#This Row],['#activity+name+selected]],255),LEFT(Logframe[['#activity+name+selected]:['#activity+indicator+unit]],255),5,FALSE),"")</f>
        <v/>
      </c>
      <c r="AD10" s="47"/>
      <c r="AE10" s="27"/>
      <c r="AF10" s="93"/>
      <c r="AG10" s="41"/>
      <c r="AH10" s="42"/>
      <c r="AI10" s="49"/>
      <c r="AJ10" s="49"/>
      <c r="AK10" s="49"/>
      <c r="AL10" s="42"/>
      <c r="AM10" s="27"/>
      <c r="AN10" s="52"/>
      <c r="AO10" s="27"/>
      <c r="AP10" s="52"/>
      <c r="AQ10" s="27"/>
      <c r="AR10" s="27"/>
      <c r="AS10" s="1"/>
    </row>
    <row r="11" spans="1:45" x14ac:dyDescent="0.25">
      <c r="A11" s="4"/>
      <c r="B11" s="75"/>
      <c r="C11" s="2"/>
      <c r="D11" s="2"/>
      <c r="E11" s="2"/>
      <c r="F11" s="90" t="str">
        <f>IF(NOT(ISBLANK(T5W_PROPG[[#This Row],['#org+leader]])),VLOOKUP(T5W_PROPG[[#This Row],['#org+leader]],Organizaciones!$A:$C,3,FALSE),"")</f>
        <v/>
      </c>
      <c r="G11" s="3" t="str">
        <f>IF(AND(NOT(ISBLANK(T5W_PROPG[[#This Row],['#org+leader]])),T5W_PROPG[[#This Row],['#meta+hrp]]="Sí"),
VLOOKUP(CONCATENATE($A$1, " # ",VLOOKUP( T5W_PROPG[[#This Row],['#org+leader]],Clusters___Org[['#organization+name+selected]:['#meta+check_cluster_org]],2,FALSE)), Clusters___Org['#meta+check_cluster_org],1,FALSE),"")</f>
        <v/>
      </c>
      <c r="H11" s="2"/>
      <c r="I11" s="74" t="str" cm="1">
        <f t="array" ref="I11">IF(NOT(ISBLANK(T5W_PROPG[[#This Row],['#project+code_name]])),VALUE(VLOOKUP(LEFT(T5W_PROPG[[#This Row],['#project+code_name]],255),LEFT(Cluster___Org___Projects[['#project+code_name]:['#project+id]],255),2,FALSE)),"")</f>
        <v/>
      </c>
      <c r="J11"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1" s="2"/>
      <c r="L11" s="108" t="str">
        <f>IF(NOT(ISBLANK(T5W_PROPG[[#This Row],['#org+impl]])),VLOOKUP(T5W_PROPG[[#This Row],['#org+impl]],Organizaciones!$A:$C,3,FALSE),"")</f>
        <v/>
      </c>
      <c r="M11" s="1"/>
      <c r="N11" s="35" t="str" cm="1">
        <f t="array" aca="1" ref="N11" ca="1">IF(NOT(ISBLANK(T5W_PROPG[[#This Row],['#adm1+name]])),
OFFSET(Admin1_1[[#Headers],['#adm1+name]],MATCH(T5W_PROPG[[#This Row],['#adm1+name]],Admin1,0),1),
IF(ISNA(VLOOKUP(LEFT(T5W_PROPG[[#This Row],['#project+code_name]],15),LEFT(Cluster___Org___Projects[['#project+code_name]:['#project+id]],15),2,FALSE))&lt;&gt;"", "","")
)</f>
        <v/>
      </c>
      <c r="O11" s="2"/>
      <c r="P11" s="70" t="str" cm="1">
        <f t="array" ref="P11">IF(NOT(ISBLANK(T5W_PROPG[[#This Row],['#adm2+name]])),
CONCATENATE(T5W_PROPG[[#This Row],['#adm1+code]],"-",T5W_PROPG[[#This Row],['#adm2+name]]),
IF(ISNA(VLOOKUP(LEFT(T5W_PROPG[[#This Row],['#project+code_name]],15),LEFT(Cluster___Org___Projects[['#project+code_name]:['#project+id]],15),2,FALSE))&lt;&gt;"", "","")
)</f>
        <v/>
      </c>
      <c r="Q11" s="35" t="str" cm="1">
        <f t="array" ref="Q11">IF(NOT(ISBLANK(T5W_PROPG[[#This Row],['#adm2+name]])),
VLOOKUP(T5W_PROPG[[#This Row],['#meta+check_adm1code_adm2name]],Admin2_1[#All],5,FALSE),
IF(ISNA(VLOOKUP(LEFT(T5W_PROPG[[#This Row],['#project+code_name]],15),LEFT(Cluster___Org___Projects[['#project+code_name]:['#project+id]],15),2,FALSE))&lt;&gt;"", "","")
)</f>
        <v/>
      </c>
      <c r="R11" s="2"/>
      <c r="S11" s="70" t="str" cm="1">
        <f t="array" ref="S11">IF(NOT(ISBLANK(T5W_PROPG[[#This Row],['#adm3+name]])),
CONCATENATE(T5W_PROPG[[#This Row],['#adm2+code]],"-",T5W_PROPG[[#This Row],['#adm3+name]]),
IF(ISNA(VLOOKUP(LEFT(T5W_PROPG[[#This Row],['#project+code_name]],15),LEFT(Cluster___Org___Projects[['#project+code_name]:['#project+id]],15),2,FALSE))&lt;&gt;"", "","")
)</f>
        <v/>
      </c>
      <c r="T11" s="35" t="str" cm="1">
        <f t="array" ref="T11">IF(NOT(ISBLANK(T5W_PROPG[[#This Row],['#adm3+name]])),
VLOOKUP(T5W_PROPG[[#This Row],['#meta+check_adm2code_adm3name]],Admin3_1[#All],5,FALSE),
IF(ISNA(VLOOKUP(LEFT(T5W_PROPG[[#This Row],['#project+code_name]],15),LEFT(Cluster___Org___Projects[['#project+code_name]:['#project+id]],15),2,FALSE))&lt;&gt;"", "","")
)</f>
        <v/>
      </c>
      <c r="U11" s="57"/>
      <c r="V11" s="2"/>
      <c r="W11" s="95"/>
      <c r="X11" s="96"/>
      <c r="Y11" s="35"/>
      <c r="Z11" s="2"/>
      <c r="AA11" s="2"/>
      <c r="AB11" s="3" t="str" cm="1">
        <f t="array" ref="AB11">IF(T5W_PROPG[[#This Row],['#activity+name+selected]]&lt;&gt;"",VLOOKUP(LEFT(T5W_PROPG[[#This Row],['#activity+name+selected]],255),LEFT(Logframe[['#activity+name+selected]:['#activity+indicator+unit]],255),2,FALSE),"")</f>
        <v/>
      </c>
      <c r="AC11" s="3" t="str" cm="1">
        <f t="array" ref="AC11">IF(T5W_PROPG[[#This Row],['#activity+name+selected]]&lt;&gt;"",VLOOKUP(LEFT(T5W_PROPG[[#This Row],['#activity+name+selected]],255),LEFT(Logframe[['#activity+name+selected]:['#activity+indicator+unit]],255),5,FALSE),"")</f>
        <v/>
      </c>
      <c r="AD11" s="47"/>
      <c r="AE11" s="27"/>
      <c r="AF11" s="93"/>
      <c r="AG11" s="41"/>
      <c r="AH11" s="42"/>
      <c r="AI11" s="49"/>
      <c r="AJ11" s="49"/>
      <c r="AK11" s="49"/>
      <c r="AL11" s="42"/>
      <c r="AM11" s="27"/>
      <c r="AN11" s="52"/>
      <c r="AO11" s="27"/>
      <c r="AP11" s="52"/>
      <c r="AQ11" s="27"/>
      <c r="AR11" s="27"/>
      <c r="AS11" s="1"/>
    </row>
    <row r="12" spans="1:45" x14ac:dyDescent="0.25">
      <c r="A12" s="4"/>
      <c r="B12" s="75"/>
      <c r="C12" s="2"/>
      <c r="D12" s="2"/>
      <c r="E12" s="2"/>
      <c r="F12" s="90" t="str">
        <f>IF(NOT(ISBLANK(T5W_PROPG[[#This Row],['#org+leader]])),VLOOKUP(T5W_PROPG[[#This Row],['#org+leader]],Organizaciones!$A:$C,3,FALSE),"")</f>
        <v/>
      </c>
      <c r="G12" s="3" t="str">
        <f>IF(AND(NOT(ISBLANK(T5W_PROPG[[#This Row],['#org+leader]])),T5W_PROPG[[#This Row],['#meta+hrp]]="Sí"),
VLOOKUP(CONCATENATE($A$1, " # ",VLOOKUP( T5W_PROPG[[#This Row],['#org+leader]],Clusters___Org[['#organization+name+selected]:['#meta+check_cluster_org]],2,FALSE)), Clusters___Org['#meta+check_cluster_org],1,FALSE),"")</f>
        <v/>
      </c>
      <c r="H12" s="2"/>
      <c r="I12" s="74" t="str" cm="1">
        <f t="array" ref="I12">IF(NOT(ISBLANK(T5W_PROPG[[#This Row],['#project+code_name]])),VALUE(VLOOKUP(LEFT(T5W_PROPG[[#This Row],['#project+code_name]],255),LEFT(Cluster___Org___Projects[['#project+code_name]:['#project+id]],255),2,FALSE)),"")</f>
        <v/>
      </c>
      <c r="J12"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2" s="2"/>
      <c r="L12" s="108" t="str">
        <f>IF(NOT(ISBLANK(T5W_PROPG[[#This Row],['#org+impl]])),VLOOKUP(T5W_PROPG[[#This Row],['#org+impl]],Organizaciones!$A:$C,3,FALSE),"")</f>
        <v/>
      </c>
      <c r="M12" s="1"/>
      <c r="N12" s="35" t="str" cm="1">
        <f t="array" aca="1" ref="N12" ca="1">IF(NOT(ISBLANK(T5W_PROPG[[#This Row],['#adm1+name]])),
OFFSET(Admin1_1[[#Headers],['#adm1+name]],MATCH(T5W_PROPG[[#This Row],['#adm1+name]],Admin1,0),1),
IF(ISNA(VLOOKUP(LEFT(T5W_PROPG[[#This Row],['#project+code_name]],15),LEFT(Cluster___Org___Projects[['#project+code_name]:['#project+id]],15),2,FALSE))&lt;&gt;"", "","")
)</f>
        <v/>
      </c>
      <c r="O12" s="2"/>
      <c r="P12" s="70" t="str" cm="1">
        <f t="array" ref="P12">IF(NOT(ISBLANK(T5W_PROPG[[#This Row],['#adm2+name]])),
CONCATENATE(T5W_PROPG[[#This Row],['#adm1+code]],"-",T5W_PROPG[[#This Row],['#adm2+name]]),
IF(ISNA(VLOOKUP(LEFT(T5W_PROPG[[#This Row],['#project+code_name]],15),LEFT(Cluster___Org___Projects[['#project+code_name]:['#project+id]],15),2,FALSE))&lt;&gt;"", "","")
)</f>
        <v/>
      </c>
      <c r="Q12" s="35" t="str" cm="1">
        <f t="array" ref="Q12">IF(NOT(ISBLANK(T5W_PROPG[[#This Row],['#adm2+name]])),
VLOOKUP(T5W_PROPG[[#This Row],['#meta+check_adm1code_adm2name]],Admin2_1[#All],5,FALSE),
IF(ISNA(VLOOKUP(LEFT(T5W_PROPG[[#This Row],['#project+code_name]],15),LEFT(Cluster___Org___Projects[['#project+code_name]:['#project+id]],15),2,FALSE))&lt;&gt;"", "","")
)</f>
        <v/>
      </c>
      <c r="R12" s="2"/>
      <c r="S12" s="70" t="str" cm="1">
        <f t="array" ref="S12">IF(NOT(ISBLANK(T5W_PROPG[[#This Row],['#adm3+name]])),
CONCATENATE(T5W_PROPG[[#This Row],['#adm2+code]],"-",T5W_PROPG[[#This Row],['#adm3+name]]),
IF(ISNA(VLOOKUP(LEFT(T5W_PROPG[[#This Row],['#project+code_name]],15),LEFT(Cluster___Org___Projects[['#project+code_name]:['#project+id]],15),2,FALSE))&lt;&gt;"", "","")
)</f>
        <v/>
      </c>
      <c r="T12" s="35" t="str" cm="1">
        <f t="array" ref="T12">IF(NOT(ISBLANK(T5W_PROPG[[#This Row],['#adm3+name]])),
VLOOKUP(T5W_PROPG[[#This Row],['#meta+check_adm2code_adm3name]],Admin3_1[#All],5,FALSE),
IF(ISNA(VLOOKUP(LEFT(T5W_PROPG[[#This Row],['#project+code_name]],15),LEFT(Cluster___Org___Projects[['#project+code_name]:['#project+id]],15),2,FALSE))&lt;&gt;"", "","")
)</f>
        <v/>
      </c>
      <c r="U12" s="57"/>
      <c r="V12" s="2"/>
      <c r="W12" s="95"/>
      <c r="X12" s="96"/>
      <c r="Y12" s="35"/>
      <c r="Z12" s="2"/>
      <c r="AA12" s="2"/>
      <c r="AB12" s="3" t="str" cm="1">
        <f t="array" ref="AB12">IF(T5W_PROPG[[#This Row],['#activity+name+selected]]&lt;&gt;"",VLOOKUP(LEFT(T5W_PROPG[[#This Row],['#activity+name+selected]],255),LEFT(Logframe[['#activity+name+selected]:['#activity+indicator+unit]],255),2,FALSE),"")</f>
        <v/>
      </c>
      <c r="AC12" s="3" t="str" cm="1">
        <f t="array" ref="AC12">IF(T5W_PROPG[[#This Row],['#activity+name+selected]]&lt;&gt;"",VLOOKUP(LEFT(T5W_PROPG[[#This Row],['#activity+name+selected]],255),LEFT(Logframe[['#activity+name+selected]:['#activity+indicator+unit]],255),5,FALSE),"")</f>
        <v/>
      </c>
      <c r="AD12" s="47"/>
      <c r="AE12" s="27"/>
      <c r="AF12" s="93"/>
      <c r="AG12" s="41"/>
      <c r="AH12" s="42"/>
      <c r="AI12" s="49"/>
      <c r="AJ12" s="49"/>
      <c r="AK12" s="49"/>
      <c r="AL12" s="42"/>
      <c r="AM12" s="27"/>
      <c r="AN12" s="52"/>
      <c r="AO12" s="27"/>
      <c r="AP12" s="52"/>
      <c r="AQ12" s="27"/>
      <c r="AR12" s="27"/>
      <c r="AS12" s="1"/>
    </row>
    <row r="13" spans="1:45" x14ac:dyDescent="0.25">
      <c r="A13" s="4"/>
      <c r="B13" s="75"/>
      <c r="C13" s="2"/>
      <c r="D13" s="2"/>
      <c r="E13" s="2"/>
      <c r="F13" s="90" t="str">
        <f>IF(NOT(ISBLANK(T5W_PROPG[[#This Row],['#org+leader]])),VLOOKUP(T5W_PROPG[[#This Row],['#org+leader]],Organizaciones!$A:$C,3,FALSE),"")</f>
        <v/>
      </c>
      <c r="G13" s="3" t="str">
        <f>IF(AND(NOT(ISBLANK(T5W_PROPG[[#This Row],['#org+leader]])),T5W_PROPG[[#This Row],['#meta+hrp]]="Sí"),
VLOOKUP(CONCATENATE($A$1, " # ",VLOOKUP( T5W_PROPG[[#This Row],['#org+leader]],Clusters___Org[['#organization+name+selected]:['#meta+check_cluster_org]],2,FALSE)), Clusters___Org['#meta+check_cluster_org],1,FALSE),"")</f>
        <v/>
      </c>
      <c r="H13" s="2"/>
      <c r="I13" s="74" t="str" cm="1">
        <f t="array" ref="I13">IF(NOT(ISBLANK(T5W_PROPG[[#This Row],['#project+code_name]])),VALUE(VLOOKUP(LEFT(T5W_PROPG[[#This Row],['#project+code_name]],255),LEFT(Cluster___Org___Projects[['#project+code_name]:['#project+id]],255),2,FALSE)),"")</f>
        <v/>
      </c>
      <c r="J13"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3" s="2"/>
      <c r="L13" s="108" t="str">
        <f>IF(NOT(ISBLANK(T5W_PROPG[[#This Row],['#org+impl]])),VLOOKUP(T5W_PROPG[[#This Row],['#org+impl]],Organizaciones!$A:$C,3,FALSE),"")</f>
        <v/>
      </c>
      <c r="M13" s="1"/>
      <c r="N13" s="35" t="str" cm="1">
        <f t="array" aca="1" ref="N13" ca="1">IF(NOT(ISBLANK(T5W_PROPG[[#This Row],['#adm1+name]])),
OFFSET(Admin1_1[[#Headers],['#adm1+name]],MATCH(T5W_PROPG[[#This Row],['#adm1+name]],Admin1,0),1),
IF(ISNA(VLOOKUP(LEFT(T5W_PROPG[[#This Row],['#project+code_name]],15),LEFT(Cluster___Org___Projects[['#project+code_name]:['#project+id]],15),2,FALSE))&lt;&gt;"", "","")
)</f>
        <v/>
      </c>
      <c r="O13" s="2"/>
      <c r="P13" s="70" t="str" cm="1">
        <f t="array" ref="P13">IF(NOT(ISBLANK(T5W_PROPG[[#This Row],['#adm2+name]])),
CONCATENATE(T5W_PROPG[[#This Row],['#adm1+code]],"-",T5W_PROPG[[#This Row],['#adm2+name]]),
IF(ISNA(VLOOKUP(LEFT(T5W_PROPG[[#This Row],['#project+code_name]],15),LEFT(Cluster___Org___Projects[['#project+code_name]:['#project+id]],15),2,FALSE))&lt;&gt;"", "","")
)</f>
        <v/>
      </c>
      <c r="Q13" s="35" t="str" cm="1">
        <f t="array" ref="Q13">IF(NOT(ISBLANK(T5W_PROPG[[#This Row],['#adm2+name]])),
VLOOKUP(T5W_PROPG[[#This Row],['#meta+check_adm1code_adm2name]],Admin2_1[#All],5,FALSE),
IF(ISNA(VLOOKUP(LEFT(T5W_PROPG[[#This Row],['#project+code_name]],15),LEFT(Cluster___Org___Projects[['#project+code_name]:['#project+id]],15),2,FALSE))&lt;&gt;"", "","")
)</f>
        <v/>
      </c>
      <c r="R13" s="2"/>
      <c r="S13" s="70" t="str" cm="1">
        <f t="array" ref="S13">IF(NOT(ISBLANK(T5W_PROPG[[#This Row],['#adm3+name]])),
CONCATENATE(T5W_PROPG[[#This Row],['#adm2+code]],"-",T5W_PROPG[[#This Row],['#adm3+name]]),
IF(ISNA(VLOOKUP(LEFT(T5W_PROPG[[#This Row],['#project+code_name]],15),LEFT(Cluster___Org___Projects[['#project+code_name]:['#project+id]],15),2,FALSE))&lt;&gt;"", "","")
)</f>
        <v/>
      </c>
      <c r="T13" s="35" t="str" cm="1">
        <f t="array" ref="T13">IF(NOT(ISBLANK(T5W_PROPG[[#This Row],['#adm3+name]])),
VLOOKUP(T5W_PROPG[[#This Row],['#meta+check_adm2code_adm3name]],Admin3_1[#All],5,FALSE),
IF(ISNA(VLOOKUP(LEFT(T5W_PROPG[[#This Row],['#project+code_name]],15),LEFT(Cluster___Org___Projects[['#project+code_name]:['#project+id]],15),2,FALSE))&lt;&gt;"", "","")
)</f>
        <v/>
      </c>
      <c r="U13" s="57"/>
      <c r="V13" s="2"/>
      <c r="W13" s="95"/>
      <c r="X13" s="96"/>
      <c r="Y13" s="35"/>
      <c r="Z13" s="2"/>
      <c r="AA13" s="2"/>
      <c r="AB13" s="3" t="str" cm="1">
        <f t="array" ref="AB13">IF(T5W_PROPG[[#This Row],['#activity+name+selected]]&lt;&gt;"",VLOOKUP(LEFT(T5W_PROPG[[#This Row],['#activity+name+selected]],255),LEFT(Logframe[['#activity+name+selected]:['#activity+indicator+unit]],255),2,FALSE),"")</f>
        <v/>
      </c>
      <c r="AC13" s="3" t="str" cm="1">
        <f t="array" ref="AC13">IF(T5W_PROPG[[#This Row],['#activity+name+selected]]&lt;&gt;"",VLOOKUP(LEFT(T5W_PROPG[[#This Row],['#activity+name+selected]],255),LEFT(Logframe[['#activity+name+selected]:['#activity+indicator+unit]],255),5,FALSE),"")</f>
        <v/>
      </c>
      <c r="AD13" s="47"/>
      <c r="AE13" s="27"/>
      <c r="AF13" s="93"/>
      <c r="AG13" s="41"/>
      <c r="AH13" s="42"/>
      <c r="AI13" s="49"/>
      <c r="AJ13" s="49"/>
      <c r="AK13" s="49"/>
      <c r="AL13" s="42"/>
      <c r="AM13" s="27"/>
      <c r="AN13" s="52"/>
      <c r="AO13" s="27"/>
      <c r="AP13" s="52"/>
      <c r="AQ13" s="27"/>
      <c r="AR13" s="27"/>
      <c r="AS13" s="1"/>
    </row>
    <row r="14" spans="1:45" x14ac:dyDescent="0.25">
      <c r="A14" s="4"/>
      <c r="B14" s="75"/>
      <c r="C14" s="2"/>
      <c r="D14" s="2"/>
      <c r="E14" s="2"/>
      <c r="F14" s="90" t="str">
        <f>IF(NOT(ISBLANK(T5W_PROPG[[#This Row],['#org+leader]])),VLOOKUP(T5W_PROPG[[#This Row],['#org+leader]],Organizaciones!$A:$C,3,FALSE),"")</f>
        <v/>
      </c>
      <c r="G14" s="3" t="str">
        <f>IF(AND(NOT(ISBLANK(T5W_PROPG[[#This Row],['#org+leader]])),T5W_PROPG[[#This Row],['#meta+hrp]]="Sí"),
VLOOKUP(CONCATENATE($A$1, " # ",VLOOKUP( T5W_PROPG[[#This Row],['#org+leader]],Clusters___Org[['#organization+name+selected]:['#meta+check_cluster_org]],2,FALSE)), Clusters___Org['#meta+check_cluster_org],1,FALSE),"")</f>
        <v/>
      </c>
      <c r="H14" s="2"/>
      <c r="I14" s="74" t="str" cm="1">
        <f t="array" ref="I14">IF(NOT(ISBLANK(T5W_PROPG[[#This Row],['#project+code_name]])),VALUE(VLOOKUP(LEFT(T5W_PROPG[[#This Row],['#project+code_name]],255),LEFT(Cluster___Org___Projects[['#project+code_name]:['#project+id]],255),2,FALSE)),"")</f>
        <v/>
      </c>
      <c r="J14"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4" s="2"/>
      <c r="L14" s="108" t="str">
        <f>IF(NOT(ISBLANK(T5W_PROPG[[#This Row],['#org+impl]])),VLOOKUP(T5W_PROPG[[#This Row],['#org+impl]],Organizaciones!$A:$C,3,FALSE),"")</f>
        <v/>
      </c>
      <c r="M14" s="1"/>
      <c r="N14" s="35" t="str" cm="1">
        <f t="array" aca="1" ref="N14" ca="1">IF(NOT(ISBLANK(T5W_PROPG[[#This Row],['#adm1+name]])),
OFFSET(Admin1_1[[#Headers],['#adm1+name]],MATCH(T5W_PROPG[[#This Row],['#adm1+name]],Admin1,0),1),
IF(ISNA(VLOOKUP(LEFT(T5W_PROPG[[#This Row],['#project+code_name]],15),LEFT(Cluster___Org___Projects[['#project+code_name]:['#project+id]],15),2,FALSE))&lt;&gt;"", "","")
)</f>
        <v/>
      </c>
      <c r="O14" s="2"/>
      <c r="P14" s="70" t="str" cm="1">
        <f t="array" ref="P14">IF(NOT(ISBLANK(T5W_PROPG[[#This Row],['#adm2+name]])),
CONCATENATE(T5W_PROPG[[#This Row],['#adm1+code]],"-",T5W_PROPG[[#This Row],['#adm2+name]]),
IF(ISNA(VLOOKUP(LEFT(T5W_PROPG[[#This Row],['#project+code_name]],15),LEFT(Cluster___Org___Projects[['#project+code_name]:['#project+id]],15),2,FALSE))&lt;&gt;"", "","")
)</f>
        <v/>
      </c>
      <c r="Q14" s="35" t="str" cm="1">
        <f t="array" ref="Q14">IF(NOT(ISBLANK(T5W_PROPG[[#This Row],['#adm2+name]])),
VLOOKUP(T5W_PROPG[[#This Row],['#meta+check_adm1code_adm2name]],Admin2_1[#All],5,FALSE),
IF(ISNA(VLOOKUP(LEFT(T5W_PROPG[[#This Row],['#project+code_name]],15),LEFT(Cluster___Org___Projects[['#project+code_name]:['#project+id]],15),2,FALSE))&lt;&gt;"", "","")
)</f>
        <v/>
      </c>
      <c r="R14" s="2"/>
      <c r="S14" s="70" t="str" cm="1">
        <f t="array" ref="S14">IF(NOT(ISBLANK(T5W_PROPG[[#This Row],['#adm3+name]])),
CONCATENATE(T5W_PROPG[[#This Row],['#adm2+code]],"-",T5W_PROPG[[#This Row],['#adm3+name]]),
IF(ISNA(VLOOKUP(LEFT(T5W_PROPG[[#This Row],['#project+code_name]],15),LEFT(Cluster___Org___Projects[['#project+code_name]:['#project+id]],15),2,FALSE))&lt;&gt;"", "","")
)</f>
        <v/>
      </c>
      <c r="T14" s="35" t="str" cm="1">
        <f t="array" ref="T14">IF(NOT(ISBLANK(T5W_PROPG[[#This Row],['#adm3+name]])),
VLOOKUP(T5W_PROPG[[#This Row],['#meta+check_adm2code_adm3name]],Admin3_1[#All],5,FALSE),
IF(ISNA(VLOOKUP(LEFT(T5W_PROPG[[#This Row],['#project+code_name]],15),LEFT(Cluster___Org___Projects[['#project+code_name]:['#project+id]],15),2,FALSE))&lt;&gt;"", "","")
)</f>
        <v/>
      </c>
      <c r="U14" s="57"/>
      <c r="V14" s="2"/>
      <c r="W14" s="95"/>
      <c r="X14" s="96"/>
      <c r="Y14" s="35"/>
      <c r="Z14" s="2"/>
      <c r="AA14" s="2"/>
      <c r="AB14" s="3" t="str" cm="1">
        <f t="array" ref="AB14">IF(T5W_PROPG[[#This Row],['#activity+name+selected]]&lt;&gt;"",VLOOKUP(LEFT(T5W_PROPG[[#This Row],['#activity+name+selected]],255),LEFT(Logframe[['#activity+name+selected]:['#activity+indicator+unit]],255),2,FALSE),"")</f>
        <v/>
      </c>
      <c r="AC14" s="3" t="str" cm="1">
        <f t="array" ref="AC14">IF(T5W_PROPG[[#This Row],['#activity+name+selected]]&lt;&gt;"",VLOOKUP(LEFT(T5W_PROPG[[#This Row],['#activity+name+selected]],255),LEFT(Logframe[['#activity+name+selected]:['#activity+indicator+unit]],255),5,FALSE),"")</f>
        <v/>
      </c>
      <c r="AD14" s="47"/>
      <c r="AE14" s="27"/>
      <c r="AF14" s="93"/>
      <c r="AG14" s="41"/>
      <c r="AH14" s="42"/>
      <c r="AI14" s="49"/>
      <c r="AJ14" s="49"/>
      <c r="AK14" s="49"/>
      <c r="AL14" s="42"/>
      <c r="AM14" s="27"/>
      <c r="AN14" s="52"/>
      <c r="AO14" s="27"/>
      <c r="AP14" s="52"/>
      <c r="AQ14" s="27"/>
      <c r="AR14" s="27"/>
      <c r="AS14" s="1"/>
    </row>
    <row r="15" spans="1:45" x14ac:dyDescent="0.25">
      <c r="A15" s="4"/>
      <c r="B15" s="75"/>
      <c r="C15" s="2"/>
      <c r="D15" s="2"/>
      <c r="E15" s="2"/>
      <c r="F15" s="90" t="str">
        <f>IF(NOT(ISBLANK(T5W_PROPG[[#This Row],['#org+leader]])),VLOOKUP(T5W_PROPG[[#This Row],['#org+leader]],Organizaciones!$A:$C,3,FALSE),"")</f>
        <v/>
      </c>
      <c r="G15" s="3" t="str">
        <f>IF(AND(NOT(ISBLANK(T5W_PROPG[[#This Row],['#org+leader]])),T5W_PROPG[[#This Row],['#meta+hrp]]="Sí"),
VLOOKUP(CONCATENATE($A$1, " # ",VLOOKUP( T5W_PROPG[[#This Row],['#org+leader]],Clusters___Org[['#organization+name+selected]:['#meta+check_cluster_org]],2,FALSE)), Clusters___Org['#meta+check_cluster_org],1,FALSE),"")</f>
        <v/>
      </c>
      <c r="H15" s="2"/>
      <c r="I15" s="74" t="str" cm="1">
        <f t="array" ref="I15">IF(NOT(ISBLANK(T5W_PROPG[[#This Row],['#project+code_name]])),VALUE(VLOOKUP(LEFT(T5W_PROPG[[#This Row],['#project+code_name]],255),LEFT(Cluster___Org___Projects[['#project+code_name]:['#project+id]],255),2,FALSE)),"")</f>
        <v/>
      </c>
      <c r="J15"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5" s="2"/>
      <c r="L15" s="108" t="str">
        <f>IF(NOT(ISBLANK(T5W_PROPG[[#This Row],['#org+impl]])),VLOOKUP(T5W_PROPG[[#This Row],['#org+impl]],Organizaciones!$A:$C,3,FALSE),"")</f>
        <v/>
      </c>
      <c r="M15" s="1"/>
      <c r="N15" s="35" t="str" cm="1">
        <f t="array" aca="1" ref="N15" ca="1">IF(NOT(ISBLANK(T5W_PROPG[[#This Row],['#adm1+name]])),
OFFSET(Admin1_1[[#Headers],['#adm1+name]],MATCH(T5W_PROPG[[#This Row],['#adm1+name]],Admin1,0),1),
IF(ISNA(VLOOKUP(LEFT(T5W_PROPG[[#This Row],['#project+code_name]],15),LEFT(Cluster___Org___Projects[['#project+code_name]:['#project+id]],15),2,FALSE))&lt;&gt;"", "","")
)</f>
        <v/>
      </c>
      <c r="O15" s="2"/>
      <c r="P15" s="70" t="str" cm="1">
        <f t="array" ref="P15">IF(NOT(ISBLANK(T5W_PROPG[[#This Row],['#adm2+name]])),
CONCATENATE(T5W_PROPG[[#This Row],['#adm1+code]],"-",T5W_PROPG[[#This Row],['#adm2+name]]),
IF(ISNA(VLOOKUP(LEFT(T5W_PROPG[[#This Row],['#project+code_name]],15),LEFT(Cluster___Org___Projects[['#project+code_name]:['#project+id]],15),2,FALSE))&lt;&gt;"", "","")
)</f>
        <v/>
      </c>
      <c r="Q15" s="35" t="str" cm="1">
        <f t="array" ref="Q15">IF(NOT(ISBLANK(T5W_PROPG[[#This Row],['#adm2+name]])),
VLOOKUP(T5W_PROPG[[#This Row],['#meta+check_adm1code_adm2name]],Admin2_1[#All],5,FALSE),
IF(ISNA(VLOOKUP(LEFT(T5W_PROPG[[#This Row],['#project+code_name]],15),LEFT(Cluster___Org___Projects[['#project+code_name]:['#project+id]],15),2,FALSE))&lt;&gt;"", "","")
)</f>
        <v/>
      </c>
      <c r="R15" s="2"/>
      <c r="S15" s="70" t="str" cm="1">
        <f t="array" ref="S15">IF(NOT(ISBLANK(T5W_PROPG[[#This Row],['#adm3+name]])),
CONCATENATE(T5W_PROPG[[#This Row],['#adm2+code]],"-",T5W_PROPG[[#This Row],['#adm3+name]]),
IF(ISNA(VLOOKUP(LEFT(T5W_PROPG[[#This Row],['#project+code_name]],15),LEFT(Cluster___Org___Projects[['#project+code_name]:['#project+id]],15),2,FALSE))&lt;&gt;"", "","")
)</f>
        <v/>
      </c>
      <c r="T15" s="35" t="str" cm="1">
        <f t="array" ref="T15">IF(NOT(ISBLANK(T5W_PROPG[[#This Row],['#adm3+name]])),
VLOOKUP(T5W_PROPG[[#This Row],['#meta+check_adm2code_adm3name]],Admin3_1[#All],5,FALSE),
IF(ISNA(VLOOKUP(LEFT(T5W_PROPG[[#This Row],['#project+code_name]],15),LEFT(Cluster___Org___Projects[['#project+code_name]:['#project+id]],15),2,FALSE))&lt;&gt;"", "","")
)</f>
        <v/>
      </c>
      <c r="U15" s="57"/>
      <c r="V15" s="2"/>
      <c r="W15" s="95"/>
      <c r="X15" s="96"/>
      <c r="Y15" s="35"/>
      <c r="Z15" s="2"/>
      <c r="AA15" s="2"/>
      <c r="AB15" s="3" t="str" cm="1">
        <f t="array" ref="AB15">IF(T5W_PROPG[[#This Row],['#activity+name+selected]]&lt;&gt;"",VLOOKUP(LEFT(T5W_PROPG[[#This Row],['#activity+name+selected]],255),LEFT(Logframe[['#activity+name+selected]:['#activity+indicator+unit]],255),2,FALSE),"")</f>
        <v/>
      </c>
      <c r="AC15" s="3" t="str" cm="1">
        <f t="array" ref="AC15">IF(T5W_PROPG[[#This Row],['#activity+name+selected]]&lt;&gt;"",VLOOKUP(LEFT(T5W_PROPG[[#This Row],['#activity+name+selected]],255),LEFT(Logframe[['#activity+name+selected]:['#activity+indicator+unit]],255),5,FALSE),"")</f>
        <v/>
      </c>
      <c r="AD15" s="47"/>
      <c r="AE15" s="27"/>
      <c r="AF15" s="93"/>
      <c r="AG15" s="41"/>
      <c r="AH15" s="42"/>
      <c r="AI15" s="49"/>
      <c r="AJ15" s="49"/>
      <c r="AK15" s="49"/>
      <c r="AL15" s="42"/>
      <c r="AM15" s="27"/>
      <c r="AN15" s="52"/>
      <c r="AO15" s="27"/>
      <c r="AP15" s="52"/>
      <c r="AQ15" s="27"/>
      <c r="AR15" s="27"/>
      <c r="AS15" s="1"/>
    </row>
    <row r="16" spans="1:45" x14ac:dyDescent="0.25">
      <c r="A16" s="4"/>
      <c r="B16" s="75"/>
      <c r="C16" s="2"/>
      <c r="D16" s="2"/>
      <c r="E16" s="2"/>
      <c r="F16" s="90" t="str">
        <f>IF(NOT(ISBLANK(T5W_PROPG[[#This Row],['#org+leader]])),VLOOKUP(T5W_PROPG[[#This Row],['#org+leader]],Organizaciones!$A:$C,3,FALSE),"")</f>
        <v/>
      </c>
      <c r="G16" s="3" t="str">
        <f>IF(AND(NOT(ISBLANK(T5W_PROPG[[#This Row],['#org+leader]])),T5W_PROPG[[#This Row],['#meta+hrp]]="Sí"),
VLOOKUP(CONCATENATE($A$1, " # ",VLOOKUP( T5W_PROPG[[#This Row],['#org+leader]],Clusters___Org[['#organization+name+selected]:['#meta+check_cluster_org]],2,FALSE)), Clusters___Org['#meta+check_cluster_org],1,FALSE),"")</f>
        <v/>
      </c>
      <c r="H16" s="2"/>
      <c r="I16" s="74" t="str" cm="1">
        <f t="array" ref="I16">IF(NOT(ISBLANK(T5W_PROPG[[#This Row],['#project+code_name]])),VALUE(VLOOKUP(LEFT(T5W_PROPG[[#This Row],['#project+code_name]],255),LEFT(Cluster___Org___Projects[['#project+code_name]:['#project+id]],255),2,FALSE)),"")</f>
        <v/>
      </c>
      <c r="J16"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6" s="2"/>
      <c r="L16" s="108" t="str">
        <f>IF(NOT(ISBLANK(T5W_PROPG[[#This Row],['#org+impl]])),VLOOKUP(T5W_PROPG[[#This Row],['#org+impl]],Organizaciones!$A:$C,3,FALSE),"")</f>
        <v/>
      </c>
      <c r="M16" s="1"/>
      <c r="N16" s="35" t="str" cm="1">
        <f t="array" aca="1" ref="N16" ca="1">IF(NOT(ISBLANK(T5W_PROPG[[#This Row],['#adm1+name]])),
OFFSET(Admin1_1[[#Headers],['#adm1+name]],MATCH(T5W_PROPG[[#This Row],['#adm1+name]],Admin1,0),1),
IF(ISNA(VLOOKUP(LEFT(T5W_PROPG[[#This Row],['#project+code_name]],15),LEFT(Cluster___Org___Projects[['#project+code_name]:['#project+id]],15),2,FALSE))&lt;&gt;"", "","")
)</f>
        <v/>
      </c>
      <c r="O16" s="2"/>
      <c r="P16" s="70" t="str" cm="1">
        <f t="array" ref="P16">IF(NOT(ISBLANK(T5W_PROPG[[#This Row],['#adm2+name]])),
CONCATENATE(T5W_PROPG[[#This Row],['#adm1+code]],"-",T5W_PROPG[[#This Row],['#adm2+name]]),
IF(ISNA(VLOOKUP(LEFT(T5W_PROPG[[#This Row],['#project+code_name]],15),LEFT(Cluster___Org___Projects[['#project+code_name]:['#project+id]],15),2,FALSE))&lt;&gt;"", "","")
)</f>
        <v/>
      </c>
      <c r="Q16" s="35" t="str" cm="1">
        <f t="array" ref="Q16">IF(NOT(ISBLANK(T5W_PROPG[[#This Row],['#adm2+name]])),
VLOOKUP(T5W_PROPG[[#This Row],['#meta+check_adm1code_adm2name]],Admin2_1[#All],5,FALSE),
IF(ISNA(VLOOKUP(LEFT(T5W_PROPG[[#This Row],['#project+code_name]],15),LEFT(Cluster___Org___Projects[['#project+code_name]:['#project+id]],15),2,FALSE))&lt;&gt;"", "","")
)</f>
        <v/>
      </c>
      <c r="R16" s="2"/>
      <c r="S16" s="70" t="str" cm="1">
        <f t="array" ref="S16">IF(NOT(ISBLANK(T5W_PROPG[[#This Row],['#adm3+name]])),
CONCATENATE(T5W_PROPG[[#This Row],['#adm2+code]],"-",T5W_PROPG[[#This Row],['#adm3+name]]),
IF(ISNA(VLOOKUP(LEFT(T5W_PROPG[[#This Row],['#project+code_name]],15),LEFT(Cluster___Org___Projects[['#project+code_name]:['#project+id]],15),2,FALSE))&lt;&gt;"", "","")
)</f>
        <v/>
      </c>
      <c r="T16" s="35" t="str" cm="1">
        <f t="array" ref="T16">IF(NOT(ISBLANK(T5W_PROPG[[#This Row],['#adm3+name]])),
VLOOKUP(T5W_PROPG[[#This Row],['#meta+check_adm2code_adm3name]],Admin3_1[#All],5,FALSE),
IF(ISNA(VLOOKUP(LEFT(T5W_PROPG[[#This Row],['#project+code_name]],15),LEFT(Cluster___Org___Projects[['#project+code_name]:['#project+id]],15),2,FALSE))&lt;&gt;"", "","")
)</f>
        <v/>
      </c>
      <c r="U16" s="57"/>
      <c r="V16" s="2"/>
      <c r="W16" s="95"/>
      <c r="X16" s="96"/>
      <c r="Y16" s="35"/>
      <c r="Z16" s="2"/>
      <c r="AA16" s="2"/>
      <c r="AB16" s="3" t="str" cm="1">
        <f t="array" ref="AB16">IF(T5W_PROPG[[#This Row],['#activity+name+selected]]&lt;&gt;"",VLOOKUP(LEFT(T5W_PROPG[[#This Row],['#activity+name+selected]],255),LEFT(Logframe[['#activity+name+selected]:['#activity+indicator+unit]],255),2,FALSE),"")</f>
        <v/>
      </c>
      <c r="AC16" s="3" t="str" cm="1">
        <f t="array" ref="AC16">IF(T5W_PROPG[[#This Row],['#activity+name+selected]]&lt;&gt;"",VLOOKUP(LEFT(T5W_PROPG[[#This Row],['#activity+name+selected]],255),LEFT(Logframe[['#activity+name+selected]:['#activity+indicator+unit]],255),5,FALSE),"")</f>
        <v/>
      </c>
      <c r="AD16" s="47"/>
      <c r="AE16" s="27"/>
      <c r="AF16" s="93"/>
      <c r="AG16" s="41"/>
      <c r="AH16" s="42"/>
      <c r="AI16" s="49"/>
      <c r="AJ16" s="49"/>
      <c r="AK16" s="49"/>
      <c r="AL16" s="42"/>
      <c r="AM16" s="27"/>
      <c r="AN16" s="52"/>
      <c r="AO16" s="27"/>
      <c r="AP16" s="52"/>
      <c r="AQ16" s="27"/>
      <c r="AR16" s="27"/>
      <c r="AS16" s="1"/>
    </row>
    <row r="17" spans="1:45" x14ac:dyDescent="0.25">
      <c r="A17" s="4"/>
      <c r="B17" s="75"/>
      <c r="C17" s="2"/>
      <c r="D17" s="2"/>
      <c r="E17" s="2"/>
      <c r="F17" s="90" t="str">
        <f>IF(NOT(ISBLANK(T5W_PROPG[[#This Row],['#org+leader]])),VLOOKUP(T5W_PROPG[[#This Row],['#org+leader]],Organizaciones!$A:$C,3,FALSE),"")</f>
        <v/>
      </c>
      <c r="G17" s="3" t="str">
        <f>IF(AND(NOT(ISBLANK(T5W_PROPG[[#This Row],['#org+leader]])),T5W_PROPG[[#This Row],['#meta+hrp]]="Sí"),
VLOOKUP(CONCATENATE($A$1, " # ",VLOOKUP( T5W_PROPG[[#This Row],['#org+leader]],Clusters___Org[['#organization+name+selected]:['#meta+check_cluster_org]],2,FALSE)), Clusters___Org['#meta+check_cluster_org],1,FALSE),"")</f>
        <v/>
      </c>
      <c r="H17" s="2"/>
      <c r="I17" s="74" t="str" cm="1">
        <f t="array" ref="I17">IF(NOT(ISBLANK(T5W_PROPG[[#This Row],['#project+code_name]])),VALUE(VLOOKUP(LEFT(T5W_PROPG[[#This Row],['#project+code_name]],255),LEFT(Cluster___Org___Projects[['#project+code_name]:['#project+id]],255),2,FALSE)),"")</f>
        <v/>
      </c>
      <c r="J17"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7" s="2"/>
      <c r="L17" s="108" t="str">
        <f>IF(NOT(ISBLANK(T5W_PROPG[[#This Row],['#org+impl]])),VLOOKUP(T5W_PROPG[[#This Row],['#org+impl]],Organizaciones!$A:$C,3,FALSE),"")</f>
        <v/>
      </c>
      <c r="M17" s="1"/>
      <c r="N17" s="35" t="str" cm="1">
        <f t="array" aca="1" ref="N17" ca="1">IF(NOT(ISBLANK(T5W_PROPG[[#This Row],['#adm1+name]])),
OFFSET(Admin1_1[[#Headers],['#adm1+name]],MATCH(T5W_PROPG[[#This Row],['#adm1+name]],Admin1,0),1),
IF(ISNA(VLOOKUP(LEFT(T5W_PROPG[[#This Row],['#project+code_name]],15),LEFT(Cluster___Org___Projects[['#project+code_name]:['#project+id]],15),2,FALSE))&lt;&gt;"", "","")
)</f>
        <v/>
      </c>
      <c r="O17" s="2"/>
      <c r="P17" s="70" t="str" cm="1">
        <f t="array" ref="P17">IF(NOT(ISBLANK(T5W_PROPG[[#This Row],['#adm2+name]])),
CONCATENATE(T5W_PROPG[[#This Row],['#adm1+code]],"-",T5W_PROPG[[#This Row],['#adm2+name]]),
IF(ISNA(VLOOKUP(LEFT(T5W_PROPG[[#This Row],['#project+code_name]],15),LEFT(Cluster___Org___Projects[['#project+code_name]:['#project+id]],15),2,FALSE))&lt;&gt;"", "","")
)</f>
        <v/>
      </c>
      <c r="Q17" s="35" t="str" cm="1">
        <f t="array" ref="Q17">IF(NOT(ISBLANK(T5W_PROPG[[#This Row],['#adm2+name]])),
VLOOKUP(T5W_PROPG[[#This Row],['#meta+check_adm1code_adm2name]],Admin2_1[#All],5,FALSE),
IF(ISNA(VLOOKUP(LEFT(T5W_PROPG[[#This Row],['#project+code_name]],15),LEFT(Cluster___Org___Projects[['#project+code_name]:['#project+id]],15),2,FALSE))&lt;&gt;"", "","")
)</f>
        <v/>
      </c>
      <c r="R17" s="2"/>
      <c r="S17" s="70" t="str" cm="1">
        <f t="array" ref="S17">IF(NOT(ISBLANK(T5W_PROPG[[#This Row],['#adm3+name]])),
CONCATENATE(T5W_PROPG[[#This Row],['#adm2+code]],"-",T5W_PROPG[[#This Row],['#adm3+name]]),
IF(ISNA(VLOOKUP(LEFT(T5W_PROPG[[#This Row],['#project+code_name]],15),LEFT(Cluster___Org___Projects[['#project+code_name]:['#project+id]],15),2,FALSE))&lt;&gt;"", "","")
)</f>
        <v/>
      </c>
      <c r="T17" s="35" t="str" cm="1">
        <f t="array" ref="T17">IF(NOT(ISBLANK(T5W_PROPG[[#This Row],['#adm3+name]])),
VLOOKUP(T5W_PROPG[[#This Row],['#meta+check_adm2code_adm3name]],Admin3_1[#All],5,FALSE),
IF(ISNA(VLOOKUP(LEFT(T5W_PROPG[[#This Row],['#project+code_name]],15),LEFT(Cluster___Org___Projects[['#project+code_name]:['#project+id]],15),2,FALSE))&lt;&gt;"", "","")
)</f>
        <v/>
      </c>
      <c r="U17" s="57"/>
      <c r="V17" s="2"/>
      <c r="W17" s="95"/>
      <c r="X17" s="96"/>
      <c r="Y17" s="35"/>
      <c r="Z17" s="2"/>
      <c r="AA17" s="2"/>
      <c r="AB17" s="3" t="str" cm="1">
        <f t="array" ref="AB17">IF(T5W_PROPG[[#This Row],['#activity+name+selected]]&lt;&gt;"",VLOOKUP(LEFT(T5W_PROPG[[#This Row],['#activity+name+selected]],255),LEFT(Logframe[['#activity+name+selected]:['#activity+indicator+unit]],255),2,FALSE),"")</f>
        <v/>
      </c>
      <c r="AC17" s="3" t="str" cm="1">
        <f t="array" ref="AC17">IF(T5W_PROPG[[#This Row],['#activity+name+selected]]&lt;&gt;"",VLOOKUP(LEFT(T5W_PROPG[[#This Row],['#activity+name+selected]],255),LEFT(Logframe[['#activity+name+selected]:['#activity+indicator+unit]],255),5,FALSE),"")</f>
        <v/>
      </c>
      <c r="AD17" s="47"/>
      <c r="AE17" s="27"/>
      <c r="AF17" s="93"/>
      <c r="AG17" s="41"/>
      <c r="AH17" s="42"/>
      <c r="AI17" s="49"/>
      <c r="AJ17" s="49"/>
      <c r="AK17" s="49"/>
      <c r="AL17" s="42"/>
      <c r="AM17" s="27"/>
      <c r="AN17" s="52"/>
      <c r="AO17" s="27"/>
      <c r="AP17" s="52"/>
      <c r="AQ17" s="27"/>
      <c r="AR17" s="27"/>
      <c r="AS17" s="1"/>
    </row>
    <row r="18" spans="1:45" x14ac:dyDescent="0.25">
      <c r="A18" s="4"/>
      <c r="B18" s="75"/>
      <c r="C18" s="2"/>
      <c r="D18" s="2"/>
      <c r="E18" s="2"/>
      <c r="F18" s="90" t="str">
        <f>IF(NOT(ISBLANK(T5W_PROPG[[#This Row],['#org+leader]])),VLOOKUP(T5W_PROPG[[#This Row],['#org+leader]],Organizaciones!$A:$C,3,FALSE),"")</f>
        <v/>
      </c>
      <c r="G18" s="3" t="str">
        <f>IF(AND(NOT(ISBLANK(T5W_PROPG[[#This Row],['#org+leader]])),T5W_PROPG[[#This Row],['#meta+hrp]]="Sí"),
VLOOKUP(CONCATENATE($A$1, " # ",VLOOKUP( T5W_PROPG[[#This Row],['#org+leader]],Clusters___Org[['#organization+name+selected]:['#meta+check_cluster_org]],2,FALSE)), Clusters___Org['#meta+check_cluster_org],1,FALSE),"")</f>
        <v/>
      </c>
      <c r="H18" s="2"/>
      <c r="I18" s="74" t="str" cm="1">
        <f t="array" ref="I18">IF(NOT(ISBLANK(T5W_PROPG[[#This Row],['#project+code_name]])),VALUE(VLOOKUP(LEFT(T5W_PROPG[[#This Row],['#project+code_name]],255),LEFT(Cluster___Org___Projects[['#project+code_name]:['#project+id]],255),2,FALSE)),"")</f>
        <v/>
      </c>
      <c r="J18"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8" s="2"/>
      <c r="L18" s="108" t="str">
        <f>IF(NOT(ISBLANK(T5W_PROPG[[#This Row],['#org+impl]])),VLOOKUP(T5W_PROPG[[#This Row],['#org+impl]],Organizaciones!$A:$C,3,FALSE),"")</f>
        <v/>
      </c>
      <c r="M18" s="1"/>
      <c r="N18" s="35" t="str" cm="1">
        <f t="array" aca="1" ref="N18" ca="1">IF(NOT(ISBLANK(T5W_PROPG[[#This Row],['#adm1+name]])),
OFFSET(Admin1_1[[#Headers],['#adm1+name]],MATCH(T5W_PROPG[[#This Row],['#adm1+name]],Admin1,0),1),
IF(ISNA(VLOOKUP(LEFT(T5W_PROPG[[#This Row],['#project+code_name]],15),LEFT(Cluster___Org___Projects[['#project+code_name]:['#project+id]],15),2,FALSE))&lt;&gt;"", "","")
)</f>
        <v/>
      </c>
      <c r="O18" s="2"/>
      <c r="P18" s="70" t="str" cm="1">
        <f t="array" ref="P18">IF(NOT(ISBLANK(T5W_PROPG[[#This Row],['#adm2+name]])),
CONCATENATE(T5W_PROPG[[#This Row],['#adm1+code]],"-",T5W_PROPG[[#This Row],['#adm2+name]]),
IF(ISNA(VLOOKUP(LEFT(T5W_PROPG[[#This Row],['#project+code_name]],15),LEFT(Cluster___Org___Projects[['#project+code_name]:['#project+id]],15),2,FALSE))&lt;&gt;"", "","")
)</f>
        <v/>
      </c>
      <c r="Q18" s="35" t="str" cm="1">
        <f t="array" ref="Q18">IF(NOT(ISBLANK(T5W_PROPG[[#This Row],['#adm2+name]])),
VLOOKUP(T5W_PROPG[[#This Row],['#meta+check_adm1code_adm2name]],Admin2_1[#All],5,FALSE),
IF(ISNA(VLOOKUP(LEFT(T5W_PROPG[[#This Row],['#project+code_name]],15),LEFT(Cluster___Org___Projects[['#project+code_name]:['#project+id]],15),2,FALSE))&lt;&gt;"", "","")
)</f>
        <v/>
      </c>
      <c r="R18" s="2"/>
      <c r="S18" s="70" t="str" cm="1">
        <f t="array" ref="S18">IF(NOT(ISBLANK(T5W_PROPG[[#This Row],['#adm3+name]])),
CONCATENATE(T5W_PROPG[[#This Row],['#adm2+code]],"-",T5W_PROPG[[#This Row],['#adm3+name]]),
IF(ISNA(VLOOKUP(LEFT(T5W_PROPG[[#This Row],['#project+code_name]],15),LEFT(Cluster___Org___Projects[['#project+code_name]:['#project+id]],15),2,FALSE))&lt;&gt;"", "","")
)</f>
        <v/>
      </c>
      <c r="T18" s="35" t="str" cm="1">
        <f t="array" ref="T18">IF(NOT(ISBLANK(T5W_PROPG[[#This Row],['#adm3+name]])),
VLOOKUP(T5W_PROPG[[#This Row],['#meta+check_adm2code_adm3name]],Admin3_1[#All],5,FALSE),
IF(ISNA(VLOOKUP(LEFT(T5W_PROPG[[#This Row],['#project+code_name]],15),LEFT(Cluster___Org___Projects[['#project+code_name]:['#project+id]],15),2,FALSE))&lt;&gt;"", "","")
)</f>
        <v/>
      </c>
      <c r="U18" s="57"/>
      <c r="V18" s="2"/>
      <c r="W18" s="95"/>
      <c r="X18" s="96"/>
      <c r="Y18" s="35"/>
      <c r="Z18" s="2"/>
      <c r="AA18" s="2"/>
      <c r="AB18" s="3" t="str" cm="1">
        <f t="array" ref="AB18">IF(T5W_PROPG[[#This Row],['#activity+name+selected]]&lt;&gt;"",VLOOKUP(LEFT(T5W_PROPG[[#This Row],['#activity+name+selected]],255),LEFT(Logframe[['#activity+name+selected]:['#activity+indicator+unit]],255),2,FALSE),"")</f>
        <v/>
      </c>
      <c r="AC18" s="3" t="str" cm="1">
        <f t="array" ref="AC18">IF(T5W_PROPG[[#This Row],['#activity+name+selected]]&lt;&gt;"",VLOOKUP(LEFT(T5W_PROPG[[#This Row],['#activity+name+selected]],255),LEFT(Logframe[['#activity+name+selected]:['#activity+indicator+unit]],255),5,FALSE),"")</f>
        <v/>
      </c>
      <c r="AD18" s="47"/>
      <c r="AE18" s="27"/>
      <c r="AF18" s="93"/>
      <c r="AG18" s="41"/>
      <c r="AH18" s="42"/>
      <c r="AI18" s="49"/>
      <c r="AJ18" s="49"/>
      <c r="AK18" s="49"/>
      <c r="AL18" s="42"/>
      <c r="AM18" s="27"/>
      <c r="AN18" s="52"/>
      <c r="AO18" s="27"/>
      <c r="AP18" s="52"/>
      <c r="AQ18" s="27"/>
      <c r="AR18" s="27"/>
      <c r="AS18" s="1"/>
    </row>
    <row r="19" spans="1:45" x14ac:dyDescent="0.25">
      <c r="A19" s="4"/>
      <c r="B19" s="75"/>
      <c r="C19" s="2"/>
      <c r="D19" s="2"/>
      <c r="E19" s="2"/>
      <c r="F19" s="90" t="str">
        <f>IF(NOT(ISBLANK(T5W_PROPG[[#This Row],['#org+leader]])),VLOOKUP(T5W_PROPG[[#This Row],['#org+leader]],Organizaciones!$A:$C,3,FALSE),"")</f>
        <v/>
      </c>
      <c r="G19" s="3" t="str">
        <f>IF(AND(NOT(ISBLANK(T5W_PROPG[[#This Row],['#org+leader]])),T5W_PROPG[[#This Row],['#meta+hrp]]="Sí"),
VLOOKUP(CONCATENATE($A$1, " # ",VLOOKUP( T5W_PROPG[[#This Row],['#org+leader]],Clusters___Org[['#organization+name+selected]:['#meta+check_cluster_org]],2,FALSE)), Clusters___Org['#meta+check_cluster_org],1,FALSE),"")</f>
        <v/>
      </c>
      <c r="H19" s="2"/>
      <c r="I19" s="74" t="str" cm="1">
        <f t="array" ref="I19">IF(NOT(ISBLANK(T5W_PROPG[[#This Row],['#project+code_name]])),VALUE(VLOOKUP(LEFT(T5W_PROPG[[#This Row],['#project+code_name]],255),LEFT(Cluster___Org___Projects[['#project+code_name]:['#project+id]],255),2,FALSE)),"")</f>
        <v/>
      </c>
      <c r="J19"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19" s="2"/>
      <c r="L19" s="108" t="str">
        <f>IF(NOT(ISBLANK(T5W_PROPG[[#This Row],['#org+impl]])),VLOOKUP(T5W_PROPG[[#This Row],['#org+impl]],Organizaciones!$A:$C,3,FALSE),"")</f>
        <v/>
      </c>
      <c r="M19" s="1"/>
      <c r="N19" s="35" t="str" cm="1">
        <f t="array" aca="1" ref="N19" ca="1">IF(NOT(ISBLANK(T5W_PROPG[[#This Row],['#adm1+name]])),
OFFSET(Admin1_1[[#Headers],['#adm1+name]],MATCH(T5W_PROPG[[#This Row],['#adm1+name]],Admin1,0),1),
IF(ISNA(VLOOKUP(LEFT(T5W_PROPG[[#This Row],['#project+code_name]],15),LEFT(Cluster___Org___Projects[['#project+code_name]:['#project+id]],15),2,FALSE))&lt;&gt;"", "","")
)</f>
        <v/>
      </c>
      <c r="O19" s="2"/>
      <c r="P19" s="70" t="str" cm="1">
        <f t="array" ref="P19">IF(NOT(ISBLANK(T5W_PROPG[[#This Row],['#adm2+name]])),
CONCATENATE(T5W_PROPG[[#This Row],['#adm1+code]],"-",T5W_PROPG[[#This Row],['#adm2+name]]),
IF(ISNA(VLOOKUP(LEFT(T5W_PROPG[[#This Row],['#project+code_name]],15),LEFT(Cluster___Org___Projects[['#project+code_name]:['#project+id]],15),2,FALSE))&lt;&gt;"", "","")
)</f>
        <v/>
      </c>
      <c r="Q19" s="35" t="str" cm="1">
        <f t="array" ref="Q19">IF(NOT(ISBLANK(T5W_PROPG[[#This Row],['#adm2+name]])),
VLOOKUP(T5W_PROPG[[#This Row],['#meta+check_adm1code_adm2name]],Admin2_1[#All],5,FALSE),
IF(ISNA(VLOOKUP(LEFT(T5W_PROPG[[#This Row],['#project+code_name]],15),LEFT(Cluster___Org___Projects[['#project+code_name]:['#project+id]],15),2,FALSE))&lt;&gt;"", "","")
)</f>
        <v/>
      </c>
      <c r="R19" s="2"/>
      <c r="S19" s="70" t="str" cm="1">
        <f t="array" ref="S19">IF(NOT(ISBLANK(T5W_PROPG[[#This Row],['#adm3+name]])),
CONCATENATE(T5W_PROPG[[#This Row],['#adm2+code]],"-",T5W_PROPG[[#This Row],['#adm3+name]]),
IF(ISNA(VLOOKUP(LEFT(T5W_PROPG[[#This Row],['#project+code_name]],15),LEFT(Cluster___Org___Projects[['#project+code_name]:['#project+id]],15),2,FALSE))&lt;&gt;"", "","")
)</f>
        <v/>
      </c>
      <c r="T19" s="35" t="str" cm="1">
        <f t="array" ref="T19">IF(NOT(ISBLANK(T5W_PROPG[[#This Row],['#adm3+name]])),
VLOOKUP(T5W_PROPG[[#This Row],['#meta+check_adm2code_adm3name]],Admin3_1[#All],5,FALSE),
IF(ISNA(VLOOKUP(LEFT(T5W_PROPG[[#This Row],['#project+code_name]],15),LEFT(Cluster___Org___Projects[['#project+code_name]:['#project+id]],15),2,FALSE))&lt;&gt;"", "","")
)</f>
        <v/>
      </c>
      <c r="U19" s="57"/>
      <c r="V19" s="2"/>
      <c r="W19" s="95"/>
      <c r="X19" s="96"/>
      <c r="Y19" s="35"/>
      <c r="Z19" s="2"/>
      <c r="AA19" s="2"/>
      <c r="AB19" s="3" t="str" cm="1">
        <f t="array" ref="AB19">IF(T5W_PROPG[[#This Row],['#activity+name+selected]]&lt;&gt;"",VLOOKUP(LEFT(T5W_PROPG[[#This Row],['#activity+name+selected]],255),LEFT(Logframe[['#activity+name+selected]:['#activity+indicator+unit]],255),2,FALSE),"")</f>
        <v/>
      </c>
      <c r="AC19" s="3" t="str" cm="1">
        <f t="array" ref="AC19">IF(T5W_PROPG[[#This Row],['#activity+name+selected]]&lt;&gt;"",VLOOKUP(LEFT(T5W_PROPG[[#This Row],['#activity+name+selected]],255),LEFT(Logframe[['#activity+name+selected]:['#activity+indicator+unit]],255),5,FALSE),"")</f>
        <v/>
      </c>
      <c r="AD19" s="47"/>
      <c r="AE19" s="27"/>
      <c r="AF19" s="93"/>
      <c r="AG19" s="41"/>
      <c r="AH19" s="42"/>
      <c r="AI19" s="49"/>
      <c r="AJ19" s="49"/>
      <c r="AK19" s="49"/>
      <c r="AL19" s="42"/>
      <c r="AM19" s="27"/>
      <c r="AN19" s="52"/>
      <c r="AO19" s="27"/>
      <c r="AP19" s="52"/>
      <c r="AQ19" s="27"/>
      <c r="AR19" s="27"/>
      <c r="AS19" s="1"/>
    </row>
    <row r="20" spans="1:45" x14ac:dyDescent="0.25">
      <c r="A20" s="4"/>
      <c r="B20" s="75"/>
      <c r="C20" s="2"/>
      <c r="D20" s="2"/>
      <c r="E20" s="2"/>
      <c r="F20" s="90" t="str">
        <f>IF(NOT(ISBLANK(T5W_PROPG[[#This Row],['#org+leader]])),VLOOKUP(T5W_PROPG[[#This Row],['#org+leader]],Organizaciones!$A:$C,3,FALSE),"")</f>
        <v/>
      </c>
      <c r="G20" s="3" t="str">
        <f>IF(AND(NOT(ISBLANK(T5W_PROPG[[#This Row],['#org+leader]])),T5W_PROPG[[#This Row],['#meta+hrp]]="Sí"),
VLOOKUP(CONCATENATE($A$1, " # ",VLOOKUP( T5W_PROPG[[#This Row],['#org+leader]],Clusters___Org[['#organization+name+selected]:['#meta+check_cluster_org]],2,FALSE)), Clusters___Org['#meta+check_cluster_org],1,FALSE),"")</f>
        <v/>
      </c>
      <c r="H20" s="2"/>
      <c r="I20" s="74" t="str" cm="1">
        <f t="array" ref="I20">IF(NOT(ISBLANK(T5W_PROPG[[#This Row],['#project+code_name]])),VALUE(VLOOKUP(LEFT(T5W_PROPG[[#This Row],['#project+code_name]],255),LEFT(Cluster___Org___Projects[['#project+code_name]:['#project+id]],255),2,FALSE)),"")</f>
        <v/>
      </c>
      <c r="J20"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0" s="2"/>
      <c r="L20" s="108" t="str">
        <f>IF(NOT(ISBLANK(T5W_PROPG[[#This Row],['#org+impl]])),VLOOKUP(T5W_PROPG[[#This Row],['#org+impl]],Organizaciones!$A:$C,3,FALSE),"")</f>
        <v/>
      </c>
      <c r="M20" s="1"/>
      <c r="N20" s="35" t="str" cm="1">
        <f t="array" aca="1" ref="N20" ca="1">IF(NOT(ISBLANK(T5W_PROPG[[#This Row],['#adm1+name]])),
OFFSET(Admin1_1[[#Headers],['#adm1+name]],MATCH(T5W_PROPG[[#This Row],['#adm1+name]],Admin1,0),1),
IF(ISNA(VLOOKUP(LEFT(T5W_PROPG[[#This Row],['#project+code_name]],15),LEFT(Cluster___Org___Projects[['#project+code_name]:['#project+id]],15),2,FALSE))&lt;&gt;"", "","")
)</f>
        <v/>
      </c>
      <c r="O20" s="2"/>
      <c r="P20" s="70" t="str" cm="1">
        <f t="array" ref="P20">IF(NOT(ISBLANK(T5W_PROPG[[#This Row],['#adm2+name]])),
CONCATENATE(T5W_PROPG[[#This Row],['#adm1+code]],"-",T5W_PROPG[[#This Row],['#adm2+name]]),
IF(ISNA(VLOOKUP(LEFT(T5W_PROPG[[#This Row],['#project+code_name]],15),LEFT(Cluster___Org___Projects[['#project+code_name]:['#project+id]],15),2,FALSE))&lt;&gt;"", "","")
)</f>
        <v/>
      </c>
      <c r="Q20" s="35" t="str" cm="1">
        <f t="array" ref="Q20">IF(NOT(ISBLANK(T5W_PROPG[[#This Row],['#adm2+name]])),
VLOOKUP(T5W_PROPG[[#This Row],['#meta+check_adm1code_adm2name]],Admin2_1[#All],5,FALSE),
IF(ISNA(VLOOKUP(LEFT(T5W_PROPG[[#This Row],['#project+code_name]],15),LEFT(Cluster___Org___Projects[['#project+code_name]:['#project+id]],15),2,FALSE))&lt;&gt;"", "","")
)</f>
        <v/>
      </c>
      <c r="R20" s="2"/>
      <c r="S20" s="70" t="str" cm="1">
        <f t="array" ref="S20">IF(NOT(ISBLANK(T5W_PROPG[[#This Row],['#adm3+name]])),
CONCATENATE(T5W_PROPG[[#This Row],['#adm2+code]],"-",T5W_PROPG[[#This Row],['#adm3+name]]),
IF(ISNA(VLOOKUP(LEFT(T5W_PROPG[[#This Row],['#project+code_name]],15),LEFT(Cluster___Org___Projects[['#project+code_name]:['#project+id]],15),2,FALSE))&lt;&gt;"", "","")
)</f>
        <v/>
      </c>
      <c r="T20" s="35" t="str" cm="1">
        <f t="array" ref="T20">IF(NOT(ISBLANK(T5W_PROPG[[#This Row],['#adm3+name]])),
VLOOKUP(T5W_PROPG[[#This Row],['#meta+check_adm2code_adm3name]],Admin3_1[#All],5,FALSE),
IF(ISNA(VLOOKUP(LEFT(T5W_PROPG[[#This Row],['#project+code_name]],15),LEFT(Cluster___Org___Projects[['#project+code_name]:['#project+id]],15),2,FALSE))&lt;&gt;"", "","")
)</f>
        <v/>
      </c>
      <c r="U20" s="57"/>
      <c r="V20" s="2"/>
      <c r="W20" s="95"/>
      <c r="X20" s="96"/>
      <c r="Y20" s="35"/>
      <c r="Z20" s="2"/>
      <c r="AA20" s="2"/>
      <c r="AB20" s="3" t="str" cm="1">
        <f t="array" ref="AB20">IF(T5W_PROPG[[#This Row],['#activity+name+selected]]&lt;&gt;"",VLOOKUP(LEFT(T5W_PROPG[[#This Row],['#activity+name+selected]],255),LEFT(Logframe[['#activity+name+selected]:['#activity+indicator+unit]],255),2,FALSE),"")</f>
        <v/>
      </c>
      <c r="AC20" s="3" t="str" cm="1">
        <f t="array" ref="AC20">IF(T5W_PROPG[[#This Row],['#activity+name+selected]]&lt;&gt;"",VLOOKUP(LEFT(T5W_PROPG[[#This Row],['#activity+name+selected]],255),LEFT(Logframe[['#activity+name+selected]:['#activity+indicator+unit]],255),5,FALSE),"")</f>
        <v/>
      </c>
      <c r="AD20" s="47"/>
      <c r="AE20" s="27"/>
      <c r="AF20" s="93"/>
      <c r="AG20" s="41"/>
      <c r="AH20" s="42"/>
      <c r="AI20" s="49"/>
      <c r="AJ20" s="49"/>
      <c r="AK20" s="49"/>
      <c r="AL20" s="42"/>
      <c r="AM20" s="27"/>
      <c r="AN20" s="52"/>
      <c r="AO20" s="27"/>
      <c r="AP20" s="52"/>
      <c r="AQ20" s="27"/>
      <c r="AR20" s="27"/>
      <c r="AS20" s="1"/>
    </row>
    <row r="21" spans="1:45" x14ac:dyDescent="0.25">
      <c r="A21" s="4"/>
      <c r="B21" s="75"/>
      <c r="C21" s="2"/>
      <c r="D21" s="2"/>
      <c r="E21" s="2"/>
      <c r="F21" s="90" t="str">
        <f>IF(NOT(ISBLANK(T5W_PROPG[[#This Row],['#org+leader]])),VLOOKUP(T5W_PROPG[[#This Row],['#org+leader]],Organizaciones!$A:$C,3,FALSE),"")</f>
        <v/>
      </c>
      <c r="G21" s="3" t="str">
        <f>IF(AND(NOT(ISBLANK(T5W_PROPG[[#This Row],['#org+leader]])),T5W_PROPG[[#This Row],['#meta+hrp]]="Sí"),
VLOOKUP(CONCATENATE($A$1, " # ",VLOOKUP( T5W_PROPG[[#This Row],['#org+leader]],Clusters___Org[['#organization+name+selected]:['#meta+check_cluster_org]],2,FALSE)), Clusters___Org['#meta+check_cluster_org],1,FALSE),"")</f>
        <v/>
      </c>
      <c r="H21" s="2"/>
      <c r="I21" s="74" t="str" cm="1">
        <f t="array" ref="I21">IF(NOT(ISBLANK(T5W_PROPG[[#This Row],['#project+code_name]])),VALUE(VLOOKUP(LEFT(T5W_PROPG[[#This Row],['#project+code_name]],255),LEFT(Cluster___Org___Projects[['#project+code_name]:['#project+id]],255),2,FALSE)),"")</f>
        <v/>
      </c>
      <c r="J21"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1" s="2"/>
      <c r="L21" s="108" t="str">
        <f>IF(NOT(ISBLANK(T5W_PROPG[[#This Row],['#org+impl]])),VLOOKUP(T5W_PROPG[[#This Row],['#org+impl]],Organizaciones!$A:$C,3,FALSE),"")</f>
        <v/>
      </c>
      <c r="M21" s="1"/>
      <c r="N21" s="35" t="str" cm="1">
        <f t="array" aca="1" ref="N21" ca="1">IF(NOT(ISBLANK(T5W_PROPG[[#This Row],['#adm1+name]])),
OFFSET(Admin1_1[[#Headers],['#adm1+name]],MATCH(T5W_PROPG[[#This Row],['#adm1+name]],Admin1,0),1),
IF(ISNA(VLOOKUP(LEFT(T5W_PROPG[[#This Row],['#project+code_name]],15),LEFT(Cluster___Org___Projects[['#project+code_name]:['#project+id]],15),2,FALSE))&lt;&gt;"", "","")
)</f>
        <v/>
      </c>
      <c r="O21" s="2"/>
      <c r="P21" s="70" t="str" cm="1">
        <f t="array" ref="P21">IF(NOT(ISBLANK(T5W_PROPG[[#This Row],['#adm2+name]])),
CONCATENATE(T5W_PROPG[[#This Row],['#adm1+code]],"-",T5W_PROPG[[#This Row],['#adm2+name]]),
IF(ISNA(VLOOKUP(LEFT(T5W_PROPG[[#This Row],['#project+code_name]],15),LEFT(Cluster___Org___Projects[['#project+code_name]:['#project+id]],15),2,FALSE))&lt;&gt;"", "","")
)</f>
        <v/>
      </c>
      <c r="Q21" s="35" t="str" cm="1">
        <f t="array" ref="Q21">IF(NOT(ISBLANK(T5W_PROPG[[#This Row],['#adm2+name]])),
VLOOKUP(T5W_PROPG[[#This Row],['#meta+check_adm1code_adm2name]],Admin2_1[#All],5,FALSE),
IF(ISNA(VLOOKUP(LEFT(T5W_PROPG[[#This Row],['#project+code_name]],15),LEFT(Cluster___Org___Projects[['#project+code_name]:['#project+id]],15),2,FALSE))&lt;&gt;"", "","")
)</f>
        <v/>
      </c>
      <c r="R21" s="2"/>
      <c r="S21" s="70" t="str" cm="1">
        <f t="array" ref="S21">IF(NOT(ISBLANK(T5W_PROPG[[#This Row],['#adm3+name]])),
CONCATENATE(T5W_PROPG[[#This Row],['#adm2+code]],"-",T5W_PROPG[[#This Row],['#adm3+name]]),
IF(ISNA(VLOOKUP(LEFT(T5W_PROPG[[#This Row],['#project+code_name]],15),LEFT(Cluster___Org___Projects[['#project+code_name]:['#project+id]],15),2,FALSE))&lt;&gt;"", "","")
)</f>
        <v/>
      </c>
      <c r="T21" s="35" t="str" cm="1">
        <f t="array" ref="T21">IF(NOT(ISBLANK(T5W_PROPG[[#This Row],['#adm3+name]])),
VLOOKUP(T5W_PROPG[[#This Row],['#meta+check_adm2code_adm3name]],Admin3_1[#All],5,FALSE),
IF(ISNA(VLOOKUP(LEFT(T5W_PROPG[[#This Row],['#project+code_name]],15),LEFT(Cluster___Org___Projects[['#project+code_name]:['#project+id]],15),2,FALSE))&lt;&gt;"", "","")
)</f>
        <v/>
      </c>
      <c r="U21" s="57"/>
      <c r="V21" s="2"/>
      <c r="W21" s="95"/>
      <c r="X21" s="96"/>
      <c r="Y21" s="35"/>
      <c r="Z21" s="2"/>
      <c r="AA21" s="2"/>
      <c r="AB21" s="3" t="str" cm="1">
        <f t="array" ref="AB21">IF(T5W_PROPG[[#This Row],['#activity+name+selected]]&lt;&gt;"",VLOOKUP(LEFT(T5W_PROPG[[#This Row],['#activity+name+selected]],255),LEFT(Logframe[['#activity+name+selected]:['#activity+indicator+unit]],255),2,FALSE),"")</f>
        <v/>
      </c>
      <c r="AC21" s="3" t="str" cm="1">
        <f t="array" ref="AC21">IF(T5W_PROPG[[#This Row],['#activity+name+selected]]&lt;&gt;"",VLOOKUP(LEFT(T5W_PROPG[[#This Row],['#activity+name+selected]],255),LEFT(Logframe[['#activity+name+selected]:['#activity+indicator+unit]],255),5,FALSE),"")</f>
        <v/>
      </c>
      <c r="AD21" s="47"/>
      <c r="AE21" s="27"/>
      <c r="AF21" s="93"/>
      <c r="AG21" s="41"/>
      <c r="AH21" s="42"/>
      <c r="AI21" s="49"/>
      <c r="AJ21" s="49"/>
      <c r="AK21" s="49"/>
      <c r="AL21" s="42"/>
      <c r="AM21" s="27"/>
      <c r="AN21" s="52"/>
      <c r="AO21" s="27"/>
      <c r="AP21" s="52"/>
      <c r="AQ21" s="27"/>
      <c r="AR21" s="27"/>
      <c r="AS21" s="1"/>
    </row>
    <row r="22" spans="1:45" x14ac:dyDescent="0.25">
      <c r="A22" s="4"/>
      <c r="B22" s="75"/>
      <c r="C22" s="2"/>
      <c r="D22" s="2"/>
      <c r="E22" s="2"/>
      <c r="F22" s="90" t="str">
        <f>IF(NOT(ISBLANK(T5W_PROPG[[#This Row],['#org+leader]])),VLOOKUP(T5W_PROPG[[#This Row],['#org+leader]],Organizaciones!$A:$C,3,FALSE),"")</f>
        <v/>
      </c>
      <c r="G22" s="3" t="str">
        <f>IF(AND(NOT(ISBLANK(T5W_PROPG[[#This Row],['#org+leader]])),T5W_PROPG[[#This Row],['#meta+hrp]]="Sí"),
VLOOKUP(CONCATENATE($A$1, " # ",VLOOKUP( T5W_PROPG[[#This Row],['#org+leader]],Clusters___Org[['#organization+name+selected]:['#meta+check_cluster_org]],2,FALSE)), Clusters___Org['#meta+check_cluster_org],1,FALSE),"")</f>
        <v/>
      </c>
      <c r="H22" s="2"/>
      <c r="I22" s="74" t="str" cm="1">
        <f t="array" ref="I22">IF(NOT(ISBLANK(T5W_PROPG[[#This Row],['#project+code_name]])),VALUE(VLOOKUP(LEFT(T5W_PROPG[[#This Row],['#project+code_name]],255),LEFT(Cluster___Org___Projects[['#project+code_name]:['#project+id]],255),2,FALSE)),"")</f>
        <v/>
      </c>
      <c r="J22"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2" s="2"/>
      <c r="L22" s="108" t="str">
        <f>IF(NOT(ISBLANK(T5W_PROPG[[#This Row],['#org+impl]])),VLOOKUP(T5W_PROPG[[#This Row],['#org+impl]],Organizaciones!$A:$C,3,FALSE),"")</f>
        <v/>
      </c>
      <c r="M22" s="1"/>
      <c r="N22" s="35" t="str" cm="1">
        <f t="array" aca="1" ref="N22" ca="1">IF(NOT(ISBLANK(T5W_PROPG[[#This Row],['#adm1+name]])),
OFFSET(Admin1_1[[#Headers],['#adm1+name]],MATCH(T5W_PROPG[[#This Row],['#adm1+name]],Admin1,0),1),
IF(ISNA(VLOOKUP(LEFT(T5W_PROPG[[#This Row],['#project+code_name]],15),LEFT(Cluster___Org___Projects[['#project+code_name]:['#project+id]],15),2,FALSE))&lt;&gt;"", "","")
)</f>
        <v/>
      </c>
      <c r="O22" s="2"/>
      <c r="P22" s="70" t="str" cm="1">
        <f t="array" ref="P22">IF(NOT(ISBLANK(T5W_PROPG[[#This Row],['#adm2+name]])),
CONCATENATE(T5W_PROPG[[#This Row],['#adm1+code]],"-",T5W_PROPG[[#This Row],['#adm2+name]]),
IF(ISNA(VLOOKUP(LEFT(T5W_PROPG[[#This Row],['#project+code_name]],15),LEFT(Cluster___Org___Projects[['#project+code_name]:['#project+id]],15),2,FALSE))&lt;&gt;"", "","")
)</f>
        <v/>
      </c>
      <c r="Q22" s="35" t="str" cm="1">
        <f t="array" ref="Q22">IF(NOT(ISBLANK(T5W_PROPG[[#This Row],['#adm2+name]])),
VLOOKUP(T5W_PROPG[[#This Row],['#meta+check_adm1code_adm2name]],Admin2_1[#All],5,FALSE),
IF(ISNA(VLOOKUP(LEFT(T5W_PROPG[[#This Row],['#project+code_name]],15),LEFT(Cluster___Org___Projects[['#project+code_name]:['#project+id]],15),2,FALSE))&lt;&gt;"", "","")
)</f>
        <v/>
      </c>
      <c r="R22" s="2"/>
      <c r="S22" s="70" t="str" cm="1">
        <f t="array" ref="S22">IF(NOT(ISBLANK(T5W_PROPG[[#This Row],['#adm3+name]])),
CONCATENATE(T5W_PROPG[[#This Row],['#adm2+code]],"-",T5W_PROPG[[#This Row],['#adm3+name]]),
IF(ISNA(VLOOKUP(LEFT(T5W_PROPG[[#This Row],['#project+code_name]],15),LEFT(Cluster___Org___Projects[['#project+code_name]:['#project+id]],15),2,FALSE))&lt;&gt;"", "","")
)</f>
        <v/>
      </c>
      <c r="T22" s="35" t="str" cm="1">
        <f t="array" ref="T22">IF(NOT(ISBLANK(T5W_PROPG[[#This Row],['#adm3+name]])),
VLOOKUP(T5W_PROPG[[#This Row],['#meta+check_adm2code_adm3name]],Admin3_1[#All],5,FALSE),
IF(ISNA(VLOOKUP(LEFT(T5W_PROPG[[#This Row],['#project+code_name]],15),LEFT(Cluster___Org___Projects[['#project+code_name]:['#project+id]],15),2,FALSE))&lt;&gt;"", "","")
)</f>
        <v/>
      </c>
      <c r="U22" s="57"/>
      <c r="V22" s="2"/>
      <c r="W22" s="95"/>
      <c r="X22" s="96"/>
      <c r="Y22" s="35"/>
      <c r="Z22" s="2"/>
      <c r="AA22" s="2"/>
      <c r="AB22" s="3" t="str" cm="1">
        <f t="array" ref="AB22">IF(T5W_PROPG[[#This Row],['#activity+name+selected]]&lt;&gt;"",VLOOKUP(LEFT(T5W_PROPG[[#This Row],['#activity+name+selected]],255),LEFT(Logframe[['#activity+name+selected]:['#activity+indicator+unit]],255),2,FALSE),"")</f>
        <v/>
      </c>
      <c r="AC22" s="3" t="str" cm="1">
        <f t="array" ref="AC22">IF(T5W_PROPG[[#This Row],['#activity+name+selected]]&lt;&gt;"",VLOOKUP(LEFT(T5W_PROPG[[#This Row],['#activity+name+selected]],255),LEFT(Logframe[['#activity+name+selected]:['#activity+indicator+unit]],255),5,FALSE),"")</f>
        <v/>
      </c>
      <c r="AD22" s="47"/>
      <c r="AE22" s="27"/>
      <c r="AF22" s="93"/>
      <c r="AG22" s="41"/>
      <c r="AH22" s="42"/>
      <c r="AI22" s="49"/>
      <c r="AJ22" s="49"/>
      <c r="AK22" s="49"/>
      <c r="AL22" s="42"/>
      <c r="AM22" s="27"/>
      <c r="AN22" s="52"/>
      <c r="AO22" s="27"/>
      <c r="AP22" s="52"/>
      <c r="AQ22" s="27"/>
      <c r="AR22" s="27"/>
      <c r="AS22" s="1"/>
    </row>
    <row r="23" spans="1:45" x14ac:dyDescent="0.25">
      <c r="A23" s="4"/>
      <c r="B23" s="75"/>
      <c r="C23" s="2"/>
      <c r="D23" s="2"/>
      <c r="E23" s="2"/>
      <c r="F23" s="90" t="str">
        <f>IF(NOT(ISBLANK(T5W_PROPG[[#This Row],['#org+leader]])),VLOOKUP(T5W_PROPG[[#This Row],['#org+leader]],Organizaciones!$A:$C,3,FALSE),"")</f>
        <v/>
      </c>
      <c r="G23" s="3" t="str">
        <f>IF(AND(NOT(ISBLANK(T5W_PROPG[[#This Row],['#org+leader]])),T5W_PROPG[[#This Row],['#meta+hrp]]="Sí"),
VLOOKUP(CONCATENATE($A$1, " # ",VLOOKUP( T5W_PROPG[[#This Row],['#org+leader]],Clusters___Org[['#organization+name+selected]:['#meta+check_cluster_org]],2,FALSE)), Clusters___Org['#meta+check_cluster_org],1,FALSE),"")</f>
        <v/>
      </c>
      <c r="H23" s="2"/>
      <c r="I23" s="74" t="str" cm="1">
        <f t="array" ref="I23">IF(NOT(ISBLANK(T5W_PROPG[[#This Row],['#project+code_name]])),VALUE(VLOOKUP(LEFT(T5W_PROPG[[#This Row],['#project+code_name]],255),LEFT(Cluster___Org___Projects[['#project+code_name]:['#project+id]],255),2,FALSE)),"")</f>
        <v/>
      </c>
      <c r="J23"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3" s="2"/>
      <c r="L23" s="108" t="str">
        <f>IF(NOT(ISBLANK(T5W_PROPG[[#This Row],['#org+impl]])),VLOOKUP(T5W_PROPG[[#This Row],['#org+impl]],Organizaciones!$A:$C,3,FALSE),"")</f>
        <v/>
      </c>
      <c r="M23" s="1"/>
      <c r="N23" s="35" t="str" cm="1">
        <f t="array" aca="1" ref="N23" ca="1">IF(NOT(ISBLANK(T5W_PROPG[[#This Row],['#adm1+name]])),
OFFSET(Admin1_1[[#Headers],['#adm1+name]],MATCH(T5W_PROPG[[#This Row],['#adm1+name]],Admin1,0),1),
IF(ISNA(VLOOKUP(LEFT(T5W_PROPG[[#This Row],['#project+code_name]],15),LEFT(Cluster___Org___Projects[['#project+code_name]:['#project+id]],15),2,FALSE))&lt;&gt;"", "","")
)</f>
        <v/>
      </c>
      <c r="O23" s="2"/>
      <c r="P23" s="70" t="str" cm="1">
        <f t="array" ref="P23">IF(NOT(ISBLANK(T5W_PROPG[[#This Row],['#adm2+name]])),
CONCATENATE(T5W_PROPG[[#This Row],['#adm1+code]],"-",T5W_PROPG[[#This Row],['#adm2+name]]),
IF(ISNA(VLOOKUP(LEFT(T5W_PROPG[[#This Row],['#project+code_name]],15),LEFT(Cluster___Org___Projects[['#project+code_name]:['#project+id]],15),2,FALSE))&lt;&gt;"", "","")
)</f>
        <v/>
      </c>
      <c r="Q23" s="35" t="str" cm="1">
        <f t="array" ref="Q23">IF(NOT(ISBLANK(T5W_PROPG[[#This Row],['#adm2+name]])),
VLOOKUP(T5W_PROPG[[#This Row],['#meta+check_adm1code_adm2name]],Admin2_1[#All],5,FALSE),
IF(ISNA(VLOOKUP(LEFT(T5W_PROPG[[#This Row],['#project+code_name]],15),LEFT(Cluster___Org___Projects[['#project+code_name]:['#project+id]],15),2,FALSE))&lt;&gt;"", "","")
)</f>
        <v/>
      </c>
      <c r="R23" s="2"/>
      <c r="S23" s="70" t="str" cm="1">
        <f t="array" ref="S23">IF(NOT(ISBLANK(T5W_PROPG[[#This Row],['#adm3+name]])),
CONCATENATE(T5W_PROPG[[#This Row],['#adm2+code]],"-",T5W_PROPG[[#This Row],['#adm3+name]]),
IF(ISNA(VLOOKUP(LEFT(T5W_PROPG[[#This Row],['#project+code_name]],15),LEFT(Cluster___Org___Projects[['#project+code_name]:['#project+id]],15),2,FALSE))&lt;&gt;"", "","")
)</f>
        <v/>
      </c>
      <c r="T23" s="35" t="str" cm="1">
        <f t="array" ref="T23">IF(NOT(ISBLANK(T5W_PROPG[[#This Row],['#adm3+name]])),
VLOOKUP(T5W_PROPG[[#This Row],['#meta+check_adm2code_adm3name]],Admin3_1[#All],5,FALSE),
IF(ISNA(VLOOKUP(LEFT(T5W_PROPG[[#This Row],['#project+code_name]],15),LEFT(Cluster___Org___Projects[['#project+code_name]:['#project+id]],15),2,FALSE))&lt;&gt;"", "","")
)</f>
        <v/>
      </c>
      <c r="U23" s="57"/>
      <c r="V23" s="2"/>
      <c r="W23" s="95"/>
      <c r="X23" s="96"/>
      <c r="Y23" s="35"/>
      <c r="Z23" s="2"/>
      <c r="AA23" s="2"/>
      <c r="AB23" s="3" t="str" cm="1">
        <f t="array" ref="AB23">IF(T5W_PROPG[[#This Row],['#activity+name+selected]]&lt;&gt;"",VLOOKUP(LEFT(T5W_PROPG[[#This Row],['#activity+name+selected]],255),LEFT(Logframe[['#activity+name+selected]:['#activity+indicator+unit]],255),2,FALSE),"")</f>
        <v/>
      </c>
      <c r="AC23" s="3" t="str" cm="1">
        <f t="array" ref="AC23">IF(T5W_PROPG[[#This Row],['#activity+name+selected]]&lt;&gt;"",VLOOKUP(LEFT(T5W_PROPG[[#This Row],['#activity+name+selected]],255),LEFT(Logframe[['#activity+name+selected]:['#activity+indicator+unit]],255),5,FALSE),"")</f>
        <v/>
      </c>
      <c r="AD23" s="47"/>
      <c r="AE23" s="27"/>
      <c r="AF23" s="93"/>
      <c r="AG23" s="41"/>
      <c r="AH23" s="42"/>
      <c r="AI23" s="49"/>
      <c r="AJ23" s="49"/>
      <c r="AK23" s="49"/>
      <c r="AL23" s="42"/>
      <c r="AM23" s="27"/>
      <c r="AN23" s="52"/>
      <c r="AO23" s="27"/>
      <c r="AP23" s="52"/>
      <c r="AQ23" s="27"/>
      <c r="AR23" s="27"/>
      <c r="AS23" s="1"/>
    </row>
    <row r="24" spans="1:45" x14ac:dyDescent="0.25">
      <c r="A24" s="4"/>
      <c r="B24" s="75"/>
      <c r="C24" s="2"/>
      <c r="D24" s="2"/>
      <c r="E24" s="2"/>
      <c r="F24" s="90" t="str">
        <f>IF(NOT(ISBLANK(T5W_PROPG[[#This Row],['#org+leader]])),VLOOKUP(T5W_PROPG[[#This Row],['#org+leader]],Organizaciones!$A:$C,3,FALSE),"")</f>
        <v/>
      </c>
      <c r="G24" s="3" t="str">
        <f>IF(AND(NOT(ISBLANK(T5W_PROPG[[#This Row],['#org+leader]])),T5W_PROPG[[#This Row],['#meta+hrp]]="Sí"),
VLOOKUP(CONCATENATE($A$1, " # ",VLOOKUP( T5W_PROPG[[#This Row],['#org+leader]],Clusters___Org[['#organization+name+selected]:['#meta+check_cluster_org]],2,FALSE)), Clusters___Org['#meta+check_cluster_org],1,FALSE),"")</f>
        <v/>
      </c>
      <c r="H24" s="2"/>
      <c r="I24" s="74" t="str" cm="1">
        <f t="array" ref="I24">IF(NOT(ISBLANK(T5W_PROPG[[#This Row],['#project+code_name]])),VALUE(VLOOKUP(LEFT(T5W_PROPG[[#This Row],['#project+code_name]],255),LEFT(Cluster___Org___Projects[['#project+code_name]:['#project+id]],255),2,FALSE)),"")</f>
        <v/>
      </c>
      <c r="J24"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4" s="2"/>
      <c r="L24" s="108" t="str">
        <f>IF(NOT(ISBLANK(T5W_PROPG[[#This Row],['#org+impl]])),VLOOKUP(T5W_PROPG[[#This Row],['#org+impl]],Organizaciones!$A:$C,3,FALSE),"")</f>
        <v/>
      </c>
      <c r="M24" s="1"/>
      <c r="N24" s="35" t="str" cm="1">
        <f t="array" aca="1" ref="N24" ca="1">IF(NOT(ISBLANK(T5W_PROPG[[#This Row],['#adm1+name]])),
OFFSET(Admin1_1[[#Headers],['#adm1+name]],MATCH(T5W_PROPG[[#This Row],['#adm1+name]],Admin1,0),1),
IF(ISNA(VLOOKUP(LEFT(T5W_PROPG[[#This Row],['#project+code_name]],15),LEFT(Cluster___Org___Projects[['#project+code_name]:['#project+id]],15),2,FALSE))&lt;&gt;"", "","")
)</f>
        <v/>
      </c>
      <c r="O24" s="2"/>
      <c r="P24" s="70" t="str" cm="1">
        <f t="array" ref="P24">IF(NOT(ISBLANK(T5W_PROPG[[#This Row],['#adm2+name]])),
CONCATENATE(T5W_PROPG[[#This Row],['#adm1+code]],"-",T5W_PROPG[[#This Row],['#adm2+name]]),
IF(ISNA(VLOOKUP(LEFT(T5W_PROPG[[#This Row],['#project+code_name]],15),LEFT(Cluster___Org___Projects[['#project+code_name]:['#project+id]],15),2,FALSE))&lt;&gt;"", "","")
)</f>
        <v/>
      </c>
      <c r="Q24" s="35" t="str" cm="1">
        <f t="array" ref="Q24">IF(NOT(ISBLANK(T5W_PROPG[[#This Row],['#adm2+name]])),
VLOOKUP(T5W_PROPG[[#This Row],['#meta+check_adm1code_adm2name]],Admin2_1[#All],5,FALSE),
IF(ISNA(VLOOKUP(LEFT(T5W_PROPG[[#This Row],['#project+code_name]],15),LEFT(Cluster___Org___Projects[['#project+code_name]:['#project+id]],15),2,FALSE))&lt;&gt;"", "","")
)</f>
        <v/>
      </c>
      <c r="R24" s="2"/>
      <c r="S24" s="70" t="str" cm="1">
        <f t="array" ref="S24">IF(NOT(ISBLANK(T5W_PROPG[[#This Row],['#adm3+name]])),
CONCATENATE(T5W_PROPG[[#This Row],['#adm2+code]],"-",T5W_PROPG[[#This Row],['#adm3+name]]),
IF(ISNA(VLOOKUP(LEFT(T5W_PROPG[[#This Row],['#project+code_name]],15),LEFT(Cluster___Org___Projects[['#project+code_name]:['#project+id]],15),2,FALSE))&lt;&gt;"", "","")
)</f>
        <v/>
      </c>
      <c r="T24" s="35" t="str" cm="1">
        <f t="array" ref="T24">IF(NOT(ISBLANK(T5W_PROPG[[#This Row],['#adm3+name]])),
VLOOKUP(T5W_PROPG[[#This Row],['#meta+check_adm2code_adm3name]],Admin3_1[#All],5,FALSE),
IF(ISNA(VLOOKUP(LEFT(T5W_PROPG[[#This Row],['#project+code_name]],15),LEFT(Cluster___Org___Projects[['#project+code_name]:['#project+id]],15),2,FALSE))&lt;&gt;"", "","")
)</f>
        <v/>
      </c>
      <c r="U24" s="57"/>
      <c r="V24" s="2"/>
      <c r="W24" s="95"/>
      <c r="X24" s="96"/>
      <c r="Y24" s="35"/>
      <c r="Z24" s="2"/>
      <c r="AA24" s="2"/>
      <c r="AB24" s="3" t="str" cm="1">
        <f t="array" ref="AB24">IF(T5W_PROPG[[#This Row],['#activity+name+selected]]&lt;&gt;"",VLOOKUP(LEFT(T5W_PROPG[[#This Row],['#activity+name+selected]],255),LEFT(Logframe[['#activity+name+selected]:['#activity+indicator+unit]],255),2,FALSE),"")</f>
        <v/>
      </c>
      <c r="AC24" s="3" t="str" cm="1">
        <f t="array" ref="AC24">IF(T5W_PROPG[[#This Row],['#activity+name+selected]]&lt;&gt;"",VLOOKUP(LEFT(T5W_PROPG[[#This Row],['#activity+name+selected]],255),LEFT(Logframe[['#activity+name+selected]:['#activity+indicator+unit]],255),5,FALSE),"")</f>
        <v/>
      </c>
      <c r="AD24" s="47"/>
      <c r="AE24" s="27"/>
      <c r="AF24" s="93"/>
      <c r="AG24" s="41"/>
      <c r="AH24" s="42"/>
      <c r="AI24" s="49"/>
      <c r="AJ24" s="49"/>
      <c r="AK24" s="49"/>
      <c r="AL24" s="42"/>
      <c r="AM24" s="27"/>
      <c r="AN24" s="52"/>
      <c r="AO24" s="27"/>
      <c r="AP24" s="52"/>
      <c r="AQ24" s="27"/>
      <c r="AR24" s="27"/>
      <c r="AS24" s="1"/>
    </row>
    <row r="25" spans="1:45" x14ac:dyDescent="0.25">
      <c r="A25" s="4"/>
      <c r="B25" s="75"/>
      <c r="C25" s="2"/>
      <c r="D25" s="2"/>
      <c r="E25" s="2"/>
      <c r="F25" s="90" t="str">
        <f>IF(NOT(ISBLANK(T5W_PROPG[[#This Row],['#org+leader]])),VLOOKUP(T5W_PROPG[[#This Row],['#org+leader]],Organizaciones!$A:$C,3,FALSE),"")</f>
        <v/>
      </c>
      <c r="G25" s="3" t="str">
        <f>IF(AND(NOT(ISBLANK(T5W_PROPG[[#This Row],['#org+leader]])),T5W_PROPG[[#This Row],['#meta+hrp]]="Sí"),
VLOOKUP(CONCATENATE($A$1, " # ",VLOOKUP( T5W_PROPG[[#This Row],['#org+leader]],Clusters___Org[['#organization+name+selected]:['#meta+check_cluster_org]],2,FALSE)), Clusters___Org['#meta+check_cluster_org],1,FALSE),"")</f>
        <v/>
      </c>
      <c r="H25" s="2"/>
      <c r="I25" s="74" t="str" cm="1">
        <f t="array" ref="I25">IF(NOT(ISBLANK(T5W_PROPG[[#This Row],['#project+code_name]])),VALUE(VLOOKUP(LEFT(T5W_PROPG[[#This Row],['#project+code_name]],255),LEFT(Cluster___Org___Projects[['#project+code_name]:['#project+id]],255),2,FALSE)),"")</f>
        <v/>
      </c>
      <c r="J25"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5" s="2"/>
      <c r="L25" s="108" t="str">
        <f>IF(NOT(ISBLANK(T5W_PROPG[[#This Row],['#org+impl]])),VLOOKUP(T5W_PROPG[[#This Row],['#org+impl]],Organizaciones!$A:$C,3,FALSE),"")</f>
        <v/>
      </c>
      <c r="M25" s="1"/>
      <c r="N25" s="35" t="str" cm="1">
        <f t="array" aca="1" ref="N25" ca="1">IF(NOT(ISBLANK(T5W_PROPG[[#This Row],['#adm1+name]])),
OFFSET(Admin1_1[[#Headers],['#adm1+name]],MATCH(T5W_PROPG[[#This Row],['#adm1+name]],Admin1,0),1),
IF(ISNA(VLOOKUP(LEFT(T5W_PROPG[[#This Row],['#project+code_name]],15),LEFT(Cluster___Org___Projects[['#project+code_name]:['#project+id]],15),2,FALSE))&lt;&gt;"", "","")
)</f>
        <v/>
      </c>
      <c r="O25" s="2"/>
      <c r="P25" s="70" t="str" cm="1">
        <f t="array" ref="P25">IF(NOT(ISBLANK(T5W_PROPG[[#This Row],['#adm2+name]])),
CONCATENATE(T5W_PROPG[[#This Row],['#adm1+code]],"-",T5W_PROPG[[#This Row],['#adm2+name]]),
IF(ISNA(VLOOKUP(LEFT(T5W_PROPG[[#This Row],['#project+code_name]],15),LEFT(Cluster___Org___Projects[['#project+code_name]:['#project+id]],15),2,FALSE))&lt;&gt;"", "","")
)</f>
        <v/>
      </c>
      <c r="Q25" s="35" t="str" cm="1">
        <f t="array" ref="Q25">IF(NOT(ISBLANK(T5W_PROPG[[#This Row],['#adm2+name]])),
VLOOKUP(T5W_PROPG[[#This Row],['#meta+check_adm1code_adm2name]],Admin2_1[#All],5,FALSE),
IF(ISNA(VLOOKUP(LEFT(T5W_PROPG[[#This Row],['#project+code_name]],15),LEFT(Cluster___Org___Projects[['#project+code_name]:['#project+id]],15),2,FALSE))&lt;&gt;"", "","")
)</f>
        <v/>
      </c>
      <c r="R25" s="2"/>
      <c r="S25" s="70" t="str" cm="1">
        <f t="array" ref="S25">IF(NOT(ISBLANK(T5W_PROPG[[#This Row],['#adm3+name]])),
CONCATENATE(T5W_PROPG[[#This Row],['#adm2+code]],"-",T5W_PROPG[[#This Row],['#adm3+name]]),
IF(ISNA(VLOOKUP(LEFT(T5W_PROPG[[#This Row],['#project+code_name]],15),LEFT(Cluster___Org___Projects[['#project+code_name]:['#project+id]],15),2,FALSE))&lt;&gt;"", "","")
)</f>
        <v/>
      </c>
      <c r="T25" s="35" t="str" cm="1">
        <f t="array" ref="T25">IF(NOT(ISBLANK(T5W_PROPG[[#This Row],['#adm3+name]])),
VLOOKUP(T5W_PROPG[[#This Row],['#meta+check_adm2code_adm3name]],Admin3_1[#All],5,FALSE),
IF(ISNA(VLOOKUP(LEFT(T5W_PROPG[[#This Row],['#project+code_name]],15),LEFT(Cluster___Org___Projects[['#project+code_name]:['#project+id]],15),2,FALSE))&lt;&gt;"", "","")
)</f>
        <v/>
      </c>
      <c r="U25" s="57"/>
      <c r="V25" s="2"/>
      <c r="W25" s="95"/>
      <c r="X25" s="96"/>
      <c r="Y25" s="35"/>
      <c r="Z25" s="2"/>
      <c r="AA25" s="2"/>
      <c r="AB25" s="3" t="str" cm="1">
        <f t="array" ref="AB25">IF(T5W_PROPG[[#This Row],['#activity+name+selected]]&lt;&gt;"",VLOOKUP(LEFT(T5W_PROPG[[#This Row],['#activity+name+selected]],255),LEFT(Logframe[['#activity+name+selected]:['#activity+indicator+unit]],255),2,FALSE),"")</f>
        <v/>
      </c>
      <c r="AC25" s="3" t="str" cm="1">
        <f t="array" ref="AC25">IF(T5W_PROPG[[#This Row],['#activity+name+selected]]&lt;&gt;"",VLOOKUP(LEFT(T5W_PROPG[[#This Row],['#activity+name+selected]],255),LEFT(Logframe[['#activity+name+selected]:['#activity+indicator+unit]],255),5,FALSE),"")</f>
        <v/>
      </c>
      <c r="AD25" s="47"/>
      <c r="AE25" s="27"/>
      <c r="AF25" s="93"/>
      <c r="AG25" s="41"/>
      <c r="AH25" s="42"/>
      <c r="AI25" s="49"/>
      <c r="AJ25" s="49"/>
      <c r="AK25" s="49"/>
      <c r="AL25" s="42"/>
      <c r="AM25" s="27"/>
      <c r="AN25" s="52"/>
      <c r="AO25" s="27"/>
      <c r="AP25" s="52"/>
      <c r="AQ25" s="27"/>
      <c r="AR25" s="27"/>
      <c r="AS25" s="1"/>
    </row>
    <row r="26" spans="1:45" x14ac:dyDescent="0.25">
      <c r="A26" s="4"/>
      <c r="B26" s="75"/>
      <c r="C26" s="2"/>
      <c r="D26" s="2"/>
      <c r="E26" s="2"/>
      <c r="F26" s="90" t="str">
        <f>IF(NOT(ISBLANK(T5W_PROPG[[#This Row],['#org+leader]])),VLOOKUP(T5W_PROPG[[#This Row],['#org+leader]],Organizaciones!$A:$C,3,FALSE),"")</f>
        <v/>
      </c>
      <c r="G26" s="3" t="str">
        <f>IF(AND(NOT(ISBLANK(T5W_PROPG[[#This Row],['#org+leader]])),T5W_PROPG[[#This Row],['#meta+hrp]]="Sí"),
VLOOKUP(CONCATENATE($A$1, " # ",VLOOKUP( T5W_PROPG[[#This Row],['#org+leader]],Clusters___Org[['#organization+name+selected]:['#meta+check_cluster_org]],2,FALSE)), Clusters___Org['#meta+check_cluster_org],1,FALSE),"")</f>
        <v/>
      </c>
      <c r="H26" s="2"/>
      <c r="I26" s="74" t="str" cm="1">
        <f t="array" ref="I26">IF(NOT(ISBLANK(T5W_PROPG[[#This Row],['#project+code_name]])),VALUE(VLOOKUP(LEFT(T5W_PROPG[[#This Row],['#project+code_name]],255),LEFT(Cluster___Org___Projects[['#project+code_name]:['#project+id]],255),2,FALSE)),"")</f>
        <v/>
      </c>
      <c r="J26"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6" s="2"/>
      <c r="L26" s="108" t="str">
        <f>IF(NOT(ISBLANK(T5W_PROPG[[#This Row],['#org+impl]])),VLOOKUP(T5W_PROPG[[#This Row],['#org+impl]],Organizaciones!$A:$C,3,FALSE),"")</f>
        <v/>
      </c>
      <c r="M26" s="1"/>
      <c r="N26" s="35" t="str" cm="1">
        <f t="array" aca="1" ref="N26" ca="1">IF(NOT(ISBLANK(T5W_PROPG[[#This Row],['#adm1+name]])),
OFFSET(Admin1_1[[#Headers],['#adm1+name]],MATCH(T5W_PROPG[[#This Row],['#adm1+name]],Admin1,0),1),
IF(ISNA(VLOOKUP(LEFT(T5W_PROPG[[#This Row],['#project+code_name]],15),LEFT(Cluster___Org___Projects[['#project+code_name]:['#project+id]],15),2,FALSE))&lt;&gt;"", "","")
)</f>
        <v/>
      </c>
      <c r="O26" s="2"/>
      <c r="P26" s="70" t="str" cm="1">
        <f t="array" ref="P26">IF(NOT(ISBLANK(T5W_PROPG[[#This Row],['#adm2+name]])),
CONCATENATE(T5W_PROPG[[#This Row],['#adm1+code]],"-",T5W_PROPG[[#This Row],['#adm2+name]]),
IF(ISNA(VLOOKUP(LEFT(T5W_PROPG[[#This Row],['#project+code_name]],15),LEFT(Cluster___Org___Projects[['#project+code_name]:['#project+id]],15),2,FALSE))&lt;&gt;"", "","")
)</f>
        <v/>
      </c>
      <c r="Q26" s="35" t="str" cm="1">
        <f t="array" ref="Q26">IF(NOT(ISBLANK(T5W_PROPG[[#This Row],['#adm2+name]])),
VLOOKUP(T5W_PROPG[[#This Row],['#meta+check_adm1code_adm2name]],Admin2_1[#All],5,FALSE),
IF(ISNA(VLOOKUP(LEFT(T5W_PROPG[[#This Row],['#project+code_name]],15),LEFT(Cluster___Org___Projects[['#project+code_name]:['#project+id]],15),2,FALSE))&lt;&gt;"", "","")
)</f>
        <v/>
      </c>
      <c r="R26" s="2"/>
      <c r="S26" s="70" t="str" cm="1">
        <f t="array" ref="S26">IF(NOT(ISBLANK(T5W_PROPG[[#This Row],['#adm3+name]])),
CONCATENATE(T5W_PROPG[[#This Row],['#adm2+code]],"-",T5W_PROPG[[#This Row],['#adm3+name]]),
IF(ISNA(VLOOKUP(LEFT(T5W_PROPG[[#This Row],['#project+code_name]],15),LEFT(Cluster___Org___Projects[['#project+code_name]:['#project+id]],15),2,FALSE))&lt;&gt;"", "","")
)</f>
        <v/>
      </c>
      <c r="T26" s="35" t="str" cm="1">
        <f t="array" ref="T26">IF(NOT(ISBLANK(T5W_PROPG[[#This Row],['#adm3+name]])),
VLOOKUP(T5W_PROPG[[#This Row],['#meta+check_adm2code_adm3name]],Admin3_1[#All],5,FALSE),
IF(ISNA(VLOOKUP(LEFT(T5W_PROPG[[#This Row],['#project+code_name]],15),LEFT(Cluster___Org___Projects[['#project+code_name]:['#project+id]],15),2,FALSE))&lt;&gt;"", "","")
)</f>
        <v/>
      </c>
      <c r="U26" s="57"/>
      <c r="V26" s="2"/>
      <c r="W26" s="95"/>
      <c r="X26" s="96"/>
      <c r="Y26" s="35"/>
      <c r="Z26" s="2"/>
      <c r="AA26" s="2"/>
      <c r="AB26" s="3" t="str" cm="1">
        <f t="array" ref="AB26">IF(T5W_PROPG[[#This Row],['#activity+name+selected]]&lt;&gt;"",VLOOKUP(LEFT(T5W_PROPG[[#This Row],['#activity+name+selected]],255),LEFT(Logframe[['#activity+name+selected]:['#activity+indicator+unit]],255),2,FALSE),"")</f>
        <v/>
      </c>
      <c r="AC26" s="3" t="str" cm="1">
        <f t="array" ref="AC26">IF(T5W_PROPG[[#This Row],['#activity+name+selected]]&lt;&gt;"",VLOOKUP(LEFT(T5W_PROPG[[#This Row],['#activity+name+selected]],255),LEFT(Logframe[['#activity+name+selected]:['#activity+indicator+unit]],255),5,FALSE),"")</f>
        <v/>
      </c>
      <c r="AD26" s="47"/>
      <c r="AE26" s="27"/>
      <c r="AF26" s="93"/>
      <c r="AG26" s="41"/>
      <c r="AH26" s="42"/>
      <c r="AI26" s="49"/>
      <c r="AJ26" s="49"/>
      <c r="AK26" s="49"/>
      <c r="AL26" s="42"/>
      <c r="AM26" s="27"/>
      <c r="AN26" s="52"/>
      <c r="AO26" s="27"/>
      <c r="AP26" s="52"/>
      <c r="AQ26" s="27"/>
      <c r="AR26" s="27"/>
      <c r="AS26" s="1"/>
    </row>
    <row r="27" spans="1:45" x14ac:dyDescent="0.25">
      <c r="A27" s="4"/>
      <c r="B27" s="75"/>
      <c r="C27" s="2"/>
      <c r="D27" s="2"/>
      <c r="E27" s="2"/>
      <c r="F27" s="104" t="str">
        <f>IF(NOT(ISBLANK(T5W_PROPG[[#This Row],['#org+leader]])),VLOOKUP(T5W_PROPG[[#This Row],['#org+leader]],Organizaciones!$A:$C,3,FALSE),"")</f>
        <v/>
      </c>
      <c r="G27" s="3" t="str">
        <f>IF(AND(NOT(ISBLANK(T5W_PROPG[[#This Row],['#org+leader]])),T5W_PROPG[[#This Row],['#meta+hrp]]="Sí"),
VLOOKUP(CONCATENATE($A$1, " # ",VLOOKUP( T5W_PROPG[[#This Row],['#org+leader]],Clusters___Org[['#organization+name+selected]:['#meta+check_cluster_org]],2,FALSE)), Clusters___Org['#meta+check_cluster_org],1,FALSE),"")</f>
        <v/>
      </c>
      <c r="H27" s="2"/>
      <c r="I27" s="74" t="str" cm="1">
        <f t="array" ref="I27">IF(NOT(ISBLANK(T5W_PROPG[[#This Row],['#project+code_name]])),VALUE(VLOOKUP(LEFT(T5W_PROPG[[#This Row],['#project+code_name]],255),LEFT(Cluster___Org___Projects[['#project+code_name]:['#project+id]],255),2,FALSE)),"")</f>
        <v/>
      </c>
      <c r="J27"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7" s="2"/>
      <c r="L27" s="108" t="str">
        <f>IF(NOT(ISBLANK(T5W_PROPG[[#This Row],['#org+impl]])),VLOOKUP(T5W_PROPG[[#This Row],['#org+impl]],Organizaciones!$A:$C,3,FALSE),"")</f>
        <v/>
      </c>
      <c r="M27" s="1"/>
      <c r="N27" s="35" t="str" cm="1">
        <f t="array" aca="1" ref="N27" ca="1">IF(NOT(ISBLANK(T5W_PROPG[[#This Row],['#adm1+name]])),
OFFSET(Admin1_1[[#Headers],['#adm1+name]],MATCH(T5W_PROPG[[#This Row],['#adm1+name]],Admin1,0),1),
IF(ISNA(VLOOKUP(LEFT(T5W_PROPG[[#This Row],['#project+code_name]],15),LEFT(Cluster___Org___Projects[['#project+code_name]:['#project+id]],15),2,FALSE))&lt;&gt;"", "","")
)</f>
        <v/>
      </c>
      <c r="O27" s="2"/>
      <c r="P27" s="70" t="str" cm="1">
        <f t="array" ref="P27">IF(NOT(ISBLANK(T5W_PROPG[[#This Row],['#adm2+name]])),
CONCATENATE(T5W_PROPG[[#This Row],['#adm1+code]],"-",T5W_PROPG[[#This Row],['#adm2+name]]),
IF(ISNA(VLOOKUP(LEFT(T5W_PROPG[[#This Row],['#project+code_name]],15),LEFT(Cluster___Org___Projects[['#project+code_name]:['#project+id]],15),2,FALSE))&lt;&gt;"", "","")
)</f>
        <v/>
      </c>
      <c r="Q27" s="35" t="str" cm="1">
        <f t="array" ref="Q27">IF(NOT(ISBLANK(T5W_PROPG[[#This Row],['#adm2+name]])),
VLOOKUP(T5W_PROPG[[#This Row],['#meta+check_adm1code_adm2name]],Admin2_1[#All],5,FALSE),
IF(ISNA(VLOOKUP(LEFT(T5W_PROPG[[#This Row],['#project+code_name]],15),LEFT(Cluster___Org___Projects[['#project+code_name]:['#project+id]],15),2,FALSE))&lt;&gt;"", "","")
)</f>
        <v/>
      </c>
      <c r="R27" s="2"/>
      <c r="S27" s="70" t="str" cm="1">
        <f t="array" ref="S27">IF(NOT(ISBLANK(T5W_PROPG[[#This Row],['#adm3+name]])),
CONCATENATE(T5W_PROPG[[#This Row],['#adm2+code]],"-",T5W_PROPG[[#This Row],['#adm3+name]]),
IF(ISNA(VLOOKUP(LEFT(T5W_PROPG[[#This Row],['#project+code_name]],15),LEFT(Cluster___Org___Projects[['#project+code_name]:['#project+id]],15),2,FALSE))&lt;&gt;"", "","")
)</f>
        <v/>
      </c>
      <c r="T27" s="35" t="str" cm="1">
        <f t="array" ref="T27">IF(NOT(ISBLANK(T5W_PROPG[[#This Row],['#adm3+name]])),
VLOOKUP(T5W_PROPG[[#This Row],['#meta+check_adm2code_adm3name]],Admin3_1[#All],5,FALSE),
IF(ISNA(VLOOKUP(LEFT(T5W_PROPG[[#This Row],['#project+code_name]],15),LEFT(Cluster___Org___Projects[['#project+code_name]:['#project+id]],15),2,FALSE))&lt;&gt;"", "","")
)</f>
        <v/>
      </c>
      <c r="U27" s="57"/>
      <c r="V27" s="2"/>
      <c r="W27" s="95"/>
      <c r="X27" s="96"/>
      <c r="Y27" s="35"/>
      <c r="Z27" s="2"/>
      <c r="AA27" s="2"/>
      <c r="AB27" s="3" t="str" cm="1">
        <f t="array" ref="AB27">IF(T5W_PROPG[[#This Row],['#activity+name+selected]]&lt;&gt;"",VLOOKUP(LEFT(T5W_PROPG[[#This Row],['#activity+name+selected]],255),LEFT(Logframe[['#activity+name+selected]:['#activity+indicator+unit]],255),2,FALSE),"")</f>
        <v/>
      </c>
      <c r="AC27" s="3" t="str" cm="1">
        <f t="array" ref="AC27">IF(T5W_PROPG[[#This Row],['#activity+name+selected]]&lt;&gt;"",VLOOKUP(LEFT(T5W_PROPG[[#This Row],['#activity+name+selected]],255),LEFT(Logframe[['#activity+name+selected]:['#activity+indicator+unit]],255),5,FALSE),"")</f>
        <v/>
      </c>
      <c r="AD27" s="47"/>
      <c r="AE27" s="27"/>
      <c r="AF27" s="93"/>
      <c r="AG27" s="41"/>
      <c r="AH27" s="42"/>
      <c r="AI27" s="49"/>
      <c r="AJ27" s="49"/>
      <c r="AK27" s="49"/>
      <c r="AL27" s="42"/>
      <c r="AM27" s="27"/>
      <c r="AN27" s="52"/>
      <c r="AO27" s="27"/>
      <c r="AP27" s="52"/>
      <c r="AQ27" s="27"/>
      <c r="AR27" s="27"/>
      <c r="AS27" s="1"/>
    </row>
    <row r="28" spans="1:45" x14ac:dyDescent="0.25">
      <c r="A28" s="4"/>
      <c r="B28" s="75"/>
      <c r="C28" s="2"/>
      <c r="D28" s="2"/>
      <c r="E28" s="2"/>
      <c r="F28" s="90" t="str">
        <f>IF(NOT(ISBLANK(T5W_PROPG[[#This Row],['#org+leader]])),VLOOKUP(T5W_PROPG[[#This Row],['#org+leader]],Organizaciones!$A:$C,3,FALSE),"")</f>
        <v/>
      </c>
      <c r="G28" s="3" t="str">
        <f>IF(AND(NOT(ISBLANK(T5W_PROPG[[#This Row],['#org+leader]])),T5W_PROPG[[#This Row],['#meta+hrp]]="Sí"),
VLOOKUP(CONCATENATE($A$1, " # ",VLOOKUP( T5W_PROPG[[#This Row],['#org+leader]],Clusters___Org[['#organization+name+selected]:['#meta+check_cluster_org]],2,FALSE)), Clusters___Org['#meta+check_cluster_org],1,FALSE),"")</f>
        <v/>
      </c>
      <c r="H28" s="2"/>
      <c r="I28" s="74" t="str" cm="1">
        <f t="array" ref="I28">IF(NOT(ISBLANK(T5W_PROPG[[#This Row],['#project+code_name]])),VALUE(VLOOKUP(LEFT(T5W_PROPG[[#This Row],['#project+code_name]],255),LEFT(Cluster___Org___Projects[['#project+code_name]:['#project+id]],255),2,FALSE)),"")</f>
        <v/>
      </c>
      <c r="J28"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8" s="2"/>
      <c r="L28" s="108" t="str">
        <f>IF(NOT(ISBLANK(T5W_PROPG[[#This Row],['#org+impl]])),VLOOKUP(T5W_PROPG[[#This Row],['#org+impl]],Organizaciones!$A:$C,3,FALSE),"")</f>
        <v/>
      </c>
      <c r="M28" s="1"/>
      <c r="N28" s="35" t="str" cm="1">
        <f t="array" aca="1" ref="N28" ca="1">IF(NOT(ISBLANK(T5W_PROPG[[#This Row],['#adm1+name]])),
OFFSET(Admin1_1[[#Headers],['#adm1+name]],MATCH(T5W_PROPG[[#This Row],['#adm1+name]],Admin1,0),1),
IF(ISNA(VLOOKUP(LEFT(T5W_PROPG[[#This Row],['#project+code_name]],15),LEFT(Cluster___Org___Projects[['#project+code_name]:['#project+id]],15),2,FALSE))&lt;&gt;"", "","")
)</f>
        <v/>
      </c>
      <c r="O28" s="2"/>
      <c r="P28" s="70" t="str" cm="1">
        <f t="array" ref="P28">IF(NOT(ISBLANK(T5W_PROPG[[#This Row],['#adm2+name]])),
CONCATENATE(T5W_PROPG[[#This Row],['#adm1+code]],"-",T5W_PROPG[[#This Row],['#adm2+name]]),
IF(ISNA(VLOOKUP(LEFT(T5W_PROPG[[#This Row],['#project+code_name]],15),LEFT(Cluster___Org___Projects[['#project+code_name]:['#project+id]],15),2,FALSE))&lt;&gt;"", "","")
)</f>
        <v/>
      </c>
      <c r="Q28" s="35" t="str" cm="1">
        <f t="array" ref="Q28">IF(NOT(ISBLANK(T5W_PROPG[[#This Row],['#adm2+name]])),
VLOOKUP(T5W_PROPG[[#This Row],['#meta+check_adm1code_adm2name]],Admin2_1[#All],5,FALSE),
IF(ISNA(VLOOKUP(LEFT(T5W_PROPG[[#This Row],['#project+code_name]],15),LEFT(Cluster___Org___Projects[['#project+code_name]:['#project+id]],15),2,FALSE))&lt;&gt;"", "","")
)</f>
        <v/>
      </c>
      <c r="R28" s="2"/>
      <c r="S28" s="70" t="str" cm="1">
        <f t="array" ref="S28">IF(NOT(ISBLANK(T5W_PROPG[[#This Row],['#adm3+name]])),
CONCATENATE(T5W_PROPG[[#This Row],['#adm2+code]],"-",T5W_PROPG[[#This Row],['#adm3+name]]),
IF(ISNA(VLOOKUP(LEFT(T5W_PROPG[[#This Row],['#project+code_name]],15),LEFT(Cluster___Org___Projects[['#project+code_name]:['#project+id]],15),2,FALSE))&lt;&gt;"", "","")
)</f>
        <v/>
      </c>
      <c r="T28" s="35" t="str" cm="1">
        <f t="array" ref="T28">IF(NOT(ISBLANK(T5W_PROPG[[#This Row],['#adm3+name]])),
VLOOKUP(T5W_PROPG[[#This Row],['#meta+check_adm2code_adm3name]],Admin3_1[#All],5,FALSE),
IF(ISNA(VLOOKUP(LEFT(T5W_PROPG[[#This Row],['#project+code_name]],15),LEFT(Cluster___Org___Projects[['#project+code_name]:['#project+id]],15),2,FALSE))&lt;&gt;"", "","")
)</f>
        <v/>
      </c>
      <c r="U28" s="57"/>
      <c r="V28" s="2"/>
      <c r="W28" s="95"/>
      <c r="X28" s="96"/>
      <c r="Y28" s="35"/>
      <c r="Z28" s="2"/>
      <c r="AA28" s="2"/>
      <c r="AB28" s="3" t="str" cm="1">
        <f t="array" ref="AB28">IF(T5W_PROPG[[#This Row],['#activity+name+selected]]&lt;&gt;"",VLOOKUP(LEFT(T5W_PROPG[[#This Row],['#activity+name+selected]],255),LEFT(Logframe[['#activity+name+selected]:['#activity+indicator+unit]],255),2,FALSE),"")</f>
        <v/>
      </c>
      <c r="AC28" s="3" t="str" cm="1">
        <f t="array" ref="AC28">IF(T5W_PROPG[[#This Row],['#activity+name+selected]]&lt;&gt;"",VLOOKUP(LEFT(T5W_PROPG[[#This Row],['#activity+name+selected]],255),LEFT(Logframe[['#activity+name+selected]:['#activity+indicator+unit]],255),5,FALSE),"")</f>
        <v/>
      </c>
      <c r="AD28" s="47"/>
      <c r="AE28" s="27"/>
      <c r="AF28" s="93"/>
      <c r="AG28" s="41"/>
      <c r="AH28" s="42"/>
      <c r="AI28" s="49"/>
      <c r="AJ28" s="49"/>
      <c r="AK28" s="49"/>
      <c r="AL28" s="42"/>
      <c r="AM28" s="27"/>
      <c r="AN28" s="52"/>
      <c r="AO28" s="27"/>
      <c r="AP28" s="52"/>
      <c r="AQ28" s="27"/>
      <c r="AR28" s="27"/>
      <c r="AS28" s="1"/>
    </row>
    <row r="29" spans="1:45" x14ac:dyDescent="0.25">
      <c r="A29" s="4"/>
      <c r="B29" s="75"/>
      <c r="C29" s="2"/>
      <c r="D29" s="2"/>
      <c r="E29" s="2"/>
      <c r="F29" s="90" t="str">
        <f>IF(NOT(ISBLANK(T5W_PROPG[[#This Row],['#org+leader]])),VLOOKUP(T5W_PROPG[[#This Row],['#org+leader]],Organizaciones!$A:$C,3,FALSE),"")</f>
        <v/>
      </c>
      <c r="G29" s="3" t="str">
        <f>IF(AND(NOT(ISBLANK(T5W_PROPG[[#This Row],['#org+leader]])),T5W_PROPG[[#This Row],['#meta+hrp]]="Sí"),
VLOOKUP(CONCATENATE($A$1, " # ",VLOOKUP( T5W_PROPG[[#This Row],['#org+leader]],Clusters___Org[['#organization+name+selected]:['#meta+check_cluster_org]],2,FALSE)), Clusters___Org['#meta+check_cluster_org],1,FALSE),"")</f>
        <v/>
      </c>
      <c r="H29" s="2"/>
      <c r="I29" s="74" t="str" cm="1">
        <f t="array" ref="I29">IF(NOT(ISBLANK(T5W_PROPG[[#This Row],['#project+code_name]])),VALUE(VLOOKUP(LEFT(T5W_PROPG[[#This Row],['#project+code_name]],255),LEFT(Cluster___Org___Projects[['#project+code_name]:['#project+id]],255),2,FALSE)),"")</f>
        <v/>
      </c>
      <c r="J29"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29" s="2"/>
      <c r="L29" s="108" t="str">
        <f>IF(NOT(ISBLANK(T5W_PROPG[[#This Row],['#org+impl]])),VLOOKUP(T5W_PROPG[[#This Row],['#org+impl]],Organizaciones!$A:$C,3,FALSE),"")</f>
        <v/>
      </c>
      <c r="M29" s="1"/>
      <c r="N29" s="35" t="str" cm="1">
        <f t="array" aca="1" ref="N29" ca="1">IF(NOT(ISBLANK(T5W_PROPG[[#This Row],['#adm1+name]])),
OFFSET(Admin1_1[[#Headers],['#adm1+name]],MATCH(T5W_PROPG[[#This Row],['#adm1+name]],Admin1,0),1),
IF(ISNA(VLOOKUP(LEFT(T5W_PROPG[[#This Row],['#project+code_name]],15),LEFT(Cluster___Org___Projects[['#project+code_name]:['#project+id]],15),2,FALSE))&lt;&gt;"", "","")
)</f>
        <v/>
      </c>
      <c r="O29" s="2"/>
      <c r="P29" s="70" t="str" cm="1">
        <f t="array" ref="P29">IF(NOT(ISBLANK(T5W_PROPG[[#This Row],['#adm2+name]])),
CONCATENATE(T5W_PROPG[[#This Row],['#adm1+code]],"-",T5W_PROPG[[#This Row],['#adm2+name]]),
IF(ISNA(VLOOKUP(LEFT(T5W_PROPG[[#This Row],['#project+code_name]],15),LEFT(Cluster___Org___Projects[['#project+code_name]:['#project+id]],15),2,FALSE))&lt;&gt;"", "","")
)</f>
        <v/>
      </c>
      <c r="Q29" s="35" t="str" cm="1">
        <f t="array" ref="Q29">IF(NOT(ISBLANK(T5W_PROPG[[#This Row],['#adm2+name]])),
VLOOKUP(T5W_PROPG[[#This Row],['#meta+check_adm1code_adm2name]],Admin2_1[#All],5,FALSE),
IF(ISNA(VLOOKUP(LEFT(T5W_PROPG[[#This Row],['#project+code_name]],15),LEFT(Cluster___Org___Projects[['#project+code_name]:['#project+id]],15),2,FALSE))&lt;&gt;"", "","")
)</f>
        <v/>
      </c>
      <c r="R29" s="2"/>
      <c r="S29" s="70" t="str" cm="1">
        <f t="array" ref="S29">IF(NOT(ISBLANK(T5W_PROPG[[#This Row],['#adm3+name]])),
CONCATENATE(T5W_PROPG[[#This Row],['#adm2+code]],"-",T5W_PROPG[[#This Row],['#adm3+name]]),
IF(ISNA(VLOOKUP(LEFT(T5W_PROPG[[#This Row],['#project+code_name]],15),LEFT(Cluster___Org___Projects[['#project+code_name]:['#project+id]],15),2,FALSE))&lt;&gt;"", "","")
)</f>
        <v/>
      </c>
      <c r="T29" s="35" t="str" cm="1">
        <f t="array" ref="T29">IF(NOT(ISBLANK(T5W_PROPG[[#This Row],['#adm3+name]])),
VLOOKUP(T5W_PROPG[[#This Row],['#meta+check_adm2code_adm3name]],Admin3_1[#All],5,FALSE),
IF(ISNA(VLOOKUP(LEFT(T5W_PROPG[[#This Row],['#project+code_name]],15),LEFT(Cluster___Org___Projects[['#project+code_name]:['#project+id]],15),2,FALSE))&lt;&gt;"", "","")
)</f>
        <v/>
      </c>
      <c r="U29" s="57"/>
      <c r="V29" s="2"/>
      <c r="W29" s="95"/>
      <c r="X29" s="96"/>
      <c r="Y29" s="35"/>
      <c r="Z29" s="2"/>
      <c r="AA29" s="2"/>
      <c r="AB29" s="3" t="str" cm="1">
        <f t="array" ref="AB29">IF(T5W_PROPG[[#This Row],['#activity+name+selected]]&lt;&gt;"",VLOOKUP(LEFT(T5W_PROPG[[#This Row],['#activity+name+selected]],255),LEFT(Logframe[['#activity+name+selected]:['#activity+indicator+unit]],255),2,FALSE),"")</f>
        <v/>
      </c>
      <c r="AC29" s="3" t="str" cm="1">
        <f t="array" ref="AC29">IF(T5W_PROPG[[#This Row],['#activity+name+selected]]&lt;&gt;"",VLOOKUP(LEFT(T5W_PROPG[[#This Row],['#activity+name+selected]],255),LEFT(Logframe[['#activity+name+selected]:['#activity+indicator+unit]],255),5,FALSE),"")</f>
        <v/>
      </c>
      <c r="AD29" s="47"/>
      <c r="AE29" s="27"/>
      <c r="AF29" s="93"/>
      <c r="AG29" s="41"/>
      <c r="AH29" s="42"/>
      <c r="AI29" s="49"/>
      <c r="AJ29" s="49"/>
      <c r="AK29" s="49"/>
      <c r="AL29" s="42"/>
      <c r="AM29" s="27"/>
      <c r="AN29" s="52"/>
      <c r="AO29" s="27"/>
      <c r="AP29" s="52"/>
      <c r="AQ29" s="27"/>
      <c r="AR29" s="27"/>
      <c r="AS29" s="1"/>
    </row>
    <row r="30" spans="1:45" x14ac:dyDescent="0.25">
      <c r="A30" s="4"/>
      <c r="B30" s="75"/>
      <c r="C30" s="2"/>
      <c r="D30" s="2"/>
      <c r="E30" s="2"/>
      <c r="F30" s="104" t="str">
        <f>IF(NOT(ISBLANK(T5W_PROPG[[#This Row],['#org+leader]])),VLOOKUP(T5W_PROPG[[#This Row],['#org+leader]],Organizaciones!$A:$C,3,FALSE),"")</f>
        <v/>
      </c>
      <c r="G30" s="3" t="str">
        <f>IF(AND(NOT(ISBLANK(T5W_PROPG[[#This Row],['#org+leader]])),T5W_PROPG[[#This Row],['#meta+hrp]]="Sí"),
VLOOKUP(CONCATENATE($A$1, " # ",VLOOKUP( T5W_PROPG[[#This Row],['#org+leader]],Clusters___Org[['#organization+name+selected]:['#meta+check_cluster_org]],2,FALSE)), Clusters___Org['#meta+check_cluster_org],1,FALSE),"")</f>
        <v/>
      </c>
      <c r="H30" s="2"/>
      <c r="I30" s="74" t="str" cm="1">
        <f t="array" ref="I30">IF(NOT(ISBLANK(T5W_PROPG[[#This Row],['#project+code_name]])),VALUE(VLOOKUP(LEFT(T5W_PROPG[[#This Row],['#project+code_name]],255),LEFT(Cluster___Org___Projects[['#project+code_name]:['#project+id]],255),2,FALSE)),"")</f>
        <v/>
      </c>
      <c r="J30"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30" s="2"/>
      <c r="L30" s="108" t="str">
        <f>IF(NOT(ISBLANK(T5W_PROPG[[#This Row],['#org+impl]])),VLOOKUP(T5W_PROPG[[#This Row],['#org+impl]],Organizaciones!$A:$C,3,FALSE),"")</f>
        <v/>
      </c>
      <c r="M30" s="1"/>
      <c r="N30" s="35" t="str" cm="1">
        <f t="array" aca="1" ref="N30" ca="1">IF(NOT(ISBLANK(T5W_PROPG[[#This Row],['#adm1+name]])),
OFFSET(Admin1_1[[#Headers],['#adm1+name]],MATCH(T5W_PROPG[[#This Row],['#adm1+name]],Admin1,0),1),
IF(ISNA(VLOOKUP(LEFT(T5W_PROPG[[#This Row],['#project+code_name]],15),LEFT(Cluster___Org___Projects[['#project+code_name]:['#project+id]],15),2,FALSE))&lt;&gt;"", "","")
)</f>
        <v/>
      </c>
      <c r="O30" s="2"/>
      <c r="P30" s="70" t="str" cm="1">
        <f t="array" ref="P30">IF(NOT(ISBLANK(T5W_PROPG[[#This Row],['#adm2+name]])),
CONCATENATE(T5W_PROPG[[#This Row],['#adm1+code]],"-",T5W_PROPG[[#This Row],['#adm2+name]]),
IF(ISNA(VLOOKUP(LEFT(T5W_PROPG[[#This Row],['#project+code_name]],15),LEFT(Cluster___Org___Projects[['#project+code_name]:['#project+id]],15),2,FALSE))&lt;&gt;"", "","")
)</f>
        <v/>
      </c>
      <c r="Q30" s="35" t="str" cm="1">
        <f t="array" ref="Q30">IF(NOT(ISBLANK(T5W_PROPG[[#This Row],['#adm2+name]])),
VLOOKUP(T5W_PROPG[[#This Row],['#meta+check_adm1code_adm2name]],Admin2_1[#All],5,FALSE),
IF(ISNA(VLOOKUP(LEFT(T5W_PROPG[[#This Row],['#project+code_name]],15),LEFT(Cluster___Org___Projects[['#project+code_name]:['#project+id]],15),2,FALSE))&lt;&gt;"", "","")
)</f>
        <v/>
      </c>
      <c r="R30" s="2"/>
      <c r="S30" s="70" t="str" cm="1">
        <f t="array" ref="S30">IF(NOT(ISBLANK(T5W_PROPG[[#This Row],['#adm3+name]])),
CONCATENATE(T5W_PROPG[[#This Row],['#adm2+code]],"-",T5W_PROPG[[#This Row],['#adm3+name]]),
IF(ISNA(VLOOKUP(LEFT(T5W_PROPG[[#This Row],['#project+code_name]],15),LEFT(Cluster___Org___Projects[['#project+code_name]:['#project+id]],15),2,FALSE))&lt;&gt;"", "","")
)</f>
        <v/>
      </c>
      <c r="T30" s="35" t="str" cm="1">
        <f t="array" ref="T30">IF(NOT(ISBLANK(T5W_PROPG[[#This Row],['#adm3+name]])),
VLOOKUP(T5W_PROPG[[#This Row],['#meta+check_adm2code_adm3name]],Admin3_1[#All],5,FALSE),
IF(ISNA(VLOOKUP(LEFT(T5W_PROPG[[#This Row],['#project+code_name]],15),LEFT(Cluster___Org___Projects[['#project+code_name]:['#project+id]],15),2,FALSE))&lt;&gt;"", "","")
)</f>
        <v/>
      </c>
      <c r="U30" s="57"/>
      <c r="V30" s="2"/>
      <c r="W30" s="95"/>
      <c r="X30" s="96"/>
      <c r="Y30" s="35"/>
      <c r="Z30" s="2"/>
      <c r="AA30" s="2"/>
      <c r="AB30" s="3" t="str" cm="1">
        <f t="array" ref="AB30">IF(T5W_PROPG[[#This Row],['#activity+name+selected]]&lt;&gt;"",VLOOKUP(LEFT(T5W_PROPG[[#This Row],['#activity+name+selected]],255),LEFT(Logframe[['#activity+name+selected]:['#activity+indicator+unit]],255),2,FALSE),"")</f>
        <v/>
      </c>
      <c r="AC30" s="3" t="str" cm="1">
        <f t="array" ref="AC30">IF(T5W_PROPG[[#This Row],['#activity+name+selected]]&lt;&gt;"",VLOOKUP(LEFT(T5W_PROPG[[#This Row],['#activity+name+selected]],255),LEFT(Logframe[['#activity+name+selected]:['#activity+indicator+unit]],255),5,FALSE),"")</f>
        <v/>
      </c>
      <c r="AD30" s="47"/>
      <c r="AE30" s="27"/>
      <c r="AF30" s="93"/>
      <c r="AG30" s="41"/>
      <c r="AH30" s="42"/>
      <c r="AI30" s="49"/>
      <c r="AJ30" s="49"/>
      <c r="AK30" s="49"/>
      <c r="AL30" s="42"/>
      <c r="AM30" s="27"/>
      <c r="AN30" s="52"/>
      <c r="AO30" s="27"/>
      <c r="AP30" s="52"/>
      <c r="AQ30" s="27"/>
      <c r="AR30" s="27"/>
      <c r="AS30" s="1"/>
    </row>
    <row r="31" spans="1:45" x14ac:dyDescent="0.25">
      <c r="A31" s="4"/>
      <c r="B31" s="75"/>
      <c r="C31" s="2"/>
      <c r="D31" s="2"/>
      <c r="E31" s="2"/>
      <c r="F31" s="90" t="str">
        <f>IF(NOT(ISBLANK(T5W_PROPG[[#This Row],['#org+leader]])),VLOOKUP(T5W_PROPG[[#This Row],['#org+leader]],Organizaciones!$A:$C,3,FALSE),"")</f>
        <v/>
      </c>
      <c r="G31" s="3" t="str">
        <f>IF(AND(NOT(ISBLANK(T5W_PROPG[[#This Row],['#org+leader]])),T5W_PROPG[[#This Row],['#meta+hrp]]="Sí"),
VLOOKUP(CONCATENATE($A$1, " # ",VLOOKUP( T5W_PROPG[[#This Row],['#org+leader]],Clusters___Org[['#organization+name+selected]:['#meta+check_cluster_org]],2,FALSE)), Clusters___Org['#meta+check_cluster_org],1,FALSE),"")</f>
        <v/>
      </c>
      <c r="H31" s="2"/>
      <c r="I31" s="74" t="str" cm="1">
        <f t="array" ref="I31">IF(NOT(ISBLANK(T5W_PROPG[[#This Row],['#project+code_name]])),VALUE(VLOOKUP(LEFT(T5W_PROPG[[#This Row],['#project+code_name]],255),LEFT(Cluster___Org___Projects[['#project+code_name]:['#project+id]],255),2,FALSE)),"")</f>
        <v/>
      </c>
      <c r="J31"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31" s="2"/>
      <c r="L31" s="108" t="str">
        <f>IF(NOT(ISBLANK(T5W_PROPG[[#This Row],['#org+impl]])),VLOOKUP(T5W_PROPG[[#This Row],['#org+impl]],Organizaciones!$A:$C,3,FALSE),"")</f>
        <v/>
      </c>
      <c r="M31" s="1"/>
      <c r="N31" s="35" t="str" cm="1">
        <f t="array" aca="1" ref="N31" ca="1">IF(NOT(ISBLANK(T5W_PROPG[[#This Row],['#adm1+name]])),
OFFSET(Admin1_1[[#Headers],['#adm1+name]],MATCH(T5W_PROPG[[#This Row],['#adm1+name]],Admin1,0),1),
IF(ISNA(VLOOKUP(LEFT(T5W_PROPG[[#This Row],['#project+code_name]],15),LEFT(Cluster___Org___Projects[['#project+code_name]:['#project+id]],15),2,FALSE))&lt;&gt;"", "","")
)</f>
        <v/>
      </c>
      <c r="O31" s="2"/>
      <c r="P31" s="70" t="str" cm="1">
        <f t="array" ref="P31">IF(NOT(ISBLANK(T5W_PROPG[[#This Row],['#adm2+name]])),
CONCATENATE(T5W_PROPG[[#This Row],['#adm1+code]],"-",T5W_PROPG[[#This Row],['#adm2+name]]),
IF(ISNA(VLOOKUP(LEFT(T5W_PROPG[[#This Row],['#project+code_name]],15),LEFT(Cluster___Org___Projects[['#project+code_name]:['#project+id]],15),2,FALSE))&lt;&gt;"", "","")
)</f>
        <v/>
      </c>
      <c r="Q31" s="35" t="str" cm="1">
        <f t="array" ref="Q31">IF(NOT(ISBLANK(T5W_PROPG[[#This Row],['#adm2+name]])),
VLOOKUP(T5W_PROPG[[#This Row],['#meta+check_adm1code_adm2name]],Admin2_1[#All],5,FALSE),
IF(ISNA(VLOOKUP(LEFT(T5W_PROPG[[#This Row],['#project+code_name]],15),LEFT(Cluster___Org___Projects[['#project+code_name]:['#project+id]],15),2,FALSE))&lt;&gt;"", "","")
)</f>
        <v/>
      </c>
      <c r="R31" s="2"/>
      <c r="S31" s="70" t="str" cm="1">
        <f t="array" ref="S31">IF(NOT(ISBLANK(T5W_PROPG[[#This Row],['#adm3+name]])),
CONCATENATE(T5W_PROPG[[#This Row],['#adm2+code]],"-",T5W_PROPG[[#This Row],['#adm3+name]]),
IF(ISNA(VLOOKUP(LEFT(T5W_PROPG[[#This Row],['#project+code_name]],15),LEFT(Cluster___Org___Projects[['#project+code_name]:['#project+id]],15),2,FALSE))&lt;&gt;"", "","")
)</f>
        <v/>
      </c>
      <c r="T31" s="35" t="str" cm="1">
        <f t="array" ref="T31">IF(NOT(ISBLANK(T5W_PROPG[[#This Row],['#adm3+name]])),
VLOOKUP(T5W_PROPG[[#This Row],['#meta+check_adm2code_adm3name]],Admin3_1[#All],5,FALSE),
IF(ISNA(VLOOKUP(LEFT(T5W_PROPG[[#This Row],['#project+code_name]],15),LEFT(Cluster___Org___Projects[['#project+code_name]:['#project+id]],15),2,FALSE))&lt;&gt;"", "","")
)</f>
        <v/>
      </c>
      <c r="U31" s="57"/>
      <c r="V31" s="2"/>
      <c r="W31" s="95"/>
      <c r="X31" s="96"/>
      <c r="Y31" s="35"/>
      <c r="Z31" s="2"/>
      <c r="AA31" s="2"/>
      <c r="AB31" s="3" t="str" cm="1">
        <f t="array" ref="AB31">IF(T5W_PROPG[[#This Row],['#activity+name+selected]]&lt;&gt;"",VLOOKUP(LEFT(T5W_PROPG[[#This Row],['#activity+name+selected]],255),LEFT(Logframe[['#activity+name+selected]:['#activity+indicator+unit]],255),2,FALSE),"")</f>
        <v/>
      </c>
      <c r="AC31" s="3" t="str" cm="1">
        <f t="array" ref="AC31">IF(T5W_PROPG[[#This Row],['#activity+name+selected]]&lt;&gt;"",VLOOKUP(LEFT(T5W_PROPG[[#This Row],['#activity+name+selected]],255),LEFT(Logframe[['#activity+name+selected]:['#activity+indicator+unit]],255),5,FALSE),"")</f>
        <v/>
      </c>
      <c r="AD31" s="47"/>
      <c r="AE31" s="27"/>
      <c r="AF31" s="93"/>
      <c r="AG31" s="41"/>
      <c r="AH31" s="42"/>
      <c r="AI31" s="49"/>
      <c r="AJ31" s="49"/>
      <c r="AK31" s="49"/>
      <c r="AL31" s="42"/>
      <c r="AM31" s="27"/>
      <c r="AN31" s="52"/>
      <c r="AO31" s="27"/>
      <c r="AP31" s="52"/>
      <c r="AQ31" s="27"/>
      <c r="AR31" s="27"/>
      <c r="AS31" s="1"/>
    </row>
    <row r="32" spans="1:45" x14ac:dyDescent="0.25">
      <c r="A32" s="4"/>
      <c r="B32" s="75"/>
      <c r="C32" s="2"/>
      <c r="D32" s="2"/>
      <c r="E32" s="2"/>
      <c r="F32" s="104" t="str">
        <f>IF(NOT(ISBLANK(T5W_PROPG[[#This Row],['#org+leader]])),VLOOKUP(T5W_PROPG[[#This Row],['#org+leader]],Organizaciones!$A:$C,3,FALSE),"")</f>
        <v/>
      </c>
      <c r="G32" s="3" t="str">
        <f>IF(AND(NOT(ISBLANK(T5W_PROPG[[#This Row],['#org+leader]])),T5W_PROPG[[#This Row],['#meta+hrp]]="Sí"),
VLOOKUP(CONCATENATE($A$1, " # ",VLOOKUP( T5W_PROPG[[#This Row],['#org+leader]],Clusters___Org[['#organization+name+selected]:['#meta+check_cluster_org]],2,FALSE)), Clusters___Org['#meta+check_cluster_org],1,FALSE),"")</f>
        <v/>
      </c>
      <c r="H32" s="2"/>
      <c r="I32" s="74" t="str" cm="1">
        <f t="array" ref="I32">IF(NOT(ISBLANK(T5W_PROPG[[#This Row],['#project+code_name]])),VALUE(VLOOKUP(LEFT(T5W_PROPG[[#This Row],['#project+code_name]],255),LEFT(Cluster___Org___Projects[['#project+code_name]:['#project+id]],255),2,FALSE)),"")</f>
        <v/>
      </c>
      <c r="J32"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32" s="2"/>
      <c r="L32" s="108" t="str">
        <f>IF(NOT(ISBLANK(T5W_PROPG[[#This Row],['#org+impl]])),VLOOKUP(T5W_PROPG[[#This Row],['#org+impl]],Organizaciones!$A:$C,3,FALSE),"")</f>
        <v/>
      </c>
      <c r="M32" s="1"/>
      <c r="N32" s="35" t="str" cm="1">
        <f t="array" aca="1" ref="N32" ca="1">IF(NOT(ISBLANK(T5W_PROPG[[#This Row],['#adm1+name]])),
OFFSET(Admin1_1[[#Headers],['#adm1+name]],MATCH(T5W_PROPG[[#This Row],['#adm1+name]],Admin1,0),1),
IF(ISNA(VLOOKUP(LEFT(T5W_PROPG[[#This Row],['#project+code_name]],15),LEFT(Cluster___Org___Projects[['#project+code_name]:['#project+id]],15),2,FALSE))&lt;&gt;"", "","")
)</f>
        <v/>
      </c>
      <c r="O32" s="2"/>
      <c r="P32" s="70" t="str" cm="1">
        <f t="array" ref="P32">IF(NOT(ISBLANK(T5W_PROPG[[#This Row],['#adm2+name]])),
CONCATENATE(T5W_PROPG[[#This Row],['#adm1+code]],"-",T5W_PROPG[[#This Row],['#adm2+name]]),
IF(ISNA(VLOOKUP(LEFT(T5W_PROPG[[#This Row],['#project+code_name]],15),LEFT(Cluster___Org___Projects[['#project+code_name]:['#project+id]],15),2,FALSE))&lt;&gt;"", "","")
)</f>
        <v/>
      </c>
      <c r="Q32" s="35" t="str" cm="1">
        <f t="array" ref="Q32">IF(NOT(ISBLANK(T5W_PROPG[[#This Row],['#adm2+name]])),
VLOOKUP(T5W_PROPG[[#This Row],['#meta+check_adm1code_adm2name]],Admin2_1[#All],5,FALSE),
IF(ISNA(VLOOKUP(LEFT(T5W_PROPG[[#This Row],['#project+code_name]],15),LEFT(Cluster___Org___Projects[['#project+code_name]:['#project+id]],15),2,FALSE))&lt;&gt;"", "","")
)</f>
        <v/>
      </c>
      <c r="R32" s="2"/>
      <c r="S32" s="70" t="str" cm="1">
        <f t="array" ref="S32">IF(NOT(ISBLANK(T5W_PROPG[[#This Row],['#adm3+name]])),
CONCATENATE(T5W_PROPG[[#This Row],['#adm2+code]],"-",T5W_PROPG[[#This Row],['#adm3+name]]),
IF(ISNA(VLOOKUP(LEFT(T5W_PROPG[[#This Row],['#project+code_name]],15),LEFT(Cluster___Org___Projects[['#project+code_name]:['#project+id]],15),2,FALSE))&lt;&gt;"", "","")
)</f>
        <v/>
      </c>
      <c r="T32" s="35" t="str" cm="1">
        <f t="array" ref="T32">IF(NOT(ISBLANK(T5W_PROPG[[#This Row],['#adm3+name]])),
VLOOKUP(T5W_PROPG[[#This Row],['#meta+check_adm2code_adm3name]],Admin3_1[#All],5,FALSE),
IF(ISNA(VLOOKUP(LEFT(T5W_PROPG[[#This Row],['#project+code_name]],15),LEFT(Cluster___Org___Projects[['#project+code_name]:['#project+id]],15),2,FALSE))&lt;&gt;"", "","")
)</f>
        <v/>
      </c>
      <c r="U32" s="57"/>
      <c r="V32" s="2"/>
      <c r="W32" s="95"/>
      <c r="X32" s="96"/>
      <c r="Y32" s="35"/>
      <c r="Z32" s="2"/>
      <c r="AA32" s="2"/>
      <c r="AB32" s="3" t="str" cm="1">
        <f t="array" ref="AB32">IF(T5W_PROPG[[#This Row],['#activity+name+selected]]&lt;&gt;"",VLOOKUP(LEFT(T5W_PROPG[[#This Row],['#activity+name+selected]],255),LEFT(Logframe[['#activity+name+selected]:['#activity+indicator+unit]],255),2,FALSE),"")</f>
        <v/>
      </c>
      <c r="AC32" s="3" t="str" cm="1">
        <f t="array" ref="AC32">IF(T5W_PROPG[[#This Row],['#activity+name+selected]]&lt;&gt;"",VLOOKUP(LEFT(T5W_PROPG[[#This Row],['#activity+name+selected]],255),LEFT(Logframe[['#activity+name+selected]:['#activity+indicator+unit]],255),5,FALSE),"")</f>
        <v/>
      </c>
      <c r="AD32" s="47"/>
      <c r="AE32" s="27"/>
      <c r="AF32" s="93"/>
      <c r="AG32" s="41"/>
      <c r="AH32" s="42"/>
      <c r="AI32" s="49"/>
      <c r="AJ32" s="49"/>
      <c r="AK32" s="49"/>
      <c r="AL32" s="42"/>
      <c r="AM32" s="27"/>
      <c r="AN32" s="52"/>
      <c r="AO32" s="27"/>
      <c r="AP32" s="52"/>
      <c r="AQ32" s="27"/>
      <c r="AR32" s="27"/>
      <c r="AS32" s="1"/>
    </row>
    <row r="33" spans="1:45" x14ac:dyDescent="0.25">
      <c r="A33" s="4"/>
      <c r="B33" s="75"/>
      <c r="C33" s="2"/>
      <c r="D33" s="2"/>
      <c r="E33" s="2"/>
      <c r="F33" s="90" t="str">
        <f>IF(NOT(ISBLANK(T5W_PROPG[[#This Row],['#org+leader]])),VLOOKUP(T5W_PROPG[[#This Row],['#org+leader]],Organizaciones!$A:$C,3,FALSE),"")</f>
        <v/>
      </c>
      <c r="G33" s="3" t="str">
        <f>IF(AND(NOT(ISBLANK(T5W_PROPG[[#This Row],['#org+leader]])),T5W_PROPG[[#This Row],['#meta+hrp]]="Sí"),
VLOOKUP(CONCATENATE($A$1, " # ",VLOOKUP( T5W_PROPG[[#This Row],['#org+leader]],Clusters___Org[['#organization+name+selected]:['#meta+check_cluster_org]],2,FALSE)), Clusters___Org['#meta+check_cluster_org],1,FALSE),"")</f>
        <v/>
      </c>
      <c r="H33" s="2"/>
      <c r="I33" s="74" t="str" cm="1">
        <f t="array" ref="I33">IF(NOT(ISBLANK(T5W_PROPG[[#This Row],['#project+code_name]])),VALUE(VLOOKUP(LEFT(T5W_PROPG[[#This Row],['#project+code_name]],255),LEFT(Cluster___Org___Projects[['#project+code_name]:['#project+id]],255),2,FALSE)),"")</f>
        <v/>
      </c>
      <c r="J33"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33" s="2"/>
      <c r="L33" s="108" t="str">
        <f>IF(NOT(ISBLANK(T5W_PROPG[[#This Row],['#org+impl]])),VLOOKUP(T5W_PROPG[[#This Row],['#org+impl]],Organizaciones!$A:$C,3,FALSE),"")</f>
        <v/>
      </c>
      <c r="M33" s="1"/>
      <c r="N33" s="35" t="str" cm="1">
        <f t="array" aca="1" ref="N33" ca="1">IF(NOT(ISBLANK(T5W_PROPG[[#This Row],['#adm1+name]])),
OFFSET(Admin1_1[[#Headers],['#adm1+name]],MATCH(T5W_PROPG[[#This Row],['#adm1+name]],Admin1,0),1),
IF(ISNA(VLOOKUP(LEFT(T5W_PROPG[[#This Row],['#project+code_name]],15),LEFT(Cluster___Org___Projects[['#project+code_name]:['#project+id]],15),2,FALSE))&lt;&gt;"", "","")
)</f>
        <v/>
      </c>
      <c r="O33" s="2"/>
      <c r="P33" s="70" t="str" cm="1">
        <f t="array" ref="P33">IF(NOT(ISBLANK(T5W_PROPG[[#This Row],['#adm2+name]])),
CONCATENATE(T5W_PROPG[[#This Row],['#adm1+code]],"-",T5W_PROPG[[#This Row],['#adm2+name]]),
IF(ISNA(VLOOKUP(LEFT(T5W_PROPG[[#This Row],['#project+code_name]],15),LEFT(Cluster___Org___Projects[['#project+code_name]:['#project+id]],15),2,FALSE))&lt;&gt;"", "","")
)</f>
        <v/>
      </c>
      <c r="Q33" s="35" t="str" cm="1">
        <f t="array" ref="Q33">IF(NOT(ISBLANK(T5W_PROPG[[#This Row],['#adm2+name]])),
VLOOKUP(T5W_PROPG[[#This Row],['#meta+check_adm1code_adm2name]],Admin2_1[#All],5,FALSE),
IF(ISNA(VLOOKUP(LEFT(T5W_PROPG[[#This Row],['#project+code_name]],15),LEFT(Cluster___Org___Projects[['#project+code_name]:['#project+id]],15),2,FALSE))&lt;&gt;"", "","")
)</f>
        <v/>
      </c>
      <c r="R33" s="2"/>
      <c r="S33" s="70" t="str" cm="1">
        <f t="array" ref="S33">IF(NOT(ISBLANK(T5W_PROPG[[#This Row],['#adm3+name]])),
CONCATENATE(T5W_PROPG[[#This Row],['#adm2+code]],"-",T5W_PROPG[[#This Row],['#adm3+name]]),
IF(ISNA(VLOOKUP(LEFT(T5W_PROPG[[#This Row],['#project+code_name]],15),LEFT(Cluster___Org___Projects[['#project+code_name]:['#project+id]],15),2,FALSE))&lt;&gt;"", "","")
)</f>
        <v/>
      </c>
      <c r="T33" s="35" t="str" cm="1">
        <f t="array" ref="T33">IF(NOT(ISBLANK(T5W_PROPG[[#This Row],['#adm3+name]])),
VLOOKUP(T5W_PROPG[[#This Row],['#meta+check_adm2code_adm3name]],Admin3_1[#All],5,FALSE),
IF(ISNA(VLOOKUP(LEFT(T5W_PROPG[[#This Row],['#project+code_name]],15),LEFT(Cluster___Org___Projects[['#project+code_name]:['#project+id]],15),2,FALSE))&lt;&gt;"", "","")
)</f>
        <v/>
      </c>
      <c r="U33" s="57"/>
      <c r="V33" s="2"/>
      <c r="W33" s="95"/>
      <c r="X33" s="96"/>
      <c r="Y33" s="35"/>
      <c r="Z33" s="2"/>
      <c r="AA33" s="2"/>
      <c r="AB33" s="3" t="str" cm="1">
        <f t="array" ref="AB33">IF(T5W_PROPG[[#This Row],['#activity+name+selected]]&lt;&gt;"",VLOOKUP(LEFT(T5W_PROPG[[#This Row],['#activity+name+selected]],255),LEFT(Logframe[['#activity+name+selected]:['#activity+indicator+unit]],255),2,FALSE),"")</f>
        <v/>
      </c>
      <c r="AC33" s="3" t="str" cm="1">
        <f t="array" ref="AC33">IF(T5W_PROPG[[#This Row],['#activity+name+selected]]&lt;&gt;"",VLOOKUP(LEFT(T5W_PROPG[[#This Row],['#activity+name+selected]],255),LEFT(Logframe[['#activity+name+selected]:['#activity+indicator+unit]],255),5,FALSE),"")</f>
        <v/>
      </c>
      <c r="AD33" s="47"/>
      <c r="AE33" s="27"/>
      <c r="AF33" s="93"/>
      <c r="AG33" s="41"/>
      <c r="AH33" s="42"/>
      <c r="AI33" s="49"/>
      <c r="AJ33" s="49"/>
      <c r="AK33" s="49"/>
      <c r="AL33" s="42"/>
      <c r="AM33" s="27"/>
      <c r="AN33" s="52"/>
      <c r="AO33" s="27"/>
      <c r="AP33" s="52"/>
      <c r="AQ33" s="27"/>
      <c r="AR33" s="27"/>
      <c r="AS33" s="1"/>
    </row>
    <row r="34" spans="1:45" x14ac:dyDescent="0.25">
      <c r="A34" s="4"/>
      <c r="B34" s="75"/>
      <c r="C34" s="2"/>
      <c r="D34" s="2"/>
      <c r="E34" s="2"/>
      <c r="F34" s="90" t="str">
        <f>IF(NOT(ISBLANK(T5W_PROPG[[#This Row],['#org+leader]])),VLOOKUP(T5W_PROPG[[#This Row],['#org+leader]],Organizaciones!$A:$C,3,FALSE),"")</f>
        <v/>
      </c>
      <c r="G34" s="3" t="str">
        <f>IF(AND(NOT(ISBLANK(T5W_PROPG[[#This Row],['#org+leader]])),T5W_PROPG[[#This Row],['#meta+hrp]]="Sí"),
VLOOKUP(CONCATENATE($A$1, " # ",VLOOKUP( T5W_PROPG[[#This Row],['#org+leader]],Clusters___Org[['#organization+name+selected]:['#meta+check_cluster_org]],2,FALSE)), Clusters___Org['#meta+check_cluster_org],1,FALSE),"")</f>
        <v/>
      </c>
      <c r="H34" s="2"/>
      <c r="I34" s="74" t="str" cm="1">
        <f t="array" ref="I34">IF(NOT(ISBLANK(T5W_PROPG[[#This Row],['#project+code_name]])),VALUE(VLOOKUP(LEFT(T5W_PROPG[[#This Row],['#project+code_name]],255),LEFT(Cluster___Org___Projects[['#project+code_name]:['#project+id]],255),2,FALSE)),"")</f>
        <v/>
      </c>
      <c r="J34" s="3" t="str">
        <f>IF(
AND(IF(NOT(ISBLANK(T5W_PROPG[[#This Row],['#project+code_name]])),CONCATENATE(T5W_PROPG[[#This Row],['#meta+check_cluster_org]], " # ",T5W_PROPG[[#This Row],['#project+code]]), "")&lt;&gt;"",T5W_PROPG[[#This Row],['#meta+hrp]]="Sí"),
VLOOKUP(IF(NOT(ISBLANK(T5W_PROPG[[#This Row],['#project+code_name]])),CONCATENATE(T5W_PROPG[[#This Row],['#meta+check_cluster_org]], " # ",T5W_PROPG[[#This Row],['#project+code]]), ""),Cluster___Org___Projects['#meta+check_cluster_org_proj],1,FALSE),
"")</f>
        <v/>
      </c>
      <c r="K34" s="2"/>
      <c r="L34" s="108" t="str">
        <f>IF(NOT(ISBLANK(T5W_PROPG[[#This Row],['#org+impl]])),VLOOKUP(T5W_PROPG[[#This Row],['#org+impl]],Organizaciones!$A:$C,3,FALSE),"")</f>
        <v/>
      </c>
      <c r="M34" s="1"/>
      <c r="N34" s="35" t="str" cm="1">
        <f t="array" aca="1" ref="N34" ca="1">IF(NOT(ISBLANK(T5W_PROPG[[#This Row],['#adm1+name]])),
OFFSET(Admin1_1[[#Headers],['#adm1+name]],MATCH(T5W_PROPG[[#This Row],['#adm1+name]],Admin1,0),1),
IF(ISNA(VLOOKUP(LEFT(T5W_PROPG[[#This Row],['#project+code_name]],15),LEFT(Cluster___Org___Projects[['#project+code_name]:['#project+id]],15),2,FALSE))&lt;&gt;"", "","")
)</f>
        <v/>
      </c>
      <c r="O34" s="2"/>
      <c r="P34" s="70" t="str" cm="1">
        <f t="array" ref="P34">IF(NOT(ISBLANK(T5W_PROPG[[#This Row],['#adm2+name]])),
CONCATENATE(T5W_PROPG[[#This Row],['#adm1+code]],"-",T5W_PROPG[[#This Row],['#adm2+name]]),
IF(ISNA(VLOOKUP(LEFT(T5W_PROPG[[#This Row],['#project+code_name]],15),LEFT(Cluster___Org___Projects[['#project+code_name]:['#project+id]],15),2,FALSE))&lt;&gt;"", "","")
)</f>
        <v/>
      </c>
      <c r="Q34" s="35" t="str" cm="1">
        <f t="array" ref="Q34">IF(NOT(ISBLANK(T5W_PROPG[[#This Row],['#adm2+name]])),
VLOOKUP(T5W_PROPG[[#This Row],['#meta+check_adm1code_adm2name]],Admin2_1[#All],5,FALSE),
IF(ISNA(VLOOKUP(LEFT(T5W_PROPG[[#This Row],['#project+code_name]],15),LEFT(Cluster___Org___Projects[['#project+code_name]:['#project+id]],15),2,FALSE))&lt;&gt;"", "","")
)</f>
        <v/>
      </c>
      <c r="R34" s="2"/>
      <c r="S34" s="70" t="str" cm="1">
        <f t="array" ref="S34">IF(NOT(ISBLANK(T5W_PROPG[[#This Row],['#adm3+name]])),
CONCATENATE(T5W_PROPG[[#This Row],['#adm2+code]],"-",T5W_PROPG[[#This Row],['#adm3+name]]),
IF(ISNA(VLOOKUP(LEFT(T5W_PROPG[[#This Row],['#project+code_name]],15),LEFT(Cluster___Org___Projects[['#project+code_name]:['#project+id]],15),2,FALSE))&lt;&gt;"", "","")
)</f>
        <v/>
      </c>
      <c r="T34" s="35" t="str" cm="1">
        <f t="array" ref="T34">IF(NOT(ISBLANK(T5W_PROPG[[#This Row],['#adm3+name]])),
VLOOKUP(T5W_PROPG[[#This Row],['#meta+check_adm2code_adm3name]],Admin3_1[#All],5,FALSE),
IF(ISNA(VLOOKUP(LEFT(T5W_PROPG[[#This Row],['#project+code_name]],15),LEFT(Cluster___Org___Projects[['#project+code_name]:['#project+id]],15),2,FALSE))&lt;&gt;"", "","")
)</f>
        <v/>
      </c>
      <c r="U34" s="57"/>
      <c r="V34" s="2"/>
      <c r="W34" s="95"/>
      <c r="X34" s="96"/>
      <c r="Y34" s="35"/>
      <c r="Z34" s="2"/>
      <c r="AA34" s="2"/>
      <c r="AB34" s="3" t="str" cm="1">
        <f t="array" ref="AB34">IF(T5W_PROPG[[#This Row],['#activity+name+selected]]&lt;&gt;"",VLOOKUP(LEFT(T5W_PROPG[[#This Row],['#activity+name+selected]],255),LEFT(Logframe[['#activity+name+selected]:['#activity+indicator+unit]],255),2,FALSE),"")</f>
        <v/>
      </c>
      <c r="AC34" s="3" t="str" cm="1">
        <f t="array" ref="AC34">IF(T5W_PROPG[[#This Row],['#activity+name+selected]]&lt;&gt;"",VLOOKUP(LEFT(T5W_PROPG[[#This Row],['#activity+name+selected]],255),LEFT(Logframe[['#activity+name+selected]:['#activity+indicator+unit]],255),5,FALSE),"")</f>
        <v/>
      </c>
      <c r="AD34" s="47"/>
      <c r="AE34" s="27"/>
      <c r="AF34" s="93"/>
      <c r="AG34" s="41"/>
      <c r="AH34" s="42"/>
      <c r="AI34" s="49"/>
      <c r="AJ34" s="49"/>
      <c r="AK34" s="49"/>
      <c r="AL34" s="42"/>
      <c r="AM34" s="27"/>
      <c r="AN34" s="52"/>
      <c r="AO34" s="27"/>
      <c r="AP34" s="52"/>
      <c r="AQ34" s="27"/>
      <c r="AR34" s="27"/>
      <c r="AS34" s="1"/>
    </row>
  </sheetData>
  <sheetProtection formatRows="0" insertColumns="0" insertRows="0" deleteRows="0" sort="0" autoFilter="0" pivotTables="0"/>
  <protectedRanges>
    <protectedRange algorithmName="SHA-512" hashValue="KFvEjng3vbzc2+mcAWO1EqXkNCLOH2z2hisHzUDeqHm0zutPq1Lf89GTnapusHqbAtIluNN6bzZKyKpmSj3izA==" saltValue="iCf1U5P82atPPE0qQlwDzA==" spinCount="100000" sqref="G5:K34 E35:Y1048576 E5:E34 M5:Y34 A35:C1048576 B5:C34 AA5:XFD1048576" name="Range1"/>
    <protectedRange algorithmName="SHA-512" hashValue="2nOw6a2RACDF0lwSog8pG0XLg+oZu3IAc38zbVzVI75LLIxO5BHArMGzTUT7XlQeIGJyOg4XIhyyUh/RYTYoZQ==" saltValue="hqsMQI/ZNmoGd4uq6YFO8Q==" spinCount="100000" sqref="F5:F34" name="Range1_1"/>
    <protectedRange algorithmName="SHA-512" hashValue="2nOw6a2RACDF0lwSog8pG0XLg+oZu3IAc38zbVzVI75LLIxO5BHArMGzTUT7XlQeIGJyOg4XIhyyUh/RYTYoZQ==" saltValue="hqsMQI/ZNmoGd4uq6YFO8Q==" spinCount="100000" sqref="L5:L34" name="Range1_2"/>
    <protectedRange algorithmName="SHA-512" hashValue="2nOw6a2RACDF0lwSog8pG0XLg+oZu3IAc38zbVzVI75LLIxO5BHArMGzTUT7XlQeIGJyOg4XIhyyUh/RYTYoZQ==" saltValue="hqsMQI/ZNmoGd4uq6YFO8Q==" spinCount="100000" sqref="Z5:Z1048576" name="Range1_3"/>
    <protectedRange algorithmName="SHA-512" hashValue="2nOw6a2RACDF0lwSog8pG0XLg+oZu3IAc38zbVzVI75LLIxO5BHArMGzTUT7XlQeIGJyOg4XIhyyUh/RYTYoZQ==" saltValue="hqsMQI/ZNmoGd4uq6YFO8Q==" spinCount="100000" sqref="A5:A34" name="Range1_6"/>
    <protectedRange algorithmName="SHA-512" hashValue="2nOw6a2RACDF0lwSog8pG0XLg+oZu3IAc38zbVzVI75LLIxO5BHArMGzTUT7XlQeIGJyOg4XIhyyUh/RYTYoZQ==" saltValue="hqsMQI/ZNmoGd4uq6YFO8Q==" spinCount="100000" sqref="D5:D1048576" name="Range1_5"/>
  </protectedRanges>
  <mergeCells count="38">
    <mergeCell ref="J2:J3"/>
    <mergeCell ref="K2:K3"/>
    <mergeCell ref="M2:M3"/>
    <mergeCell ref="M1:X1"/>
    <mergeCell ref="AB2:AB3"/>
    <mergeCell ref="P2:P3"/>
    <mergeCell ref="S2:S3"/>
    <mergeCell ref="V2:V3"/>
    <mergeCell ref="W2:W3"/>
    <mergeCell ref="L2:L3"/>
    <mergeCell ref="C1:L1"/>
    <mergeCell ref="N2:N3"/>
    <mergeCell ref="H2:H3"/>
    <mergeCell ref="I2:I3"/>
    <mergeCell ref="Z2:Z3"/>
    <mergeCell ref="A2:A3"/>
    <mergeCell ref="B2:B3"/>
    <mergeCell ref="C2:C3"/>
    <mergeCell ref="E2:E3"/>
    <mergeCell ref="G2:G3"/>
    <mergeCell ref="F2:F3"/>
    <mergeCell ref="D2:D3"/>
    <mergeCell ref="AS2:AS3"/>
    <mergeCell ref="AF2:AL2"/>
    <mergeCell ref="AD2:AD3"/>
    <mergeCell ref="AE2:AE3"/>
    <mergeCell ref="AM2:AR2"/>
    <mergeCell ref="AD1:AR1"/>
    <mergeCell ref="X2:X3"/>
    <mergeCell ref="Y2:Y3"/>
    <mergeCell ref="AA2:AA3"/>
    <mergeCell ref="O2:O3"/>
    <mergeCell ref="Q2:Q3"/>
    <mergeCell ref="R2:R3"/>
    <mergeCell ref="T2:T3"/>
    <mergeCell ref="U2:U3"/>
    <mergeCell ref="Y1:AC1"/>
    <mergeCell ref="AC2:AC3"/>
  </mergeCells>
  <conditionalFormatting sqref="B5:B34">
    <cfRule type="expression" dxfId="364" priority="23">
      <formula>NOT(OR(COUNTIF(TTableMes,$B5),ISBLANK($B5)))</formula>
    </cfRule>
  </conditionalFormatting>
  <conditionalFormatting sqref="E5:E34">
    <cfRule type="expression" dxfId="363" priority="22">
      <formula>NOT(OR(COUNTIF(TOrganizaciones,E5),ISBLANK(E5)))</formula>
    </cfRule>
    <cfRule type="expression" dxfId="362" priority="30">
      <formula>AND(  NOT(ISBLANK(B5)),  AND(ISBLANK(E5),   OR(ISBLANK(E5), ISBLANK(K5))))</formula>
    </cfRule>
    <cfRule type="expression" dxfId="361" priority="31">
      <formula>AND( C5="Sí", ISNA(G5))</formula>
    </cfRule>
  </conditionalFormatting>
  <conditionalFormatting sqref="H5:H34">
    <cfRule type="expression" dxfId="360" priority="32">
      <formula>IF( C5="Sí",   OR(ISNA(J5),ISBLANK(H5)),   NOT(ISBLANK(H5)) )</formula>
    </cfRule>
  </conditionalFormatting>
  <conditionalFormatting sqref="K5:K34">
    <cfRule type="expression" dxfId="359" priority="14">
      <formula>NOT(OR(COUNTIF(TOrganizaciones,K5),ISBLANK(K5)))</formula>
    </cfRule>
    <cfRule type="expression" dxfId="358" priority="16">
      <formula>AND(  NOT(ISBLANK(B5)),  AND(ISBLANK(K5),   OR(ISBLANK(E5), ISBLANK(K5))))</formula>
    </cfRule>
  </conditionalFormatting>
  <conditionalFormatting sqref="M5:M34">
    <cfRule type="expression" dxfId="357" priority="15">
      <formula>AND(  NOT(ISBLANK($B5)),  ISBLANK(M5))</formula>
    </cfRule>
    <cfRule type="expression" dxfId="356" priority="17">
      <formula>ISNA(N5)</formula>
    </cfRule>
  </conditionalFormatting>
  <conditionalFormatting sqref="O5:O34 R5:R34">
    <cfRule type="expression" dxfId="355" priority="78">
      <formula>ISNA(Q5)</formula>
    </cfRule>
  </conditionalFormatting>
  <conditionalFormatting sqref="U5:U34">
    <cfRule type="expression" dxfId="354" priority="18">
      <formula>NOT(OR(COUNTIF(TTipoEstablecimiento,$U5),ISBLANK($U5)))</formula>
    </cfRule>
  </conditionalFormatting>
  <conditionalFormatting sqref="W5:W34">
    <cfRule type="expression" dxfId="353" priority="34">
      <formula>AND(  NOT(ISBLANK(B5)),  AND(ISBLANK(R5),ISBLANK(W5)))</formula>
    </cfRule>
  </conditionalFormatting>
  <conditionalFormatting sqref="X5:X34">
    <cfRule type="expression" dxfId="352" priority="35">
      <formula>AND(  NOT(ISBLANK(B5)),  AND(ISBLANK(R5),ISBLANK(X5)))</formula>
    </cfRule>
  </conditionalFormatting>
  <conditionalFormatting sqref="AA5:AA34">
    <cfRule type="expression" dxfId="351" priority="36">
      <formula>ISNA(AB5)</formula>
    </cfRule>
  </conditionalFormatting>
  <conditionalFormatting sqref="C5:C34 O5:O34 R5:R34 AA5:AA34 AD5:AE34">
    <cfRule type="expression" dxfId="350" priority="24">
      <formula>AND(  NOT(ISBLANK($B5)),  ISBLANK(C5))</formula>
    </cfRule>
  </conditionalFormatting>
  <conditionalFormatting sqref="AD5:AR34">
    <cfRule type="expression" dxfId="349" priority="6">
      <formula>#REF!&lt;&gt;"Si"</formula>
    </cfRule>
  </conditionalFormatting>
  <conditionalFormatting sqref="AE5:AE34">
    <cfRule type="expression" dxfId="348" priority="68">
      <formula>$AE5&lt;&gt;SUM($AM5:$AR5)</formula>
    </cfRule>
  </conditionalFormatting>
  <conditionalFormatting sqref="AG5:AL34">
    <cfRule type="cellIs" dxfId="347" priority="38" operator="greaterThan">
      <formula>$AE5</formula>
    </cfRule>
  </conditionalFormatting>
  <conditionalFormatting sqref="D5:D34">
    <cfRule type="expression" dxfId="346" priority="1">
      <formula>AND(  NOT(ISBLANK($B5)),  ISBLANK(D5))</formula>
    </cfRule>
  </conditionalFormatting>
  <dataValidations xWindow="362" yWindow="425" count="57">
    <dataValidation allowBlank="1" showInputMessage="1" showErrorMessage="1" error="Debe seleccionar uno de los valores del listado desplegable. _x000a_Si su proyecto no aparece, insértelo en la hoja Ficha_Proyecto y en el menú seleccione Datos &gt; Actualizar datos" sqref="I5:I34"/>
    <dataValidation type="list" allowBlank="1" showErrorMessage="1" errorTitle="Valor no válido" error="Debe seleccionar una de las áreas de responsabilidad de la lista desplegable_x000a_" sqref="Y5:Y34">
      <formula1>OFFSET(LF_PT_Area,MATCH($A$1,LF_PT_Sector,0)-1,0,COUNTIF(LF_PT_Sector,$A$1))</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4">
      <formula1>LocationType</formula1>
    </dataValidation>
    <dataValidation type="textLength" operator="greaterThanOrEqual" allowBlank="1" showInputMessage="1" showErrorMessage="1" errorTitle="Texto demasiado corto" error="Debe introducir al menos 10 caracteres" sqref="AS5:AS34">
      <formula1>10</formula1>
    </dataValidation>
    <dataValidation type="list" allowBlank="1" showErrorMessage="1" errorTitle="Valor no válido" error="Debe elegir Sí o No en el desplegable" sqref="C5:C34">
      <formula1>ListSiNo</formula1>
    </dataValidation>
    <dataValidation type="decimal" allowBlank="1" showErrorMessage="1" errorTitle="Latitud no válida" error="La latitud debe tener 6 decimales y estar entre 0.5 y 12.3 para Venezuela." sqref="W5:W34">
      <formula1>0.5</formula1>
      <formula2>12.3</formula2>
    </dataValidation>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4">
      <formula1>ListQuien</formula1>
    </dataValidation>
    <dataValidation allowBlank="1" error="Debe seleccionar uno de los valores del listado desplegable. _x000a_Si su proyecto no aparece, insértelo en la hoja Ficha_Proyecto y en el menú seleccione Datos &gt; Actualizar datos" sqref="J5:J34"/>
    <dataValidation type="list" allowBlank="1" showErrorMessage="1" errorTitle="Estado no válido" error="Debe seleccionar uno de los estados del listado desplegable" sqref="M5:M34">
      <formula1>Admin1</formula1>
    </dataValidation>
    <dataValidation type="decimal" allowBlank="1" showErrorMessage="1" errorTitle="Longitud no válida" error="La longitud debe tener 6 decimales y estar entre -73.4 y -59.6 para Venezuela." sqref="X5:X34">
      <formula1>-73.4</formula1>
      <formula2>-59.6</formula2>
    </dataValidation>
    <dataValidation type="textLength" operator="greaterThanOrEqual" allowBlank="1" showErrorMessage="1" errorTitle="Texto demasiado corto" error="El nombre de la ubicación debe tener al menos 5 caracteres" sqref="V5:V34">
      <formula1>5</formula1>
    </dataValidation>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AS2:AS4">
      <formula1>5</formula1>
    </dataValidation>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E2:AE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D2:AD4"/>
    <dataValidation allowBlank="1" showInputMessage="1" promptTitle="Indicador sectorial - Automático" prompt="No editable._x000a_Campo automático._x000a_Unidad e indicador vinculado a la actividad sectorial seleccionada." sqref="AC2:AC4"/>
    <dataValidation allowBlank="1" showInputMessage="1" promptTitle="Código de actividad" prompt="No editable._x000a_Campo automático._x000a_Código de la actividad sectorial seleccionada." sqref="AB2:AB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A2:AA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Z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Código de parroquia - Automático" prompt="No editable._x000a_Campo automático." sqref="T2:T4"/>
    <dataValidation allowBlank="1" showInputMessage="1" promptTitle="Código de municipio - Automático" prompt="No editable._x000a_Campo automático." sqref="Q2:Q4"/>
    <dataValidation allowBlank="1" showInputMessage="1" promptTitle="Código de estado - Automático" prompt="No editable._x000a_Campo automático." sqref="N2:N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Código del proyecto - Automático" prompt="No editable._x000a_Muestra el código del proyecto seleccionado." sqref="I2:I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En un proyecto HRP?" prompt="¿La actividad reportada pertenece a un proyecto reportado en el HRP 2021?_x000a_Obligatorio: Sí_x000a_Valores: Sí/No (del desplegable)" sqref="C2:C4"/>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_x000a_" sqref="B2:B4"/>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M2:AR4"/>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F2:AL2 AG3:AL4"/>
    <dataValidation allowBlank="1" showInputMessage="1" promptTitle="Grupo poblacional alcanzado" prompt="Grupo poblacional al que pertenecen la mayoría de personas alcanzadas._x000a_Campo específico del sector de Protección._x000a_Valores: Listado de grupo poblacionales" sqref="AF3:AF4"/>
    <dataValidation allowBlank="1" showInputMessage="1" promptTitle="Campo de validación - Automático" prompt="No editable._x000a_Campo de validación._x000a_Concatena admin1 y admin2 para obtener el PCODE de admin2 correcto y validar" sqref="P2:P4"/>
    <dataValidation allowBlank="1" errorTitle="Municpio no válido" error="Debe seleccionar uno de los municipios del listado desplegable" sqref="P5:P34"/>
    <dataValidation allowBlank="1" showInputMessage="1" error="Debe seleccionar uno de los valores del listado desplegable" sqref="S5:S34"/>
    <dataValidation allowBlank="1" showInputMessage="1" promptTitle="Dato de validación - Automático" prompt="No editable._x000a_Campo de validación._x000a_Concatena admin2 y admin3 para obtener el PCODE de admin3 correcto y validar" sqref="S2:S4"/>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4">
      <formula1>IF(C5="Sí", OFFSET(TClOrgOrg,MATCH($A$1,TClOrgCl,0)-1,0,COUNTIF(TClOrgCl,$A$1)), ListQuien)</formula1>
    </dataValidation>
    <dataValidation type="list" allowBlank="1" showErrorMessage="1" errorTitle="Proyecto no válido" error="Debe seleccionar uno de los proyectos del listado desplegable" sqref="H5:H34">
      <formula1>OFFSET(TClOrgPrPr,MATCH(G5,TClOrgPrAux,0)-1,0,COUNTIF(TClOrgPrAux,G5))</formula1>
    </dataValidation>
    <dataValidation type="list" allowBlank="1" showInputMessage="1" showErrorMessage="1" error="Debe seleccionar uno de los valores del listado desplegable" sqref="R5:R34">
      <formula1>OFFSET(Admin3,MATCH(Q5,Admin2_Linked_Pcode,0)-1,0,COUNTIF(Admin2_Linked_Pcode,Q5))</formula1>
    </dataValidation>
    <dataValidation type="list" allowBlank="1" showErrorMessage="1" errorTitle="Municpio no válido" error="Debe seleccionar uno de los municipios del listado desplegable" sqref="O5:O34">
      <formula1>OFFSET(Admin2,MATCH(N5,Admin1_Linked_Pcode,0)-1,0,COUNTIF(Admin1_Linked_Pcode,N5))</formula1>
    </dataValidation>
    <dataValidation type="list" allowBlank="1" showErrorMessage="1" errorTitle="Actividad no válida" error="Debe seleccionar uno de las actividades de la lista desplegable_x000a_" sqref="AA5:AA34">
      <formula1>IF(  OR(ISBLANK(Y5), ISBLANK(Y5)),  OFFSET(LF_Actividad,MATCH($A$1,LF_Sector,0)-1,0,COUNTIF(LF_Sector,$A$1)),  OFFSET(LF_Actividad,MATCH(Y5,LF_Area,0)-1,0,COUNTIF(LF_Area,Y5))   )</formula1>
    </dataValidation>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F5:F34 L5:L34"/>
    <dataValidation allowBlank="1" showInputMessage="1" promptTitle="Identificador de organización" prompt="No editable" sqref="F2:F4 L2:L4"/>
    <dataValidation allowBlank="1" showInputMessage="1" promptTitle="Actividad Desastres Naturales" prompt="Seleccione si la actividad esta relacionada con prevensión o respuesta a desastres naturales_x000a_Obligatorio: No_x000a_Valores: Sí / No" sqref="Z2"/>
    <dataValidation type="list" allowBlank="1" showErrorMessage="1" errorTitle="Valor no válido" error="Debe seleccionar una de las áreas de responsabilidad de la lista desplegable_x000a_" sqref="Z5:Z34">
      <formula1>ListSiNo</formula1>
    </dataValidation>
    <dataValidation type="list" allowBlank="1" showInputMessage="1" showErrorMessage="1" error="Esta actividad no posee beneficiarios directos." sqref="AD5:AD34">
      <formula1>ListSiNo</formula1>
    </dataValidation>
    <dataValidation type="list" allowBlank="1" showInputMessage="1" showErrorMessage="1" sqref="AF5:AF34">
      <formula1>PROPG_reached_type_T</formula1>
    </dataValidation>
    <dataValidation type="date" allowBlank="1" showInputMessage="1" showErrorMessage="1" sqref="A5:A34">
      <formula1>44896</formula1>
      <formula2>45291</formula2>
    </dataValidation>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D2:AD4"/>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CCE6A557-97BC-4b89-ADB6-D9C93CAAB3DF}">
      <x14:dataValidations xmlns:xm="http://schemas.microsoft.com/office/excel/2006/main" xWindow="362" yWindow="425" count="2">
        <x14:dataValidation type="list" allowBlank="1" showErrorMessage="1" errorTitle="Fecha no válida" error="Debe seleccionar una de las fechas del listado desplegable">
          <x14:formula1>
            <xm:f>Vocab!$B$13:$B$24</xm:f>
          </x14:formula1>
          <xm:sqref>B5:B34</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M34"/>
  <sheetViews>
    <sheetView showWhiteSpace="0" topLeftCell="R1" zoomScaleNormal="100" zoomScaleSheetLayoutView="80" workbookViewId="0">
      <pane ySplit="4" topLeftCell="A5" activePane="bottomLeft" state="frozen"/>
      <selection activeCell="AF2" sqref="AF2:AS4"/>
      <selection pane="bottomLeft"/>
    </sheetView>
  </sheetViews>
  <sheetFormatPr baseColWidth="10" defaultColWidth="10.75" defaultRowHeight="15.75" x14ac:dyDescent="0.25"/>
  <cols>
    <col min="1" max="2" width="10.625" customWidth="1"/>
    <col min="3" max="3" width="7.625" customWidth="1"/>
    <col min="4" max="4" width="11.25" customWidth="1"/>
    <col min="5" max="5" width="25.625" customWidth="1"/>
    <col min="6" max="6" width="9" hidden="1" customWidth="1"/>
    <col min="7" max="7" width="30" hidden="1" customWidth="1"/>
    <col min="8" max="8" width="30.625" customWidth="1"/>
    <col min="9" max="9" width="7.625" customWidth="1"/>
    <col min="10" max="10" width="25.625" hidden="1" customWidth="1"/>
    <col min="11" max="11" width="25.625" customWidth="1"/>
    <col min="12" max="12" width="8.25" hidden="1" customWidth="1"/>
    <col min="13" max="13" width="10.625" customWidth="1"/>
    <col min="14" max="14" width="7.625" customWidth="1"/>
    <col min="15" max="15" width="10.625" customWidth="1"/>
    <col min="16" max="16" width="10.625" hidden="1" customWidth="1"/>
    <col min="17" max="17" width="7.625" customWidth="1"/>
    <col min="18" max="18" width="10.625" customWidth="1"/>
    <col min="19" max="19" width="10.625" hidden="1" customWidth="1"/>
    <col min="20" max="20" width="7.625" customWidth="1"/>
    <col min="21" max="21" width="10.625" customWidth="1"/>
    <col min="22" max="22" width="25.625" customWidth="1"/>
    <col min="23" max="24" width="10.625" customWidth="1"/>
    <col min="25" max="25" width="10.625" hidden="1" customWidth="1"/>
    <col min="26" max="26" width="15" customWidth="1"/>
    <col min="27" max="27" width="30.625" customWidth="1"/>
    <col min="28" max="28" width="10.625" customWidth="1"/>
    <col min="29" max="29" width="30.625" customWidth="1"/>
    <col min="30" max="64" width="10.625" customWidth="1"/>
    <col min="65" max="65" width="20.125" customWidth="1"/>
    <col min="66" max="67" width="10.75" customWidth="1"/>
  </cols>
  <sheetData>
    <row r="1" spans="1:65" ht="25.5" x14ac:dyDescent="0.25">
      <c r="A1" s="58" t="s">
        <v>6722</v>
      </c>
      <c r="B1" s="83" t="s">
        <v>8784</v>
      </c>
      <c r="C1" s="138" t="s">
        <v>8654</v>
      </c>
      <c r="D1" s="136"/>
      <c r="E1" s="136"/>
      <c r="F1" s="136"/>
      <c r="G1" s="136"/>
      <c r="H1" s="136"/>
      <c r="I1" s="136"/>
      <c r="J1" s="136"/>
      <c r="K1" s="136"/>
      <c r="L1" s="137"/>
      <c r="M1" s="155" t="s">
        <v>8655</v>
      </c>
      <c r="N1" s="156"/>
      <c r="O1" s="156"/>
      <c r="P1" s="156"/>
      <c r="Q1" s="156"/>
      <c r="R1" s="156"/>
      <c r="S1" s="156"/>
      <c r="T1" s="156"/>
      <c r="U1" s="156"/>
      <c r="V1" s="156"/>
      <c r="W1" s="156"/>
      <c r="X1" s="157"/>
      <c r="Y1" s="138" t="s">
        <v>8656</v>
      </c>
      <c r="Z1" s="136"/>
      <c r="AA1" s="136"/>
      <c r="AB1" s="136"/>
      <c r="AC1" s="136"/>
      <c r="AD1" s="170" t="s">
        <v>8658</v>
      </c>
      <c r="AE1" s="171"/>
      <c r="AF1" s="171"/>
      <c r="AG1" s="171"/>
      <c r="AH1" s="171"/>
      <c r="AI1" s="171"/>
      <c r="AJ1" s="171"/>
      <c r="AK1" s="171"/>
      <c r="AL1" s="171"/>
      <c r="AM1" s="171"/>
      <c r="AN1" s="171"/>
      <c r="AO1" s="171"/>
      <c r="AP1" s="171"/>
      <c r="AQ1" s="171"/>
      <c r="AR1" s="171"/>
      <c r="AS1" s="171"/>
      <c r="AT1" s="171"/>
      <c r="AU1" s="171"/>
      <c r="AV1" s="171"/>
      <c r="AW1" s="171"/>
      <c r="AX1" s="171"/>
      <c r="AY1" s="171"/>
      <c r="AZ1" s="171"/>
      <c r="BA1" s="171"/>
      <c r="BB1" s="171"/>
      <c r="BC1" s="171"/>
      <c r="BD1" s="171"/>
      <c r="BE1" s="171"/>
      <c r="BF1" s="171"/>
      <c r="BG1" s="171"/>
      <c r="BH1" s="171"/>
      <c r="BI1" s="171"/>
      <c r="BJ1" s="171"/>
      <c r="BK1" s="171"/>
      <c r="BL1" s="172"/>
      <c r="BM1" s="43"/>
    </row>
    <row r="2" spans="1:65" ht="15.6" customHeight="1" x14ac:dyDescent="0.25">
      <c r="A2" s="166" t="s">
        <v>8659</v>
      </c>
      <c r="B2" s="145" t="s">
        <v>8660</v>
      </c>
      <c r="C2" s="147" t="s">
        <v>8661</v>
      </c>
      <c r="D2" s="139" t="s">
        <v>18193</v>
      </c>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43" t="s">
        <v>8680</v>
      </c>
      <c r="X2" s="145" t="s">
        <v>8681</v>
      </c>
      <c r="Y2" s="151" t="s">
        <v>8728</v>
      </c>
      <c r="Z2" s="139" t="s">
        <v>8708</v>
      </c>
      <c r="AA2" s="153" t="s">
        <v>8683</v>
      </c>
      <c r="AB2" s="164" t="s">
        <v>8684</v>
      </c>
      <c r="AC2" s="151" t="s">
        <v>8729</v>
      </c>
      <c r="AD2" s="168" t="s">
        <v>8693</v>
      </c>
      <c r="AE2" s="168" t="s">
        <v>8694</v>
      </c>
      <c r="AF2" s="158" t="s">
        <v>8695</v>
      </c>
      <c r="AG2" s="209"/>
      <c r="AH2" s="209"/>
      <c r="AI2" s="209"/>
      <c r="AJ2" s="209"/>
      <c r="AK2" s="209"/>
      <c r="AL2" s="159"/>
      <c r="AM2" s="175" t="s">
        <v>8785</v>
      </c>
      <c r="AN2" s="176"/>
      <c r="AO2" s="176"/>
      <c r="AP2" s="176"/>
      <c r="AQ2" s="176"/>
      <c r="AR2" s="176"/>
      <c r="AS2" s="176"/>
      <c r="AT2" s="176"/>
      <c r="AU2" s="176"/>
      <c r="AV2" s="176"/>
      <c r="AW2" s="176"/>
      <c r="AX2" s="176"/>
      <c r="AY2" s="176"/>
      <c r="AZ2" s="176"/>
      <c r="BA2" s="158" t="s">
        <v>8786</v>
      </c>
      <c r="BB2" s="209"/>
      <c r="BC2" s="209"/>
      <c r="BD2" s="209"/>
      <c r="BE2" s="209"/>
      <c r="BF2" s="159"/>
      <c r="BG2" s="175" t="s">
        <v>8787</v>
      </c>
      <c r="BH2" s="176"/>
      <c r="BI2" s="176"/>
      <c r="BJ2" s="176"/>
      <c r="BK2" s="176"/>
      <c r="BL2" s="215"/>
      <c r="BM2" s="162" t="s">
        <v>8644</v>
      </c>
    </row>
    <row r="3" spans="1:65" ht="90" thickBot="1" x14ac:dyDescent="0.3">
      <c r="A3" s="167"/>
      <c r="B3" s="146"/>
      <c r="C3" s="148"/>
      <c r="D3" s="139"/>
      <c r="E3" s="140"/>
      <c r="F3" s="150"/>
      <c r="G3" s="150"/>
      <c r="H3" s="140"/>
      <c r="I3" s="174"/>
      <c r="J3" s="150"/>
      <c r="K3" s="140"/>
      <c r="L3" s="161"/>
      <c r="M3" s="167"/>
      <c r="N3" s="152"/>
      <c r="O3" s="144"/>
      <c r="P3" s="150"/>
      <c r="Q3" s="152"/>
      <c r="R3" s="144"/>
      <c r="S3" s="150"/>
      <c r="T3" s="152"/>
      <c r="U3" s="144"/>
      <c r="V3" s="144"/>
      <c r="W3" s="144"/>
      <c r="X3" s="146"/>
      <c r="Y3" s="152"/>
      <c r="Z3" s="140"/>
      <c r="AA3" s="154"/>
      <c r="AB3" s="165"/>
      <c r="AC3" s="152"/>
      <c r="AD3" s="169"/>
      <c r="AE3" s="169"/>
      <c r="AF3" s="60" t="s">
        <v>8774</v>
      </c>
      <c r="AG3" s="60" t="s">
        <v>8698</v>
      </c>
      <c r="AH3" s="61" t="s">
        <v>8699</v>
      </c>
      <c r="AI3" s="84" t="s">
        <v>8775</v>
      </c>
      <c r="AJ3" s="84" t="s">
        <v>8776</v>
      </c>
      <c r="AK3" s="84" t="s">
        <v>8788</v>
      </c>
      <c r="AL3" s="84" t="s">
        <v>8789</v>
      </c>
      <c r="AM3" s="62" t="s">
        <v>8790</v>
      </c>
      <c r="AN3" s="63" t="s">
        <v>8791</v>
      </c>
      <c r="AO3" s="63" t="s">
        <v>8792</v>
      </c>
      <c r="AP3" s="63" t="s">
        <v>8793</v>
      </c>
      <c r="AQ3" s="63" t="s">
        <v>8794</v>
      </c>
      <c r="AR3" s="63" t="s">
        <v>8795</v>
      </c>
      <c r="AS3" s="63" t="s">
        <v>8796</v>
      </c>
      <c r="AT3" s="63" t="s">
        <v>8797</v>
      </c>
      <c r="AU3" s="63" t="s">
        <v>8798</v>
      </c>
      <c r="AV3" s="63" t="s">
        <v>8799</v>
      </c>
      <c r="AW3" s="63" t="s">
        <v>8702</v>
      </c>
      <c r="AX3" s="63" t="s">
        <v>8703</v>
      </c>
      <c r="AY3" s="63" t="s">
        <v>8704</v>
      </c>
      <c r="AZ3" s="63" t="s">
        <v>8705</v>
      </c>
      <c r="BA3" s="85" t="s">
        <v>8800</v>
      </c>
      <c r="BB3" s="86" t="s">
        <v>8801</v>
      </c>
      <c r="BC3" s="86" t="s">
        <v>8802</v>
      </c>
      <c r="BD3" s="86" t="s">
        <v>8803</v>
      </c>
      <c r="BE3" s="86" t="s">
        <v>8804</v>
      </c>
      <c r="BF3" s="87" t="s">
        <v>8805</v>
      </c>
      <c r="BG3" s="62" t="s">
        <v>8806</v>
      </c>
      <c r="BH3" s="63" t="s">
        <v>8807</v>
      </c>
      <c r="BI3" s="63" t="s">
        <v>8808</v>
      </c>
      <c r="BJ3" s="63" t="s">
        <v>8809</v>
      </c>
      <c r="BK3" s="63" t="s">
        <v>8810</v>
      </c>
      <c r="BL3" s="63" t="s">
        <v>8811</v>
      </c>
      <c r="BM3" s="163"/>
    </row>
    <row r="4" spans="1:65" ht="39" thickBot="1" x14ac:dyDescent="0.3">
      <c r="A4" s="18" t="s">
        <v>8562</v>
      </c>
      <c r="B4" s="19" t="s">
        <v>28</v>
      </c>
      <c r="C4" s="20" t="s">
        <v>8565</v>
      </c>
      <c r="D4" s="23" t="s">
        <v>18192</v>
      </c>
      <c r="E4" s="23" t="s">
        <v>8567</v>
      </c>
      <c r="F4" s="22" t="s">
        <v>8566</v>
      </c>
      <c r="G4" s="22" t="s">
        <v>6494</v>
      </c>
      <c r="H4" s="23" t="s">
        <v>7082</v>
      </c>
      <c r="I4" s="34" t="s">
        <v>8569</v>
      </c>
      <c r="J4" s="31" t="s">
        <v>8568</v>
      </c>
      <c r="K4" s="23" t="s">
        <v>8571</v>
      </c>
      <c r="L4" s="22" t="s">
        <v>8570</v>
      </c>
      <c r="M4" s="20" t="s">
        <v>76</v>
      </c>
      <c r="N4" s="36" t="s">
        <v>77</v>
      </c>
      <c r="O4" s="23" t="s">
        <v>79</v>
      </c>
      <c r="P4" s="31" t="s">
        <v>78</v>
      </c>
      <c r="Q4" s="36" t="s">
        <v>80</v>
      </c>
      <c r="R4" s="23" t="s">
        <v>82</v>
      </c>
      <c r="S4" s="31" t="s">
        <v>81</v>
      </c>
      <c r="T4" s="36" t="s">
        <v>83</v>
      </c>
      <c r="U4" s="23" t="s">
        <v>7</v>
      </c>
      <c r="V4" s="23" t="s">
        <v>8572</v>
      </c>
      <c r="W4" s="64" t="s">
        <v>84</v>
      </c>
      <c r="X4" s="64" t="s">
        <v>85</v>
      </c>
      <c r="Y4" s="36" t="s">
        <v>8573</v>
      </c>
      <c r="Z4" s="23" t="s">
        <v>8711</v>
      </c>
      <c r="AA4" s="23" t="s">
        <v>7153</v>
      </c>
      <c r="AB4" s="36" t="s">
        <v>8574</v>
      </c>
      <c r="AC4" s="65" t="s">
        <v>7155</v>
      </c>
      <c r="AD4" s="68" t="s">
        <v>8579</v>
      </c>
      <c r="AE4" s="69" t="s">
        <v>8580</v>
      </c>
      <c r="AF4" s="23" t="s">
        <v>24</v>
      </c>
      <c r="AG4" s="23" t="s">
        <v>8581</v>
      </c>
      <c r="AH4" s="23" t="s">
        <v>8588</v>
      </c>
      <c r="AI4" s="23" t="s">
        <v>8780</v>
      </c>
      <c r="AJ4" s="23" t="s">
        <v>8781</v>
      </c>
      <c r="AK4" s="23" t="s">
        <v>8812</v>
      </c>
      <c r="AL4" s="23" t="s">
        <v>8813</v>
      </c>
      <c r="AM4" s="20" t="s">
        <v>8814</v>
      </c>
      <c r="AN4" s="23" t="s">
        <v>8815</v>
      </c>
      <c r="AO4" s="23" t="s">
        <v>8816</v>
      </c>
      <c r="AP4" s="23" t="s">
        <v>8817</v>
      </c>
      <c r="AQ4" s="23" t="s">
        <v>8818</v>
      </c>
      <c r="AR4" s="23" t="s">
        <v>8819</v>
      </c>
      <c r="AS4" s="23" t="s">
        <v>8820</v>
      </c>
      <c r="AT4" s="23" t="s">
        <v>8821</v>
      </c>
      <c r="AU4" s="23" t="s">
        <v>8822</v>
      </c>
      <c r="AV4" s="23" t="s">
        <v>8823</v>
      </c>
      <c r="AW4" s="23" t="s">
        <v>8584</v>
      </c>
      <c r="AX4" s="23" t="s">
        <v>8585</v>
      </c>
      <c r="AY4" s="23" t="s">
        <v>8586</v>
      </c>
      <c r="AZ4" s="67" t="s">
        <v>8587</v>
      </c>
      <c r="BA4" s="23" t="s">
        <v>8824</v>
      </c>
      <c r="BB4" s="23" t="s">
        <v>8825</v>
      </c>
      <c r="BC4" s="23" t="s">
        <v>8826</v>
      </c>
      <c r="BD4" s="23" t="s">
        <v>8827</v>
      </c>
      <c r="BE4" s="23" t="s">
        <v>8828</v>
      </c>
      <c r="BF4" s="23" t="s">
        <v>8829</v>
      </c>
      <c r="BG4" s="20" t="s">
        <v>8830</v>
      </c>
      <c r="BH4" s="23" t="s">
        <v>8831</v>
      </c>
      <c r="BI4" s="23" t="s">
        <v>8832</v>
      </c>
      <c r="BJ4" s="23" t="s">
        <v>8833</v>
      </c>
      <c r="BK4" s="23" t="s">
        <v>8834</v>
      </c>
      <c r="BL4" s="23" t="s">
        <v>8835</v>
      </c>
      <c r="BM4" s="20" t="s">
        <v>8589</v>
      </c>
    </row>
    <row r="5" spans="1:65" x14ac:dyDescent="0.25">
      <c r="A5" s="4"/>
      <c r="B5" s="75"/>
      <c r="C5" s="1"/>
      <c r="D5" s="2"/>
      <c r="E5" s="2"/>
      <c r="F5" s="90" t="str">
        <f>IF(NOT(ISBLANK(T5W_PRONNA[[#This Row],['#org+leader]])),VLOOKUP(T5W_PRONNA[[#This Row],['#org+leader]],Organizaciones!$A:$C,3,FALSE),"")</f>
        <v/>
      </c>
      <c r="G5" s="3" t="str">
        <f>IF(AND(NOT(ISBLANK(T5W_PRONNA[[#This Row],['#org+leader]])),T5W_PRONNA[[#This Row],['#meta+hrp]]="Sí"),
VLOOKUP(CONCATENATE($A$1, " # ",VLOOKUP( T5W_PRONNA[[#This Row],['#org+leader]],Clusters___Org[['#organization+name+selected]:['#meta+check_cluster_org]],2,FALSE)), Clusters___Org['#meta+check_cluster_org],1,FALSE),"")</f>
        <v/>
      </c>
      <c r="H5" s="2"/>
      <c r="I5" s="74" t="str" cm="1">
        <f t="array" ref="I5">IF(NOT(ISBLANK(T5W_PRONNA[[#This Row],['#project+code_name]])),VALUE(VLOOKUP(LEFT(T5W_PRONNA[[#This Row],['#project+code_name]],255),LEFT(Cluster___Org___Projects[['#project+code_name]:['#project+id]],255),2,FALSE)),"")</f>
        <v/>
      </c>
      <c r="J5"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5" s="2"/>
      <c r="L5" s="108" t="str">
        <f>IF(NOT(ISBLANK(T5W_PRONNA[[#This Row],['#org+impl]])),VLOOKUP(T5W_PRONNA[[#This Row],['#org+impl]],Organizaciones!$A:$C,3,FALSE),"")</f>
        <v/>
      </c>
      <c r="M5" s="1"/>
      <c r="N5" s="35" t="str" cm="1">
        <f t="array" aca="1" ref="N5" ca="1">IF(NOT(ISBLANK(T5W_PRONNA[[#This Row],['#adm1+name]])),
OFFSET(Admin1_1[[#Headers],['#adm1+name]],MATCH(T5W_PRONNA[[#This Row],['#adm1+name]],Admin1,0),1),
IF(ISNA(VLOOKUP(LEFT(T5W_PRONNA[[#This Row],['#project+code_name]],15),LEFT(Cluster___Org___Projects[['#project+code_name]:['#project+id]],15),2,FALSE))&lt;&gt;"", "","")
)</f>
        <v/>
      </c>
      <c r="O5" s="2"/>
      <c r="P5" s="70" t="str" cm="1">
        <f t="array" ref="P5">IF(NOT(ISBLANK(T5W_PRONNA[[#This Row],['#adm2+name]])),
CONCATENATE(T5W_PRONNA[[#This Row],['#adm1+code]],"-",T5W_PRONNA[[#This Row],['#adm2+name]]),
IF(ISNA(VLOOKUP(LEFT(T5W_PRONNA[[#This Row],['#project+code_name]],15),LEFT(Cluster___Org___Projects[['#project+code_name]:['#project+id]],15),2,FALSE))&lt;&gt;"", "","")
)</f>
        <v/>
      </c>
      <c r="Q5" s="35" t="str" cm="1">
        <f t="array" ref="Q5">IF(NOT(ISBLANK(T5W_PRONNA[[#This Row],['#adm2+name]])),
VLOOKUP(T5W_PRONNA[[#This Row],['#meta+check_adm1code_adm2name]],Admin2_1[#All],5,FALSE),
IF(ISNA(VLOOKUP(LEFT(T5W_PRONNA[[#This Row],['#project+code_name]],15),LEFT(Cluster___Org___Projects[['#project+code_name]:['#project+id]],15),2,FALSE))&lt;&gt;"", "","")
)</f>
        <v/>
      </c>
      <c r="R5" s="2"/>
      <c r="S5" s="70" t="str" cm="1">
        <f t="array" ref="S5">IF(NOT(ISBLANK(T5W_PRONNA[[#This Row],['#adm3+name]])),
CONCATENATE(T5W_PRONNA[[#This Row],['#adm2+code]],"-",T5W_PRONNA[[#This Row],['#adm3+name]]),
IF(ISNA(VLOOKUP(LEFT(T5W_PRONNA[[#This Row],['#project+code_name]],15),LEFT(Cluster___Org___Projects[['#project+code_name]:['#project+id]],15),2,FALSE))&lt;&gt;"", "","")
)</f>
        <v/>
      </c>
      <c r="T5" s="35" t="str" cm="1">
        <f t="array" ref="T5">IF(NOT(ISBLANK(T5W_PRONNA[[#This Row],['#adm3+name]])),
VLOOKUP(T5W_PRONNA[[#This Row],['#meta+check_adm2code_adm3name]],Admin3_1[#All],5,FALSE),
IF(ISNA(VLOOKUP(LEFT(T5W_PRONNA[[#This Row],['#project+code_name]],15),LEFT(Cluster___Org___Projects[['#project+code_name]:['#project+id]],15),2,FALSE))&lt;&gt;"", "","")
)</f>
        <v/>
      </c>
      <c r="U5" s="57"/>
      <c r="V5" s="2"/>
      <c r="W5" s="95"/>
      <c r="X5" s="96"/>
      <c r="Y5" s="35"/>
      <c r="Z5" s="2"/>
      <c r="AA5" s="2"/>
      <c r="AB5" s="3" t="str" cm="1">
        <f t="array" ref="AB5">IF(T5W_PRONNA[[#This Row],['#activity+name+selected]]&lt;&gt;"",VLOOKUP(LEFT(T5W_PRONNA[[#This Row],['#activity+name+selected]],255),LEFT(Logframe[['#activity+name+selected]:['#activity+indicator+unit]],255),2,FALSE),"")</f>
        <v/>
      </c>
      <c r="AC5" s="3" t="str" cm="1">
        <f t="array" ref="AC5">IF(T5W_PRONNA[[#This Row],['#activity+name+selected]]&lt;&gt;"",VLOOKUP(LEFT(T5W_PRONNA[[#This Row],['#activity+name+selected]],255),LEFT(Logframe[['#activity+name+selected]:['#activity+indicator+unit]],255),5,FALSE),"")</f>
        <v/>
      </c>
      <c r="AD5" s="46"/>
      <c r="AE5" s="27"/>
      <c r="AF5" s="53"/>
      <c r="AG5" s="49"/>
      <c r="AH5" s="42"/>
      <c r="AI5" s="49"/>
      <c r="AJ5" s="49"/>
      <c r="AK5" s="49"/>
      <c r="AL5" s="55"/>
      <c r="AM5" s="49"/>
      <c r="AN5" s="49"/>
      <c r="AO5" s="49"/>
      <c r="AP5" s="49"/>
      <c r="AQ5" s="49"/>
      <c r="AR5" s="49"/>
      <c r="AS5" s="49"/>
      <c r="AT5" s="51"/>
      <c r="AU5" s="27"/>
      <c r="AV5" s="27"/>
      <c r="AW5" s="49"/>
      <c r="AX5" s="51"/>
      <c r="AY5" s="49"/>
      <c r="AZ5" s="56"/>
      <c r="BA5" s="49"/>
      <c r="BB5" s="49"/>
      <c r="BC5" s="49"/>
      <c r="BD5" s="49"/>
      <c r="BE5" s="49"/>
      <c r="BF5" s="55"/>
      <c r="BG5" s="27"/>
      <c r="BH5" s="51"/>
      <c r="BI5" s="27"/>
      <c r="BJ5" s="51"/>
      <c r="BK5" s="27"/>
      <c r="BL5" s="27"/>
      <c r="BM5" s="1"/>
    </row>
    <row r="6" spans="1:65" x14ac:dyDescent="0.25">
      <c r="A6" s="4"/>
      <c r="B6" s="75"/>
      <c r="C6" s="1"/>
      <c r="D6" s="2"/>
      <c r="E6" s="2"/>
      <c r="F6" s="90" t="str">
        <f>IF(NOT(ISBLANK(T5W_PRONNA[[#This Row],['#org+leader]])),VLOOKUP(T5W_PRONNA[[#This Row],['#org+leader]],Organizaciones!$A:$C,3,FALSE),"")</f>
        <v/>
      </c>
      <c r="G6" s="3" t="str">
        <f>IF(AND(NOT(ISBLANK(T5W_PRONNA[[#This Row],['#org+leader]])),T5W_PRONNA[[#This Row],['#meta+hrp]]="Sí"),
VLOOKUP(CONCATENATE($A$1, " # ",VLOOKUP( T5W_PRONNA[[#This Row],['#org+leader]],Clusters___Org[['#organization+name+selected]:['#meta+check_cluster_org]],2,FALSE)), Clusters___Org['#meta+check_cluster_org],1,FALSE),"")</f>
        <v/>
      </c>
      <c r="H6" s="2"/>
      <c r="I6" s="74" t="str" cm="1">
        <f t="array" ref="I6">IF(NOT(ISBLANK(T5W_PRONNA[[#This Row],['#project+code_name]])),VALUE(VLOOKUP(LEFT(T5W_PRONNA[[#This Row],['#project+code_name]],255),LEFT(Cluster___Org___Projects[['#project+code_name]:['#project+id]],255),2,FALSE)),"")</f>
        <v/>
      </c>
      <c r="J6"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6" s="2"/>
      <c r="L6" s="108" t="str">
        <f>IF(NOT(ISBLANK(T5W_PRONNA[[#This Row],['#org+impl]])),VLOOKUP(T5W_PRONNA[[#This Row],['#org+impl]],Organizaciones!$A:$C,3,FALSE),"")</f>
        <v/>
      </c>
      <c r="M6" s="1"/>
      <c r="N6" s="35" t="str" cm="1">
        <f t="array" aca="1" ref="N6" ca="1">IF(NOT(ISBLANK(T5W_PRONNA[[#This Row],['#adm1+name]])),
OFFSET(Admin1_1[[#Headers],['#adm1+name]],MATCH(T5W_PRONNA[[#This Row],['#adm1+name]],Admin1,0),1),
IF(ISNA(VLOOKUP(LEFT(T5W_PRONNA[[#This Row],['#project+code_name]],15),LEFT(Cluster___Org___Projects[['#project+code_name]:['#project+id]],15),2,FALSE))&lt;&gt;"", "","")
)</f>
        <v/>
      </c>
      <c r="O6" s="2"/>
      <c r="P6" s="70" t="str" cm="1">
        <f t="array" ref="P6">IF(NOT(ISBLANK(T5W_PRONNA[[#This Row],['#adm2+name]])),
CONCATENATE(T5W_PRONNA[[#This Row],['#adm1+code]],"-",T5W_PRONNA[[#This Row],['#adm2+name]]),
IF(ISNA(VLOOKUP(LEFT(T5W_PRONNA[[#This Row],['#project+code_name]],15),LEFT(Cluster___Org___Projects[['#project+code_name]:['#project+id]],15),2,FALSE))&lt;&gt;"", "","")
)</f>
        <v/>
      </c>
      <c r="Q6" s="35" t="str" cm="1">
        <f t="array" ref="Q6">IF(NOT(ISBLANK(T5W_PRONNA[[#This Row],['#adm2+name]])),
VLOOKUP(T5W_PRONNA[[#This Row],['#meta+check_adm1code_adm2name]],Admin2_1[#All],5,FALSE),
IF(ISNA(VLOOKUP(LEFT(T5W_PRONNA[[#This Row],['#project+code_name]],15),LEFT(Cluster___Org___Projects[['#project+code_name]:['#project+id]],15),2,FALSE))&lt;&gt;"", "","")
)</f>
        <v/>
      </c>
      <c r="R6" s="2"/>
      <c r="S6" s="70" t="str" cm="1">
        <f t="array" ref="S6">IF(NOT(ISBLANK(T5W_PRONNA[[#This Row],['#adm3+name]])),
CONCATENATE(T5W_PRONNA[[#This Row],['#adm2+code]],"-",T5W_PRONNA[[#This Row],['#adm3+name]]),
IF(ISNA(VLOOKUP(LEFT(T5W_PRONNA[[#This Row],['#project+code_name]],15),LEFT(Cluster___Org___Projects[['#project+code_name]:['#project+id]],15),2,FALSE))&lt;&gt;"", "","")
)</f>
        <v/>
      </c>
      <c r="T6" s="35" t="str" cm="1">
        <f t="array" ref="T6">IF(NOT(ISBLANK(T5W_PRONNA[[#This Row],['#adm3+name]])),
VLOOKUP(T5W_PRONNA[[#This Row],['#meta+check_adm2code_adm3name]],Admin3_1[#All],5,FALSE),
IF(ISNA(VLOOKUP(LEFT(T5W_PRONNA[[#This Row],['#project+code_name]],15),LEFT(Cluster___Org___Projects[['#project+code_name]:['#project+id]],15),2,FALSE))&lt;&gt;"", "","")
)</f>
        <v/>
      </c>
      <c r="U6" s="57"/>
      <c r="V6" s="2"/>
      <c r="W6" s="95"/>
      <c r="X6" s="96"/>
      <c r="Y6" s="35"/>
      <c r="Z6" s="2"/>
      <c r="AA6" s="2"/>
      <c r="AB6" s="3" t="str" cm="1">
        <f t="array" ref="AB6">IF(T5W_PRONNA[[#This Row],['#activity+name+selected]]&lt;&gt;"",VLOOKUP(LEFT(T5W_PRONNA[[#This Row],['#activity+name+selected]],255),LEFT(Logframe[['#activity+name+selected]:['#activity+indicator+unit]],255),2,FALSE),"")</f>
        <v/>
      </c>
      <c r="AC6" s="3" t="str" cm="1">
        <f t="array" ref="AC6">IF(T5W_PRONNA[[#This Row],['#activity+name+selected]]&lt;&gt;"",VLOOKUP(LEFT(T5W_PRONNA[[#This Row],['#activity+name+selected]],255),LEFT(Logframe[['#activity+name+selected]:['#activity+indicator+unit]],255),5,FALSE),"")</f>
        <v/>
      </c>
      <c r="AD6" s="47"/>
      <c r="AE6" s="27"/>
      <c r="AF6" s="54"/>
      <c r="AG6" s="49"/>
      <c r="AH6" s="42"/>
      <c r="AI6" s="49"/>
      <c r="AJ6" s="49"/>
      <c r="AK6" s="49"/>
      <c r="AL6" s="56"/>
      <c r="AM6" s="49"/>
      <c r="AN6" s="49"/>
      <c r="AO6" s="49"/>
      <c r="AP6" s="49"/>
      <c r="AQ6" s="49"/>
      <c r="AR6" s="49"/>
      <c r="AS6" s="49"/>
      <c r="AT6" s="52"/>
      <c r="AU6" s="27"/>
      <c r="AV6" s="27"/>
      <c r="AW6" s="49"/>
      <c r="AX6" s="52"/>
      <c r="AY6" s="49"/>
      <c r="AZ6" s="56"/>
      <c r="BA6" s="49"/>
      <c r="BB6" s="49"/>
      <c r="BC6" s="49"/>
      <c r="BD6" s="49"/>
      <c r="BE6" s="49"/>
      <c r="BF6" s="56"/>
      <c r="BG6" s="27"/>
      <c r="BH6" s="52"/>
      <c r="BI6" s="27"/>
      <c r="BJ6" s="52"/>
      <c r="BK6" s="27"/>
      <c r="BL6" s="27"/>
      <c r="BM6" s="1"/>
    </row>
    <row r="7" spans="1:65" x14ac:dyDescent="0.25">
      <c r="A7" s="4"/>
      <c r="B7" s="75"/>
      <c r="C7" s="1"/>
      <c r="D7" s="2"/>
      <c r="E7" s="2"/>
      <c r="F7" s="90" t="str">
        <f>IF(NOT(ISBLANK(T5W_PRONNA[[#This Row],['#org+leader]])),VLOOKUP(T5W_PRONNA[[#This Row],['#org+leader]],Organizaciones!$A:$C,3,FALSE),"")</f>
        <v/>
      </c>
      <c r="G7" s="3" t="str">
        <f>IF(AND(NOT(ISBLANK(T5W_PRONNA[[#This Row],['#org+leader]])),T5W_PRONNA[[#This Row],['#meta+hrp]]="Sí"),
VLOOKUP(CONCATENATE($A$1, " # ",VLOOKUP( T5W_PRONNA[[#This Row],['#org+leader]],Clusters___Org[['#organization+name+selected]:['#meta+check_cluster_org]],2,FALSE)), Clusters___Org['#meta+check_cluster_org],1,FALSE),"")</f>
        <v/>
      </c>
      <c r="H7" s="2"/>
      <c r="I7" s="74" t="str" cm="1">
        <f t="array" ref="I7">IF(NOT(ISBLANK(T5W_PRONNA[[#This Row],['#project+code_name]])),VALUE(VLOOKUP(LEFT(T5W_PRONNA[[#This Row],['#project+code_name]],255),LEFT(Cluster___Org___Projects[['#project+code_name]:['#project+id]],255),2,FALSE)),"")</f>
        <v/>
      </c>
      <c r="J7"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7" s="2"/>
      <c r="L7" s="108" t="str">
        <f>IF(NOT(ISBLANK(T5W_PRONNA[[#This Row],['#org+impl]])),VLOOKUP(T5W_PRONNA[[#This Row],['#org+impl]],Organizaciones!$A:$C,3,FALSE),"")</f>
        <v/>
      </c>
      <c r="M7" s="1"/>
      <c r="N7" s="35" t="str" cm="1">
        <f t="array" aca="1" ref="N7" ca="1">IF(NOT(ISBLANK(T5W_PRONNA[[#This Row],['#adm1+name]])),
OFFSET(Admin1_1[[#Headers],['#adm1+name]],MATCH(T5W_PRONNA[[#This Row],['#adm1+name]],Admin1,0),1),
IF(ISNA(VLOOKUP(LEFT(T5W_PRONNA[[#This Row],['#project+code_name]],15),LEFT(Cluster___Org___Projects[['#project+code_name]:['#project+id]],15),2,FALSE))&lt;&gt;"", "","")
)</f>
        <v/>
      </c>
      <c r="O7" s="2"/>
      <c r="P7" s="70" t="str" cm="1">
        <f t="array" ref="P7">IF(NOT(ISBLANK(T5W_PRONNA[[#This Row],['#adm2+name]])),
CONCATENATE(T5W_PRONNA[[#This Row],['#adm1+code]],"-",T5W_PRONNA[[#This Row],['#adm2+name]]),
IF(ISNA(VLOOKUP(LEFT(T5W_PRONNA[[#This Row],['#project+code_name]],15),LEFT(Cluster___Org___Projects[['#project+code_name]:['#project+id]],15),2,FALSE))&lt;&gt;"", "","")
)</f>
        <v/>
      </c>
      <c r="Q7" s="35" t="str" cm="1">
        <f t="array" ref="Q7">IF(NOT(ISBLANK(T5W_PRONNA[[#This Row],['#adm2+name]])),
VLOOKUP(T5W_PRONNA[[#This Row],['#meta+check_adm1code_adm2name]],Admin2_1[#All],5,FALSE),
IF(ISNA(VLOOKUP(LEFT(T5W_PRONNA[[#This Row],['#project+code_name]],15),LEFT(Cluster___Org___Projects[['#project+code_name]:['#project+id]],15),2,FALSE))&lt;&gt;"", "","")
)</f>
        <v/>
      </c>
      <c r="R7" s="2"/>
      <c r="S7" s="70" t="str" cm="1">
        <f t="array" ref="S7">IF(NOT(ISBLANK(T5W_PRONNA[[#This Row],['#adm3+name]])),
CONCATENATE(T5W_PRONNA[[#This Row],['#adm2+code]],"-",T5W_PRONNA[[#This Row],['#adm3+name]]),
IF(ISNA(VLOOKUP(LEFT(T5W_PRONNA[[#This Row],['#project+code_name]],15),LEFT(Cluster___Org___Projects[['#project+code_name]:['#project+id]],15),2,FALSE))&lt;&gt;"", "","")
)</f>
        <v/>
      </c>
      <c r="T7" s="35" t="str" cm="1">
        <f t="array" ref="T7">IF(NOT(ISBLANK(T5W_PRONNA[[#This Row],['#adm3+name]])),
VLOOKUP(T5W_PRONNA[[#This Row],['#meta+check_adm2code_adm3name]],Admin3_1[#All],5,FALSE),
IF(ISNA(VLOOKUP(LEFT(T5W_PRONNA[[#This Row],['#project+code_name]],15),LEFT(Cluster___Org___Projects[['#project+code_name]:['#project+id]],15),2,FALSE))&lt;&gt;"", "","")
)</f>
        <v/>
      </c>
      <c r="U7" s="57"/>
      <c r="V7" s="2"/>
      <c r="W7" s="95"/>
      <c r="X7" s="96"/>
      <c r="Y7" s="35"/>
      <c r="Z7" s="2"/>
      <c r="AA7" s="2"/>
      <c r="AB7" s="3" t="str" cm="1">
        <f t="array" ref="AB7">IF(T5W_PRONNA[[#This Row],['#activity+name+selected]]&lt;&gt;"",VLOOKUP(LEFT(T5W_PRONNA[[#This Row],['#activity+name+selected]],255),LEFT(Logframe[['#activity+name+selected]:['#activity+indicator+unit]],255),2,FALSE),"")</f>
        <v/>
      </c>
      <c r="AC7" s="3" t="str" cm="1">
        <f t="array" ref="AC7">IF(T5W_PRONNA[[#This Row],['#activity+name+selected]]&lt;&gt;"",VLOOKUP(LEFT(T5W_PRONNA[[#This Row],['#activity+name+selected]],255),LEFT(Logframe[['#activity+name+selected]:['#activity+indicator+unit]],255),5,FALSE),"")</f>
        <v/>
      </c>
      <c r="AD7" s="47"/>
      <c r="AE7" s="27"/>
      <c r="AF7" s="54"/>
      <c r="AG7" s="49"/>
      <c r="AH7" s="42"/>
      <c r="AI7" s="49"/>
      <c r="AJ7" s="49"/>
      <c r="AK7" s="49"/>
      <c r="AL7" s="56"/>
      <c r="AM7" s="49"/>
      <c r="AN7" s="49"/>
      <c r="AO7" s="49"/>
      <c r="AP7" s="49"/>
      <c r="AQ7" s="49"/>
      <c r="AR7" s="49"/>
      <c r="AS7" s="49"/>
      <c r="AT7" s="52"/>
      <c r="AU7" s="27"/>
      <c r="AV7" s="27"/>
      <c r="AW7" s="49"/>
      <c r="AX7" s="52"/>
      <c r="AY7" s="49"/>
      <c r="AZ7" s="56"/>
      <c r="BA7" s="49"/>
      <c r="BB7" s="49"/>
      <c r="BC7" s="49"/>
      <c r="BD7" s="49"/>
      <c r="BE7" s="49"/>
      <c r="BF7" s="56"/>
      <c r="BG7" s="27"/>
      <c r="BH7" s="52"/>
      <c r="BI7" s="27"/>
      <c r="BJ7" s="52"/>
      <c r="BK7" s="27"/>
      <c r="BL7" s="27"/>
      <c r="BM7" s="1"/>
    </row>
    <row r="8" spans="1:65" x14ac:dyDescent="0.25">
      <c r="A8" s="4"/>
      <c r="B8" s="75"/>
      <c r="C8" s="1"/>
      <c r="D8" s="2"/>
      <c r="E8" s="2"/>
      <c r="F8" s="104" t="str">
        <f>IF(NOT(ISBLANK(T5W_PRONNA[[#This Row],['#org+leader]])),VLOOKUP(T5W_PRONNA[[#This Row],['#org+leader]],Organizaciones!$A:$C,3,FALSE),"")</f>
        <v/>
      </c>
      <c r="G8" s="3" t="str">
        <f>IF(AND(NOT(ISBLANK(T5W_PRONNA[[#This Row],['#org+leader]])),T5W_PRONNA[[#This Row],['#meta+hrp]]="Sí"),
VLOOKUP(CONCATENATE($A$1, " # ",VLOOKUP( T5W_PRONNA[[#This Row],['#org+leader]],Clusters___Org[['#organization+name+selected]:['#meta+check_cluster_org]],2,FALSE)), Clusters___Org['#meta+check_cluster_org],1,FALSE),"")</f>
        <v/>
      </c>
      <c r="H8" s="2"/>
      <c r="I8" s="74" t="str" cm="1">
        <f t="array" ref="I8">IF(NOT(ISBLANK(T5W_PRONNA[[#This Row],['#project+code_name]])),VALUE(VLOOKUP(LEFT(T5W_PRONNA[[#This Row],['#project+code_name]],255),LEFT(Cluster___Org___Projects[['#project+code_name]:['#project+id]],255),2,FALSE)),"")</f>
        <v/>
      </c>
      <c r="J8"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8" s="2"/>
      <c r="L8" s="108" t="str">
        <f>IF(NOT(ISBLANK(T5W_PRONNA[[#This Row],['#org+impl]])),VLOOKUP(T5W_PRONNA[[#This Row],['#org+impl]],Organizaciones!$A:$C,3,FALSE),"")</f>
        <v/>
      </c>
      <c r="M8" s="1"/>
      <c r="N8" s="35" t="str" cm="1">
        <f t="array" aca="1" ref="N8" ca="1">IF(NOT(ISBLANK(T5W_PRONNA[[#This Row],['#adm1+name]])),
OFFSET(Admin1_1[[#Headers],['#adm1+name]],MATCH(T5W_PRONNA[[#This Row],['#adm1+name]],Admin1,0),1),
IF(ISNA(VLOOKUP(LEFT(T5W_PRONNA[[#This Row],['#project+code_name]],15),LEFT(Cluster___Org___Projects[['#project+code_name]:['#project+id]],15),2,FALSE))&lt;&gt;"", "","")
)</f>
        <v/>
      </c>
      <c r="O8" s="2"/>
      <c r="P8" s="70" t="str" cm="1">
        <f t="array" ref="P8">IF(NOT(ISBLANK(T5W_PRONNA[[#This Row],['#adm2+name]])),
CONCATENATE(T5W_PRONNA[[#This Row],['#adm1+code]],"-",T5W_PRONNA[[#This Row],['#adm2+name]]),
IF(ISNA(VLOOKUP(LEFT(T5W_PRONNA[[#This Row],['#project+code_name]],15),LEFT(Cluster___Org___Projects[['#project+code_name]:['#project+id]],15),2,FALSE))&lt;&gt;"", "","")
)</f>
        <v/>
      </c>
      <c r="Q8" s="35" t="str" cm="1">
        <f t="array" ref="Q8">IF(NOT(ISBLANK(T5W_PRONNA[[#This Row],['#adm2+name]])),
VLOOKUP(T5W_PRONNA[[#This Row],['#meta+check_adm1code_adm2name]],Admin2_1[#All],5,FALSE),
IF(ISNA(VLOOKUP(LEFT(T5W_PRONNA[[#This Row],['#project+code_name]],15),LEFT(Cluster___Org___Projects[['#project+code_name]:['#project+id]],15),2,FALSE))&lt;&gt;"", "","")
)</f>
        <v/>
      </c>
      <c r="R8" s="2"/>
      <c r="S8" s="70" t="str" cm="1">
        <f t="array" ref="S8">IF(NOT(ISBLANK(T5W_PRONNA[[#This Row],['#adm3+name]])),
CONCATENATE(T5W_PRONNA[[#This Row],['#adm2+code]],"-",T5W_PRONNA[[#This Row],['#adm3+name]]),
IF(ISNA(VLOOKUP(LEFT(T5W_PRONNA[[#This Row],['#project+code_name]],15),LEFT(Cluster___Org___Projects[['#project+code_name]:['#project+id]],15),2,FALSE))&lt;&gt;"", "","")
)</f>
        <v/>
      </c>
      <c r="T8" s="35" t="str" cm="1">
        <f t="array" ref="T8">IF(NOT(ISBLANK(T5W_PRONNA[[#This Row],['#adm3+name]])),
VLOOKUP(T5W_PRONNA[[#This Row],['#meta+check_adm2code_adm3name]],Admin3_1[#All],5,FALSE),
IF(ISNA(VLOOKUP(LEFT(T5W_PRONNA[[#This Row],['#project+code_name]],15),LEFT(Cluster___Org___Projects[['#project+code_name]:['#project+id]],15),2,FALSE))&lt;&gt;"", "","")
)</f>
        <v/>
      </c>
      <c r="U8" s="57"/>
      <c r="V8" s="2"/>
      <c r="W8" s="95"/>
      <c r="X8" s="96"/>
      <c r="Y8" s="35"/>
      <c r="Z8" s="2"/>
      <c r="AA8" s="2"/>
      <c r="AB8" s="3" t="str" cm="1">
        <f t="array" ref="AB8">IF(T5W_PRONNA[[#This Row],['#activity+name+selected]]&lt;&gt;"",VLOOKUP(LEFT(T5W_PRONNA[[#This Row],['#activity+name+selected]],255),LEFT(Logframe[['#activity+name+selected]:['#activity+indicator+unit]],255),2,FALSE),"")</f>
        <v/>
      </c>
      <c r="AC8" s="3" t="str" cm="1">
        <f t="array" ref="AC8">IF(T5W_PRONNA[[#This Row],['#activity+name+selected]]&lt;&gt;"",VLOOKUP(LEFT(T5W_PRONNA[[#This Row],['#activity+name+selected]],255),LEFT(Logframe[['#activity+name+selected]:['#activity+indicator+unit]],255),5,FALSE),"")</f>
        <v/>
      </c>
      <c r="AD8" s="47"/>
      <c r="AE8" s="27"/>
      <c r="AF8" s="54"/>
      <c r="AG8" s="49"/>
      <c r="AH8" s="42"/>
      <c r="AI8" s="49"/>
      <c r="AJ8" s="49"/>
      <c r="AK8" s="49"/>
      <c r="AL8" s="56"/>
      <c r="AM8" s="49"/>
      <c r="AN8" s="49"/>
      <c r="AO8" s="49"/>
      <c r="AP8" s="49"/>
      <c r="AQ8" s="49"/>
      <c r="AR8" s="49"/>
      <c r="AS8" s="49"/>
      <c r="AT8" s="52"/>
      <c r="AU8" s="27"/>
      <c r="AV8" s="27"/>
      <c r="AW8" s="49"/>
      <c r="AX8" s="52"/>
      <c r="AY8" s="49"/>
      <c r="AZ8" s="56"/>
      <c r="BA8" s="49"/>
      <c r="BB8" s="49"/>
      <c r="BC8" s="49"/>
      <c r="BD8" s="49"/>
      <c r="BE8" s="49"/>
      <c r="BF8" s="56"/>
      <c r="BG8" s="27"/>
      <c r="BH8" s="52"/>
      <c r="BI8" s="27"/>
      <c r="BJ8" s="52"/>
      <c r="BK8" s="27"/>
      <c r="BL8" s="27"/>
      <c r="BM8" s="1"/>
    </row>
    <row r="9" spans="1:65" x14ac:dyDescent="0.25">
      <c r="A9" s="4"/>
      <c r="B9" s="75"/>
      <c r="C9" s="1"/>
      <c r="D9" s="2"/>
      <c r="E9" s="2"/>
      <c r="F9" s="104" t="str">
        <f>IF(NOT(ISBLANK(T5W_PRONNA[[#This Row],['#org+leader]])),VLOOKUP(T5W_PRONNA[[#This Row],['#org+leader]],Organizaciones!$A:$C,3,FALSE),"")</f>
        <v/>
      </c>
      <c r="G9" s="3" t="str">
        <f>IF(AND(NOT(ISBLANK(T5W_PRONNA[[#This Row],['#org+leader]])),T5W_PRONNA[[#This Row],['#meta+hrp]]="Sí"),
VLOOKUP(CONCATENATE($A$1, " # ",VLOOKUP( T5W_PRONNA[[#This Row],['#org+leader]],Clusters___Org[['#organization+name+selected]:['#meta+check_cluster_org]],2,FALSE)), Clusters___Org['#meta+check_cluster_org],1,FALSE),"")</f>
        <v/>
      </c>
      <c r="H9" s="2"/>
      <c r="I9" s="74" t="str" cm="1">
        <f t="array" ref="I9">IF(NOT(ISBLANK(T5W_PRONNA[[#This Row],['#project+code_name]])),VALUE(VLOOKUP(LEFT(T5W_PRONNA[[#This Row],['#project+code_name]],255),LEFT(Cluster___Org___Projects[['#project+code_name]:['#project+id]],255),2,FALSE)),"")</f>
        <v/>
      </c>
      <c r="J9"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9" s="2"/>
      <c r="L9" s="108" t="str">
        <f>IF(NOT(ISBLANK(T5W_PRONNA[[#This Row],['#org+impl]])),VLOOKUP(T5W_PRONNA[[#This Row],['#org+impl]],Organizaciones!$A:$C,3,FALSE),"")</f>
        <v/>
      </c>
      <c r="M9" s="1"/>
      <c r="N9" s="35" t="str" cm="1">
        <f t="array" aca="1" ref="N9" ca="1">IF(NOT(ISBLANK(T5W_PRONNA[[#This Row],['#adm1+name]])),
OFFSET(Admin1_1[[#Headers],['#adm1+name]],MATCH(T5W_PRONNA[[#This Row],['#adm1+name]],Admin1,0),1),
IF(ISNA(VLOOKUP(LEFT(T5W_PRONNA[[#This Row],['#project+code_name]],15),LEFT(Cluster___Org___Projects[['#project+code_name]:['#project+id]],15),2,FALSE))&lt;&gt;"", "","")
)</f>
        <v/>
      </c>
      <c r="O9" s="2"/>
      <c r="P9" s="70" t="str" cm="1">
        <f t="array" ref="P9">IF(NOT(ISBLANK(T5W_PRONNA[[#This Row],['#adm2+name]])),
CONCATENATE(T5W_PRONNA[[#This Row],['#adm1+code]],"-",T5W_PRONNA[[#This Row],['#adm2+name]]),
IF(ISNA(VLOOKUP(LEFT(T5W_PRONNA[[#This Row],['#project+code_name]],15),LEFT(Cluster___Org___Projects[['#project+code_name]:['#project+id]],15),2,FALSE))&lt;&gt;"", "","")
)</f>
        <v/>
      </c>
      <c r="Q9" s="35" t="str" cm="1">
        <f t="array" ref="Q9">IF(NOT(ISBLANK(T5W_PRONNA[[#This Row],['#adm2+name]])),
VLOOKUP(T5W_PRONNA[[#This Row],['#meta+check_adm1code_adm2name]],Admin2_1[#All],5,FALSE),
IF(ISNA(VLOOKUP(LEFT(T5W_PRONNA[[#This Row],['#project+code_name]],15),LEFT(Cluster___Org___Projects[['#project+code_name]:['#project+id]],15),2,FALSE))&lt;&gt;"", "","")
)</f>
        <v/>
      </c>
      <c r="R9" s="2"/>
      <c r="S9" s="70" t="str" cm="1">
        <f t="array" ref="S9">IF(NOT(ISBLANK(T5W_PRONNA[[#This Row],['#adm3+name]])),
CONCATENATE(T5W_PRONNA[[#This Row],['#adm2+code]],"-",T5W_PRONNA[[#This Row],['#adm3+name]]),
IF(ISNA(VLOOKUP(LEFT(T5W_PRONNA[[#This Row],['#project+code_name]],15),LEFT(Cluster___Org___Projects[['#project+code_name]:['#project+id]],15),2,FALSE))&lt;&gt;"", "","")
)</f>
        <v/>
      </c>
      <c r="T9" s="35" t="str" cm="1">
        <f t="array" ref="T9">IF(NOT(ISBLANK(T5W_PRONNA[[#This Row],['#adm3+name]])),
VLOOKUP(T5W_PRONNA[[#This Row],['#meta+check_adm2code_adm3name]],Admin3_1[#All],5,FALSE),
IF(ISNA(VLOOKUP(LEFT(T5W_PRONNA[[#This Row],['#project+code_name]],15),LEFT(Cluster___Org___Projects[['#project+code_name]:['#project+id]],15),2,FALSE))&lt;&gt;"", "","")
)</f>
        <v/>
      </c>
      <c r="U9" s="57"/>
      <c r="V9" s="2"/>
      <c r="W9" s="95"/>
      <c r="X9" s="96"/>
      <c r="Y9" s="35"/>
      <c r="Z9" s="2"/>
      <c r="AA9" s="2"/>
      <c r="AB9" s="3" t="str" cm="1">
        <f t="array" ref="AB9">IF(T5W_PRONNA[[#This Row],['#activity+name+selected]]&lt;&gt;"",VLOOKUP(LEFT(T5W_PRONNA[[#This Row],['#activity+name+selected]],255),LEFT(Logframe[['#activity+name+selected]:['#activity+indicator+unit]],255),2,FALSE),"")</f>
        <v/>
      </c>
      <c r="AC9" s="3" t="str" cm="1">
        <f t="array" ref="AC9">IF(T5W_PRONNA[[#This Row],['#activity+name+selected]]&lt;&gt;"",VLOOKUP(LEFT(T5W_PRONNA[[#This Row],['#activity+name+selected]],255),LEFT(Logframe[['#activity+name+selected]:['#activity+indicator+unit]],255),5,FALSE),"")</f>
        <v/>
      </c>
      <c r="AD9" s="47"/>
      <c r="AE9" s="27"/>
      <c r="AF9" s="54"/>
      <c r="AG9" s="49"/>
      <c r="AH9" s="42"/>
      <c r="AI9" s="49"/>
      <c r="AJ9" s="49"/>
      <c r="AK9" s="49"/>
      <c r="AL9" s="56"/>
      <c r="AM9" s="49"/>
      <c r="AN9" s="49"/>
      <c r="AO9" s="49"/>
      <c r="AP9" s="49"/>
      <c r="AQ9" s="49"/>
      <c r="AR9" s="49"/>
      <c r="AS9" s="49"/>
      <c r="AT9" s="52"/>
      <c r="AU9" s="27"/>
      <c r="AV9" s="27"/>
      <c r="AW9" s="49"/>
      <c r="AX9" s="52"/>
      <c r="AY9" s="49"/>
      <c r="AZ9" s="56"/>
      <c r="BA9" s="49"/>
      <c r="BB9" s="49"/>
      <c r="BC9" s="49"/>
      <c r="BD9" s="49"/>
      <c r="BE9" s="49"/>
      <c r="BF9" s="56"/>
      <c r="BG9" s="27"/>
      <c r="BH9" s="52"/>
      <c r="BI9" s="27"/>
      <c r="BJ9" s="52"/>
      <c r="BK9" s="27"/>
      <c r="BL9" s="27"/>
      <c r="BM9" s="1"/>
    </row>
    <row r="10" spans="1:65" x14ac:dyDescent="0.25">
      <c r="A10" s="4"/>
      <c r="B10" s="75"/>
      <c r="C10" s="2"/>
      <c r="D10" s="2"/>
      <c r="E10" s="2"/>
      <c r="F10" s="90" t="str">
        <f>IF(NOT(ISBLANK(T5W_PRONNA[[#This Row],['#org+leader]])),VLOOKUP(T5W_PRONNA[[#This Row],['#org+leader]],Organizaciones!$A:$C,3,FALSE),"")</f>
        <v/>
      </c>
      <c r="G10" s="3" t="str">
        <f>IF(AND(NOT(ISBLANK(T5W_PRONNA[[#This Row],['#org+leader]])),T5W_PRONNA[[#This Row],['#meta+hrp]]="Sí"),
VLOOKUP(CONCATENATE($A$1, " # ",VLOOKUP( T5W_PRONNA[[#This Row],['#org+leader]],Clusters___Org[['#organization+name+selected]:['#meta+check_cluster_org]],2,FALSE)), Clusters___Org['#meta+check_cluster_org],1,FALSE),"")</f>
        <v/>
      </c>
      <c r="H10" s="2"/>
      <c r="I10" s="74" t="str" cm="1">
        <f t="array" ref="I10">IF(NOT(ISBLANK(T5W_PRONNA[[#This Row],['#project+code_name]])),VALUE(VLOOKUP(LEFT(T5W_PRONNA[[#This Row],['#project+code_name]],255),LEFT(Cluster___Org___Projects[['#project+code_name]:['#project+id]],255),2,FALSE)),"")</f>
        <v/>
      </c>
      <c r="J10"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0" s="2"/>
      <c r="L10" s="108" t="str">
        <f>IF(NOT(ISBLANK(T5W_PRONNA[[#This Row],['#org+impl]])),VLOOKUP(T5W_PRONNA[[#This Row],['#org+impl]],Organizaciones!$A:$C,3,FALSE),"")</f>
        <v/>
      </c>
      <c r="M10" s="1"/>
      <c r="N10" s="35" t="str" cm="1">
        <f t="array" aca="1" ref="N10" ca="1">IF(NOT(ISBLANK(T5W_PRONNA[[#This Row],['#adm1+name]])),
OFFSET(Admin1_1[[#Headers],['#adm1+name]],MATCH(T5W_PRONNA[[#This Row],['#adm1+name]],Admin1,0),1),
IF(ISNA(VLOOKUP(LEFT(T5W_PRONNA[[#This Row],['#project+code_name]],15),LEFT(Cluster___Org___Projects[['#project+code_name]:['#project+id]],15),2,FALSE))&lt;&gt;"", "","")
)</f>
        <v/>
      </c>
      <c r="O10" s="2"/>
      <c r="P10" s="70" t="str" cm="1">
        <f t="array" ref="P10">IF(NOT(ISBLANK(T5W_PRONNA[[#This Row],['#adm2+name]])),
CONCATENATE(T5W_PRONNA[[#This Row],['#adm1+code]],"-",T5W_PRONNA[[#This Row],['#adm2+name]]),
IF(ISNA(VLOOKUP(LEFT(T5W_PRONNA[[#This Row],['#project+code_name]],15),LEFT(Cluster___Org___Projects[['#project+code_name]:['#project+id]],15),2,FALSE))&lt;&gt;"", "","")
)</f>
        <v/>
      </c>
      <c r="Q10" s="35" t="str" cm="1">
        <f t="array" ref="Q10">IF(NOT(ISBLANK(T5W_PRONNA[[#This Row],['#adm2+name]])),
VLOOKUP(T5W_PRONNA[[#This Row],['#meta+check_adm1code_adm2name]],Admin2_1[#All],5,FALSE),
IF(ISNA(VLOOKUP(LEFT(T5W_PRONNA[[#This Row],['#project+code_name]],15),LEFT(Cluster___Org___Projects[['#project+code_name]:['#project+id]],15),2,FALSE))&lt;&gt;"", "","")
)</f>
        <v/>
      </c>
      <c r="R10" s="2"/>
      <c r="S10" s="70" t="str" cm="1">
        <f t="array" ref="S10">IF(NOT(ISBLANK(T5W_PRONNA[[#This Row],['#adm3+name]])),
CONCATENATE(T5W_PRONNA[[#This Row],['#adm2+code]],"-",T5W_PRONNA[[#This Row],['#adm3+name]]),
IF(ISNA(VLOOKUP(LEFT(T5W_PRONNA[[#This Row],['#project+code_name]],15),LEFT(Cluster___Org___Projects[['#project+code_name]:['#project+id]],15),2,FALSE))&lt;&gt;"", "","")
)</f>
        <v/>
      </c>
      <c r="T10" s="35" t="str" cm="1">
        <f t="array" ref="T10">IF(NOT(ISBLANK(T5W_PRONNA[[#This Row],['#adm3+name]])),
VLOOKUP(T5W_PRONNA[[#This Row],['#meta+check_adm2code_adm3name]],Admin3_1[#All],5,FALSE),
IF(ISNA(VLOOKUP(LEFT(T5W_PRONNA[[#This Row],['#project+code_name]],15),LEFT(Cluster___Org___Projects[['#project+code_name]:['#project+id]],15),2,FALSE))&lt;&gt;"", "","")
)</f>
        <v/>
      </c>
      <c r="U10" s="57"/>
      <c r="V10" s="2"/>
      <c r="W10" s="95"/>
      <c r="X10" s="96"/>
      <c r="Y10" s="35"/>
      <c r="Z10" s="2"/>
      <c r="AA10" s="2"/>
      <c r="AB10" s="3" t="str" cm="1">
        <f t="array" ref="AB10">IF(T5W_PRONNA[[#This Row],['#activity+name+selected]]&lt;&gt;"",VLOOKUP(LEFT(T5W_PRONNA[[#This Row],['#activity+name+selected]],255),LEFT(Logframe[['#activity+name+selected]:['#activity+indicator+unit]],255),2,FALSE),"")</f>
        <v/>
      </c>
      <c r="AC10" s="3" t="str" cm="1">
        <f t="array" ref="AC10">IF(T5W_PRONNA[[#This Row],['#activity+name+selected]]&lt;&gt;"",VLOOKUP(LEFT(T5W_PRONNA[[#This Row],['#activity+name+selected]],255),LEFT(Logframe[['#activity+name+selected]:['#activity+indicator+unit]],255),5,FALSE),"")</f>
        <v/>
      </c>
      <c r="AD10" s="47"/>
      <c r="AE10" s="27"/>
      <c r="AF10" s="54"/>
      <c r="AG10" s="49"/>
      <c r="AH10" s="42"/>
      <c r="AI10" s="49"/>
      <c r="AJ10" s="49"/>
      <c r="AK10" s="49"/>
      <c r="AL10" s="56"/>
      <c r="AM10" s="49"/>
      <c r="AN10" s="49"/>
      <c r="AO10" s="49"/>
      <c r="AP10" s="49"/>
      <c r="AQ10" s="49"/>
      <c r="AR10" s="49"/>
      <c r="AS10" s="49"/>
      <c r="AT10" s="52"/>
      <c r="AU10" s="27"/>
      <c r="AV10" s="27"/>
      <c r="AW10" s="49"/>
      <c r="AX10" s="52"/>
      <c r="AY10" s="49"/>
      <c r="AZ10" s="56"/>
      <c r="BA10" s="49"/>
      <c r="BB10" s="49"/>
      <c r="BC10" s="49"/>
      <c r="BD10" s="49"/>
      <c r="BE10" s="49"/>
      <c r="BF10" s="56"/>
      <c r="BG10" s="27"/>
      <c r="BH10" s="52"/>
      <c r="BI10" s="27"/>
      <c r="BJ10" s="52"/>
      <c r="BK10" s="27"/>
      <c r="BL10" s="27"/>
      <c r="BM10" s="1"/>
    </row>
    <row r="11" spans="1:65" x14ac:dyDescent="0.25">
      <c r="A11" s="4"/>
      <c r="B11" s="75"/>
      <c r="C11" s="2"/>
      <c r="D11" s="2"/>
      <c r="E11" s="2"/>
      <c r="F11" s="90" t="str">
        <f>IF(NOT(ISBLANK(T5W_PRONNA[[#This Row],['#org+leader]])),VLOOKUP(T5W_PRONNA[[#This Row],['#org+leader]],Organizaciones!$A:$C,3,FALSE),"")</f>
        <v/>
      </c>
      <c r="G11" s="3" t="str">
        <f>IF(AND(NOT(ISBLANK(T5W_PRONNA[[#This Row],['#org+leader]])),T5W_PRONNA[[#This Row],['#meta+hrp]]="Sí"),
VLOOKUP(CONCATENATE($A$1, " # ",VLOOKUP( T5W_PRONNA[[#This Row],['#org+leader]],Clusters___Org[['#organization+name+selected]:['#meta+check_cluster_org]],2,FALSE)), Clusters___Org['#meta+check_cluster_org],1,FALSE),"")</f>
        <v/>
      </c>
      <c r="H11" s="2"/>
      <c r="I11" s="74" t="str" cm="1">
        <f t="array" ref="I11">IF(NOT(ISBLANK(T5W_PRONNA[[#This Row],['#project+code_name]])),VALUE(VLOOKUP(LEFT(T5W_PRONNA[[#This Row],['#project+code_name]],255),LEFT(Cluster___Org___Projects[['#project+code_name]:['#project+id]],255),2,FALSE)),"")</f>
        <v/>
      </c>
      <c r="J11"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1" s="2"/>
      <c r="L11" s="108" t="str">
        <f>IF(NOT(ISBLANK(T5W_PRONNA[[#This Row],['#org+impl]])),VLOOKUP(T5W_PRONNA[[#This Row],['#org+impl]],Organizaciones!$A:$C,3,FALSE),"")</f>
        <v/>
      </c>
      <c r="M11" s="1"/>
      <c r="N11" s="35" t="str" cm="1">
        <f t="array" aca="1" ref="N11" ca="1">IF(NOT(ISBLANK(T5W_PRONNA[[#This Row],['#adm1+name]])),
OFFSET(Admin1_1[[#Headers],['#adm1+name]],MATCH(T5W_PRONNA[[#This Row],['#adm1+name]],Admin1,0),1),
IF(ISNA(VLOOKUP(LEFT(T5W_PRONNA[[#This Row],['#project+code_name]],15),LEFT(Cluster___Org___Projects[['#project+code_name]:['#project+id]],15),2,FALSE))&lt;&gt;"", "","")
)</f>
        <v/>
      </c>
      <c r="O11" s="2"/>
      <c r="P11" s="70" t="str" cm="1">
        <f t="array" ref="P11">IF(NOT(ISBLANK(T5W_PRONNA[[#This Row],['#adm2+name]])),
CONCATENATE(T5W_PRONNA[[#This Row],['#adm1+code]],"-",T5W_PRONNA[[#This Row],['#adm2+name]]),
IF(ISNA(VLOOKUP(LEFT(T5W_PRONNA[[#This Row],['#project+code_name]],15),LEFT(Cluster___Org___Projects[['#project+code_name]:['#project+id]],15),2,FALSE))&lt;&gt;"", "","")
)</f>
        <v/>
      </c>
      <c r="Q11" s="35" t="str" cm="1">
        <f t="array" ref="Q11">IF(NOT(ISBLANK(T5W_PRONNA[[#This Row],['#adm2+name]])),
VLOOKUP(T5W_PRONNA[[#This Row],['#meta+check_adm1code_adm2name]],Admin2_1[#All],5,FALSE),
IF(ISNA(VLOOKUP(LEFT(T5W_PRONNA[[#This Row],['#project+code_name]],15),LEFT(Cluster___Org___Projects[['#project+code_name]:['#project+id]],15),2,FALSE))&lt;&gt;"", "","")
)</f>
        <v/>
      </c>
      <c r="R11" s="2"/>
      <c r="S11" s="70" t="str" cm="1">
        <f t="array" ref="S11">IF(NOT(ISBLANK(T5W_PRONNA[[#This Row],['#adm3+name]])),
CONCATENATE(T5W_PRONNA[[#This Row],['#adm2+code]],"-",T5W_PRONNA[[#This Row],['#adm3+name]]),
IF(ISNA(VLOOKUP(LEFT(T5W_PRONNA[[#This Row],['#project+code_name]],15),LEFT(Cluster___Org___Projects[['#project+code_name]:['#project+id]],15),2,FALSE))&lt;&gt;"", "","")
)</f>
        <v/>
      </c>
      <c r="T11" s="35" t="str" cm="1">
        <f t="array" ref="T11">IF(NOT(ISBLANK(T5W_PRONNA[[#This Row],['#adm3+name]])),
VLOOKUP(T5W_PRONNA[[#This Row],['#meta+check_adm2code_adm3name]],Admin3_1[#All],5,FALSE),
IF(ISNA(VLOOKUP(LEFT(T5W_PRONNA[[#This Row],['#project+code_name]],15),LEFT(Cluster___Org___Projects[['#project+code_name]:['#project+id]],15),2,FALSE))&lt;&gt;"", "","")
)</f>
        <v/>
      </c>
      <c r="U11" s="57"/>
      <c r="V11" s="2"/>
      <c r="W11" s="95"/>
      <c r="X11" s="96"/>
      <c r="Y11" s="35"/>
      <c r="Z11" s="2"/>
      <c r="AA11" s="2"/>
      <c r="AB11" s="3" t="str" cm="1">
        <f t="array" ref="AB11">IF(T5W_PRONNA[[#This Row],['#activity+name+selected]]&lt;&gt;"",VLOOKUP(LEFT(T5W_PRONNA[[#This Row],['#activity+name+selected]],255),LEFT(Logframe[['#activity+name+selected]:['#activity+indicator+unit]],255),2,FALSE),"")</f>
        <v/>
      </c>
      <c r="AC11" s="3" t="str" cm="1">
        <f t="array" ref="AC11">IF(T5W_PRONNA[[#This Row],['#activity+name+selected]]&lt;&gt;"",VLOOKUP(LEFT(T5W_PRONNA[[#This Row],['#activity+name+selected]],255),LEFT(Logframe[['#activity+name+selected]:['#activity+indicator+unit]],255),5,FALSE),"")</f>
        <v/>
      </c>
      <c r="AD11" s="47"/>
      <c r="AE11" s="27"/>
      <c r="AF11" s="54"/>
      <c r="AG11" s="49"/>
      <c r="AH11" s="42"/>
      <c r="AI11" s="49"/>
      <c r="AJ11" s="49"/>
      <c r="AK11" s="49"/>
      <c r="AL11" s="56"/>
      <c r="AM11" s="49"/>
      <c r="AN11" s="49"/>
      <c r="AO11" s="49"/>
      <c r="AP11" s="49"/>
      <c r="AQ11" s="49"/>
      <c r="AR11" s="49"/>
      <c r="AS11" s="49"/>
      <c r="AT11" s="52"/>
      <c r="AU11" s="27"/>
      <c r="AV11" s="27"/>
      <c r="AW11" s="49"/>
      <c r="AX11" s="52"/>
      <c r="AY11" s="49"/>
      <c r="AZ11" s="56"/>
      <c r="BA11" s="49"/>
      <c r="BB11" s="49"/>
      <c r="BC11" s="49"/>
      <c r="BD11" s="49"/>
      <c r="BE11" s="49"/>
      <c r="BF11" s="56"/>
      <c r="BG11" s="27"/>
      <c r="BH11" s="52"/>
      <c r="BI11" s="27"/>
      <c r="BJ11" s="52"/>
      <c r="BK11" s="27"/>
      <c r="BL11" s="27"/>
      <c r="BM11" s="1"/>
    </row>
    <row r="12" spans="1:65" x14ac:dyDescent="0.25">
      <c r="A12" s="4"/>
      <c r="B12" s="75"/>
      <c r="C12" s="2"/>
      <c r="D12" s="2"/>
      <c r="E12" s="2"/>
      <c r="F12" s="90" t="str">
        <f>IF(NOT(ISBLANK(T5W_PRONNA[[#This Row],['#org+leader]])),VLOOKUP(T5W_PRONNA[[#This Row],['#org+leader]],Organizaciones!$A:$C,3,FALSE),"")</f>
        <v/>
      </c>
      <c r="G12" s="3" t="str">
        <f>IF(AND(NOT(ISBLANK(T5W_PRONNA[[#This Row],['#org+leader]])),T5W_PRONNA[[#This Row],['#meta+hrp]]="Sí"),
VLOOKUP(CONCATENATE($A$1, " # ",VLOOKUP( T5W_PRONNA[[#This Row],['#org+leader]],Clusters___Org[['#organization+name+selected]:['#meta+check_cluster_org]],2,FALSE)), Clusters___Org['#meta+check_cluster_org],1,FALSE),"")</f>
        <v/>
      </c>
      <c r="H12" s="2"/>
      <c r="I12" s="74" t="str" cm="1">
        <f t="array" ref="I12">IF(NOT(ISBLANK(T5W_PRONNA[[#This Row],['#project+code_name]])),VALUE(VLOOKUP(LEFT(T5W_PRONNA[[#This Row],['#project+code_name]],255),LEFT(Cluster___Org___Projects[['#project+code_name]:['#project+id]],255),2,FALSE)),"")</f>
        <v/>
      </c>
      <c r="J12"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2" s="2"/>
      <c r="L12" s="108" t="str">
        <f>IF(NOT(ISBLANK(T5W_PRONNA[[#This Row],['#org+impl]])),VLOOKUP(T5W_PRONNA[[#This Row],['#org+impl]],Organizaciones!$A:$C,3,FALSE),"")</f>
        <v/>
      </c>
      <c r="M12" s="1"/>
      <c r="N12" s="35" t="str" cm="1">
        <f t="array" aca="1" ref="N12" ca="1">IF(NOT(ISBLANK(T5W_PRONNA[[#This Row],['#adm1+name]])),
OFFSET(Admin1_1[[#Headers],['#adm1+name]],MATCH(T5W_PRONNA[[#This Row],['#adm1+name]],Admin1,0),1),
IF(ISNA(VLOOKUP(LEFT(T5W_PRONNA[[#This Row],['#project+code_name]],15),LEFT(Cluster___Org___Projects[['#project+code_name]:['#project+id]],15),2,FALSE))&lt;&gt;"", "","")
)</f>
        <v/>
      </c>
      <c r="O12" s="2"/>
      <c r="P12" s="70" t="str" cm="1">
        <f t="array" ref="P12">IF(NOT(ISBLANK(T5W_PRONNA[[#This Row],['#adm2+name]])),
CONCATENATE(T5W_PRONNA[[#This Row],['#adm1+code]],"-",T5W_PRONNA[[#This Row],['#adm2+name]]),
IF(ISNA(VLOOKUP(LEFT(T5W_PRONNA[[#This Row],['#project+code_name]],15),LEFT(Cluster___Org___Projects[['#project+code_name]:['#project+id]],15),2,FALSE))&lt;&gt;"", "","")
)</f>
        <v/>
      </c>
      <c r="Q12" s="35" t="str" cm="1">
        <f t="array" ref="Q12">IF(NOT(ISBLANK(T5W_PRONNA[[#This Row],['#adm2+name]])),
VLOOKUP(T5W_PRONNA[[#This Row],['#meta+check_adm1code_adm2name]],Admin2_1[#All],5,FALSE),
IF(ISNA(VLOOKUP(LEFT(T5W_PRONNA[[#This Row],['#project+code_name]],15),LEFT(Cluster___Org___Projects[['#project+code_name]:['#project+id]],15),2,FALSE))&lt;&gt;"", "","")
)</f>
        <v/>
      </c>
      <c r="R12" s="2"/>
      <c r="S12" s="70" t="str" cm="1">
        <f t="array" ref="S12">IF(NOT(ISBLANK(T5W_PRONNA[[#This Row],['#adm3+name]])),
CONCATENATE(T5W_PRONNA[[#This Row],['#adm2+code]],"-",T5W_PRONNA[[#This Row],['#adm3+name]]),
IF(ISNA(VLOOKUP(LEFT(T5W_PRONNA[[#This Row],['#project+code_name]],15),LEFT(Cluster___Org___Projects[['#project+code_name]:['#project+id]],15),2,FALSE))&lt;&gt;"", "","")
)</f>
        <v/>
      </c>
      <c r="T12" s="35" t="str" cm="1">
        <f t="array" ref="T12">IF(NOT(ISBLANK(T5W_PRONNA[[#This Row],['#adm3+name]])),
VLOOKUP(T5W_PRONNA[[#This Row],['#meta+check_adm2code_adm3name]],Admin3_1[#All],5,FALSE),
IF(ISNA(VLOOKUP(LEFT(T5W_PRONNA[[#This Row],['#project+code_name]],15),LEFT(Cluster___Org___Projects[['#project+code_name]:['#project+id]],15),2,FALSE))&lt;&gt;"", "","")
)</f>
        <v/>
      </c>
      <c r="U12" s="57"/>
      <c r="V12" s="2"/>
      <c r="W12" s="95"/>
      <c r="X12" s="96"/>
      <c r="Y12" s="35"/>
      <c r="Z12" s="2"/>
      <c r="AA12" s="2"/>
      <c r="AB12" s="3" t="str" cm="1">
        <f t="array" ref="AB12">IF(T5W_PRONNA[[#This Row],['#activity+name+selected]]&lt;&gt;"",VLOOKUP(LEFT(T5W_PRONNA[[#This Row],['#activity+name+selected]],255),LEFT(Logframe[['#activity+name+selected]:['#activity+indicator+unit]],255),2,FALSE),"")</f>
        <v/>
      </c>
      <c r="AC12" s="3" t="str" cm="1">
        <f t="array" ref="AC12">IF(T5W_PRONNA[[#This Row],['#activity+name+selected]]&lt;&gt;"",VLOOKUP(LEFT(T5W_PRONNA[[#This Row],['#activity+name+selected]],255),LEFT(Logframe[['#activity+name+selected]:['#activity+indicator+unit]],255),5,FALSE),"")</f>
        <v/>
      </c>
      <c r="AD12" s="47"/>
      <c r="AE12" s="27"/>
      <c r="AF12" s="54"/>
      <c r="AG12" s="49"/>
      <c r="AH12" s="42"/>
      <c r="AI12" s="49"/>
      <c r="AJ12" s="49"/>
      <c r="AK12" s="49"/>
      <c r="AL12" s="56"/>
      <c r="AM12" s="49"/>
      <c r="AN12" s="49"/>
      <c r="AO12" s="49"/>
      <c r="AP12" s="49"/>
      <c r="AQ12" s="49"/>
      <c r="AR12" s="49"/>
      <c r="AS12" s="49"/>
      <c r="AT12" s="52"/>
      <c r="AU12" s="27"/>
      <c r="AV12" s="27"/>
      <c r="AW12" s="49"/>
      <c r="AX12" s="52"/>
      <c r="AY12" s="49"/>
      <c r="AZ12" s="56"/>
      <c r="BA12" s="49"/>
      <c r="BB12" s="49"/>
      <c r="BC12" s="49"/>
      <c r="BD12" s="49"/>
      <c r="BE12" s="49"/>
      <c r="BF12" s="56"/>
      <c r="BG12" s="27"/>
      <c r="BH12" s="52"/>
      <c r="BI12" s="27"/>
      <c r="BJ12" s="52"/>
      <c r="BK12" s="27"/>
      <c r="BL12" s="27"/>
      <c r="BM12" s="1"/>
    </row>
    <row r="13" spans="1:65" x14ac:dyDescent="0.25">
      <c r="A13" s="4"/>
      <c r="B13" s="75"/>
      <c r="C13" s="2"/>
      <c r="D13" s="2"/>
      <c r="E13" s="2"/>
      <c r="F13" s="90" t="str">
        <f>IF(NOT(ISBLANK(T5W_PRONNA[[#This Row],['#org+leader]])),VLOOKUP(T5W_PRONNA[[#This Row],['#org+leader]],Organizaciones!$A:$C,3,FALSE),"")</f>
        <v/>
      </c>
      <c r="G13" s="3" t="str">
        <f>IF(AND(NOT(ISBLANK(T5W_PRONNA[[#This Row],['#org+leader]])),T5W_PRONNA[[#This Row],['#meta+hrp]]="Sí"),
VLOOKUP(CONCATENATE($A$1, " # ",VLOOKUP( T5W_PRONNA[[#This Row],['#org+leader]],Clusters___Org[['#organization+name+selected]:['#meta+check_cluster_org]],2,FALSE)), Clusters___Org['#meta+check_cluster_org],1,FALSE),"")</f>
        <v/>
      </c>
      <c r="H13" s="2"/>
      <c r="I13" s="74" t="str" cm="1">
        <f t="array" ref="I13">IF(NOT(ISBLANK(T5W_PRONNA[[#This Row],['#project+code_name]])),VALUE(VLOOKUP(LEFT(T5W_PRONNA[[#This Row],['#project+code_name]],255),LEFT(Cluster___Org___Projects[['#project+code_name]:['#project+id]],255),2,FALSE)),"")</f>
        <v/>
      </c>
      <c r="J13"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3" s="2"/>
      <c r="L13" s="108" t="str">
        <f>IF(NOT(ISBLANK(T5W_PRONNA[[#This Row],['#org+impl]])),VLOOKUP(T5W_PRONNA[[#This Row],['#org+impl]],Organizaciones!$A:$C,3,FALSE),"")</f>
        <v/>
      </c>
      <c r="M13" s="1"/>
      <c r="N13" s="35" t="str" cm="1">
        <f t="array" aca="1" ref="N13" ca="1">IF(NOT(ISBLANK(T5W_PRONNA[[#This Row],['#adm1+name]])),
OFFSET(Admin1_1[[#Headers],['#adm1+name]],MATCH(T5W_PRONNA[[#This Row],['#adm1+name]],Admin1,0),1),
IF(ISNA(VLOOKUP(LEFT(T5W_PRONNA[[#This Row],['#project+code_name]],15),LEFT(Cluster___Org___Projects[['#project+code_name]:['#project+id]],15),2,FALSE))&lt;&gt;"", "","")
)</f>
        <v/>
      </c>
      <c r="O13" s="2"/>
      <c r="P13" s="70" t="str" cm="1">
        <f t="array" ref="P13">IF(NOT(ISBLANK(T5W_PRONNA[[#This Row],['#adm2+name]])),
CONCATENATE(T5W_PRONNA[[#This Row],['#adm1+code]],"-",T5W_PRONNA[[#This Row],['#adm2+name]]),
IF(ISNA(VLOOKUP(LEFT(T5W_PRONNA[[#This Row],['#project+code_name]],15),LEFT(Cluster___Org___Projects[['#project+code_name]:['#project+id]],15),2,FALSE))&lt;&gt;"", "","")
)</f>
        <v/>
      </c>
      <c r="Q13" s="35" t="str" cm="1">
        <f t="array" ref="Q13">IF(NOT(ISBLANK(T5W_PRONNA[[#This Row],['#adm2+name]])),
VLOOKUP(T5W_PRONNA[[#This Row],['#meta+check_adm1code_adm2name]],Admin2_1[#All],5,FALSE),
IF(ISNA(VLOOKUP(LEFT(T5W_PRONNA[[#This Row],['#project+code_name]],15),LEFT(Cluster___Org___Projects[['#project+code_name]:['#project+id]],15),2,FALSE))&lt;&gt;"", "","")
)</f>
        <v/>
      </c>
      <c r="R13" s="2"/>
      <c r="S13" s="70" t="str" cm="1">
        <f t="array" ref="S13">IF(NOT(ISBLANK(T5W_PRONNA[[#This Row],['#adm3+name]])),
CONCATENATE(T5W_PRONNA[[#This Row],['#adm2+code]],"-",T5W_PRONNA[[#This Row],['#adm3+name]]),
IF(ISNA(VLOOKUP(LEFT(T5W_PRONNA[[#This Row],['#project+code_name]],15),LEFT(Cluster___Org___Projects[['#project+code_name]:['#project+id]],15),2,FALSE))&lt;&gt;"", "","")
)</f>
        <v/>
      </c>
      <c r="T13" s="35" t="str" cm="1">
        <f t="array" ref="T13">IF(NOT(ISBLANK(T5W_PRONNA[[#This Row],['#adm3+name]])),
VLOOKUP(T5W_PRONNA[[#This Row],['#meta+check_adm2code_adm3name]],Admin3_1[#All],5,FALSE),
IF(ISNA(VLOOKUP(LEFT(T5W_PRONNA[[#This Row],['#project+code_name]],15),LEFT(Cluster___Org___Projects[['#project+code_name]:['#project+id]],15),2,FALSE))&lt;&gt;"", "","")
)</f>
        <v/>
      </c>
      <c r="U13" s="57"/>
      <c r="V13" s="2"/>
      <c r="W13" s="95"/>
      <c r="X13" s="96"/>
      <c r="Y13" s="35"/>
      <c r="Z13" s="2"/>
      <c r="AA13" s="2"/>
      <c r="AB13" s="3" t="str" cm="1">
        <f t="array" ref="AB13">IF(T5W_PRONNA[[#This Row],['#activity+name+selected]]&lt;&gt;"",VLOOKUP(LEFT(T5W_PRONNA[[#This Row],['#activity+name+selected]],255),LEFT(Logframe[['#activity+name+selected]:['#activity+indicator+unit]],255),2,FALSE),"")</f>
        <v/>
      </c>
      <c r="AC13" s="3" t="str" cm="1">
        <f t="array" ref="AC13">IF(T5W_PRONNA[[#This Row],['#activity+name+selected]]&lt;&gt;"",VLOOKUP(LEFT(T5W_PRONNA[[#This Row],['#activity+name+selected]],255),LEFT(Logframe[['#activity+name+selected]:['#activity+indicator+unit]],255),5,FALSE),"")</f>
        <v/>
      </c>
      <c r="AD13" s="47"/>
      <c r="AE13" s="27"/>
      <c r="AF13" s="54"/>
      <c r="AG13" s="49"/>
      <c r="AH13" s="42"/>
      <c r="AI13" s="49"/>
      <c r="AJ13" s="49"/>
      <c r="AK13" s="49"/>
      <c r="AL13" s="56"/>
      <c r="AM13" s="49"/>
      <c r="AN13" s="49"/>
      <c r="AO13" s="49"/>
      <c r="AP13" s="49"/>
      <c r="AQ13" s="49"/>
      <c r="AR13" s="49"/>
      <c r="AS13" s="49"/>
      <c r="AT13" s="52"/>
      <c r="AU13" s="27"/>
      <c r="AV13" s="27"/>
      <c r="AW13" s="49"/>
      <c r="AX13" s="52"/>
      <c r="AY13" s="49"/>
      <c r="AZ13" s="56"/>
      <c r="BA13" s="49"/>
      <c r="BB13" s="49"/>
      <c r="BC13" s="49"/>
      <c r="BD13" s="49"/>
      <c r="BE13" s="49"/>
      <c r="BF13" s="56"/>
      <c r="BG13" s="27"/>
      <c r="BH13" s="52"/>
      <c r="BI13" s="27"/>
      <c r="BJ13" s="52"/>
      <c r="BK13" s="27"/>
      <c r="BL13" s="27"/>
      <c r="BM13" s="1"/>
    </row>
    <row r="14" spans="1:65" x14ac:dyDescent="0.25">
      <c r="A14" s="4"/>
      <c r="B14" s="75"/>
      <c r="C14" s="2"/>
      <c r="D14" s="2"/>
      <c r="E14" s="2"/>
      <c r="F14" s="90" t="str">
        <f>IF(NOT(ISBLANK(T5W_PRONNA[[#This Row],['#org+leader]])),VLOOKUP(T5W_PRONNA[[#This Row],['#org+leader]],Organizaciones!$A:$C,3,FALSE),"")</f>
        <v/>
      </c>
      <c r="G14" s="3" t="str">
        <f>IF(AND(NOT(ISBLANK(T5W_PRONNA[[#This Row],['#org+leader]])),T5W_PRONNA[[#This Row],['#meta+hrp]]="Sí"),
VLOOKUP(CONCATENATE($A$1, " # ",VLOOKUP( T5W_PRONNA[[#This Row],['#org+leader]],Clusters___Org[['#organization+name+selected]:['#meta+check_cluster_org]],2,FALSE)), Clusters___Org['#meta+check_cluster_org],1,FALSE),"")</f>
        <v/>
      </c>
      <c r="H14" s="2"/>
      <c r="I14" s="74" t="str" cm="1">
        <f t="array" ref="I14">IF(NOT(ISBLANK(T5W_PRONNA[[#This Row],['#project+code_name]])),VALUE(VLOOKUP(LEFT(T5W_PRONNA[[#This Row],['#project+code_name]],255),LEFT(Cluster___Org___Projects[['#project+code_name]:['#project+id]],255),2,FALSE)),"")</f>
        <v/>
      </c>
      <c r="J14"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4" s="2"/>
      <c r="L14" s="108" t="str">
        <f>IF(NOT(ISBLANK(T5W_PRONNA[[#This Row],['#org+impl]])),VLOOKUP(T5W_PRONNA[[#This Row],['#org+impl]],Organizaciones!$A:$C,3,FALSE),"")</f>
        <v/>
      </c>
      <c r="M14" s="1"/>
      <c r="N14" s="35" t="str" cm="1">
        <f t="array" aca="1" ref="N14" ca="1">IF(NOT(ISBLANK(T5W_PRONNA[[#This Row],['#adm1+name]])),
OFFSET(Admin1_1[[#Headers],['#adm1+name]],MATCH(T5W_PRONNA[[#This Row],['#adm1+name]],Admin1,0),1),
IF(ISNA(VLOOKUP(LEFT(T5W_PRONNA[[#This Row],['#project+code_name]],15),LEFT(Cluster___Org___Projects[['#project+code_name]:['#project+id]],15),2,FALSE))&lt;&gt;"", "","")
)</f>
        <v/>
      </c>
      <c r="O14" s="2"/>
      <c r="P14" s="70" t="str" cm="1">
        <f t="array" ref="P14">IF(NOT(ISBLANK(T5W_PRONNA[[#This Row],['#adm2+name]])),
CONCATENATE(T5W_PRONNA[[#This Row],['#adm1+code]],"-",T5W_PRONNA[[#This Row],['#adm2+name]]),
IF(ISNA(VLOOKUP(LEFT(T5W_PRONNA[[#This Row],['#project+code_name]],15),LEFT(Cluster___Org___Projects[['#project+code_name]:['#project+id]],15),2,FALSE))&lt;&gt;"", "","")
)</f>
        <v/>
      </c>
      <c r="Q14" s="35" t="str" cm="1">
        <f t="array" ref="Q14">IF(NOT(ISBLANK(T5W_PRONNA[[#This Row],['#adm2+name]])),
VLOOKUP(T5W_PRONNA[[#This Row],['#meta+check_adm1code_adm2name]],Admin2_1[#All],5,FALSE),
IF(ISNA(VLOOKUP(LEFT(T5W_PRONNA[[#This Row],['#project+code_name]],15),LEFT(Cluster___Org___Projects[['#project+code_name]:['#project+id]],15),2,FALSE))&lt;&gt;"", "","")
)</f>
        <v/>
      </c>
      <c r="R14" s="2"/>
      <c r="S14" s="70" t="str" cm="1">
        <f t="array" ref="S14">IF(NOT(ISBLANK(T5W_PRONNA[[#This Row],['#adm3+name]])),
CONCATENATE(T5W_PRONNA[[#This Row],['#adm2+code]],"-",T5W_PRONNA[[#This Row],['#adm3+name]]),
IF(ISNA(VLOOKUP(LEFT(T5W_PRONNA[[#This Row],['#project+code_name]],15),LEFT(Cluster___Org___Projects[['#project+code_name]:['#project+id]],15),2,FALSE))&lt;&gt;"", "","")
)</f>
        <v/>
      </c>
      <c r="T14" s="35" t="str" cm="1">
        <f t="array" ref="T14">IF(NOT(ISBLANK(T5W_PRONNA[[#This Row],['#adm3+name]])),
VLOOKUP(T5W_PRONNA[[#This Row],['#meta+check_adm2code_adm3name]],Admin3_1[#All],5,FALSE),
IF(ISNA(VLOOKUP(LEFT(T5W_PRONNA[[#This Row],['#project+code_name]],15),LEFT(Cluster___Org___Projects[['#project+code_name]:['#project+id]],15),2,FALSE))&lt;&gt;"", "","")
)</f>
        <v/>
      </c>
      <c r="U14" s="57"/>
      <c r="V14" s="2"/>
      <c r="W14" s="95"/>
      <c r="X14" s="96"/>
      <c r="Y14" s="35"/>
      <c r="Z14" s="2"/>
      <c r="AA14" s="2"/>
      <c r="AB14" s="3" t="str" cm="1">
        <f t="array" ref="AB14">IF(T5W_PRONNA[[#This Row],['#activity+name+selected]]&lt;&gt;"",VLOOKUP(LEFT(T5W_PRONNA[[#This Row],['#activity+name+selected]],255),LEFT(Logframe[['#activity+name+selected]:['#activity+indicator+unit]],255),2,FALSE),"")</f>
        <v/>
      </c>
      <c r="AC14" s="3" t="str" cm="1">
        <f t="array" ref="AC14">IF(T5W_PRONNA[[#This Row],['#activity+name+selected]]&lt;&gt;"",VLOOKUP(LEFT(T5W_PRONNA[[#This Row],['#activity+name+selected]],255),LEFT(Logframe[['#activity+name+selected]:['#activity+indicator+unit]],255),5,FALSE),"")</f>
        <v/>
      </c>
      <c r="AD14" s="47"/>
      <c r="AE14" s="27"/>
      <c r="AF14" s="54"/>
      <c r="AG14" s="49"/>
      <c r="AH14" s="42"/>
      <c r="AI14" s="49"/>
      <c r="AJ14" s="49"/>
      <c r="AK14" s="49"/>
      <c r="AL14" s="56"/>
      <c r="AM14" s="49"/>
      <c r="AN14" s="49"/>
      <c r="AO14" s="49"/>
      <c r="AP14" s="49"/>
      <c r="AQ14" s="49"/>
      <c r="AR14" s="49"/>
      <c r="AS14" s="49"/>
      <c r="AT14" s="52"/>
      <c r="AU14" s="27"/>
      <c r="AV14" s="27"/>
      <c r="AW14" s="49"/>
      <c r="AX14" s="52"/>
      <c r="AY14" s="49"/>
      <c r="AZ14" s="56"/>
      <c r="BA14" s="49"/>
      <c r="BB14" s="49"/>
      <c r="BC14" s="49"/>
      <c r="BD14" s="49"/>
      <c r="BE14" s="49"/>
      <c r="BF14" s="56"/>
      <c r="BG14" s="27"/>
      <c r="BH14" s="52"/>
      <c r="BI14" s="27"/>
      <c r="BJ14" s="52"/>
      <c r="BK14" s="27"/>
      <c r="BL14" s="27"/>
      <c r="BM14" s="1"/>
    </row>
    <row r="15" spans="1:65" x14ac:dyDescent="0.25">
      <c r="A15" s="4"/>
      <c r="B15" s="75"/>
      <c r="C15" s="2"/>
      <c r="D15" s="2"/>
      <c r="E15" s="2"/>
      <c r="F15" s="90" t="str">
        <f>IF(NOT(ISBLANK(T5W_PRONNA[[#This Row],['#org+leader]])),VLOOKUP(T5W_PRONNA[[#This Row],['#org+leader]],Organizaciones!$A:$C,3,FALSE),"")</f>
        <v/>
      </c>
      <c r="G15" s="3" t="str">
        <f>IF(AND(NOT(ISBLANK(T5W_PRONNA[[#This Row],['#org+leader]])),T5W_PRONNA[[#This Row],['#meta+hrp]]="Sí"),
VLOOKUP(CONCATENATE($A$1, " # ",VLOOKUP( T5W_PRONNA[[#This Row],['#org+leader]],Clusters___Org[['#organization+name+selected]:['#meta+check_cluster_org]],2,FALSE)), Clusters___Org['#meta+check_cluster_org],1,FALSE),"")</f>
        <v/>
      </c>
      <c r="H15" s="2"/>
      <c r="I15" s="74" t="str" cm="1">
        <f t="array" ref="I15">IF(NOT(ISBLANK(T5W_PRONNA[[#This Row],['#project+code_name]])),VALUE(VLOOKUP(LEFT(T5W_PRONNA[[#This Row],['#project+code_name]],255),LEFT(Cluster___Org___Projects[['#project+code_name]:['#project+id]],255),2,FALSE)),"")</f>
        <v/>
      </c>
      <c r="J15"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5" s="2"/>
      <c r="L15" s="108" t="str">
        <f>IF(NOT(ISBLANK(T5W_PRONNA[[#This Row],['#org+impl]])),VLOOKUP(T5W_PRONNA[[#This Row],['#org+impl]],Organizaciones!$A:$C,3,FALSE),"")</f>
        <v/>
      </c>
      <c r="M15" s="1"/>
      <c r="N15" s="35" t="str" cm="1">
        <f t="array" aca="1" ref="N15" ca="1">IF(NOT(ISBLANK(T5W_PRONNA[[#This Row],['#adm1+name]])),
OFFSET(Admin1_1[[#Headers],['#adm1+name]],MATCH(T5W_PRONNA[[#This Row],['#adm1+name]],Admin1,0),1),
IF(ISNA(VLOOKUP(LEFT(T5W_PRONNA[[#This Row],['#project+code_name]],15),LEFT(Cluster___Org___Projects[['#project+code_name]:['#project+id]],15),2,FALSE))&lt;&gt;"", "","")
)</f>
        <v/>
      </c>
      <c r="O15" s="2"/>
      <c r="P15" s="70" t="str" cm="1">
        <f t="array" ref="P15">IF(NOT(ISBLANK(T5W_PRONNA[[#This Row],['#adm2+name]])),
CONCATENATE(T5W_PRONNA[[#This Row],['#adm1+code]],"-",T5W_PRONNA[[#This Row],['#adm2+name]]),
IF(ISNA(VLOOKUP(LEFT(T5W_PRONNA[[#This Row],['#project+code_name]],15),LEFT(Cluster___Org___Projects[['#project+code_name]:['#project+id]],15),2,FALSE))&lt;&gt;"", "","")
)</f>
        <v/>
      </c>
      <c r="Q15" s="35" t="str" cm="1">
        <f t="array" ref="Q15">IF(NOT(ISBLANK(T5W_PRONNA[[#This Row],['#adm2+name]])),
VLOOKUP(T5W_PRONNA[[#This Row],['#meta+check_adm1code_adm2name]],Admin2_1[#All],5,FALSE),
IF(ISNA(VLOOKUP(LEFT(T5W_PRONNA[[#This Row],['#project+code_name]],15),LEFT(Cluster___Org___Projects[['#project+code_name]:['#project+id]],15),2,FALSE))&lt;&gt;"", "","")
)</f>
        <v/>
      </c>
      <c r="R15" s="2"/>
      <c r="S15" s="70" t="str" cm="1">
        <f t="array" ref="S15">IF(NOT(ISBLANK(T5W_PRONNA[[#This Row],['#adm3+name]])),
CONCATENATE(T5W_PRONNA[[#This Row],['#adm2+code]],"-",T5W_PRONNA[[#This Row],['#adm3+name]]),
IF(ISNA(VLOOKUP(LEFT(T5W_PRONNA[[#This Row],['#project+code_name]],15),LEFT(Cluster___Org___Projects[['#project+code_name]:['#project+id]],15),2,FALSE))&lt;&gt;"", "","")
)</f>
        <v/>
      </c>
      <c r="T15" s="35" t="str" cm="1">
        <f t="array" ref="T15">IF(NOT(ISBLANK(T5W_PRONNA[[#This Row],['#adm3+name]])),
VLOOKUP(T5W_PRONNA[[#This Row],['#meta+check_adm2code_adm3name]],Admin3_1[#All],5,FALSE),
IF(ISNA(VLOOKUP(LEFT(T5W_PRONNA[[#This Row],['#project+code_name]],15),LEFT(Cluster___Org___Projects[['#project+code_name]:['#project+id]],15),2,FALSE))&lt;&gt;"", "","")
)</f>
        <v/>
      </c>
      <c r="U15" s="57"/>
      <c r="V15" s="2"/>
      <c r="W15" s="95"/>
      <c r="X15" s="96"/>
      <c r="Y15" s="35"/>
      <c r="Z15" s="2"/>
      <c r="AA15" s="2"/>
      <c r="AB15" s="3" t="str" cm="1">
        <f t="array" ref="AB15">IF(T5W_PRONNA[[#This Row],['#activity+name+selected]]&lt;&gt;"",VLOOKUP(LEFT(T5W_PRONNA[[#This Row],['#activity+name+selected]],255),LEFT(Logframe[['#activity+name+selected]:['#activity+indicator+unit]],255),2,FALSE),"")</f>
        <v/>
      </c>
      <c r="AC15" s="3" t="str" cm="1">
        <f t="array" ref="AC15">IF(T5W_PRONNA[[#This Row],['#activity+name+selected]]&lt;&gt;"",VLOOKUP(LEFT(T5W_PRONNA[[#This Row],['#activity+name+selected]],255),LEFT(Logframe[['#activity+name+selected]:['#activity+indicator+unit]],255),5,FALSE),"")</f>
        <v/>
      </c>
      <c r="AD15" s="47"/>
      <c r="AE15" s="27"/>
      <c r="AF15" s="54"/>
      <c r="AG15" s="49"/>
      <c r="AH15" s="42"/>
      <c r="AI15" s="49"/>
      <c r="AJ15" s="49"/>
      <c r="AK15" s="49"/>
      <c r="AL15" s="56"/>
      <c r="AM15" s="49"/>
      <c r="AN15" s="49"/>
      <c r="AO15" s="49"/>
      <c r="AP15" s="49"/>
      <c r="AQ15" s="49"/>
      <c r="AR15" s="49"/>
      <c r="AS15" s="49"/>
      <c r="AT15" s="52"/>
      <c r="AU15" s="27"/>
      <c r="AV15" s="27"/>
      <c r="AW15" s="49"/>
      <c r="AX15" s="52"/>
      <c r="AY15" s="49"/>
      <c r="AZ15" s="56"/>
      <c r="BA15" s="49"/>
      <c r="BB15" s="49"/>
      <c r="BC15" s="49"/>
      <c r="BD15" s="49"/>
      <c r="BE15" s="49"/>
      <c r="BF15" s="56"/>
      <c r="BG15" s="27"/>
      <c r="BH15" s="52"/>
      <c r="BI15" s="27"/>
      <c r="BJ15" s="52"/>
      <c r="BK15" s="27"/>
      <c r="BL15" s="27"/>
      <c r="BM15" s="1"/>
    </row>
    <row r="16" spans="1:65" x14ac:dyDescent="0.25">
      <c r="A16" s="4"/>
      <c r="B16" s="75"/>
      <c r="C16" s="2"/>
      <c r="D16" s="2"/>
      <c r="E16" s="2"/>
      <c r="F16" s="90" t="str">
        <f>IF(NOT(ISBLANK(T5W_PRONNA[[#This Row],['#org+leader]])),VLOOKUP(T5W_PRONNA[[#This Row],['#org+leader]],Organizaciones!$A:$C,3,FALSE),"")</f>
        <v/>
      </c>
      <c r="G16" s="3" t="str">
        <f>IF(AND(NOT(ISBLANK(T5W_PRONNA[[#This Row],['#org+leader]])),T5W_PRONNA[[#This Row],['#meta+hrp]]="Sí"),
VLOOKUP(CONCATENATE($A$1, " # ",VLOOKUP( T5W_PRONNA[[#This Row],['#org+leader]],Clusters___Org[['#organization+name+selected]:['#meta+check_cluster_org]],2,FALSE)), Clusters___Org['#meta+check_cluster_org],1,FALSE),"")</f>
        <v/>
      </c>
      <c r="H16" s="2"/>
      <c r="I16" s="74" t="str" cm="1">
        <f t="array" ref="I16">IF(NOT(ISBLANK(T5W_PRONNA[[#This Row],['#project+code_name]])),VALUE(VLOOKUP(LEFT(T5W_PRONNA[[#This Row],['#project+code_name]],255),LEFT(Cluster___Org___Projects[['#project+code_name]:['#project+id]],255),2,FALSE)),"")</f>
        <v/>
      </c>
      <c r="J16"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6" s="2"/>
      <c r="L16" s="108" t="str">
        <f>IF(NOT(ISBLANK(T5W_PRONNA[[#This Row],['#org+impl]])),VLOOKUP(T5W_PRONNA[[#This Row],['#org+impl]],Organizaciones!$A:$C,3,FALSE),"")</f>
        <v/>
      </c>
      <c r="M16" s="1"/>
      <c r="N16" s="35" t="str" cm="1">
        <f t="array" aca="1" ref="N16" ca="1">IF(NOT(ISBLANK(T5W_PRONNA[[#This Row],['#adm1+name]])),
OFFSET(Admin1_1[[#Headers],['#adm1+name]],MATCH(T5W_PRONNA[[#This Row],['#adm1+name]],Admin1,0),1),
IF(ISNA(VLOOKUP(LEFT(T5W_PRONNA[[#This Row],['#project+code_name]],15),LEFT(Cluster___Org___Projects[['#project+code_name]:['#project+id]],15),2,FALSE))&lt;&gt;"", "","")
)</f>
        <v/>
      </c>
      <c r="O16" s="2"/>
      <c r="P16" s="70" t="str" cm="1">
        <f t="array" ref="P16">IF(NOT(ISBLANK(T5W_PRONNA[[#This Row],['#adm2+name]])),
CONCATENATE(T5W_PRONNA[[#This Row],['#adm1+code]],"-",T5W_PRONNA[[#This Row],['#adm2+name]]),
IF(ISNA(VLOOKUP(LEFT(T5W_PRONNA[[#This Row],['#project+code_name]],15),LEFT(Cluster___Org___Projects[['#project+code_name]:['#project+id]],15),2,FALSE))&lt;&gt;"", "","")
)</f>
        <v/>
      </c>
      <c r="Q16" s="35" t="str" cm="1">
        <f t="array" ref="Q16">IF(NOT(ISBLANK(T5W_PRONNA[[#This Row],['#adm2+name]])),
VLOOKUP(T5W_PRONNA[[#This Row],['#meta+check_adm1code_adm2name]],Admin2_1[#All],5,FALSE),
IF(ISNA(VLOOKUP(LEFT(T5W_PRONNA[[#This Row],['#project+code_name]],15),LEFT(Cluster___Org___Projects[['#project+code_name]:['#project+id]],15),2,FALSE))&lt;&gt;"", "","")
)</f>
        <v/>
      </c>
      <c r="R16" s="2"/>
      <c r="S16" s="70" t="str" cm="1">
        <f t="array" ref="S16">IF(NOT(ISBLANK(T5W_PRONNA[[#This Row],['#adm3+name]])),
CONCATENATE(T5W_PRONNA[[#This Row],['#adm2+code]],"-",T5W_PRONNA[[#This Row],['#adm3+name]]),
IF(ISNA(VLOOKUP(LEFT(T5W_PRONNA[[#This Row],['#project+code_name]],15),LEFT(Cluster___Org___Projects[['#project+code_name]:['#project+id]],15),2,FALSE))&lt;&gt;"", "","")
)</f>
        <v/>
      </c>
      <c r="T16" s="35" t="str" cm="1">
        <f t="array" ref="T16">IF(NOT(ISBLANK(T5W_PRONNA[[#This Row],['#adm3+name]])),
VLOOKUP(T5W_PRONNA[[#This Row],['#meta+check_adm2code_adm3name]],Admin3_1[#All],5,FALSE),
IF(ISNA(VLOOKUP(LEFT(T5W_PRONNA[[#This Row],['#project+code_name]],15),LEFT(Cluster___Org___Projects[['#project+code_name]:['#project+id]],15),2,FALSE))&lt;&gt;"", "","")
)</f>
        <v/>
      </c>
      <c r="U16" s="57"/>
      <c r="V16" s="2"/>
      <c r="W16" s="95"/>
      <c r="X16" s="96"/>
      <c r="Y16" s="35"/>
      <c r="Z16" s="2"/>
      <c r="AA16" s="2"/>
      <c r="AB16" s="3" t="str" cm="1">
        <f t="array" ref="AB16">IF(T5W_PRONNA[[#This Row],['#activity+name+selected]]&lt;&gt;"",VLOOKUP(LEFT(T5W_PRONNA[[#This Row],['#activity+name+selected]],255),LEFT(Logframe[['#activity+name+selected]:['#activity+indicator+unit]],255),2,FALSE),"")</f>
        <v/>
      </c>
      <c r="AC16" s="3" t="str" cm="1">
        <f t="array" ref="AC16">IF(T5W_PRONNA[[#This Row],['#activity+name+selected]]&lt;&gt;"",VLOOKUP(LEFT(T5W_PRONNA[[#This Row],['#activity+name+selected]],255),LEFT(Logframe[['#activity+name+selected]:['#activity+indicator+unit]],255),5,FALSE),"")</f>
        <v/>
      </c>
      <c r="AD16" s="47"/>
      <c r="AE16" s="27"/>
      <c r="AF16" s="54"/>
      <c r="AG16" s="49"/>
      <c r="AH16" s="42"/>
      <c r="AI16" s="49"/>
      <c r="AJ16" s="49"/>
      <c r="AK16" s="49"/>
      <c r="AL16" s="56"/>
      <c r="AM16" s="49"/>
      <c r="AN16" s="49"/>
      <c r="AO16" s="49"/>
      <c r="AP16" s="49"/>
      <c r="AQ16" s="49"/>
      <c r="AR16" s="49"/>
      <c r="AS16" s="49"/>
      <c r="AT16" s="52"/>
      <c r="AU16" s="27"/>
      <c r="AV16" s="27"/>
      <c r="AW16" s="49"/>
      <c r="AX16" s="52"/>
      <c r="AY16" s="49"/>
      <c r="AZ16" s="56"/>
      <c r="BA16" s="49"/>
      <c r="BB16" s="49"/>
      <c r="BC16" s="49"/>
      <c r="BD16" s="49"/>
      <c r="BE16" s="49"/>
      <c r="BF16" s="56"/>
      <c r="BG16" s="27"/>
      <c r="BH16" s="52"/>
      <c r="BI16" s="27"/>
      <c r="BJ16" s="52"/>
      <c r="BK16" s="27"/>
      <c r="BL16" s="27"/>
      <c r="BM16" s="1"/>
    </row>
    <row r="17" spans="1:65" x14ac:dyDescent="0.25">
      <c r="A17" s="4"/>
      <c r="B17" s="75"/>
      <c r="C17" s="2"/>
      <c r="D17" s="2"/>
      <c r="E17" s="2"/>
      <c r="F17" s="90" t="str">
        <f>IF(NOT(ISBLANK(T5W_PRONNA[[#This Row],['#org+leader]])),VLOOKUP(T5W_PRONNA[[#This Row],['#org+leader]],Organizaciones!$A:$C,3,FALSE),"")</f>
        <v/>
      </c>
      <c r="G17" s="3" t="str">
        <f>IF(AND(NOT(ISBLANK(T5W_PRONNA[[#This Row],['#org+leader]])),T5W_PRONNA[[#This Row],['#meta+hrp]]="Sí"),
VLOOKUP(CONCATENATE($A$1, " # ",VLOOKUP( T5W_PRONNA[[#This Row],['#org+leader]],Clusters___Org[['#organization+name+selected]:['#meta+check_cluster_org]],2,FALSE)), Clusters___Org['#meta+check_cluster_org],1,FALSE),"")</f>
        <v/>
      </c>
      <c r="H17" s="2"/>
      <c r="I17" s="74" t="str" cm="1">
        <f t="array" ref="I17">IF(NOT(ISBLANK(T5W_PRONNA[[#This Row],['#project+code_name]])),VALUE(VLOOKUP(LEFT(T5W_PRONNA[[#This Row],['#project+code_name]],255),LEFT(Cluster___Org___Projects[['#project+code_name]:['#project+id]],255),2,FALSE)),"")</f>
        <v/>
      </c>
      <c r="J17"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7" s="2"/>
      <c r="L17" s="108" t="str">
        <f>IF(NOT(ISBLANK(T5W_PRONNA[[#This Row],['#org+impl]])),VLOOKUP(T5W_PRONNA[[#This Row],['#org+impl]],Organizaciones!$A:$C,3,FALSE),"")</f>
        <v/>
      </c>
      <c r="M17" s="1"/>
      <c r="N17" s="35" t="str" cm="1">
        <f t="array" aca="1" ref="N17" ca="1">IF(NOT(ISBLANK(T5W_PRONNA[[#This Row],['#adm1+name]])),
OFFSET(Admin1_1[[#Headers],['#adm1+name]],MATCH(T5W_PRONNA[[#This Row],['#adm1+name]],Admin1,0),1),
IF(ISNA(VLOOKUP(LEFT(T5W_PRONNA[[#This Row],['#project+code_name]],15),LEFT(Cluster___Org___Projects[['#project+code_name]:['#project+id]],15),2,FALSE))&lt;&gt;"", "","")
)</f>
        <v/>
      </c>
      <c r="O17" s="2"/>
      <c r="P17" s="70" t="str" cm="1">
        <f t="array" ref="P17">IF(NOT(ISBLANK(T5W_PRONNA[[#This Row],['#adm2+name]])),
CONCATENATE(T5W_PRONNA[[#This Row],['#adm1+code]],"-",T5W_PRONNA[[#This Row],['#adm2+name]]),
IF(ISNA(VLOOKUP(LEFT(T5W_PRONNA[[#This Row],['#project+code_name]],15),LEFT(Cluster___Org___Projects[['#project+code_name]:['#project+id]],15),2,FALSE))&lt;&gt;"", "","")
)</f>
        <v/>
      </c>
      <c r="Q17" s="35" t="str" cm="1">
        <f t="array" ref="Q17">IF(NOT(ISBLANK(T5W_PRONNA[[#This Row],['#adm2+name]])),
VLOOKUP(T5W_PRONNA[[#This Row],['#meta+check_adm1code_adm2name]],Admin2_1[#All],5,FALSE),
IF(ISNA(VLOOKUP(LEFT(T5W_PRONNA[[#This Row],['#project+code_name]],15),LEFT(Cluster___Org___Projects[['#project+code_name]:['#project+id]],15),2,FALSE))&lt;&gt;"", "","")
)</f>
        <v/>
      </c>
      <c r="R17" s="2"/>
      <c r="S17" s="70" t="str" cm="1">
        <f t="array" ref="S17">IF(NOT(ISBLANK(T5W_PRONNA[[#This Row],['#adm3+name]])),
CONCATENATE(T5W_PRONNA[[#This Row],['#adm2+code]],"-",T5W_PRONNA[[#This Row],['#adm3+name]]),
IF(ISNA(VLOOKUP(LEFT(T5W_PRONNA[[#This Row],['#project+code_name]],15),LEFT(Cluster___Org___Projects[['#project+code_name]:['#project+id]],15),2,FALSE))&lt;&gt;"", "","")
)</f>
        <v/>
      </c>
      <c r="T17" s="35" t="str" cm="1">
        <f t="array" ref="T17">IF(NOT(ISBLANK(T5W_PRONNA[[#This Row],['#adm3+name]])),
VLOOKUP(T5W_PRONNA[[#This Row],['#meta+check_adm2code_adm3name]],Admin3_1[#All],5,FALSE),
IF(ISNA(VLOOKUP(LEFT(T5W_PRONNA[[#This Row],['#project+code_name]],15),LEFT(Cluster___Org___Projects[['#project+code_name]:['#project+id]],15),2,FALSE))&lt;&gt;"", "","")
)</f>
        <v/>
      </c>
      <c r="U17" s="57"/>
      <c r="V17" s="2"/>
      <c r="W17" s="95"/>
      <c r="X17" s="96"/>
      <c r="Y17" s="35"/>
      <c r="Z17" s="2"/>
      <c r="AA17" s="2"/>
      <c r="AB17" s="3" t="str" cm="1">
        <f t="array" ref="AB17">IF(T5W_PRONNA[[#This Row],['#activity+name+selected]]&lt;&gt;"",VLOOKUP(LEFT(T5W_PRONNA[[#This Row],['#activity+name+selected]],255),LEFT(Logframe[['#activity+name+selected]:['#activity+indicator+unit]],255),2,FALSE),"")</f>
        <v/>
      </c>
      <c r="AC17" s="3" t="str" cm="1">
        <f t="array" ref="AC17">IF(T5W_PRONNA[[#This Row],['#activity+name+selected]]&lt;&gt;"",VLOOKUP(LEFT(T5W_PRONNA[[#This Row],['#activity+name+selected]],255),LEFT(Logframe[['#activity+name+selected]:['#activity+indicator+unit]],255),5,FALSE),"")</f>
        <v/>
      </c>
      <c r="AD17" s="47"/>
      <c r="AE17" s="27"/>
      <c r="AF17" s="54"/>
      <c r="AG17" s="49"/>
      <c r="AH17" s="42"/>
      <c r="AI17" s="49"/>
      <c r="AJ17" s="49"/>
      <c r="AK17" s="49"/>
      <c r="AL17" s="56"/>
      <c r="AM17" s="49"/>
      <c r="AN17" s="49"/>
      <c r="AO17" s="49"/>
      <c r="AP17" s="49"/>
      <c r="AQ17" s="49"/>
      <c r="AR17" s="49"/>
      <c r="AS17" s="49"/>
      <c r="AT17" s="52"/>
      <c r="AU17" s="27"/>
      <c r="AV17" s="27"/>
      <c r="AW17" s="49"/>
      <c r="AX17" s="52"/>
      <c r="AY17" s="49"/>
      <c r="AZ17" s="56"/>
      <c r="BA17" s="49"/>
      <c r="BB17" s="49"/>
      <c r="BC17" s="49"/>
      <c r="BD17" s="49"/>
      <c r="BE17" s="49"/>
      <c r="BF17" s="56"/>
      <c r="BG17" s="27"/>
      <c r="BH17" s="52"/>
      <c r="BI17" s="27"/>
      <c r="BJ17" s="52"/>
      <c r="BK17" s="27"/>
      <c r="BL17" s="27"/>
      <c r="BM17" s="1"/>
    </row>
    <row r="18" spans="1:65" x14ac:dyDescent="0.25">
      <c r="A18" s="4"/>
      <c r="B18" s="75"/>
      <c r="C18" s="2"/>
      <c r="D18" s="2"/>
      <c r="E18" s="2"/>
      <c r="F18" s="90" t="str">
        <f>IF(NOT(ISBLANK(T5W_PRONNA[[#This Row],['#org+leader]])),VLOOKUP(T5W_PRONNA[[#This Row],['#org+leader]],Organizaciones!$A:$C,3,FALSE),"")</f>
        <v/>
      </c>
      <c r="G18" s="3" t="str">
        <f>IF(AND(NOT(ISBLANK(T5W_PRONNA[[#This Row],['#org+leader]])),T5W_PRONNA[[#This Row],['#meta+hrp]]="Sí"),
VLOOKUP(CONCATENATE($A$1, " # ",VLOOKUP( T5W_PRONNA[[#This Row],['#org+leader]],Clusters___Org[['#organization+name+selected]:['#meta+check_cluster_org]],2,FALSE)), Clusters___Org['#meta+check_cluster_org],1,FALSE),"")</f>
        <v/>
      </c>
      <c r="H18" s="2"/>
      <c r="I18" s="74" t="str" cm="1">
        <f t="array" ref="I18">IF(NOT(ISBLANK(T5W_PRONNA[[#This Row],['#project+code_name]])),VALUE(VLOOKUP(LEFT(T5W_PRONNA[[#This Row],['#project+code_name]],255),LEFT(Cluster___Org___Projects[['#project+code_name]:['#project+id]],255),2,FALSE)),"")</f>
        <v/>
      </c>
      <c r="J18"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8" s="2"/>
      <c r="L18" s="108" t="str">
        <f>IF(NOT(ISBLANK(T5W_PRONNA[[#This Row],['#org+impl]])),VLOOKUP(T5W_PRONNA[[#This Row],['#org+impl]],Organizaciones!$A:$C,3,FALSE),"")</f>
        <v/>
      </c>
      <c r="M18" s="1"/>
      <c r="N18" s="35" t="str" cm="1">
        <f t="array" aca="1" ref="N18" ca="1">IF(NOT(ISBLANK(T5W_PRONNA[[#This Row],['#adm1+name]])),
OFFSET(Admin1_1[[#Headers],['#adm1+name]],MATCH(T5W_PRONNA[[#This Row],['#adm1+name]],Admin1,0),1),
IF(ISNA(VLOOKUP(LEFT(T5W_PRONNA[[#This Row],['#project+code_name]],15),LEFT(Cluster___Org___Projects[['#project+code_name]:['#project+id]],15),2,FALSE))&lt;&gt;"", "","")
)</f>
        <v/>
      </c>
      <c r="O18" s="2"/>
      <c r="P18" s="70" t="str" cm="1">
        <f t="array" ref="P18">IF(NOT(ISBLANK(T5W_PRONNA[[#This Row],['#adm2+name]])),
CONCATENATE(T5W_PRONNA[[#This Row],['#adm1+code]],"-",T5W_PRONNA[[#This Row],['#adm2+name]]),
IF(ISNA(VLOOKUP(LEFT(T5W_PRONNA[[#This Row],['#project+code_name]],15),LEFT(Cluster___Org___Projects[['#project+code_name]:['#project+id]],15),2,FALSE))&lt;&gt;"", "","")
)</f>
        <v/>
      </c>
      <c r="Q18" s="35" t="str" cm="1">
        <f t="array" ref="Q18">IF(NOT(ISBLANK(T5W_PRONNA[[#This Row],['#adm2+name]])),
VLOOKUP(T5W_PRONNA[[#This Row],['#meta+check_adm1code_adm2name]],Admin2_1[#All],5,FALSE),
IF(ISNA(VLOOKUP(LEFT(T5W_PRONNA[[#This Row],['#project+code_name]],15),LEFT(Cluster___Org___Projects[['#project+code_name]:['#project+id]],15),2,FALSE))&lt;&gt;"", "","")
)</f>
        <v/>
      </c>
      <c r="R18" s="2"/>
      <c r="S18" s="70" t="str" cm="1">
        <f t="array" ref="S18">IF(NOT(ISBLANK(T5W_PRONNA[[#This Row],['#adm3+name]])),
CONCATENATE(T5W_PRONNA[[#This Row],['#adm2+code]],"-",T5W_PRONNA[[#This Row],['#adm3+name]]),
IF(ISNA(VLOOKUP(LEFT(T5W_PRONNA[[#This Row],['#project+code_name]],15),LEFT(Cluster___Org___Projects[['#project+code_name]:['#project+id]],15),2,FALSE))&lt;&gt;"", "","")
)</f>
        <v/>
      </c>
      <c r="T18" s="35" t="str" cm="1">
        <f t="array" ref="T18">IF(NOT(ISBLANK(T5W_PRONNA[[#This Row],['#adm3+name]])),
VLOOKUP(T5W_PRONNA[[#This Row],['#meta+check_adm2code_adm3name]],Admin3_1[#All],5,FALSE),
IF(ISNA(VLOOKUP(LEFT(T5W_PRONNA[[#This Row],['#project+code_name]],15),LEFT(Cluster___Org___Projects[['#project+code_name]:['#project+id]],15),2,FALSE))&lt;&gt;"", "","")
)</f>
        <v/>
      </c>
      <c r="U18" s="57"/>
      <c r="V18" s="2"/>
      <c r="W18" s="95"/>
      <c r="X18" s="96"/>
      <c r="Y18" s="35"/>
      <c r="Z18" s="2"/>
      <c r="AA18" s="2"/>
      <c r="AB18" s="3" t="str" cm="1">
        <f t="array" ref="AB18">IF(T5W_PRONNA[[#This Row],['#activity+name+selected]]&lt;&gt;"",VLOOKUP(LEFT(T5W_PRONNA[[#This Row],['#activity+name+selected]],255),LEFT(Logframe[['#activity+name+selected]:['#activity+indicator+unit]],255),2,FALSE),"")</f>
        <v/>
      </c>
      <c r="AC18" s="3" t="str" cm="1">
        <f t="array" ref="AC18">IF(T5W_PRONNA[[#This Row],['#activity+name+selected]]&lt;&gt;"",VLOOKUP(LEFT(T5W_PRONNA[[#This Row],['#activity+name+selected]],255),LEFT(Logframe[['#activity+name+selected]:['#activity+indicator+unit]],255),5,FALSE),"")</f>
        <v/>
      </c>
      <c r="AD18" s="47"/>
      <c r="AE18" s="27"/>
      <c r="AF18" s="54"/>
      <c r="AG18" s="49"/>
      <c r="AH18" s="42"/>
      <c r="AI18" s="49"/>
      <c r="AJ18" s="49"/>
      <c r="AK18" s="49"/>
      <c r="AL18" s="56"/>
      <c r="AM18" s="49"/>
      <c r="AN18" s="49"/>
      <c r="AO18" s="49"/>
      <c r="AP18" s="49"/>
      <c r="AQ18" s="49"/>
      <c r="AR18" s="49"/>
      <c r="AS18" s="49"/>
      <c r="AT18" s="52"/>
      <c r="AU18" s="27"/>
      <c r="AV18" s="27"/>
      <c r="AW18" s="49"/>
      <c r="AX18" s="52"/>
      <c r="AY18" s="49"/>
      <c r="AZ18" s="56"/>
      <c r="BA18" s="49"/>
      <c r="BB18" s="49"/>
      <c r="BC18" s="49"/>
      <c r="BD18" s="49"/>
      <c r="BE18" s="49"/>
      <c r="BF18" s="56"/>
      <c r="BG18" s="27"/>
      <c r="BH18" s="52"/>
      <c r="BI18" s="27"/>
      <c r="BJ18" s="52"/>
      <c r="BK18" s="27"/>
      <c r="BL18" s="27"/>
      <c r="BM18" s="1"/>
    </row>
    <row r="19" spans="1:65" x14ac:dyDescent="0.25">
      <c r="A19" s="4"/>
      <c r="B19" s="75"/>
      <c r="C19" s="2"/>
      <c r="D19" s="2"/>
      <c r="E19" s="2"/>
      <c r="F19" s="90" t="str">
        <f>IF(NOT(ISBLANK(T5W_PRONNA[[#This Row],['#org+leader]])),VLOOKUP(T5W_PRONNA[[#This Row],['#org+leader]],Organizaciones!$A:$C,3,FALSE),"")</f>
        <v/>
      </c>
      <c r="G19" s="3" t="str">
        <f>IF(AND(NOT(ISBLANK(T5W_PRONNA[[#This Row],['#org+leader]])),T5W_PRONNA[[#This Row],['#meta+hrp]]="Sí"),
VLOOKUP(CONCATENATE($A$1, " # ",VLOOKUP( T5W_PRONNA[[#This Row],['#org+leader]],Clusters___Org[['#organization+name+selected]:['#meta+check_cluster_org]],2,FALSE)), Clusters___Org['#meta+check_cluster_org],1,FALSE),"")</f>
        <v/>
      </c>
      <c r="H19" s="2"/>
      <c r="I19" s="74" t="str" cm="1">
        <f t="array" ref="I19">IF(NOT(ISBLANK(T5W_PRONNA[[#This Row],['#project+code_name]])),VALUE(VLOOKUP(LEFT(T5W_PRONNA[[#This Row],['#project+code_name]],255),LEFT(Cluster___Org___Projects[['#project+code_name]:['#project+id]],255),2,FALSE)),"")</f>
        <v/>
      </c>
      <c r="J19"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19" s="2"/>
      <c r="L19" s="108" t="str">
        <f>IF(NOT(ISBLANK(T5W_PRONNA[[#This Row],['#org+impl]])),VLOOKUP(T5W_PRONNA[[#This Row],['#org+impl]],Organizaciones!$A:$C,3,FALSE),"")</f>
        <v/>
      </c>
      <c r="M19" s="1"/>
      <c r="N19" s="35" t="str" cm="1">
        <f t="array" aca="1" ref="N19" ca="1">IF(NOT(ISBLANK(T5W_PRONNA[[#This Row],['#adm1+name]])),
OFFSET(Admin1_1[[#Headers],['#adm1+name]],MATCH(T5W_PRONNA[[#This Row],['#adm1+name]],Admin1,0),1),
IF(ISNA(VLOOKUP(LEFT(T5W_PRONNA[[#This Row],['#project+code_name]],15),LEFT(Cluster___Org___Projects[['#project+code_name]:['#project+id]],15),2,FALSE))&lt;&gt;"", "","")
)</f>
        <v/>
      </c>
      <c r="O19" s="2"/>
      <c r="P19" s="70" t="str" cm="1">
        <f t="array" ref="P19">IF(NOT(ISBLANK(T5W_PRONNA[[#This Row],['#adm2+name]])),
CONCATENATE(T5W_PRONNA[[#This Row],['#adm1+code]],"-",T5W_PRONNA[[#This Row],['#adm2+name]]),
IF(ISNA(VLOOKUP(LEFT(T5W_PRONNA[[#This Row],['#project+code_name]],15),LEFT(Cluster___Org___Projects[['#project+code_name]:['#project+id]],15),2,FALSE))&lt;&gt;"", "","")
)</f>
        <v/>
      </c>
      <c r="Q19" s="35" t="str" cm="1">
        <f t="array" ref="Q19">IF(NOT(ISBLANK(T5W_PRONNA[[#This Row],['#adm2+name]])),
VLOOKUP(T5W_PRONNA[[#This Row],['#meta+check_adm1code_adm2name]],Admin2_1[#All],5,FALSE),
IF(ISNA(VLOOKUP(LEFT(T5W_PRONNA[[#This Row],['#project+code_name]],15),LEFT(Cluster___Org___Projects[['#project+code_name]:['#project+id]],15),2,FALSE))&lt;&gt;"", "","")
)</f>
        <v/>
      </c>
      <c r="R19" s="2"/>
      <c r="S19" s="70" t="str" cm="1">
        <f t="array" ref="S19">IF(NOT(ISBLANK(T5W_PRONNA[[#This Row],['#adm3+name]])),
CONCATENATE(T5W_PRONNA[[#This Row],['#adm2+code]],"-",T5W_PRONNA[[#This Row],['#adm3+name]]),
IF(ISNA(VLOOKUP(LEFT(T5W_PRONNA[[#This Row],['#project+code_name]],15),LEFT(Cluster___Org___Projects[['#project+code_name]:['#project+id]],15),2,FALSE))&lt;&gt;"", "","")
)</f>
        <v/>
      </c>
      <c r="T19" s="35" t="str" cm="1">
        <f t="array" ref="T19">IF(NOT(ISBLANK(T5W_PRONNA[[#This Row],['#adm3+name]])),
VLOOKUP(T5W_PRONNA[[#This Row],['#meta+check_adm2code_adm3name]],Admin3_1[#All],5,FALSE),
IF(ISNA(VLOOKUP(LEFT(T5W_PRONNA[[#This Row],['#project+code_name]],15),LEFT(Cluster___Org___Projects[['#project+code_name]:['#project+id]],15),2,FALSE))&lt;&gt;"", "","")
)</f>
        <v/>
      </c>
      <c r="U19" s="57"/>
      <c r="V19" s="2"/>
      <c r="W19" s="95"/>
      <c r="X19" s="96"/>
      <c r="Y19" s="35"/>
      <c r="Z19" s="2"/>
      <c r="AA19" s="2"/>
      <c r="AB19" s="3" t="str" cm="1">
        <f t="array" ref="AB19">IF(T5W_PRONNA[[#This Row],['#activity+name+selected]]&lt;&gt;"",VLOOKUP(LEFT(T5W_PRONNA[[#This Row],['#activity+name+selected]],255),LEFT(Logframe[['#activity+name+selected]:['#activity+indicator+unit]],255),2,FALSE),"")</f>
        <v/>
      </c>
      <c r="AC19" s="3" t="str" cm="1">
        <f t="array" ref="AC19">IF(T5W_PRONNA[[#This Row],['#activity+name+selected]]&lt;&gt;"",VLOOKUP(LEFT(T5W_PRONNA[[#This Row],['#activity+name+selected]],255),LEFT(Logframe[['#activity+name+selected]:['#activity+indicator+unit]],255),5,FALSE),"")</f>
        <v/>
      </c>
      <c r="AD19" s="47"/>
      <c r="AE19" s="27"/>
      <c r="AF19" s="54"/>
      <c r="AG19" s="49"/>
      <c r="AH19" s="42"/>
      <c r="AI19" s="49"/>
      <c r="AJ19" s="49"/>
      <c r="AK19" s="49"/>
      <c r="AL19" s="56"/>
      <c r="AM19" s="49"/>
      <c r="AN19" s="49"/>
      <c r="AO19" s="49"/>
      <c r="AP19" s="49"/>
      <c r="AQ19" s="49"/>
      <c r="AR19" s="49"/>
      <c r="AS19" s="49"/>
      <c r="AT19" s="52"/>
      <c r="AU19" s="27"/>
      <c r="AV19" s="27"/>
      <c r="AW19" s="49"/>
      <c r="AX19" s="52"/>
      <c r="AY19" s="49"/>
      <c r="AZ19" s="56"/>
      <c r="BA19" s="49"/>
      <c r="BB19" s="49"/>
      <c r="BC19" s="49"/>
      <c r="BD19" s="49"/>
      <c r="BE19" s="49"/>
      <c r="BF19" s="56"/>
      <c r="BG19" s="27"/>
      <c r="BH19" s="52"/>
      <c r="BI19" s="27"/>
      <c r="BJ19" s="52"/>
      <c r="BK19" s="27"/>
      <c r="BL19" s="27"/>
      <c r="BM19" s="1"/>
    </row>
    <row r="20" spans="1:65" x14ac:dyDescent="0.25">
      <c r="A20" s="4"/>
      <c r="B20" s="75"/>
      <c r="C20" s="2"/>
      <c r="D20" s="2"/>
      <c r="E20" s="2"/>
      <c r="F20" s="90" t="str">
        <f>IF(NOT(ISBLANK(T5W_PRONNA[[#This Row],['#org+leader]])),VLOOKUP(T5W_PRONNA[[#This Row],['#org+leader]],Organizaciones!$A:$C,3,FALSE),"")</f>
        <v/>
      </c>
      <c r="G20" s="3" t="str">
        <f>IF(AND(NOT(ISBLANK(T5W_PRONNA[[#This Row],['#org+leader]])),T5W_PRONNA[[#This Row],['#meta+hrp]]="Sí"),
VLOOKUP(CONCATENATE($A$1, " # ",VLOOKUP( T5W_PRONNA[[#This Row],['#org+leader]],Clusters___Org[['#organization+name+selected]:['#meta+check_cluster_org]],2,FALSE)), Clusters___Org['#meta+check_cluster_org],1,FALSE),"")</f>
        <v/>
      </c>
      <c r="H20" s="2"/>
      <c r="I20" s="74" t="str" cm="1">
        <f t="array" ref="I20">IF(NOT(ISBLANK(T5W_PRONNA[[#This Row],['#project+code_name]])),VALUE(VLOOKUP(LEFT(T5W_PRONNA[[#This Row],['#project+code_name]],255),LEFT(Cluster___Org___Projects[['#project+code_name]:['#project+id]],255),2,FALSE)),"")</f>
        <v/>
      </c>
      <c r="J20"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0" s="2"/>
      <c r="L20" s="108" t="str">
        <f>IF(NOT(ISBLANK(T5W_PRONNA[[#This Row],['#org+impl]])),VLOOKUP(T5W_PRONNA[[#This Row],['#org+impl]],Organizaciones!$A:$C,3,FALSE),"")</f>
        <v/>
      </c>
      <c r="M20" s="1"/>
      <c r="N20" s="35" t="str" cm="1">
        <f t="array" aca="1" ref="N20" ca="1">IF(NOT(ISBLANK(T5W_PRONNA[[#This Row],['#adm1+name]])),
OFFSET(Admin1_1[[#Headers],['#adm1+name]],MATCH(T5W_PRONNA[[#This Row],['#adm1+name]],Admin1,0),1),
IF(ISNA(VLOOKUP(LEFT(T5W_PRONNA[[#This Row],['#project+code_name]],15),LEFT(Cluster___Org___Projects[['#project+code_name]:['#project+id]],15),2,FALSE))&lt;&gt;"", "","")
)</f>
        <v/>
      </c>
      <c r="O20" s="2"/>
      <c r="P20" s="70" t="str" cm="1">
        <f t="array" ref="P20">IF(NOT(ISBLANK(T5W_PRONNA[[#This Row],['#adm2+name]])),
CONCATENATE(T5W_PRONNA[[#This Row],['#adm1+code]],"-",T5W_PRONNA[[#This Row],['#adm2+name]]),
IF(ISNA(VLOOKUP(LEFT(T5W_PRONNA[[#This Row],['#project+code_name]],15),LEFT(Cluster___Org___Projects[['#project+code_name]:['#project+id]],15),2,FALSE))&lt;&gt;"", "","")
)</f>
        <v/>
      </c>
      <c r="Q20" s="35" t="str" cm="1">
        <f t="array" ref="Q20">IF(NOT(ISBLANK(T5W_PRONNA[[#This Row],['#adm2+name]])),
VLOOKUP(T5W_PRONNA[[#This Row],['#meta+check_adm1code_adm2name]],Admin2_1[#All],5,FALSE),
IF(ISNA(VLOOKUP(LEFT(T5W_PRONNA[[#This Row],['#project+code_name]],15),LEFT(Cluster___Org___Projects[['#project+code_name]:['#project+id]],15),2,FALSE))&lt;&gt;"", "","")
)</f>
        <v/>
      </c>
      <c r="R20" s="2"/>
      <c r="S20" s="70" t="str" cm="1">
        <f t="array" ref="S20">IF(NOT(ISBLANK(T5W_PRONNA[[#This Row],['#adm3+name]])),
CONCATENATE(T5W_PRONNA[[#This Row],['#adm2+code]],"-",T5W_PRONNA[[#This Row],['#adm3+name]]),
IF(ISNA(VLOOKUP(LEFT(T5W_PRONNA[[#This Row],['#project+code_name]],15),LEFT(Cluster___Org___Projects[['#project+code_name]:['#project+id]],15),2,FALSE))&lt;&gt;"", "","")
)</f>
        <v/>
      </c>
      <c r="T20" s="35" t="str" cm="1">
        <f t="array" ref="T20">IF(NOT(ISBLANK(T5W_PRONNA[[#This Row],['#adm3+name]])),
VLOOKUP(T5W_PRONNA[[#This Row],['#meta+check_adm2code_adm3name]],Admin3_1[#All],5,FALSE),
IF(ISNA(VLOOKUP(LEFT(T5W_PRONNA[[#This Row],['#project+code_name]],15),LEFT(Cluster___Org___Projects[['#project+code_name]:['#project+id]],15),2,FALSE))&lt;&gt;"", "","")
)</f>
        <v/>
      </c>
      <c r="U20" s="57"/>
      <c r="V20" s="2"/>
      <c r="W20" s="95"/>
      <c r="X20" s="96"/>
      <c r="Y20" s="35"/>
      <c r="Z20" s="2"/>
      <c r="AA20" s="2"/>
      <c r="AB20" s="3" t="str" cm="1">
        <f t="array" ref="AB20">IF(T5W_PRONNA[[#This Row],['#activity+name+selected]]&lt;&gt;"",VLOOKUP(LEFT(T5W_PRONNA[[#This Row],['#activity+name+selected]],255),LEFT(Logframe[['#activity+name+selected]:['#activity+indicator+unit]],255),2,FALSE),"")</f>
        <v/>
      </c>
      <c r="AC20" s="3" t="str" cm="1">
        <f t="array" ref="AC20">IF(T5W_PRONNA[[#This Row],['#activity+name+selected]]&lt;&gt;"",VLOOKUP(LEFT(T5W_PRONNA[[#This Row],['#activity+name+selected]],255),LEFT(Logframe[['#activity+name+selected]:['#activity+indicator+unit]],255),5,FALSE),"")</f>
        <v/>
      </c>
      <c r="AD20" s="47"/>
      <c r="AE20" s="27"/>
      <c r="AF20" s="54"/>
      <c r="AG20" s="49"/>
      <c r="AH20" s="42"/>
      <c r="AI20" s="49"/>
      <c r="AJ20" s="49"/>
      <c r="AK20" s="49"/>
      <c r="AL20" s="56"/>
      <c r="AM20" s="49"/>
      <c r="AN20" s="49"/>
      <c r="AO20" s="49"/>
      <c r="AP20" s="49"/>
      <c r="AQ20" s="49"/>
      <c r="AR20" s="49"/>
      <c r="AS20" s="49"/>
      <c r="AT20" s="52"/>
      <c r="AU20" s="27"/>
      <c r="AV20" s="27"/>
      <c r="AW20" s="49"/>
      <c r="AX20" s="52"/>
      <c r="AY20" s="49"/>
      <c r="AZ20" s="56"/>
      <c r="BA20" s="49"/>
      <c r="BB20" s="49"/>
      <c r="BC20" s="49"/>
      <c r="BD20" s="49"/>
      <c r="BE20" s="49"/>
      <c r="BF20" s="56"/>
      <c r="BG20" s="27"/>
      <c r="BH20" s="52"/>
      <c r="BI20" s="27"/>
      <c r="BJ20" s="52"/>
      <c r="BK20" s="27"/>
      <c r="BL20" s="27"/>
      <c r="BM20" s="1"/>
    </row>
    <row r="21" spans="1:65" x14ac:dyDescent="0.25">
      <c r="A21" s="4"/>
      <c r="B21" s="75"/>
      <c r="C21" s="2"/>
      <c r="D21" s="2"/>
      <c r="E21" s="2"/>
      <c r="F21" s="90" t="str">
        <f>IF(NOT(ISBLANK(T5W_PRONNA[[#This Row],['#org+leader]])),VLOOKUP(T5W_PRONNA[[#This Row],['#org+leader]],Organizaciones!$A:$C,3,FALSE),"")</f>
        <v/>
      </c>
      <c r="G21" s="3" t="str">
        <f>IF(AND(NOT(ISBLANK(T5W_PRONNA[[#This Row],['#org+leader]])),T5W_PRONNA[[#This Row],['#meta+hrp]]="Sí"),
VLOOKUP(CONCATENATE($A$1, " # ",VLOOKUP( T5W_PRONNA[[#This Row],['#org+leader]],Clusters___Org[['#organization+name+selected]:['#meta+check_cluster_org]],2,FALSE)), Clusters___Org['#meta+check_cluster_org],1,FALSE),"")</f>
        <v/>
      </c>
      <c r="H21" s="2"/>
      <c r="I21" s="74" t="str" cm="1">
        <f t="array" ref="I21">IF(NOT(ISBLANK(T5W_PRONNA[[#This Row],['#project+code_name]])),VALUE(VLOOKUP(LEFT(T5W_PRONNA[[#This Row],['#project+code_name]],255),LEFT(Cluster___Org___Projects[['#project+code_name]:['#project+id]],255),2,FALSE)),"")</f>
        <v/>
      </c>
      <c r="J21"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1" s="2"/>
      <c r="L21" s="108" t="str">
        <f>IF(NOT(ISBLANK(T5W_PRONNA[[#This Row],['#org+impl]])),VLOOKUP(T5W_PRONNA[[#This Row],['#org+impl]],Organizaciones!$A:$C,3,FALSE),"")</f>
        <v/>
      </c>
      <c r="M21" s="1"/>
      <c r="N21" s="35" t="str" cm="1">
        <f t="array" aca="1" ref="N21" ca="1">IF(NOT(ISBLANK(T5W_PRONNA[[#This Row],['#adm1+name]])),
OFFSET(Admin1_1[[#Headers],['#adm1+name]],MATCH(T5W_PRONNA[[#This Row],['#adm1+name]],Admin1,0),1),
IF(ISNA(VLOOKUP(LEFT(T5W_PRONNA[[#This Row],['#project+code_name]],15),LEFT(Cluster___Org___Projects[['#project+code_name]:['#project+id]],15),2,FALSE))&lt;&gt;"", "","")
)</f>
        <v/>
      </c>
      <c r="O21" s="2"/>
      <c r="P21" s="70" t="str" cm="1">
        <f t="array" ref="P21">IF(NOT(ISBLANK(T5W_PRONNA[[#This Row],['#adm2+name]])),
CONCATENATE(T5W_PRONNA[[#This Row],['#adm1+code]],"-",T5W_PRONNA[[#This Row],['#adm2+name]]),
IF(ISNA(VLOOKUP(LEFT(T5W_PRONNA[[#This Row],['#project+code_name]],15),LEFT(Cluster___Org___Projects[['#project+code_name]:['#project+id]],15),2,FALSE))&lt;&gt;"", "","")
)</f>
        <v/>
      </c>
      <c r="Q21" s="35" t="str" cm="1">
        <f t="array" ref="Q21">IF(NOT(ISBLANK(T5W_PRONNA[[#This Row],['#adm2+name]])),
VLOOKUP(T5W_PRONNA[[#This Row],['#meta+check_adm1code_adm2name]],Admin2_1[#All],5,FALSE),
IF(ISNA(VLOOKUP(LEFT(T5W_PRONNA[[#This Row],['#project+code_name]],15),LEFT(Cluster___Org___Projects[['#project+code_name]:['#project+id]],15),2,FALSE))&lt;&gt;"", "","")
)</f>
        <v/>
      </c>
      <c r="R21" s="2"/>
      <c r="S21" s="70" t="str" cm="1">
        <f t="array" ref="S21">IF(NOT(ISBLANK(T5W_PRONNA[[#This Row],['#adm3+name]])),
CONCATENATE(T5W_PRONNA[[#This Row],['#adm2+code]],"-",T5W_PRONNA[[#This Row],['#adm3+name]]),
IF(ISNA(VLOOKUP(LEFT(T5W_PRONNA[[#This Row],['#project+code_name]],15),LEFT(Cluster___Org___Projects[['#project+code_name]:['#project+id]],15),2,FALSE))&lt;&gt;"", "","")
)</f>
        <v/>
      </c>
      <c r="T21" s="35" t="str" cm="1">
        <f t="array" ref="T21">IF(NOT(ISBLANK(T5W_PRONNA[[#This Row],['#adm3+name]])),
VLOOKUP(T5W_PRONNA[[#This Row],['#meta+check_adm2code_adm3name]],Admin3_1[#All],5,FALSE),
IF(ISNA(VLOOKUP(LEFT(T5W_PRONNA[[#This Row],['#project+code_name]],15),LEFT(Cluster___Org___Projects[['#project+code_name]:['#project+id]],15),2,FALSE))&lt;&gt;"", "","")
)</f>
        <v/>
      </c>
      <c r="U21" s="57"/>
      <c r="V21" s="2"/>
      <c r="W21" s="95"/>
      <c r="X21" s="96"/>
      <c r="Y21" s="35"/>
      <c r="Z21" s="2"/>
      <c r="AA21" s="2"/>
      <c r="AB21" s="3" t="str" cm="1">
        <f t="array" ref="AB21">IF(T5W_PRONNA[[#This Row],['#activity+name+selected]]&lt;&gt;"",VLOOKUP(LEFT(T5W_PRONNA[[#This Row],['#activity+name+selected]],255),LEFT(Logframe[['#activity+name+selected]:['#activity+indicator+unit]],255),2,FALSE),"")</f>
        <v/>
      </c>
      <c r="AC21" s="3" t="str" cm="1">
        <f t="array" ref="AC21">IF(T5W_PRONNA[[#This Row],['#activity+name+selected]]&lt;&gt;"",VLOOKUP(LEFT(T5W_PRONNA[[#This Row],['#activity+name+selected]],255),LEFT(Logframe[['#activity+name+selected]:['#activity+indicator+unit]],255),5,FALSE),"")</f>
        <v/>
      </c>
      <c r="AD21" s="47"/>
      <c r="AE21" s="27"/>
      <c r="AF21" s="54"/>
      <c r="AG21" s="49"/>
      <c r="AH21" s="42"/>
      <c r="AI21" s="49"/>
      <c r="AJ21" s="49"/>
      <c r="AK21" s="49"/>
      <c r="AL21" s="56"/>
      <c r="AM21" s="49"/>
      <c r="AN21" s="49"/>
      <c r="AO21" s="49"/>
      <c r="AP21" s="49"/>
      <c r="AQ21" s="49"/>
      <c r="AR21" s="49"/>
      <c r="AS21" s="49"/>
      <c r="AT21" s="52"/>
      <c r="AU21" s="27"/>
      <c r="AV21" s="27"/>
      <c r="AW21" s="49"/>
      <c r="AX21" s="52"/>
      <c r="AY21" s="49"/>
      <c r="AZ21" s="56"/>
      <c r="BA21" s="49"/>
      <c r="BB21" s="49"/>
      <c r="BC21" s="49"/>
      <c r="BD21" s="49"/>
      <c r="BE21" s="49"/>
      <c r="BF21" s="56"/>
      <c r="BG21" s="27"/>
      <c r="BH21" s="52"/>
      <c r="BI21" s="27"/>
      <c r="BJ21" s="52"/>
      <c r="BK21" s="27"/>
      <c r="BL21" s="27"/>
      <c r="BM21" s="1"/>
    </row>
    <row r="22" spans="1:65" x14ac:dyDescent="0.25">
      <c r="A22" s="4"/>
      <c r="B22" s="75"/>
      <c r="C22" s="2"/>
      <c r="D22" s="2"/>
      <c r="E22" s="2"/>
      <c r="F22" s="90" t="str">
        <f>IF(NOT(ISBLANK(T5W_PRONNA[[#This Row],['#org+leader]])),VLOOKUP(T5W_PRONNA[[#This Row],['#org+leader]],Organizaciones!$A:$C,3,FALSE),"")</f>
        <v/>
      </c>
      <c r="G22" s="3" t="str">
        <f>IF(AND(NOT(ISBLANK(T5W_PRONNA[[#This Row],['#org+leader]])),T5W_PRONNA[[#This Row],['#meta+hrp]]="Sí"),
VLOOKUP(CONCATENATE($A$1, " # ",VLOOKUP( T5W_PRONNA[[#This Row],['#org+leader]],Clusters___Org[['#organization+name+selected]:['#meta+check_cluster_org]],2,FALSE)), Clusters___Org['#meta+check_cluster_org],1,FALSE),"")</f>
        <v/>
      </c>
      <c r="H22" s="2"/>
      <c r="I22" s="74" t="str" cm="1">
        <f t="array" ref="I22">IF(NOT(ISBLANK(T5W_PRONNA[[#This Row],['#project+code_name]])),VALUE(VLOOKUP(LEFT(T5W_PRONNA[[#This Row],['#project+code_name]],255),LEFT(Cluster___Org___Projects[['#project+code_name]:['#project+id]],255),2,FALSE)),"")</f>
        <v/>
      </c>
      <c r="J22"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2" s="2"/>
      <c r="L22" s="108" t="str">
        <f>IF(NOT(ISBLANK(T5W_PRONNA[[#This Row],['#org+impl]])),VLOOKUP(T5W_PRONNA[[#This Row],['#org+impl]],Organizaciones!$A:$C,3,FALSE),"")</f>
        <v/>
      </c>
      <c r="M22" s="1"/>
      <c r="N22" s="35" t="str" cm="1">
        <f t="array" aca="1" ref="N22" ca="1">IF(NOT(ISBLANK(T5W_PRONNA[[#This Row],['#adm1+name]])),
OFFSET(Admin1_1[[#Headers],['#adm1+name]],MATCH(T5W_PRONNA[[#This Row],['#adm1+name]],Admin1,0),1),
IF(ISNA(VLOOKUP(LEFT(T5W_PRONNA[[#This Row],['#project+code_name]],15),LEFT(Cluster___Org___Projects[['#project+code_name]:['#project+id]],15),2,FALSE))&lt;&gt;"", "","")
)</f>
        <v/>
      </c>
      <c r="O22" s="2"/>
      <c r="P22" s="70" t="str" cm="1">
        <f t="array" ref="P22">IF(NOT(ISBLANK(T5W_PRONNA[[#This Row],['#adm2+name]])),
CONCATENATE(T5W_PRONNA[[#This Row],['#adm1+code]],"-",T5W_PRONNA[[#This Row],['#adm2+name]]),
IF(ISNA(VLOOKUP(LEFT(T5W_PRONNA[[#This Row],['#project+code_name]],15),LEFT(Cluster___Org___Projects[['#project+code_name]:['#project+id]],15),2,FALSE))&lt;&gt;"", "","")
)</f>
        <v/>
      </c>
      <c r="Q22" s="35" t="str" cm="1">
        <f t="array" ref="Q22">IF(NOT(ISBLANK(T5W_PRONNA[[#This Row],['#adm2+name]])),
VLOOKUP(T5W_PRONNA[[#This Row],['#meta+check_adm1code_adm2name]],Admin2_1[#All],5,FALSE),
IF(ISNA(VLOOKUP(LEFT(T5W_PRONNA[[#This Row],['#project+code_name]],15),LEFT(Cluster___Org___Projects[['#project+code_name]:['#project+id]],15),2,FALSE))&lt;&gt;"", "","")
)</f>
        <v/>
      </c>
      <c r="R22" s="2"/>
      <c r="S22" s="70" t="str" cm="1">
        <f t="array" ref="S22">IF(NOT(ISBLANK(T5W_PRONNA[[#This Row],['#adm3+name]])),
CONCATENATE(T5W_PRONNA[[#This Row],['#adm2+code]],"-",T5W_PRONNA[[#This Row],['#adm3+name]]),
IF(ISNA(VLOOKUP(LEFT(T5W_PRONNA[[#This Row],['#project+code_name]],15),LEFT(Cluster___Org___Projects[['#project+code_name]:['#project+id]],15),2,FALSE))&lt;&gt;"", "","")
)</f>
        <v/>
      </c>
      <c r="T22" s="35" t="str" cm="1">
        <f t="array" ref="T22">IF(NOT(ISBLANK(T5W_PRONNA[[#This Row],['#adm3+name]])),
VLOOKUP(T5W_PRONNA[[#This Row],['#meta+check_adm2code_adm3name]],Admin3_1[#All],5,FALSE),
IF(ISNA(VLOOKUP(LEFT(T5W_PRONNA[[#This Row],['#project+code_name]],15),LEFT(Cluster___Org___Projects[['#project+code_name]:['#project+id]],15),2,FALSE))&lt;&gt;"", "","")
)</f>
        <v/>
      </c>
      <c r="U22" s="57"/>
      <c r="V22" s="2"/>
      <c r="W22" s="95"/>
      <c r="X22" s="96"/>
      <c r="Y22" s="35"/>
      <c r="Z22" s="2"/>
      <c r="AA22" s="2"/>
      <c r="AB22" s="3" t="str" cm="1">
        <f t="array" ref="AB22">IF(T5W_PRONNA[[#This Row],['#activity+name+selected]]&lt;&gt;"",VLOOKUP(LEFT(T5W_PRONNA[[#This Row],['#activity+name+selected]],255),LEFT(Logframe[['#activity+name+selected]:['#activity+indicator+unit]],255),2,FALSE),"")</f>
        <v/>
      </c>
      <c r="AC22" s="3" t="str" cm="1">
        <f t="array" ref="AC22">IF(T5W_PRONNA[[#This Row],['#activity+name+selected]]&lt;&gt;"",VLOOKUP(LEFT(T5W_PRONNA[[#This Row],['#activity+name+selected]],255),LEFT(Logframe[['#activity+name+selected]:['#activity+indicator+unit]],255),5,FALSE),"")</f>
        <v/>
      </c>
      <c r="AD22" s="47"/>
      <c r="AE22" s="27"/>
      <c r="AF22" s="54"/>
      <c r="AG22" s="49"/>
      <c r="AH22" s="42"/>
      <c r="AI22" s="49"/>
      <c r="AJ22" s="49"/>
      <c r="AK22" s="49"/>
      <c r="AL22" s="56"/>
      <c r="AM22" s="49"/>
      <c r="AN22" s="49"/>
      <c r="AO22" s="49"/>
      <c r="AP22" s="49"/>
      <c r="AQ22" s="49"/>
      <c r="AR22" s="49"/>
      <c r="AS22" s="49"/>
      <c r="AT22" s="52"/>
      <c r="AU22" s="27"/>
      <c r="AV22" s="27"/>
      <c r="AW22" s="49"/>
      <c r="AX22" s="52"/>
      <c r="AY22" s="49"/>
      <c r="AZ22" s="56"/>
      <c r="BA22" s="49"/>
      <c r="BB22" s="49"/>
      <c r="BC22" s="49"/>
      <c r="BD22" s="49"/>
      <c r="BE22" s="49"/>
      <c r="BF22" s="56"/>
      <c r="BG22" s="27"/>
      <c r="BH22" s="52"/>
      <c r="BI22" s="27"/>
      <c r="BJ22" s="52"/>
      <c r="BK22" s="27"/>
      <c r="BL22" s="27"/>
      <c r="BM22" s="1"/>
    </row>
    <row r="23" spans="1:65" x14ac:dyDescent="0.25">
      <c r="A23" s="4"/>
      <c r="B23" s="75"/>
      <c r="C23" s="2"/>
      <c r="D23" s="2"/>
      <c r="E23" s="2"/>
      <c r="F23" s="90" t="str">
        <f>IF(NOT(ISBLANK(T5W_PRONNA[[#This Row],['#org+leader]])),VLOOKUP(T5W_PRONNA[[#This Row],['#org+leader]],Organizaciones!$A:$C,3,FALSE),"")</f>
        <v/>
      </c>
      <c r="G23" s="3" t="str">
        <f>IF(AND(NOT(ISBLANK(T5W_PRONNA[[#This Row],['#org+leader]])),T5W_PRONNA[[#This Row],['#meta+hrp]]="Sí"),
VLOOKUP(CONCATENATE($A$1, " # ",VLOOKUP( T5W_PRONNA[[#This Row],['#org+leader]],Clusters___Org[['#organization+name+selected]:['#meta+check_cluster_org]],2,FALSE)), Clusters___Org['#meta+check_cluster_org],1,FALSE),"")</f>
        <v/>
      </c>
      <c r="H23" s="2"/>
      <c r="I23" s="74" t="str" cm="1">
        <f t="array" ref="I23">IF(NOT(ISBLANK(T5W_PRONNA[[#This Row],['#project+code_name]])),VALUE(VLOOKUP(LEFT(T5W_PRONNA[[#This Row],['#project+code_name]],255),LEFT(Cluster___Org___Projects[['#project+code_name]:['#project+id]],255),2,FALSE)),"")</f>
        <v/>
      </c>
      <c r="J23"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3" s="2"/>
      <c r="L23" s="108" t="str">
        <f>IF(NOT(ISBLANK(T5W_PRONNA[[#This Row],['#org+impl]])),VLOOKUP(T5W_PRONNA[[#This Row],['#org+impl]],Organizaciones!$A:$C,3,FALSE),"")</f>
        <v/>
      </c>
      <c r="M23" s="1"/>
      <c r="N23" s="35" t="str" cm="1">
        <f t="array" aca="1" ref="N23" ca="1">IF(NOT(ISBLANK(T5W_PRONNA[[#This Row],['#adm1+name]])),
OFFSET(Admin1_1[[#Headers],['#adm1+name]],MATCH(T5W_PRONNA[[#This Row],['#adm1+name]],Admin1,0),1),
IF(ISNA(VLOOKUP(LEFT(T5W_PRONNA[[#This Row],['#project+code_name]],15),LEFT(Cluster___Org___Projects[['#project+code_name]:['#project+id]],15),2,FALSE))&lt;&gt;"", "","")
)</f>
        <v/>
      </c>
      <c r="O23" s="2"/>
      <c r="P23" s="70" t="str" cm="1">
        <f t="array" ref="P23">IF(NOT(ISBLANK(T5W_PRONNA[[#This Row],['#adm2+name]])),
CONCATENATE(T5W_PRONNA[[#This Row],['#adm1+code]],"-",T5W_PRONNA[[#This Row],['#adm2+name]]),
IF(ISNA(VLOOKUP(LEFT(T5W_PRONNA[[#This Row],['#project+code_name]],15),LEFT(Cluster___Org___Projects[['#project+code_name]:['#project+id]],15),2,FALSE))&lt;&gt;"", "","")
)</f>
        <v/>
      </c>
      <c r="Q23" s="35" t="str" cm="1">
        <f t="array" ref="Q23">IF(NOT(ISBLANK(T5W_PRONNA[[#This Row],['#adm2+name]])),
VLOOKUP(T5W_PRONNA[[#This Row],['#meta+check_adm1code_adm2name]],Admin2_1[#All],5,FALSE),
IF(ISNA(VLOOKUP(LEFT(T5W_PRONNA[[#This Row],['#project+code_name]],15),LEFT(Cluster___Org___Projects[['#project+code_name]:['#project+id]],15),2,FALSE))&lt;&gt;"", "","")
)</f>
        <v/>
      </c>
      <c r="R23" s="2"/>
      <c r="S23" s="70" t="str" cm="1">
        <f t="array" ref="S23">IF(NOT(ISBLANK(T5W_PRONNA[[#This Row],['#adm3+name]])),
CONCATENATE(T5W_PRONNA[[#This Row],['#adm2+code]],"-",T5W_PRONNA[[#This Row],['#adm3+name]]),
IF(ISNA(VLOOKUP(LEFT(T5W_PRONNA[[#This Row],['#project+code_name]],15),LEFT(Cluster___Org___Projects[['#project+code_name]:['#project+id]],15),2,FALSE))&lt;&gt;"", "","")
)</f>
        <v/>
      </c>
      <c r="T23" s="35" t="str" cm="1">
        <f t="array" ref="T23">IF(NOT(ISBLANK(T5W_PRONNA[[#This Row],['#adm3+name]])),
VLOOKUP(T5W_PRONNA[[#This Row],['#meta+check_adm2code_adm3name]],Admin3_1[#All],5,FALSE),
IF(ISNA(VLOOKUP(LEFT(T5W_PRONNA[[#This Row],['#project+code_name]],15),LEFT(Cluster___Org___Projects[['#project+code_name]:['#project+id]],15),2,FALSE))&lt;&gt;"", "","")
)</f>
        <v/>
      </c>
      <c r="U23" s="57"/>
      <c r="V23" s="2"/>
      <c r="W23" s="95"/>
      <c r="X23" s="96"/>
      <c r="Y23" s="35"/>
      <c r="Z23" s="2"/>
      <c r="AA23" s="2"/>
      <c r="AB23" s="3" t="str" cm="1">
        <f t="array" ref="AB23">IF(T5W_PRONNA[[#This Row],['#activity+name+selected]]&lt;&gt;"",VLOOKUP(LEFT(T5W_PRONNA[[#This Row],['#activity+name+selected]],255),LEFT(Logframe[['#activity+name+selected]:['#activity+indicator+unit]],255),2,FALSE),"")</f>
        <v/>
      </c>
      <c r="AC23" s="3" t="str" cm="1">
        <f t="array" ref="AC23">IF(T5W_PRONNA[[#This Row],['#activity+name+selected]]&lt;&gt;"",VLOOKUP(LEFT(T5W_PRONNA[[#This Row],['#activity+name+selected]],255),LEFT(Logframe[['#activity+name+selected]:['#activity+indicator+unit]],255),5,FALSE),"")</f>
        <v/>
      </c>
      <c r="AD23" s="47"/>
      <c r="AE23" s="27"/>
      <c r="AF23" s="54"/>
      <c r="AG23" s="49"/>
      <c r="AH23" s="42"/>
      <c r="AI23" s="49"/>
      <c r="AJ23" s="49"/>
      <c r="AK23" s="49"/>
      <c r="AL23" s="56"/>
      <c r="AM23" s="49"/>
      <c r="AN23" s="49"/>
      <c r="AO23" s="49"/>
      <c r="AP23" s="49"/>
      <c r="AQ23" s="49"/>
      <c r="AR23" s="49"/>
      <c r="AS23" s="49"/>
      <c r="AT23" s="52"/>
      <c r="AU23" s="27"/>
      <c r="AV23" s="27"/>
      <c r="AW23" s="49"/>
      <c r="AX23" s="52"/>
      <c r="AY23" s="49"/>
      <c r="AZ23" s="56"/>
      <c r="BA23" s="49"/>
      <c r="BB23" s="49"/>
      <c r="BC23" s="49"/>
      <c r="BD23" s="49"/>
      <c r="BE23" s="49"/>
      <c r="BF23" s="56"/>
      <c r="BG23" s="27"/>
      <c r="BH23" s="52"/>
      <c r="BI23" s="27"/>
      <c r="BJ23" s="52"/>
      <c r="BK23" s="27"/>
      <c r="BL23" s="27"/>
      <c r="BM23" s="1"/>
    </row>
    <row r="24" spans="1:65" x14ac:dyDescent="0.25">
      <c r="A24" s="4"/>
      <c r="B24" s="75"/>
      <c r="C24" s="2"/>
      <c r="D24" s="2"/>
      <c r="E24" s="2"/>
      <c r="F24" s="90" t="str">
        <f>IF(NOT(ISBLANK(T5W_PRONNA[[#This Row],['#org+leader]])),VLOOKUP(T5W_PRONNA[[#This Row],['#org+leader]],Organizaciones!$A:$C,3,FALSE),"")</f>
        <v/>
      </c>
      <c r="G24" s="3" t="str">
        <f>IF(AND(NOT(ISBLANK(T5W_PRONNA[[#This Row],['#org+leader]])),T5W_PRONNA[[#This Row],['#meta+hrp]]="Sí"),
VLOOKUP(CONCATENATE($A$1, " # ",VLOOKUP( T5W_PRONNA[[#This Row],['#org+leader]],Clusters___Org[['#organization+name+selected]:['#meta+check_cluster_org]],2,FALSE)), Clusters___Org['#meta+check_cluster_org],1,FALSE),"")</f>
        <v/>
      </c>
      <c r="H24" s="2"/>
      <c r="I24" s="74" t="str" cm="1">
        <f t="array" ref="I24">IF(NOT(ISBLANK(T5W_PRONNA[[#This Row],['#project+code_name]])),VALUE(VLOOKUP(LEFT(T5W_PRONNA[[#This Row],['#project+code_name]],255),LEFT(Cluster___Org___Projects[['#project+code_name]:['#project+id]],255),2,FALSE)),"")</f>
        <v/>
      </c>
      <c r="J24"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4" s="2"/>
      <c r="L24" s="108" t="str">
        <f>IF(NOT(ISBLANK(T5W_PRONNA[[#This Row],['#org+impl]])),VLOOKUP(T5W_PRONNA[[#This Row],['#org+impl]],Organizaciones!$A:$C,3,FALSE),"")</f>
        <v/>
      </c>
      <c r="M24" s="1"/>
      <c r="N24" s="35" t="str" cm="1">
        <f t="array" aca="1" ref="N24" ca="1">IF(NOT(ISBLANK(T5W_PRONNA[[#This Row],['#adm1+name]])),
OFFSET(Admin1_1[[#Headers],['#adm1+name]],MATCH(T5W_PRONNA[[#This Row],['#adm1+name]],Admin1,0),1),
IF(ISNA(VLOOKUP(LEFT(T5W_PRONNA[[#This Row],['#project+code_name]],15),LEFT(Cluster___Org___Projects[['#project+code_name]:['#project+id]],15),2,FALSE))&lt;&gt;"", "","")
)</f>
        <v/>
      </c>
      <c r="O24" s="2"/>
      <c r="P24" s="70" t="str" cm="1">
        <f t="array" ref="P24">IF(NOT(ISBLANK(T5W_PRONNA[[#This Row],['#adm2+name]])),
CONCATENATE(T5W_PRONNA[[#This Row],['#adm1+code]],"-",T5W_PRONNA[[#This Row],['#adm2+name]]),
IF(ISNA(VLOOKUP(LEFT(T5W_PRONNA[[#This Row],['#project+code_name]],15),LEFT(Cluster___Org___Projects[['#project+code_name]:['#project+id]],15),2,FALSE))&lt;&gt;"", "","")
)</f>
        <v/>
      </c>
      <c r="Q24" s="35" t="str" cm="1">
        <f t="array" ref="Q24">IF(NOT(ISBLANK(T5W_PRONNA[[#This Row],['#adm2+name]])),
VLOOKUP(T5W_PRONNA[[#This Row],['#meta+check_adm1code_adm2name]],Admin2_1[#All],5,FALSE),
IF(ISNA(VLOOKUP(LEFT(T5W_PRONNA[[#This Row],['#project+code_name]],15),LEFT(Cluster___Org___Projects[['#project+code_name]:['#project+id]],15),2,FALSE))&lt;&gt;"", "","")
)</f>
        <v/>
      </c>
      <c r="R24" s="2"/>
      <c r="S24" s="70" t="str" cm="1">
        <f t="array" ref="S24">IF(NOT(ISBLANK(T5W_PRONNA[[#This Row],['#adm3+name]])),
CONCATENATE(T5W_PRONNA[[#This Row],['#adm2+code]],"-",T5W_PRONNA[[#This Row],['#adm3+name]]),
IF(ISNA(VLOOKUP(LEFT(T5W_PRONNA[[#This Row],['#project+code_name]],15),LEFT(Cluster___Org___Projects[['#project+code_name]:['#project+id]],15),2,FALSE))&lt;&gt;"", "","")
)</f>
        <v/>
      </c>
      <c r="T24" s="35" t="str" cm="1">
        <f t="array" ref="T24">IF(NOT(ISBLANK(T5W_PRONNA[[#This Row],['#adm3+name]])),
VLOOKUP(T5W_PRONNA[[#This Row],['#meta+check_adm2code_adm3name]],Admin3_1[#All],5,FALSE),
IF(ISNA(VLOOKUP(LEFT(T5W_PRONNA[[#This Row],['#project+code_name]],15),LEFT(Cluster___Org___Projects[['#project+code_name]:['#project+id]],15),2,FALSE))&lt;&gt;"", "","")
)</f>
        <v/>
      </c>
      <c r="U24" s="57"/>
      <c r="V24" s="2"/>
      <c r="W24" s="95"/>
      <c r="X24" s="96"/>
      <c r="Y24" s="35"/>
      <c r="Z24" s="2"/>
      <c r="AA24" s="2"/>
      <c r="AB24" s="3" t="str" cm="1">
        <f t="array" ref="AB24">IF(T5W_PRONNA[[#This Row],['#activity+name+selected]]&lt;&gt;"",VLOOKUP(LEFT(T5W_PRONNA[[#This Row],['#activity+name+selected]],255),LEFT(Logframe[['#activity+name+selected]:['#activity+indicator+unit]],255),2,FALSE),"")</f>
        <v/>
      </c>
      <c r="AC24" s="3" t="str" cm="1">
        <f t="array" ref="AC24">IF(T5W_PRONNA[[#This Row],['#activity+name+selected]]&lt;&gt;"",VLOOKUP(LEFT(T5W_PRONNA[[#This Row],['#activity+name+selected]],255),LEFT(Logframe[['#activity+name+selected]:['#activity+indicator+unit]],255),5,FALSE),"")</f>
        <v/>
      </c>
      <c r="AD24" s="47"/>
      <c r="AE24" s="27"/>
      <c r="AF24" s="54"/>
      <c r="AG24" s="49"/>
      <c r="AH24" s="42"/>
      <c r="AI24" s="49"/>
      <c r="AJ24" s="49"/>
      <c r="AK24" s="49"/>
      <c r="AL24" s="56"/>
      <c r="AM24" s="49"/>
      <c r="AN24" s="49"/>
      <c r="AO24" s="49"/>
      <c r="AP24" s="49"/>
      <c r="AQ24" s="49"/>
      <c r="AR24" s="49"/>
      <c r="AS24" s="49"/>
      <c r="AT24" s="52"/>
      <c r="AU24" s="27"/>
      <c r="AV24" s="27"/>
      <c r="AW24" s="49"/>
      <c r="AX24" s="52"/>
      <c r="AY24" s="49"/>
      <c r="AZ24" s="56"/>
      <c r="BA24" s="49"/>
      <c r="BB24" s="49"/>
      <c r="BC24" s="49"/>
      <c r="BD24" s="49"/>
      <c r="BE24" s="49"/>
      <c r="BF24" s="56"/>
      <c r="BG24" s="27"/>
      <c r="BH24" s="52"/>
      <c r="BI24" s="27"/>
      <c r="BJ24" s="52"/>
      <c r="BK24" s="27"/>
      <c r="BL24" s="27"/>
      <c r="BM24" s="1"/>
    </row>
    <row r="25" spans="1:65" x14ac:dyDescent="0.25">
      <c r="A25" s="4"/>
      <c r="B25" s="75"/>
      <c r="C25" s="2"/>
      <c r="D25" s="2"/>
      <c r="E25" s="2"/>
      <c r="F25" s="90" t="str">
        <f>IF(NOT(ISBLANK(T5W_PRONNA[[#This Row],['#org+leader]])),VLOOKUP(T5W_PRONNA[[#This Row],['#org+leader]],Organizaciones!$A:$C,3,FALSE),"")</f>
        <v/>
      </c>
      <c r="G25" s="3" t="str">
        <f>IF(AND(NOT(ISBLANK(T5W_PRONNA[[#This Row],['#org+leader]])),T5W_PRONNA[[#This Row],['#meta+hrp]]="Sí"),
VLOOKUP(CONCATENATE($A$1, " # ",VLOOKUP( T5W_PRONNA[[#This Row],['#org+leader]],Clusters___Org[['#organization+name+selected]:['#meta+check_cluster_org]],2,FALSE)), Clusters___Org['#meta+check_cluster_org],1,FALSE),"")</f>
        <v/>
      </c>
      <c r="H25" s="2"/>
      <c r="I25" s="74" t="str" cm="1">
        <f t="array" ref="I25">IF(NOT(ISBLANK(T5W_PRONNA[[#This Row],['#project+code_name]])),VALUE(VLOOKUP(LEFT(T5W_PRONNA[[#This Row],['#project+code_name]],255),LEFT(Cluster___Org___Projects[['#project+code_name]:['#project+id]],255),2,FALSE)),"")</f>
        <v/>
      </c>
      <c r="J25"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5" s="2"/>
      <c r="L25" s="108" t="str">
        <f>IF(NOT(ISBLANK(T5W_PRONNA[[#This Row],['#org+impl]])),VLOOKUP(T5W_PRONNA[[#This Row],['#org+impl]],Organizaciones!$A:$C,3,FALSE),"")</f>
        <v/>
      </c>
      <c r="M25" s="1"/>
      <c r="N25" s="35" t="str" cm="1">
        <f t="array" aca="1" ref="N25" ca="1">IF(NOT(ISBLANK(T5W_PRONNA[[#This Row],['#adm1+name]])),
OFFSET(Admin1_1[[#Headers],['#adm1+name]],MATCH(T5W_PRONNA[[#This Row],['#adm1+name]],Admin1,0),1),
IF(ISNA(VLOOKUP(LEFT(T5W_PRONNA[[#This Row],['#project+code_name]],15),LEFT(Cluster___Org___Projects[['#project+code_name]:['#project+id]],15),2,FALSE))&lt;&gt;"", "","")
)</f>
        <v/>
      </c>
      <c r="O25" s="2"/>
      <c r="P25" s="70" t="str" cm="1">
        <f t="array" ref="P25">IF(NOT(ISBLANK(T5W_PRONNA[[#This Row],['#adm2+name]])),
CONCATENATE(T5W_PRONNA[[#This Row],['#adm1+code]],"-",T5W_PRONNA[[#This Row],['#adm2+name]]),
IF(ISNA(VLOOKUP(LEFT(T5W_PRONNA[[#This Row],['#project+code_name]],15),LEFT(Cluster___Org___Projects[['#project+code_name]:['#project+id]],15),2,FALSE))&lt;&gt;"", "","")
)</f>
        <v/>
      </c>
      <c r="Q25" s="35" t="str" cm="1">
        <f t="array" ref="Q25">IF(NOT(ISBLANK(T5W_PRONNA[[#This Row],['#adm2+name]])),
VLOOKUP(T5W_PRONNA[[#This Row],['#meta+check_adm1code_adm2name]],Admin2_1[#All],5,FALSE),
IF(ISNA(VLOOKUP(LEFT(T5W_PRONNA[[#This Row],['#project+code_name]],15),LEFT(Cluster___Org___Projects[['#project+code_name]:['#project+id]],15),2,FALSE))&lt;&gt;"", "","")
)</f>
        <v/>
      </c>
      <c r="R25" s="2"/>
      <c r="S25" s="70" t="str" cm="1">
        <f t="array" ref="S25">IF(NOT(ISBLANK(T5W_PRONNA[[#This Row],['#adm3+name]])),
CONCATENATE(T5W_PRONNA[[#This Row],['#adm2+code]],"-",T5W_PRONNA[[#This Row],['#adm3+name]]),
IF(ISNA(VLOOKUP(LEFT(T5W_PRONNA[[#This Row],['#project+code_name]],15),LEFT(Cluster___Org___Projects[['#project+code_name]:['#project+id]],15),2,FALSE))&lt;&gt;"", "","")
)</f>
        <v/>
      </c>
      <c r="T25" s="35" t="str" cm="1">
        <f t="array" ref="T25">IF(NOT(ISBLANK(T5W_PRONNA[[#This Row],['#adm3+name]])),
VLOOKUP(T5W_PRONNA[[#This Row],['#meta+check_adm2code_adm3name]],Admin3_1[#All],5,FALSE),
IF(ISNA(VLOOKUP(LEFT(T5W_PRONNA[[#This Row],['#project+code_name]],15),LEFT(Cluster___Org___Projects[['#project+code_name]:['#project+id]],15),2,FALSE))&lt;&gt;"", "","")
)</f>
        <v/>
      </c>
      <c r="U25" s="57"/>
      <c r="V25" s="2"/>
      <c r="W25" s="95"/>
      <c r="X25" s="96"/>
      <c r="Y25" s="35"/>
      <c r="Z25" s="2"/>
      <c r="AA25" s="2"/>
      <c r="AB25" s="3" t="str" cm="1">
        <f t="array" ref="AB25">IF(T5W_PRONNA[[#This Row],['#activity+name+selected]]&lt;&gt;"",VLOOKUP(LEFT(T5W_PRONNA[[#This Row],['#activity+name+selected]],255),LEFT(Logframe[['#activity+name+selected]:['#activity+indicator+unit]],255),2,FALSE),"")</f>
        <v/>
      </c>
      <c r="AC25" s="3" t="str" cm="1">
        <f t="array" ref="AC25">IF(T5W_PRONNA[[#This Row],['#activity+name+selected]]&lt;&gt;"",VLOOKUP(LEFT(T5W_PRONNA[[#This Row],['#activity+name+selected]],255),LEFT(Logframe[['#activity+name+selected]:['#activity+indicator+unit]],255),5,FALSE),"")</f>
        <v/>
      </c>
      <c r="AD25" s="47"/>
      <c r="AE25" s="27"/>
      <c r="AF25" s="54"/>
      <c r="AG25" s="49"/>
      <c r="AH25" s="42"/>
      <c r="AI25" s="49"/>
      <c r="AJ25" s="49"/>
      <c r="AK25" s="49"/>
      <c r="AL25" s="56"/>
      <c r="AM25" s="49"/>
      <c r="AN25" s="49"/>
      <c r="AO25" s="49"/>
      <c r="AP25" s="49"/>
      <c r="AQ25" s="49"/>
      <c r="AR25" s="49"/>
      <c r="AS25" s="49"/>
      <c r="AT25" s="52"/>
      <c r="AU25" s="27"/>
      <c r="AV25" s="27"/>
      <c r="AW25" s="49"/>
      <c r="AX25" s="52"/>
      <c r="AY25" s="49"/>
      <c r="AZ25" s="56"/>
      <c r="BA25" s="49"/>
      <c r="BB25" s="49"/>
      <c r="BC25" s="49"/>
      <c r="BD25" s="49"/>
      <c r="BE25" s="49"/>
      <c r="BF25" s="56"/>
      <c r="BG25" s="27"/>
      <c r="BH25" s="52"/>
      <c r="BI25" s="27"/>
      <c r="BJ25" s="52"/>
      <c r="BK25" s="27"/>
      <c r="BL25" s="27"/>
      <c r="BM25" s="1"/>
    </row>
    <row r="26" spans="1:65" x14ac:dyDescent="0.25">
      <c r="A26" s="4"/>
      <c r="B26" s="75"/>
      <c r="C26" s="2"/>
      <c r="D26" s="2"/>
      <c r="E26" s="2"/>
      <c r="F26" s="90" t="str">
        <f>IF(NOT(ISBLANK(T5W_PRONNA[[#This Row],['#org+leader]])),VLOOKUP(T5W_PRONNA[[#This Row],['#org+leader]],Organizaciones!$A:$C,3,FALSE),"")</f>
        <v/>
      </c>
      <c r="G26" s="3" t="str">
        <f>IF(AND(NOT(ISBLANK(T5W_PRONNA[[#This Row],['#org+leader]])),T5W_PRONNA[[#This Row],['#meta+hrp]]="Sí"),
VLOOKUP(CONCATENATE($A$1, " # ",VLOOKUP( T5W_PRONNA[[#This Row],['#org+leader]],Clusters___Org[['#organization+name+selected]:['#meta+check_cluster_org]],2,FALSE)), Clusters___Org['#meta+check_cluster_org],1,FALSE),"")</f>
        <v/>
      </c>
      <c r="H26" s="2"/>
      <c r="I26" s="74" t="str" cm="1">
        <f t="array" ref="I26">IF(NOT(ISBLANK(T5W_PRONNA[[#This Row],['#project+code_name]])),VALUE(VLOOKUP(LEFT(T5W_PRONNA[[#This Row],['#project+code_name]],255),LEFT(Cluster___Org___Projects[['#project+code_name]:['#project+id]],255),2,FALSE)),"")</f>
        <v/>
      </c>
      <c r="J26"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6" s="2"/>
      <c r="L26" s="108" t="str">
        <f>IF(NOT(ISBLANK(T5W_PRONNA[[#This Row],['#org+impl]])),VLOOKUP(T5W_PRONNA[[#This Row],['#org+impl]],Organizaciones!$A:$C,3,FALSE),"")</f>
        <v/>
      </c>
      <c r="M26" s="1"/>
      <c r="N26" s="35" t="str" cm="1">
        <f t="array" aca="1" ref="N26" ca="1">IF(NOT(ISBLANK(T5W_PRONNA[[#This Row],['#adm1+name]])),
OFFSET(Admin1_1[[#Headers],['#adm1+name]],MATCH(T5W_PRONNA[[#This Row],['#adm1+name]],Admin1,0),1),
IF(ISNA(VLOOKUP(LEFT(T5W_PRONNA[[#This Row],['#project+code_name]],15),LEFT(Cluster___Org___Projects[['#project+code_name]:['#project+id]],15),2,FALSE))&lt;&gt;"", "","")
)</f>
        <v/>
      </c>
      <c r="O26" s="2"/>
      <c r="P26" s="70" t="str" cm="1">
        <f t="array" ref="P26">IF(NOT(ISBLANK(T5W_PRONNA[[#This Row],['#adm2+name]])),
CONCATENATE(T5W_PRONNA[[#This Row],['#adm1+code]],"-",T5W_PRONNA[[#This Row],['#adm2+name]]),
IF(ISNA(VLOOKUP(LEFT(T5W_PRONNA[[#This Row],['#project+code_name]],15),LEFT(Cluster___Org___Projects[['#project+code_name]:['#project+id]],15),2,FALSE))&lt;&gt;"", "","")
)</f>
        <v/>
      </c>
      <c r="Q26" s="35" t="str" cm="1">
        <f t="array" ref="Q26">IF(NOT(ISBLANK(T5W_PRONNA[[#This Row],['#adm2+name]])),
VLOOKUP(T5W_PRONNA[[#This Row],['#meta+check_adm1code_adm2name]],Admin2_1[#All],5,FALSE),
IF(ISNA(VLOOKUP(LEFT(T5W_PRONNA[[#This Row],['#project+code_name]],15),LEFT(Cluster___Org___Projects[['#project+code_name]:['#project+id]],15),2,FALSE))&lt;&gt;"", "","")
)</f>
        <v/>
      </c>
      <c r="R26" s="2"/>
      <c r="S26" s="70" t="str" cm="1">
        <f t="array" ref="S26">IF(NOT(ISBLANK(T5W_PRONNA[[#This Row],['#adm3+name]])),
CONCATENATE(T5W_PRONNA[[#This Row],['#adm2+code]],"-",T5W_PRONNA[[#This Row],['#adm3+name]]),
IF(ISNA(VLOOKUP(LEFT(T5W_PRONNA[[#This Row],['#project+code_name]],15),LEFT(Cluster___Org___Projects[['#project+code_name]:['#project+id]],15),2,FALSE))&lt;&gt;"", "","")
)</f>
        <v/>
      </c>
      <c r="T26" s="35" t="str" cm="1">
        <f t="array" ref="T26">IF(NOT(ISBLANK(T5W_PRONNA[[#This Row],['#adm3+name]])),
VLOOKUP(T5W_PRONNA[[#This Row],['#meta+check_adm2code_adm3name]],Admin3_1[#All],5,FALSE),
IF(ISNA(VLOOKUP(LEFT(T5W_PRONNA[[#This Row],['#project+code_name]],15),LEFT(Cluster___Org___Projects[['#project+code_name]:['#project+id]],15),2,FALSE))&lt;&gt;"", "","")
)</f>
        <v/>
      </c>
      <c r="U26" s="57"/>
      <c r="V26" s="2"/>
      <c r="W26" s="95"/>
      <c r="X26" s="96"/>
      <c r="Y26" s="35"/>
      <c r="Z26" s="2"/>
      <c r="AA26" s="2"/>
      <c r="AB26" s="3" t="str" cm="1">
        <f t="array" ref="AB26">IF(T5W_PRONNA[[#This Row],['#activity+name+selected]]&lt;&gt;"",VLOOKUP(LEFT(T5W_PRONNA[[#This Row],['#activity+name+selected]],255),LEFT(Logframe[['#activity+name+selected]:['#activity+indicator+unit]],255),2,FALSE),"")</f>
        <v/>
      </c>
      <c r="AC26" s="3" t="str" cm="1">
        <f t="array" ref="AC26">IF(T5W_PRONNA[[#This Row],['#activity+name+selected]]&lt;&gt;"",VLOOKUP(LEFT(T5W_PRONNA[[#This Row],['#activity+name+selected]],255),LEFT(Logframe[['#activity+name+selected]:['#activity+indicator+unit]],255),5,FALSE),"")</f>
        <v/>
      </c>
      <c r="AD26" s="47"/>
      <c r="AE26" s="27"/>
      <c r="AF26" s="54"/>
      <c r="AG26" s="49"/>
      <c r="AH26" s="42"/>
      <c r="AI26" s="49"/>
      <c r="AJ26" s="49"/>
      <c r="AK26" s="49"/>
      <c r="AL26" s="56"/>
      <c r="AM26" s="49"/>
      <c r="AN26" s="49"/>
      <c r="AO26" s="49"/>
      <c r="AP26" s="49"/>
      <c r="AQ26" s="49"/>
      <c r="AR26" s="49"/>
      <c r="AS26" s="49"/>
      <c r="AU26" s="27"/>
      <c r="AV26" s="27"/>
      <c r="AW26" s="49"/>
      <c r="AX26" s="52"/>
      <c r="AY26" s="49"/>
      <c r="AZ26" s="56"/>
      <c r="BA26" s="49"/>
      <c r="BB26" s="49"/>
      <c r="BC26" s="49"/>
      <c r="BD26" s="49"/>
      <c r="BE26" s="49"/>
      <c r="BF26" s="56"/>
      <c r="BG26" s="27"/>
      <c r="BH26" s="52"/>
      <c r="BI26" s="27"/>
      <c r="BJ26" s="52"/>
      <c r="BK26" s="27"/>
      <c r="BL26" s="27"/>
      <c r="BM26" s="1"/>
    </row>
    <row r="27" spans="1:65" x14ac:dyDescent="0.25">
      <c r="A27" s="4"/>
      <c r="B27" s="75"/>
      <c r="C27" s="2"/>
      <c r="D27" s="2"/>
      <c r="E27" s="2"/>
      <c r="F27" s="104" t="str">
        <f>IF(NOT(ISBLANK(T5W_PRONNA[[#This Row],['#org+leader]])),VLOOKUP(T5W_PRONNA[[#This Row],['#org+leader]],Organizaciones!$A:$C,3,FALSE),"")</f>
        <v/>
      </c>
      <c r="G27" s="3" t="str">
        <f>IF(AND(NOT(ISBLANK(T5W_PRONNA[[#This Row],['#org+leader]])),T5W_PRONNA[[#This Row],['#meta+hrp]]="Sí"),
VLOOKUP(CONCATENATE($A$1, " # ",VLOOKUP( T5W_PRONNA[[#This Row],['#org+leader]],Clusters___Org[['#organization+name+selected]:['#meta+check_cluster_org]],2,FALSE)), Clusters___Org['#meta+check_cluster_org],1,FALSE),"")</f>
        <v/>
      </c>
      <c r="H27" s="2"/>
      <c r="I27" s="74" t="str" cm="1">
        <f t="array" ref="I27">IF(NOT(ISBLANK(T5W_PRONNA[[#This Row],['#project+code_name]])),VALUE(VLOOKUP(LEFT(T5W_PRONNA[[#This Row],['#project+code_name]],255),LEFT(Cluster___Org___Projects[['#project+code_name]:['#project+id]],255),2,FALSE)),"")</f>
        <v/>
      </c>
      <c r="J27"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7" s="2"/>
      <c r="L27" s="108" t="str">
        <f>IF(NOT(ISBLANK(T5W_PRONNA[[#This Row],['#org+impl]])),VLOOKUP(T5W_PRONNA[[#This Row],['#org+impl]],Organizaciones!$A:$C,3,FALSE),"")</f>
        <v/>
      </c>
      <c r="M27" s="1"/>
      <c r="N27" s="35" t="str" cm="1">
        <f t="array" aca="1" ref="N27" ca="1">IF(NOT(ISBLANK(T5W_PRONNA[[#This Row],['#adm1+name]])),
OFFSET(Admin1_1[[#Headers],['#adm1+name]],MATCH(T5W_PRONNA[[#This Row],['#adm1+name]],Admin1,0),1),
IF(ISNA(VLOOKUP(LEFT(T5W_PRONNA[[#This Row],['#project+code_name]],15),LEFT(Cluster___Org___Projects[['#project+code_name]:['#project+id]],15),2,FALSE))&lt;&gt;"", "","")
)</f>
        <v/>
      </c>
      <c r="O27" s="2"/>
      <c r="P27" s="70" t="str" cm="1">
        <f t="array" ref="P27">IF(NOT(ISBLANK(T5W_PRONNA[[#This Row],['#adm2+name]])),
CONCATENATE(T5W_PRONNA[[#This Row],['#adm1+code]],"-",T5W_PRONNA[[#This Row],['#adm2+name]]),
IF(ISNA(VLOOKUP(LEFT(T5W_PRONNA[[#This Row],['#project+code_name]],15),LEFT(Cluster___Org___Projects[['#project+code_name]:['#project+id]],15),2,FALSE))&lt;&gt;"", "","")
)</f>
        <v/>
      </c>
      <c r="Q27" s="35" t="str" cm="1">
        <f t="array" ref="Q27">IF(NOT(ISBLANK(T5W_PRONNA[[#This Row],['#adm2+name]])),
VLOOKUP(T5W_PRONNA[[#This Row],['#meta+check_adm1code_adm2name]],Admin2_1[#All],5,FALSE),
IF(ISNA(VLOOKUP(LEFT(T5W_PRONNA[[#This Row],['#project+code_name]],15),LEFT(Cluster___Org___Projects[['#project+code_name]:['#project+id]],15),2,FALSE))&lt;&gt;"", "","")
)</f>
        <v/>
      </c>
      <c r="R27" s="2"/>
      <c r="S27" s="70" t="str" cm="1">
        <f t="array" ref="S27">IF(NOT(ISBLANK(T5W_PRONNA[[#This Row],['#adm3+name]])),
CONCATENATE(T5W_PRONNA[[#This Row],['#adm2+code]],"-",T5W_PRONNA[[#This Row],['#adm3+name]]),
IF(ISNA(VLOOKUP(LEFT(T5W_PRONNA[[#This Row],['#project+code_name]],15),LEFT(Cluster___Org___Projects[['#project+code_name]:['#project+id]],15),2,FALSE))&lt;&gt;"", "","")
)</f>
        <v/>
      </c>
      <c r="T27" s="35" t="str" cm="1">
        <f t="array" ref="T27">IF(NOT(ISBLANK(T5W_PRONNA[[#This Row],['#adm3+name]])),
VLOOKUP(T5W_PRONNA[[#This Row],['#meta+check_adm2code_adm3name]],Admin3_1[#All],5,FALSE),
IF(ISNA(VLOOKUP(LEFT(T5W_PRONNA[[#This Row],['#project+code_name]],15),LEFT(Cluster___Org___Projects[['#project+code_name]:['#project+id]],15),2,FALSE))&lt;&gt;"", "","")
)</f>
        <v/>
      </c>
      <c r="U27" s="57"/>
      <c r="V27" s="2"/>
      <c r="W27" s="95"/>
      <c r="X27" s="96"/>
      <c r="Y27" s="35"/>
      <c r="Z27" s="2"/>
      <c r="AA27" s="2"/>
      <c r="AB27" s="3" t="str" cm="1">
        <f t="array" ref="AB27">IF(T5W_PRONNA[[#This Row],['#activity+name+selected]]&lt;&gt;"",VLOOKUP(LEFT(T5W_PRONNA[[#This Row],['#activity+name+selected]],255),LEFT(Logframe[['#activity+name+selected]:['#activity+indicator+unit]],255),2,FALSE),"")</f>
        <v/>
      </c>
      <c r="AC27" s="3" t="str" cm="1">
        <f t="array" ref="AC27">IF(T5W_PRONNA[[#This Row],['#activity+name+selected]]&lt;&gt;"",VLOOKUP(LEFT(T5W_PRONNA[[#This Row],['#activity+name+selected]],255),LEFT(Logframe[['#activity+name+selected]:['#activity+indicator+unit]],255),5,FALSE),"")</f>
        <v/>
      </c>
      <c r="AD27" s="47"/>
      <c r="AE27" s="27"/>
      <c r="AF27" s="54"/>
      <c r="AG27" s="49"/>
      <c r="AH27" s="42"/>
      <c r="AI27" s="49"/>
      <c r="AJ27" s="49"/>
      <c r="AK27" s="49"/>
      <c r="AL27" s="56"/>
      <c r="AM27" s="49"/>
      <c r="AN27" s="49"/>
      <c r="AO27" s="49"/>
      <c r="AP27" s="49"/>
      <c r="AQ27" s="49"/>
      <c r="AR27" s="49"/>
      <c r="AS27" s="49"/>
      <c r="AT27" s="52"/>
      <c r="AU27" s="27"/>
      <c r="AV27" s="27"/>
      <c r="AW27" s="49"/>
      <c r="AX27" s="52"/>
      <c r="AY27" s="49"/>
      <c r="AZ27" s="56"/>
      <c r="BA27" s="49"/>
      <c r="BB27" s="49"/>
      <c r="BC27" s="49"/>
      <c r="BD27" s="49"/>
      <c r="BE27" s="49"/>
      <c r="BF27" s="56"/>
      <c r="BG27" s="27"/>
      <c r="BH27" s="52"/>
      <c r="BI27" s="27"/>
      <c r="BJ27" s="52"/>
      <c r="BK27" s="27"/>
      <c r="BL27" s="27"/>
      <c r="BM27" s="1"/>
    </row>
    <row r="28" spans="1:65" x14ac:dyDescent="0.25">
      <c r="A28" s="4"/>
      <c r="B28" s="75"/>
      <c r="C28" s="2"/>
      <c r="D28" s="2"/>
      <c r="E28" s="2"/>
      <c r="F28" s="90" t="str">
        <f>IF(NOT(ISBLANK(T5W_PRONNA[[#This Row],['#org+leader]])),VLOOKUP(T5W_PRONNA[[#This Row],['#org+leader]],Organizaciones!$A:$C,3,FALSE),"")</f>
        <v/>
      </c>
      <c r="G28" s="3" t="str">
        <f>IF(AND(NOT(ISBLANK(T5W_PRONNA[[#This Row],['#org+leader]])),T5W_PRONNA[[#This Row],['#meta+hrp]]="Sí"),
VLOOKUP(CONCATENATE($A$1, " # ",VLOOKUP( T5W_PRONNA[[#This Row],['#org+leader]],Clusters___Org[['#organization+name+selected]:['#meta+check_cluster_org]],2,FALSE)), Clusters___Org['#meta+check_cluster_org],1,FALSE),"")</f>
        <v/>
      </c>
      <c r="H28" s="2"/>
      <c r="I28" s="74" t="str" cm="1">
        <f t="array" ref="I28">IF(NOT(ISBLANK(T5W_PRONNA[[#This Row],['#project+code_name]])),VALUE(VLOOKUP(LEFT(T5W_PRONNA[[#This Row],['#project+code_name]],255),LEFT(Cluster___Org___Projects[['#project+code_name]:['#project+id]],255),2,FALSE)),"")</f>
        <v/>
      </c>
      <c r="J28"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8" s="2"/>
      <c r="L28" s="108" t="str">
        <f>IF(NOT(ISBLANK(T5W_PRONNA[[#This Row],['#org+impl]])),VLOOKUP(T5W_PRONNA[[#This Row],['#org+impl]],Organizaciones!$A:$C,3,FALSE),"")</f>
        <v/>
      </c>
      <c r="M28" s="1"/>
      <c r="N28" s="35" t="str" cm="1">
        <f t="array" aca="1" ref="N28" ca="1">IF(NOT(ISBLANK(T5W_PRONNA[[#This Row],['#adm1+name]])),
OFFSET(Admin1_1[[#Headers],['#adm1+name]],MATCH(T5W_PRONNA[[#This Row],['#adm1+name]],Admin1,0),1),
IF(ISNA(VLOOKUP(LEFT(T5W_PRONNA[[#This Row],['#project+code_name]],15),LEFT(Cluster___Org___Projects[['#project+code_name]:['#project+id]],15),2,FALSE))&lt;&gt;"", "","")
)</f>
        <v/>
      </c>
      <c r="O28" s="2"/>
      <c r="P28" s="70" t="str" cm="1">
        <f t="array" ref="P28">IF(NOT(ISBLANK(T5W_PRONNA[[#This Row],['#adm2+name]])),
CONCATENATE(T5W_PRONNA[[#This Row],['#adm1+code]],"-",T5W_PRONNA[[#This Row],['#adm2+name]]),
IF(ISNA(VLOOKUP(LEFT(T5W_PRONNA[[#This Row],['#project+code_name]],15),LEFT(Cluster___Org___Projects[['#project+code_name]:['#project+id]],15),2,FALSE))&lt;&gt;"", "","")
)</f>
        <v/>
      </c>
      <c r="Q28" s="35" t="str" cm="1">
        <f t="array" ref="Q28">IF(NOT(ISBLANK(T5W_PRONNA[[#This Row],['#adm2+name]])),
VLOOKUP(T5W_PRONNA[[#This Row],['#meta+check_adm1code_adm2name]],Admin2_1[#All],5,FALSE),
IF(ISNA(VLOOKUP(LEFT(T5W_PRONNA[[#This Row],['#project+code_name]],15),LEFT(Cluster___Org___Projects[['#project+code_name]:['#project+id]],15),2,FALSE))&lt;&gt;"", "","")
)</f>
        <v/>
      </c>
      <c r="R28" s="2"/>
      <c r="S28" s="70" t="str" cm="1">
        <f t="array" ref="S28">IF(NOT(ISBLANK(T5W_PRONNA[[#This Row],['#adm3+name]])),
CONCATENATE(T5W_PRONNA[[#This Row],['#adm2+code]],"-",T5W_PRONNA[[#This Row],['#adm3+name]]),
IF(ISNA(VLOOKUP(LEFT(T5W_PRONNA[[#This Row],['#project+code_name]],15),LEFT(Cluster___Org___Projects[['#project+code_name]:['#project+id]],15),2,FALSE))&lt;&gt;"", "","")
)</f>
        <v/>
      </c>
      <c r="T28" s="35" t="str" cm="1">
        <f t="array" ref="T28">IF(NOT(ISBLANK(T5W_PRONNA[[#This Row],['#adm3+name]])),
VLOOKUP(T5W_PRONNA[[#This Row],['#meta+check_adm2code_adm3name]],Admin3_1[#All],5,FALSE),
IF(ISNA(VLOOKUP(LEFT(T5W_PRONNA[[#This Row],['#project+code_name]],15),LEFT(Cluster___Org___Projects[['#project+code_name]:['#project+id]],15),2,FALSE))&lt;&gt;"", "","")
)</f>
        <v/>
      </c>
      <c r="U28" s="57"/>
      <c r="V28" s="2"/>
      <c r="W28" s="95"/>
      <c r="X28" s="96"/>
      <c r="Y28" s="35"/>
      <c r="Z28" s="2"/>
      <c r="AA28" s="2"/>
      <c r="AB28" s="3" t="str" cm="1">
        <f t="array" ref="AB28">IF(T5W_PRONNA[[#This Row],['#activity+name+selected]]&lt;&gt;"",VLOOKUP(LEFT(T5W_PRONNA[[#This Row],['#activity+name+selected]],255),LEFT(Logframe[['#activity+name+selected]:['#activity+indicator+unit]],255),2,FALSE),"")</f>
        <v/>
      </c>
      <c r="AC28" s="3" t="str" cm="1">
        <f t="array" ref="AC28">IF(T5W_PRONNA[[#This Row],['#activity+name+selected]]&lt;&gt;"",VLOOKUP(LEFT(T5W_PRONNA[[#This Row],['#activity+name+selected]],255),LEFT(Logframe[['#activity+name+selected]:['#activity+indicator+unit]],255),5,FALSE),"")</f>
        <v/>
      </c>
      <c r="AD28" s="47"/>
      <c r="AE28" s="27"/>
      <c r="AF28" s="54"/>
      <c r="AG28" s="49"/>
      <c r="AH28" s="42"/>
      <c r="AI28" s="49"/>
      <c r="AJ28" s="49"/>
      <c r="AK28" s="49"/>
      <c r="AL28" s="56"/>
      <c r="AM28" s="49"/>
      <c r="AN28" s="49"/>
      <c r="AO28" s="49"/>
      <c r="AP28" s="49"/>
      <c r="AQ28" s="49"/>
      <c r="AR28" s="49"/>
      <c r="AS28" s="49"/>
      <c r="AT28" s="52"/>
      <c r="AU28" s="27"/>
      <c r="AV28" s="27"/>
      <c r="AW28" s="49"/>
      <c r="AX28" s="52"/>
      <c r="AY28" s="49"/>
      <c r="AZ28" s="56"/>
      <c r="BA28" s="49"/>
      <c r="BB28" s="49"/>
      <c r="BC28" s="49"/>
      <c r="BD28" s="49"/>
      <c r="BE28" s="49"/>
      <c r="BF28" s="56"/>
      <c r="BG28" s="27"/>
      <c r="BH28" s="52"/>
      <c r="BI28" s="27"/>
      <c r="BJ28" s="52"/>
      <c r="BK28" s="27"/>
      <c r="BL28" s="27"/>
      <c r="BM28" s="1"/>
    </row>
    <row r="29" spans="1:65" x14ac:dyDescent="0.25">
      <c r="A29" s="4"/>
      <c r="B29" s="75"/>
      <c r="C29" s="2"/>
      <c r="D29" s="2"/>
      <c r="E29" s="2"/>
      <c r="F29" s="90" t="str">
        <f>IF(NOT(ISBLANK(T5W_PRONNA[[#This Row],['#org+leader]])),VLOOKUP(T5W_PRONNA[[#This Row],['#org+leader]],Organizaciones!$A:$C,3,FALSE),"")</f>
        <v/>
      </c>
      <c r="G29" s="3" t="str">
        <f>IF(AND(NOT(ISBLANK(T5W_PRONNA[[#This Row],['#org+leader]])),T5W_PRONNA[[#This Row],['#meta+hrp]]="Sí"),
VLOOKUP(CONCATENATE($A$1, " # ",VLOOKUP( T5W_PRONNA[[#This Row],['#org+leader]],Clusters___Org[['#organization+name+selected]:['#meta+check_cluster_org]],2,FALSE)), Clusters___Org['#meta+check_cluster_org],1,FALSE),"")</f>
        <v/>
      </c>
      <c r="H29" s="2"/>
      <c r="I29" s="74" t="str" cm="1">
        <f t="array" ref="I29">IF(NOT(ISBLANK(T5W_PRONNA[[#This Row],['#project+code_name]])),VALUE(VLOOKUP(LEFT(T5W_PRONNA[[#This Row],['#project+code_name]],255),LEFT(Cluster___Org___Projects[['#project+code_name]:['#project+id]],255),2,FALSE)),"")</f>
        <v/>
      </c>
      <c r="J29"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29" s="2"/>
      <c r="L29" s="108" t="str">
        <f>IF(NOT(ISBLANK(T5W_PRONNA[[#This Row],['#org+impl]])),VLOOKUP(T5W_PRONNA[[#This Row],['#org+impl]],Organizaciones!$A:$C,3,FALSE),"")</f>
        <v/>
      </c>
      <c r="M29" s="1"/>
      <c r="N29" s="35" t="str" cm="1">
        <f t="array" aca="1" ref="N29" ca="1">IF(NOT(ISBLANK(T5W_PRONNA[[#This Row],['#adm1+name]])),
OFFSET(Admin1_1[[#Headers],['#adm1+name]],MATCH(T5W_PRONNA[[#This Row],['#adm1+name]],Admin1,0),1),
IF(ISNA(VLOOKUP(LEFT(T5W_PRONNA[[#This Row],['#project+code_name]],15),LEFT(Cluster___Org___Projects[['#project+code_name]:['#project+id]],15),2,FALSE))&lt;&gt;"", "","")
)</f>
        <v/>
      </c>
      <c r="O29" s="2"/>
      <c r="P29" s="70" t="str" cm="1">
        <f t="array" ref="P29">IF(NOT(ISBLANK(T5W_PRONNA[[#This Row],['#adm2+name]])),
CONCATENATE(T5W_PRONNA[[#This Row],['#adm1+code]],"-",T5W_PRONNA[[#This Row],['#adm2+name]]),
IF(ISNA(VLOOKUP(LEFT(T5W_PRONNA[[#This Row],['#project+code_name]],15),LEFT(Cluster___Org___Projects[['#project+code_name]:['#project+id]],15),2,FALSE))&lt;&gt;"", "","")
)</f>
        <v/>
      </c>
      <c r="Q29" s="35" t="str" cm="1">
        <f t="array" ref="Q29">IF(NOT(ISBLANK(T5W_PRONNA[[#This Row],['#adm2+name]])),
VLOOKUP(T5W_PRONNA[[#This Row],['#meta+check_adm1code_adm2name]],Admin2_1[#All],5,FALSE),
IF(ISNA(VLOOKUP(LEFT(T5W_PRONNA[[#This Row],['#project+code_name]],15),LEFT(Cluster___Org___Projects[['#project+code_name]:['#project+id]],15),2,FALSE))&lt;&gt;"", "","")
)</f>
        <v/>
      </c>
      <c r="R29" s="2"/>
      <c r="S29" s="70" t="str" cm="1">
        <f t="array" ref="S29">IF(NOT(ISBLANK(T5W_PRONNA[[#This Row],['#adm3+name]])),
CONCATENATE(T5W_PRONNA[[#This Row],['#adm2+code]],"-",T5W_PRONNA[[#This Row],['#adm3+name]]),
IF(ISNA(VLOOKUP(LEFT(T5W_PRONNA[[#This Row],['#project+code_name]],15),LEFT(Cluster___Org___Projects[['#project+code_name]:['#project+id]],15),2,FALSE))&lt;&gt;"", "","")
)</f>
        <v/>
      </c>
      <c r="T29" s="35" t="str" cm="1">
        <f t="array" ref="T29">IF(NOT(ISBLANK(T5W_PRONNA[[#This Row],['#adm3+name]])),
VLOOKUP(T5W_PRONNA[[#This Row],['#meta+check_adm2code_adm3name]],Admin3_1[#All],5,FALSE),
IF(ISNA(VLOOKUP(LEFT(T5W_PRONNA[[#This Row],['#project+code_name]],15),LEFT(Cluster___Org___Projects[['#project+code_name]:['#project+id]],15),2,FALSE))&lt;&gt;"", "","")
)</f>
        <v/>
      </c>
      <c r="U29" s="57"/>
      <c r="V29" s="2"/>
      <c r="W29" s="95"/>
      <c r="X29" s="96"/>
      <c r="Y29" s="35"/>
      <c r="Z29" s="2"/>
      <c r="AA29" s="2"/>
      <c r="AB29" s="3" t="str" cm="1">
        <f t="array" ref="AB29">IF(T5W_PRONNA[[#This Row],['#activity+name+selected]]&lt;&gt;"",VLOOKUP(LEFT(T5W_PRONNA[[#This Row],['#activity+name+selected]],255),LEFT(Logframe[['#activity+name+selected]:['#activity+indicator+unit]],255),2,FALSE),"")</f>
        <v/>
      </c>
      <c r="AC29" s="3" t="str" cm="1">
        <f t="array" ref="AC29">IF(T5W_PRONNA[[#This Row],['#activity+name+selected]]&lt;&gt;"",VLOOKUP(LEFT(T5W_PRONNA[[#This Row],['#activity+name+selected]],255),LEFT(Logframe[['#activity+name+selected]:['#activity+indicator+unit]],255),5,FALSE),"")</f>
        <v/>
      </c>
      <c r="AD29" s="47"/>
      <c r="AE29" s="27"/>
      <c r="AF29" s="54"/>
      <c r="AG29" s="49"/>
      <c r="AH29" s="42"/>
      <c r="AI29" s="49"/>
      <c r="AJ29" s="49"/>
      <c r="AK29" s="49"/>
      <c r="AL29" s="56"/>
      <c r="AM29" s="49"/>
      <c r="AN29" s="49"/>
      <c r="AO29" s="49"/>
      <c r="AP29" s="49"/>
      <c r="AQ29" s="49"/>
      <c r="AR29" s="49"/>
      <c r="AS29" s="49"/>
      <c r="AT29" s="52"/>
      <c r="AU29" s="27"/>
      <c r="AV29" s="27"/>
      <c r="AW29" s="49"/>
      <c r="AX29" s="52"/>
      <c r="AY29" s="49"/>
      <c r="AZ29" s="56"/>
      <c r="BA29" s="49"/>
      <c r="BB29" s="49"/>
      <c r="BC29" s="49"/>
      <c r="BD29" s="49"/>
      <c r="BE29" s="49"/>
      <c r="BF29" s="56"/>
      <c r="BG29" s="27"/>
      <c r="BH29" s="52"/>
      <c r="BI29" s="27"/>
      <c r="BJ29" s="52"/>
      <c r="BK29" s="27"/>
      <c r="BL29" s="27"/>
      <c r="BM29" s="1"/>
    </row>
    <row r="30" spans="1:65" x14ac:dyDescent="0.25">
      <c r="A30" s="4"/>
      <c r="B30" s="75"/>
      <c r="C30" s="2"/>
      <c r="D30" s="2"/>
      <c r="E30" s="2"/>
      <c r="F30" s="104" t="str">
        <f>IF(NOT(ISBLANK(T5W_PRONNA[[#This Row],['#org+leader]])),VLOOKUP(T5W_PRONNA[[#This Row],['#org+leader]],Organizaciones!$A:$C,3,FALSE),"")</f>
        <v/>
      </c>
      <c r="G30" s="3" t="str">
        <f>IF(AND(NOT(ISBLANK(T5W_PRONNA[[#This Row],['#org+leader]])),T5W_PRONNA[[#This Row],['#meta+hrp]]="Sí"),
VLOOKUP(CONCATENATE($A$1, " # ",VLOOKUP( T5W_PRONNA[[#This Row],['#org+leader]],Clusters___Org[['#organization+name+selected]:['#meta+check_cluster_org]],2,FALSE)), Clusters___Org['#meta+check_cluster_org],1,FALSE),"")</f>
        <v/>
      </c>
      <c r="H30" s="2"/>
      <c r="I30" s="74" t="str" cm="1">
        <f t="array" ref="I30">IF(NOT(ISBLANK(T5W_PRONNA[[#This Row],['#project+code_name]])),VALUE(VLOOKUP(LEFT(T5W_PRONNA[[#This Row],['#project+code_name]],255),LEFT(Cluster___Org___Projects[['#project+code_name]:['#project+id]],255),2,FALSE)),"")</f>
        <v/>
      </c>
      <c r="J30"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30" s="2"/>
      <c r="L30" s="108" t="str">
        <f>IF(NOT(ISBLANK(T5W_PRONNA[[#This Row],['#org+impl]])),VLOOKUP(T5W_PRONNA[[#This Row],['#org+impl]],Organizaciones!$A:$C,3,FALSE),"")</f>
        <v/>
      </c>
      <c r="M30" s="1"/>
      <c r="N30" s="35" t="str" cm="1">
        <f t="array" aca="1" ref="N30" ca="1">IF(NOT(ISBLANK(T5W_PRONNA[[#This Row],['#adm1+name]])),
OFFSET(Admin1_1[[#Headers],['#adm1+name]],MATCH(T5W_PRONNA[[#This Row],['#adm1+name]],Admin1,0),1),
IF(ISNA(VLOOKUP(LEFT(T5W_PRONNA[[#This Row],['#project+code_name]],15),LEFT(Cluster___Org___Projects[['#project+code_name]:['#project+id]],15),2,FALSE))&lt;&gt;"", "","")
)</f>
        <v/>
      </c>
      <c r="O30" s="2"/>
      <c r="P30" s="70" t="str" cm="1">
        <f t="array" ref="P30">IF(NOT(ISBLANK(T5W_PRONNA[[#This Row],['#adm2+name]])),
CONCATENATE(T5W_PRONNA[[#This Row],['#adm1+code]],"-",T5W_PRONNA[[#This Row],['#adm2+name]]),
IF(ISNA(VLOOKUP(LEFT(T5W_PRONNA[[#This Row],['#project+code_name]],15),LEFT(Cluster___Org___Projects[['#project+code_name]:['#project+id]],15),2,FALSE))&lt;&gt;"", "","")
)</f>
        <v/>
      </c>
      <c r="Q30" s="35" t="str" cm="1">
        <f t="array" ref="Q30">IF(NOT(ISBLANK(T5W_PRONNA[[#This Row],['#adm2+name]])),
VLOOKUP(T5W_PRONNA[[#This Row],['#meta+check_adm1code_adm2name]],Admin2_1[#All],5,FALSE),
IF(ISNA(VLOOKUP(LEFT(T5W_PRONNA[[#This Row],['#project+code_name]],15),LEFT(Cluster___Org___Projects[['#project+code_name]:['#project+id]],15),2,FALSE))&lt;&gt;"", "","")
)</f>
        <v/>
      </c>
      <c r="R30" s="2"/>
      <c r="S30" s="70" t="str" cm="1">
        <f t="array" ref="S30">IF(NOT(ISBLANK(T5W_PRONNA[[#This Row],['#adm3+name]])),
CONCATENATE(T5W_PRONNA[[#This Row],['#adm2+code]],"-",T5W_PRONNA[[#This Row],['#adm3+name]]),
IF(ISNA(VLOOKUP(LEFT(T5W_PRONNA[[#This Row],['#project+code_name]],15),LEFT(Cluster___Org___Projects[['#project+code_name]:['#project+id]],15),2,FALSE))&lt;&gt;"", "","")
)</f>
        <v/>
      </c>
      <c r="T30" s="35" t="str" cm="1">
        <f t="array" ref="T30">IF(NOT(ISBLANK(T5W_PRONNA[[#This Row],['#adm3+name]])),
VLOOKUP(T5W_PRONNA[[#This Row],['#meta+check_adm2code_adm3name]],Admin3_1[#All],5,FALSE),
IF(ISNA(VLOOKUP(LEFT(T5W_PRONNA[[#This Row],['#project+code_name]],15),LEFT(Cluster___Org___Projects[['#project+code_name]:['#project+id]],15),2,FALSE))&lt;&gt;"", "","")
)</f>
        <v/>
      </c>
      <c r="U30" s="57"/>
      <c r="V30" s="2"/>
      <c r="W30" s="95"/>
      <c r="X30" s="96"/>
      <c r="Y30" s="35"/>
      <c r="Z30" s="2"/>
      <c r="AA30" s="2"/>
      <c r="AB30" s="3" t="str" cm="1">
        <f t="array" ref="AB30">IF(T5W_PRONNA[[#This Row],['#activity+name+selected]]&lt;&gt;"",VLOOKUP(LEFT(T5W_PRONNA[[#This Row],['#activity+name+selected]],255),LEFT(Logframe[['#activity+name+selected]:['#activity+indicator+unit]],255),2,FALSE),"")</f>
        <v/>
      </c>
      <c r="AC30" s="3" t="str" cm="1">
        <f t="array" ref="AC30">IF(T5W_PRONNA[[#This Row],['#activity+name+selected]]&lt;&gt;"",VLOOKUP(LEFT(T5W_PRONNA[[#This Row],['#activity+name+selected]],255),LEFT(Logframe[['#activity+name+selected]:['#activity+indicator+unit]],255),5,FALSE),"")</f>
        <v/>
      </c>
      <c r="AD30" s="47"/>
      <c r="AE30" s="27"/>
      <c r="AF30" s="54"/>
      <c r="AG30" s="49"/>
      <c r="AH30" s="42"/>
      <c r="AI30" s="49"/>
      <c r="AJ30" s="49"/>
      <c r="AK30" s="49"/>
      <c r="AL30" s="56"/>
      <c r="AM30" s="49"/>
      <c r="AN30" s="49"/>
      <c r="AO30" s="49"/>
      <c r="AP30" s="49"/>
      <c r="AQ30" s="49"/>
      <c r="AR30" s="49"/>
      <c r="AS30" s="49"/>
      <c r="AT30" s="52"/>
      <c r="AU30" s="27"/>
      <c r="AV30" s="27"/>
      <c r="AW30" s="49"/>
      <c r="AX30" s="52"/>
      <c r="AY30" s="49"/>
      <c r="AZ30" s="56"/>
      <c r="BA30" s="49"/>
      <c r="BB30" s="49"/>
      <c r="BC30" s="49"/>
      <c r="BD30" s="49"/>
      <c r="BE30" s="49"/>
      <c r="BF30" s="56"/>
      <c r="BG30" s="27"/>
      <c r="BH30" s="52"/>
      <c r="BI30" s="27"/>
      <c r="BJ30" s="52"/>
      <c r="BK30" s="27"/>
      <c r="BL30" s="27"/>
      <c r="BM30" s="1"/>
    </row>
    <row r="31" spans="1:65" x14ac:dyDescent="0.25">
      <c r="A31" s="4"/>
      <c r="B31" s="75"/>
      <c r="C31" s="2"/>
      <c r="D31" s="2"/>
      <c r="E31" s="2"/>
      <c r="F31" s="90" t="str">
        <f>IF(NOT(ISBLANK(T5W_PRONNA[[#This Row],['#org+leader]])),VLOOKUP(T5W_PRONNA[[#This Row],['#org+leader]],Organizaciones!$A:$C,3,FALSE),"")</f>
        <v/>
      </c>
      <c r="G31" s="3" t="str">
        <f>IF(AND(NOT(ISBLANK(T5W_PRONNA[[#This Row],['#org+leader]])),T5W_PRONNA[[#This Row],['#meta+hrp]]="Sí"),
VLOOKUP(CONCATENATE($A$1, " # ",VLOOKUP( T5W_PRONNA[[#This Row],['#org+leader]],Clusters___Org[['#organization+name+selected]:['#meta+check_cluster_org]],2,FALSE)), Clusters___Org['#meta+check_cluster_org],1,FALSE),"")</f>
        <v/>
      </c>
      <c r="H31" s="2"/>
      <c r="I31" s="74" t="str" cm="1">
        <f t="array" ref="I31">IF(NOT(ISBLANK(T5W_PRONNA[[#This Row],['#project+code_name]])),VALUE(VLOOKUP(LEFT(T5W_PRONNA[[#This Row],['#project+code_name]],255),LEFT(Cluster___Org___Projects[['#project+code_name]:['#project+id]],255),2,FALSE)),"")</f>
        <v/>
      </c>
      <c r="J31"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31" s="2"/>
      <c r="L31" s="108" t="str">
        <f>IF(NOT(ISBLANK(T5W_PRONNA[[#This Row],['#org+impl]])),VLOOKUP(T5W_PRONNA[[#This Row],['#org+impl]],Organizaciones!$A:$C,3,FALSE),"")</f>
        <v/>
      </c>
      <c r="M31" s="1"/>
      <c r="N31" s="35" t="str" cm="1">
        <f t="array" aca="1" ref="N31" ca="1">IF(NOT(ISBLANK(T5W_PRONNA[[#This Row],['#adm1+name]])),
OFFSET(Admin1_1[[#Headers],['#adm1+name]],MATCH(T5W_PRONNA[[#This Row],['#adm1+name]],Admin1,0),1),
IF(ISNA(VLOOKUP(LEFT(T5W_PRONNA[[#This Row],['#project+code_name]],15),LEFT(Cluster___Org___Projects[['#project+code_name]:['#project+id]],15),2,FALSE))&lt;&gt;"", "","")
)</f>
        <v/>
      </c>
      <c r="O31" s="2"/>
      <c r="P31" s="70" t="str" cm="1">
        <f t="array" ref="P31">IF(NOT(ISBLANK(T5W_PRONNA[[#This Row],['#adm2+name]])),
CONCATENATE(T5W_PRONNA[[#This Row],['#adm1+code]],"-",T5W_PRONNA[[#This Row],['#adm2+name]]),
IF(ISNA(VLOOKUP(LEFT(T5W_PRONNA[[#This Row],['#project+code_name]],15),LEFT(Cluster___Org___Projects[['#project+code_name]:['#project+id]],15),2,FALSE))&lt;&gt;"", "","")
)</f>
        <v/>
      </c>
      <c r="Q31" s="35" t="str" cm="1">
        <f t="array" ref="Q31">IF(NOT(ISBLANK(T5W_PRONNA[[#This Row],['#adm2+name]])),
VLOOKUP(T5W_PRONNA[[#This Row],['#meta+check_adm1code_adm2name]],Admin2_1[#All],5,FALSE),
IF(ISNA(VLOOKUP(LEFT(T5W_PRONNA[[#This Row],['#project+code_name]],15),LEFT(Cluster___Org___Projects[['#project+code_name]:['#project+id]],15),2,FALSE))&lt;&gt;"", "","")
)</f>
        <v/>
      </c>
      <c r="R31" s="2"/>
      <c r="S31" s="70" t="str" cm="1">
        <f t="array" ref="S31">IF(NOT(ISBLANK(T5W_PRONNA[[#This Row],['#adm3+name]])),
CONCATENATE(T5W_PRONNA[[#This Row],['#adm2+code]],"-",T5W_PRONNA[[#This Row],['#adm3+name]]),
IF(ISNA(VLOOKUP(LEFT(T5W_PRONNA[[#This Row],['#project+code_name]],15),LEFT(Cluster___Org___Projects[['#project+code_name]:['#project+id]],15),2,FALSE))&lt;&gt;"", "","")
)</f>
        <v/>
      </c>
      <c r="T31" s="35" t="str" cm="1">
        <f t="array" ref="T31">IF(NOT(ISBLANK(T5W_PRONNA[[#This Row],['#adm3+name]])),
VLOOKUP(T5W_PRONNA[[#This Row],['#meta+check_adm2code_adm3name]],Admin3_1[#All],5,FALSE),
IF(ISNA(VLOOKUP(LEFT(T5W_PRONNA[[#This Row],['#project+code_name]],15),LEFT(Cluster___Org___Projects[['#project+code_name]:['#project+id]],15),2,FALSE))&lt;&gt;"", "","")
)</f>
        <v/>
      </c>
      <c r="U31" s="57"/>
      <c r="V31" s="2"/>
      <c r="W31" s="95"/>
      <c r="X31" s="96"/>
      <c r="Y31" s="35"/>
      <c r="Z31" s="2"/>
      <c r="AA31" s="2"/>
      <c r="AB31" s="3" t="str" cm="1">
        <f t="array" ref="AB31">IF(T5W_PRONNA[[#This Row],['#activity+name+selected]]&lt;&gt;"",VLOOKUP(LEFT(T5W_PRONNA[[#This Row],['#activity+name+selected]],255),LEFT(Logframe[['#activity+name+selected]:['#activity+indicator+unit]],255),2,FALSE),"")</f>
        <v/>
      </c>
      <c r="AC31" s="3" t="str" cm="1">
        <f t="array" ref="AC31">IF(T5W_PRONNA[[#This Row],['#activity+name+selected]]&lt;&gt;"",VLOOKUP(LEFT(T5W_PRONNA[[#This Row],['#activity+name+selected]],255),LEFT(Logframe[['#activity+name+selected]:['#activity+indicator+unit]],255),5,FALSE),"")</f>
        <v/>
      </c>
      <c r="AD31" s="47"/>
      <c r="AE31" s="27"/>
      <c r="AF31" s="54"/>
      <c r="AG31" s="49"/>
      <c r="AH31" s="42"/>
      <c r="AI31" s="49"/>
      <c r="AJ31" s="49"/>
      <c r="AK31" s="49"/>
      <c r="AL31" s="56"/>
      <c r="AM31" s="49"/>
      <c r="AN31" s="49"/>
      <c r="AO31" s="49"/>
      <c r="AP31" s="49"/>
      <c r="AQ31" s="49"/>
      <c r="AR31" s="49"/>
      <c r="AS31" s="49"/>
      <c r="AT31" s="52"/>
      <c r="AU31" s="27"/>
      <c r="AV31" s="27"/>
      <c r="AW31" s="49"/>
      <c r="AX31" s="52"/>
      <c r="AY31" s="49"/>
      <c r="AZ31" s="56"/>
      <c r="BA31" s="49"/>
      <c r="BB31" s="49"/>
      <c r="BC31" s="49"/>
      <c r="BD31" s="49"/>
      <c r="BE31" s="49"/>
      <c r="BF31" s="56"/>
      <c r="BG31" s="27"/>
      <c r="BH31" s="52"/>
      <c r="BI31" s="27"/>
      <c r="BJ31" s="52"/>
      <c r="BK31" s="27"/>
      <c r="BL31" s="27"/>
      <c r="BM31" s="1"/>
    </row>
    <row r="32" spans="1:65" x14ac:dyDescent="0.25">
      <c r="A32" s="4"/>
      <c r="B32" s="75"/>
      <c r="C32" s="2"/>
      <c r="D32" s="2"/>
      <c r="E32" s="2"/>
      <c r="F32" s="104" t="str">
        <f>IF(NOT(ISBLANK(T5W_PRONNA[[#This Row],['#org+leader]])),VLOOKUP(T5W_PRONNA[[#This Row],['#org+leader]],Organizaciones!$A:$C,3,FALSE),"")</f>
        <v/>
      </c>
      <c r="G32" s="3" t="str">
        <f>IF(AND(NOT(ISBLANK(T5W_PRONNA[[#This Row],['#org+leader]])),T5W_PRONNA[[#This Row],['#meta+hrp]]="Sí"),
VLOOKUP(CONCATENATE($A$1, " # ",VLOOKUP( T5W_PRONNA[[#This Row],['#org+leader]],Clusters___Org[['#organization+name+selected]:['#meta+check_cluster_org]],2,FALSE)), Clusters___Org['#meta+check_cluster_org],1,FALSE),"")</f>
        <v/>
      </c>
      <c r="H32" s="2"/>
      <c r="I32" s="74" t="str" cm="1">
        <f t="array" ref="I32">IF(NOT(ISBLANK(T5W_PRONNA[[#This Row],['#project+code_name]])),VALUE(VLOOKUP(LEFT(T5W_PRONNA[[#This Row],['#project+code_name]],255),LEFT(Cluster___Org___Projects[['#project+code_name]:['#project+id]],255),2,FALSE)),"")</f>
        <v/>
      </c>
      <c r="J32"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32" s="2"/>
      <c r="L32" s="108" t="str">
        <f>IF(NOT(ISBLANK(T5W_PRONNA[[#This Row],['#org+impl]])),VLOOKUP(T5W_PRONNA[[#This Row],['#org+impl]],Organizaciones!$A:$C,3,FALSE),"")</f>
        <v/>
      </c>
      <c r="M32" s="1"/>
      <c r="N32" s="35" t="str" cm="1">
        <f t="array" aca="1" ref="N32" ca="1">IF(NOT(ISBLANK(T5W_PRONNA[[#This Row],['#adm1+name]])),
OFFSET(Admin1_1[[#Headers],['#adm1+name]],MATCH(T5W_PRONNA[[#This Row],['#adm1+name]],Admin1,0),1),
IF(ISNA(VLOOKUP(LEFT(T5W_PRONNA[[#This Row],['#project+code_name]],15),LEFT(Cluster___Org___Projects[['#project+code_name]:['#project+id]],15),2,FALSE))&lt;&gt;"", "","")
)</f>
        <v/>
      </c>
      <c r="O32" s="2"/>
      <c r="P32" s="70" t="str" cm="1">
        <f t="array" ref="P32">IF(NOT(ISBLANK(T5W_PRONNA[[#This Row],['#adm2+name]])),
CONCATENATE(T5W_PRONNA[[#This Row],['#adm1+code]],"-",T5W_PRONNA[[#This Row],['#adm2+name]]),
IF(ISNA(VLOOKUP(LEFT(T5W_PRONNA[[#This Row],['#project+code_name]],15),LEFT(Cluster___Org___Projects[['#project+code_name]:['#project+id]],15),2,FALSE))&lt;&gt;"", "","")
)</f>
        <v/>
      </c>
      <c r="Q32" s="35" t="str" cm="1">
        <f t="array" ref="Q32">IF(NOT(ISBLANK(T5W_PRONNA[[#This Row],['#adm2+name]])),
VLOOKUP(T5W_PRONNA[[#This Row],['#meta+check_adm1code_adm2name]],Admin2_1[#All],5,FALSE),
IF(ISNA(VLOOKUP(LEFT(T5W_PRONNA[[#This Row],['#project+code_name]],15),LEFT(Cluster___Org___Projects[['#project+code_name]:['#project+id]],15),2,FALSE))&lt;&gt;"", "","")
)</f>
        <v/>
      </c>
      <c r="R32" s="2"/>
      <c r="S32" s="70" t="str" cm="1">
        <f t="array" ref="S32">IF(NOT(ISBLANK(T5W_PRONNA[[#This Row],['#adm3+name]])),
CONCATENATE(T5W_PRONNA[[#This Row],['#adm2+code]],"-",T5W_PRONNA[[#This Row],['#adm3+name]]),
IF(ISNA(VLOOKUP(LEFT(T5W_PRONNA[[#This Row],['#project+code_name]],15),LEFT(Cluster___Org___Projects[['#project+code_name]:['#project+id]],15),2,FALSE))&lt;&gt;"", "","")
)</f>
        <v/>
      </c>
      <c r="T32" s="35" t="str" cm="1">
        <f t="array" ref="T32">IF(NOT(ISBLANK(T5W_PRONNA[[#This Row],['#adm3+name]])),
VLOOKUP(T5W_PRONNA[[#This Row],['#meta+check_adm2code_adm3name]],Admin3_1[#All],5,FALSE),
IF(ISNA(VLOOKUP(LEFT(T5W_PRONNA[[#This Row],['#project+code_name]],15),LEFT(Cluster___Org___Projects[['#project+code_name]:['#project+id]],15),2,FALSE))&lt;&gt;"", "","")
)</f>
        <v/>
      </c>
      <c r="U32" s="57"/>
      <c r="V32" s="2"/>
      <c r="W32" s="95"/>
      <c r="X32" s="96"/>
      <c r="Y32" s="35"/>
      <c r="Z32" s="2"/>
      <c r="AA32" s="2"/>
      <c r="AB32" s="3" t="str" cm="1">
        <f t="array" ref="AB32">IF(T5W_PRONNA[[#This Row],['#activity+name+selected]]&lt;&gt;"",VLOOKUP(LEFT(T5W_PRONNA[[#This Row],['#activity+name+selected]],255),LEFT(Logframe[['#activity+name+selected]:['#activity+indicator+unit]],255),2,FALSE),"")</f>
        <v/>
      </c>
      <c r="AC32" s="3" t="str" cm="1">
        <f t="array" ref="AC32">IF(T5W_PRONNA[[#This Row],['#activity+name+selected]]&lt;&gt;"",VLOOKUP(LEFT(T5W_PRONNA[[#This Row],['#activity+name+selected]],255),LEFT(Logframe[['#activity+name+selected]:['#activity+indicator+unit]],255),5,FALSE),"")</f>
        <v/>
      </c>
      <c r="AD32" s="47"/>
      <c r="AE32" s="27"/>
      <c r="AF32" s="54"/>
      <c r="AG32" s="41"/>
      <c r="AH32" s="42"/>
      <c r="AI32" s="49"/>
      <c r="AJ32" s="49"/>
      <c r="AK32" s="49"/>
      <c r="AL32" s="56"/>
      <c r="AM32" s="49"/>
      <c r="AN32" s="49"/>
      <c r="AO32" s="49"/>
      <c r="AP32" s="49"/>
      <c r="AQ32" s="49"/>
      <c r="AR32" s="49"/>
      <c r="AS32" s="49"/>
      <c r="AT32" s="52"/>
      <c r="AU32" s="27"/>
      <c r="AV32" s="27"/>
      <c r="AW32" s="49"/>
      <c r="AX32" s="52"/>
      <c r="AY32" s="49"/>
      <c r="AZ32" s="56"/>
      <c r="BA32" s="49"/>
      <c r="BB32" s="49"/>
      <c r="BC32" s="49"/>
      <c r="BD32" s="49"/>
      <c r="BE32" s="49"/>
      <c r="BF32" s="56"/>
      <c r="BG32" s="27"/>
      <c r="BH32" s="52"/>
      <c r="BI32" s="27"/>
      <c r="BJ32" s="52"/>
      <c r="BK32" s="27"/>
      <c r="BL32" s="27"/>
      <c r="BM32" s="1"/>
    </row>
    <row r="33" spans="1:65" x14ac:dyDescent="0.25">
      <c r="A33" s="4"/>
      <c r="B33" s="75"/>
      <c r="C33" s="2"/>
      <c r="D33" s="2"/>
      <c r="E33" s="2"/>
      <c r="F33" s="90" t="str">
        <f>IF(NOT(ISBLANK(T5W_PRONNA[[#This Row],['#org+leader]])),VLOOKUP(T5W_PRONNA[[#This Row],['#org+leader]],Organizaciones!$A:$C,3,FALSE),"")</f>
        <v/>
      </c>
      <c r="G33" s="3" t="str">
        <f>IF(AND(NOT(ISBLANK(T5W_PRONNA[[#This Row],['#org+leader]])),T5W_PRONNA[[#This Row],['#meta+hrp]]="Sí"),
VLOOKUP(CONCATENATE($A$1, " # ",VLOOKUP( T5W_PRONNA[[#This Row],['#org+leader]],Clusters___Org[['#organization+name+selected]:['#meta+check_cluster_org]],2,FALSE)), Clusters___Org['#meta+check_cluster_org],1,FALSE),"")</f>
        <v/>
      </c>
      <c r="H33" s="2"/>
      <c r="I33" s="74" t="str" cm="1">
        <f t="array" ref="I33">IF(NOT(ISBLANK(T5W_PRONNA[[#This Row],['#project+code_name]])),VALUE(VLOOKUP(LEFT(T5W_PRONNA[[#This Row],['#project+code_name]],255),LEFT(Cluster___Org___Projects[['#project+code_name]:['#project+id]],255),2,FALSE)),"")</f>
        <v/>
      </c>
      <c r="J33"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33" s="2"/>
      <c r="L33" s="108" t="str">
        <f>IF(NOT(ISBLANK(T5W_PRONNA[[#This Row],['#org+impl]])),VLOOKUP(T5W_PRONNA[[#This Row],['#org+impl]],Organizaciones!$A:$C,3,FALSE),"")</f>
        <v/>
      </c>
      <c r="M33" s="1"/>
      <c r="N33" s="35" t="str" cm="1">
        <f t="array" aca="1" ref="N33" ca="1">IF(NOT(ISBLANK(T5W_PRONNA[[#This Row],['#adm1+name]])),
OFFSET(Admin1_1[[#Headers],['#adm1+name]],MATCH(T5W_PRONNA[[#This Row],['#adm1+name]],Admin1,0),1),
IF(ISNA(VLOOKUP(LEFT(T5W_PRONNA[[#This Row],['#project+code_name]],15),LEFT(Cluster___Org___Projects[['#project+code_name]:['#project+id]],15),2,FALSE))&lt;&gt;"", "","")
)</f>
        <v/>
      </c>
      <c r="O33" s="2"/>
      <c r="P33" s="70" t="str" cm="1">
        <f t="array" ref="P33">IF(NOT(ISBLANK(T5W_PRONNA[[#This Row],['#adm2+name]])),
CONCATENATE(T5W_PRONNA[[#This Row],['#adm1+code]],"-",T5W_PRONNA[[#This Row],['#adm2+name]]),
IF(ISNA(VLOOKUP(LEFT(T5W_PRONNA[[#This Row],['#project+code_name]],15),LEFT(Cluster___Org___Projects[['#project+code_name]:['#project+id]],15),2,FALSE))&lt;&gt;"", "","")
)</f>
        <v/>
      </c>
      <c r="Q33" s="35" t="str" cm="1">
        <f t="array" ref="Q33">IF(NOT(ISBLANK(T5W_PRONNA[[#This Row],['#adm2+name]])),
VLOOKUP(T5W_PRONNA[[#This Row],['#meta+check_adm1code_adm2name]],Admin2_1[#All],5,FALSE),
IF(ISNA(VLOOKUP(LEFT(T5W_PRONNA[[#This Row],['#project+code_name]],15),LEFT(Cluster___Org___Projects[['#project+code_name]:['#project+id]],15),2,FALSE))&lt;&gt;"", "","")
)</f>
        <v/>
      </c>
      <c r="R33" s="2"/>
      <c r="S33" s="70" t="str" cm="1">
        <f t="array" ref="S33">IF(NOT(ISBLANK(T5W_PRONNA[[#This Row],['#adm3+name]])),
CONCATENATE(T5W_PRONNA[[#This Row],['#adm2+code]],"-",T5W_PRONNA[[#This Row],['#adm3+name]]),
IF(ISNA(VLOOKUP(LEFT(T5W_PRONNA[[#This Row],['#project+code_name]],15),LEFT(Cluster___Org___Projects[['#project+code_name]:['#project+id]],15),2,FALSE))&lt;&gt;"", "","")
)</f>
        <v/>
      </c>
      <c r="T33" s="35" t="str" cm="1">
        <f t="array" ref="T33">IF(NOT(ISBLANK(T5W_PRONNA[[#This Row],['#adm3+name]])),
VLOOKUP(T5W_PRONNA[[#This Row],['#meta+check_adm2code_adm3name]],Admin3_1[#All],5,FALSE),
IF(ISNA(VLOOKUP(LEFT(T5W_PRONNA[[#This Row],['#project+code_name]],15),LEFT(Cluster___Org___Projects[['#project+code_name]:['#project+id]],15),2,FALSE))&lt;&gt;"", "","")
)</f>
        <v/>
      </c>
      <c r="U33" s="57"/>
      <c r="V33" s="2"/>
      <c r="W33" s="95"/>
      <c r="X33" s="96"/>
      <c r="Y33" s="35"/>
      <c r="Z33" s="2"/>
      <c r="AA33" s="2"/>
      <c r="AB33" s="3" t="str" cm="1">
        <f t="array" ref="AB33">IF(T5W_PRONNA[[#This Row],['#activity+name+selected]]&lt;&gt;"",VLOOKUP(LEFT(T5W_PRONNA[[#This Row],['#activity+name+selected]],255),LEFT(Logframe[['#activity+name+selected]:['#activity+indicator+unit]],255),2,FALSE),"")</f>
        <v/>
      </c>
      <c r="AC33" s="3" t="str" cm="1">
        <f t="array" ref="AC33">IF(T5W_PRONNA[[#This Row],['#activity+name+selected]]&lt;&gt;"",VLOOKUP(LEFT(T5W_PRONNA[[#This Row],['#activity+name+selected]],255),LEFT(Logframe[['#activity+name+selected]:['#activity+indicator+unit]],255),5,FALSE),"")</f>
        <v/>
      </c>
      <c r="AD33" s="47"/>
      <c r="AE33" s="27"/>
      <c r="AF33" s="54"/>
      <c r="AG33" s="49"/>
      <c r="AH33" s="42"/>
      <c r="AI33" s="49"/>
      <c r="AJ33" s="49"/>
      <c r="AK33" s="49"/>
      <c r="AL33" s="56"/>
      <c r="AM33" s="49"/>
      <c r="AN33" s="49"/>
      <c r="AO33" s="49"/>
      <c r="AP33" s="49"/>
      <c r="AQ33" s="49"/>
      <c r="AR33" s="49"/>
      <c r="AS33" s="49"/>
      <c r="AT33" s="52"/>
      <c r="AU33" s="27"/>
      <c r="AV33" s="27"/>
      <c r="AW33" s="49"/>
      <c r="AX33" s="52"/>
      <c r="AY33" s="49"/>
      <c r="AZ33" s="56"/>
      <c r="BA33" s="49"/>
      <c r="BB33" s="49"/>
      <c r="BC33" s="49"/>
      <c r="BD33" s="49"/>
      <c r="BE33" s="49"/>
      <c r="BF33" s="56"/>
      <c r="BG33" s="27"/>
      <c r="BH33" s="52"/>
      <c r="BI33" s="27"/>
      <c r="BJ33" s="52"/>
      <c r="BK33" s="27"/>
      <c r="BL33" s="27"/>
      <c r="BM33" s="1"/>
    </row>
    <row r="34" spans="1:65" x14ac:dyDescent="0.25">
      <c r="A34" s="4"/>
      <c r="B34" s="75"/>
      <c r="C34" s="2"/>
      <c r="D34" s="2"/>
      <c r="E34" s="2"/>
      <c r="F34" s="90" t="str">
        <f>IF(NOT(ISBLANK(T5W_PRONNA[[#This Row],['#org+leader]])),VLOOKUP(T5W_PRONNA[[#This Row],['#org+leader]],Organizaciones!$A:$C,3,FALSE),"")</f>
        <v/>
      </c>
      <c r="G34" s="3" t="str">
        <f>IF(AND(NOT(ISBLANK(T5W_PRONNA[[#This Row],['#org+leader]])),T5W_PRONNA[[#This Row],['#meta+hrp]]="Sí"),
VLOOKUP(CONCATENATE($A$1, " # ",VLOOKUP( T5W_PRONNA[[#This Row],['#org+leader]],Clusters___Org[['#organization+name+selected]:['#meta+check_cluster_org]],2,FALSE)), Clusters___Org['#meta+check_cluster_org],1,FALSE),"")</f>
        <v/>
      </c>
      <c r="H34" s="2"/>
      <c r="I34" s="74" t="str" cm="1">
        <f t="array" ref="I34">IF(NOT(ISBLANK(T5W_PRONNA[[#This Row],['#project+code_name]])),VALUE(VLOOKUP(LEFT(T5W_PRONNA[[#This Row],['#project+code_name]],255),LEFT(Cluster___Org___Projects[['#project+code_name]:['#project+id]],255),2,FALSE)),"")</f>
        <v/>
      </c>
      <c r="J34" s="3" t="str">
        <f>IF(
AND(IF(NOT(ISBLANK(T5W_PRONNA[[#This Row],['#project+code_name]])),CONCATENATE(T5W_PRONNA[[#This Row],['#meta+check_cluster_org]], " # ",T5W_PRONNA[[#This Row],['#project+code]]), "")&lt;&gt;"",T5W_PRONNA[[#This Row],['#meta+hrp]]="Sí"),
VLOOKUP(IF(NOT(ISBLANK(T5W_PRONNA[[#This Row],['#project+code_name]])),CONCATENATE(T5W_PRONNA[[#This Row],['#meta+check_cluster_org]], " # ",T5W_PRONNA[[#This Row],['#project+code]]), ""),Cluster___Org___Projects['#meta+check_cluster_org_proj],1,FALSE),
"")</f>
        <v/>
      </c>
      <c r="K34" s="2"/>
      <c r="L34" s="108" t="str">
        <f>IF(NOT(ISBLANK(T5W_PRONNA[[#This Row],['#org+impl]])),VLOOKUP(T5W_PRONNA[[#This Row],['#org+impl]],Organizaciones!$A:$C,3,FALSE),"")</f>
        <v/>
      </c>
      <c r="M34" s="1"/>
      <c r="N34" s="35" t="str" cm="1">
        <f t="array" aca="1" ref="N34" ca="1">IF(NOT(ISBLANK(T5W_PRONNA[[#This Row],['#adm1+name]])),
OFFSET(Admin1_1[[#Headers],['#adm1+name]],MATCH(T5W_PRONNA[[#This Row],['#adm1+name]],Admin1,0),1),
IF(ISNA(VLOOKUP(LEFT(T5W_PRONNA[[#This Row],['#project+code_name]],15),LEFT(Cluster___Org___Projects[['#project+code_name]:['#project+id]],15),2,FALSE))&lt;&gt;"", "","")
)</f>
        <v/>
      </c>
      <c r="O34" s="2"/>
      <c r="P34" s="70" t="str" cm="1">
        <f t="array" ref="P34">IF(NOT(ISBLANK(T5W_PRONNA[[#This Row],['#adm2+name]])),
CONCATENATE(T5W_PRONNA[[#This Row],['#adm1+code]],"-",T5W_PRONNA[[#This Row],['#adm2+name]]),
IF(ISNA(VLOOKUP(LEFT(T5W_PRONNA[[#This Row],['#project+code_name]],15),LEFT(Cluster___Org___Projects[['#project+code_name]:['#project+id]],15),2,FALSE))&lt;&gt;"", "","")
)</f>
        <v/>
      </c>
      <c r="Q34" s="35" t="str" cm="1">
        <f t="array" ref="Q34">IF(NOT(ISBLANK(T5W_PRONNA[[#This Row],['#adm2+name]])),
VLOOKUP(T5W_PRONNA[[#This Row],['#meta+check_adm1code_adm2name]],Admin2_1[#All],5,FALSE),
IF(ISNA(VLOOKUP(LEFT(T5W_PRONNA[[#This Row],['#project+code_name]],15),LEFT(Cluster___Org___Projects[['#project+code_name]:['#project+id]],15),2,FALSE))&lt;&gt;"", "","")
)</f>
        <v/>
      </c>
      <c r="R34" s="2"/>
      <c r="S34" s="70" t="str" cm="1">
        <f t="array" ref="S34">IF(NOT(ISBLANK(T5W_PRONNA[[#This Row],['#adm3+name]])),
CONCATENATE(T5W_PRONNA[[#This Row],['#adm2+code]],"-",T5W_PRONNA[[#This Row],['#adm3+name]]),
IF(ISNA(VLOOKUP(LEFT(T5W_PRONNA[[#This Row],['#project+code_name]],15),LEFT(Cluster___Org___Projects[['#project+code_name]:['#project+id]],15),2,FALSE))&lt;&gt;"", "","")
)</f>
        <v/>
      </c>
      <c r="T34" s="35" t="str" cm="1">
        <f t="array" ref="T34">IF(NOT(ISBLANK(T5W_PRONNA[[#This Row],['#adm3+name]])),
VLOOKUP(T5W_PRONNA[[#This Row],['#meta+check_adm2code_adm3name]],Admin3_1[#All],5,FALSE),
IF(ISNA(VLOOKUP(LEFT(T5W_PRONNA[[#This Row],['#project+code_name]],15),LEFT(Cluster___Org___Projects[['#project+code_name]:['#project+id]],15),2,FALSE))&lt;&gt;"", "","")
)</f>
        <v/>
      </c>
      <c r="U34" s="57"/>
      <c r="V34" s="2"/>
      <c r="W34" s="95"/>
      <c r="X34" s="96"/>
      <c r="Y34" s="35"/>
      <c r="Z34" s="2"/>
      <c r="AA34" s="2"/>
      <c r="AB34" s="3" t="str" cm="1">
        <f t="array" ref="AB34">IF(T5W_PRONNA[[#This Row],['#activity+name+selected]]&lt;&gt;"",VLOOKUP(LEFT(T5W_PRONNA[[#This Row],['#activity+name+selected]],255),LEFT(Logframe[['#activity+name+selected]:['#activity+indicator+unit]],255),2,FALSE),"")</f>
        <v/>
      </c>
      <c r="AC34" s="3" t="str" cm="1">
        <f t="array" ref="AC34">IF(T5W_PRONNA[[#This Row],['#activity+name+selected]]&lt;&gt;"",VLOOKUP(LEFT(T5W_PRONNA[[#This Row],['#activity+name+selected]],255),LEFT(Logframe[['#activity+name+selected]:['#activity+indicator+unit]],255),5,FALSE),"")</f>
        <v/>
      </c>
      <c r="AD34" s="47"/>
      <c r="AE34" s="27"/>
      <c r="AF34" s="54"/>
      <c r="AG34" s="49"/>
      <c r="AH34" s="42"/>
      <c r="AI34" s="49"/>
      <c r="AJ34" s="49"/>
      <c r="AK34" s="49"/>
      <c r="AL34" s="56"/>
      <c r="AM34" s="49"/>
      <c r="AN34" s="49"/>
      <c r="AO34" s="49"/>
      <c r="AP34" s="49"/>
      <c r="AQ34" s="49"/>
      <c r="AR34" s="49"/>
      <c r="AS34" s="49"/>
      <c r="AT34" s="52"/>
      <c r="AU34" s="27"/>
      <c r="AV34" s="27"/>
      <c r="AW34" s="49"/>
      <c r="AX34" s="52"/>
      <c r="AY34" s="49"/>
      <c r="AZ34" s="56"/>
      <c r="BA34" s="49"/>
      <c r="BB34" s="49"/>
      <c r="BC34" s="49"/>
      <c r="BD34" s="49"/>
      <c r="BE34" s="49"/>
      <c r="BF34" s="56"/>
      <c r="BG34" s="27"/>
      <c r="BH34" s="52"/>
      <c r="BI34" s="27"/>
      <c r="BJ34" s="52"/>
      <c r="BK34" s="27"/>
      <c r="BL34" s="27"/>
      <c r="BM34" s="1"/>
    </row>
  </sheetData>
  <sheetProtection formatRows="0" insertColumns="0" insertRows="0" deleteRows="0" sort="0" autoFilter="0" pivotTables="0"/>
  <protectedRanges>
    <protectedRange algorithmName="SHA-512" hashValue="YJzHMdUgXDO7Zl6A1TJ/yf4PDxoN2VpPuBYRW88QQSNPuI+NZWobo+3EBK1+zVj2PCpa5nXffFh4g3fJaVNb2A==" saltValue="WbHTie5NfAK2BdXqMKPZXw==" spinCount="100000" sqref="A35:C1048576 G5:K34 E35:Y1048576 E5:E34 M5:Y34 B5:C34 AA5:XFD1048576" name="Range1"/>
    <protectedRange algorithmName="SHA-512" hashValue="2nOw6a2RACDF0lwSog8pG0XLg+oZu3IAc38zbVzVI75LLIxO5BHArMGzTUT7XlQeIGJyOg4XIhyyUh/RYTYoZQ==" saltValue="hqsMQI/ZNmoGd4uq6YFO8Q==" spinCount="100000" sqref="F5:F34" name="Range1_1"/>
    <protectedRange algorithmName="SHA-512" hashValue="2nOw6a2RACDF0lwSog8pG0XLg+oZu3IAc38zbVzVI75LLIxO5BHArMGzTUT7XlQeIGJyOg4XIhyyUh/RYTYoZQ==" saltValue="hqsMQI/ZNmoGd4uq6YFO8Q==" spinCount="100000" sqref="L5:L34" name="Range1_2"/>
    <protectedRange algorithmName="SHA-512" hashValue="2nOw6a2RACDF0lwSog8pG0XLg+oZu3IAc38zbVzVI75LLIxO5BHArMGzTUT7XlQeIGJyOg4XIhyyUh/RYTYoZQ==" saltValue="hqsMQI/ZNmoGd4uq6YFO8Q==" spinCount="100000" sqref="Z5:Z1048576" name="Range1_3"/>
    <protectedRange algorithmName="SHA-512" hashValue="2nOw6a2RACDF0lwSog8pG0XLg+oZu3IAc38zbVzVI75LLIxO5BHArMGzTUT7XlQeIGJyOg4XIhyyUh/RYTYoZQ==" saltValue="hqsMQI/ZNmoGd4uq6YFO8Q==" spinCount="100000" sqref="A5:A34" name="Range1_4"/>
    <protectedRange algorithmName="SHA-512" hashValue="2nOw6a2RACDF0lwSog8pG0XLg+oZu3IAc38zbVzVI75LLIxO5BHArMGzTUT7XlQeIGJyOg4XIhyyUh/RYTYoZQ==" saltValue="hqsMQI/ZNmoGd4uq6YFO8Q==" spinCount="100000" sqref="D5:D1048576" name="Range1_5"/>
  </protectedRanges>
  <mergeCells count="40">
    <mergeCell ref="A2:A3"/>
    <mergeCell ref="B2:B3"/>
    <mergeCell ref="C2:C3"/>
    <mergeCell ref="E2:E3"/>
    <mergeCell ref="N2:N3"/>
    <mergeCell ref="L2:L3"/>
    <mergeCell ref="C1:L1"/>
    <mergeCell ref="P2:P3"/>
    <mergeCell ref="G2:G3"/>
    <mergeCell ref="F2:F3"/>
    <mergeCell ref="H2:H3"/>
    <mergeCell ref="I2:I3"/>
    <mergeCell ref="J2:J3"/>
    <mergeCell ref="K2:K3"/>
    <mergeCell ref="M2:M3"/>
    <mergeCell ref="D2:D3"/>
    <mergeCell ref="BM2:BM3"/>
    <mergeCell ref="AM2:AZ2"/>
    <mergeCell ref="BA2:BF2"/>
    <mergeCell ref="AD2:AD3"/>
    <mergeCell ref="O2:O3"/>
    <mergeCell ref="U2:U3"/>
    <mergeCell ref="S2:S3"/>
    <mergeCell ref="V2:V3"/>
    <mergeCell ref="Q2:Q3"/>
    <mergeCell ref="R2:R3"/>
    <mergeCell ref="T2:T3"/>
    <mergeCell ref="AD1:BL1"/>
    <mergeCell ref="AE2:AE3"/>
    <mergeCell ref="W2:W3"/>
    <mergeCell ref="X2:X3"/>
    <mergeCell ref="Y2:Y3"/>
    <mergeCell ref="AA2:AA3"/>
    <mergeCell ref="AB2:AB3"/>
    <mergeCell ref="AF2:AL2"/>
    <mergeCell ref="BG2:BL2"/>
    <mergeCell ref="Y1:AC1"/>
    <mergeCell ref="AC2:AC3"/>
    <mergeCell ref="Z2:Z3"/>
    <mergeCell ref="M1:X1"/>
  </mergeCells>
  <phoneticPr fontId="6" type="noConversion"/>
  <conditionalFormatting sqref="B5:B34">
    <cfRule type="expression" dxfId="297" priority="15">
      <formula>NOT(OR(COUNTIF(TTableMes,$B5),ISBLANK($B5)))</formula>
    </cfRule>
  </conditionalFormatting>
  <conditionalFormatting sqref="E5:E34 K5:K34">
    <cfRule type="expression" dxfId="296" priority="14">
      <formula>NOT(OR(COUNTIF(TOrganizaciones,E5),ISBLANK(E5)))</formula>
    </cfRule>
  </conditionalFormatting>
  <conditionalFormatting sqref="E5:E34">
    <cfRule type="expression" dxfId="295" priority="20">
      <formula>AND(  NOT(ISBLANK(B5)),  AND(ISBLANK(E5),   OR(ISBLANK(E5), ISBLANK(K5))))</formula>
    </cfRule>
    <cfRule type="expression" dxfId="294" priority="21">
      <formula>AND( C5="Sí", ISNA(G5))</formula>
    </cfRule>
  </conditionalFormatting>
  <conditionalFormatting sqref="H5:H34">
    <cfRule type="expression" dxfId="293" priority="22">
      <formula>IF( C5="Sí",   OR(ISNA(J5),ISBLANK(H5)),   NOT(ISBLANK(H5)) )</formula>
    </cfRule>
  </conditionalFormatting>
  <conditionalFormatting sqref="K5:K34">
    <cfRule type="expression" dxfId="292" priority="23">
      <formula>AND(  NOT(ISBLANK(B5)),  AND(ISBLANK(K5),   OR(ISBLANK(E5), ISBLANK(K5))))</formula>
    </cfRule>
  </conditionalFormatting>
  <conditionalFormatting sqref="M5:M34 U5:U34 AA5:AA34">
    <cfRule type="expression" dxfId="291" priority="26">
      <formula>ISNA(N5)</formula>
    </cfRule>
  </conditionalFormatting>
  <conditionalFormatting sqref="O5:O34 R5:R34">
    <cfRule type="expression" dxfId="290" priority="70">
      <formula>ISNA(Q5)</formula>
    </cfRule>
  </conditionalFormatting>
  <conditionalFormatting sqref="U5:U34">
    <cfRule type="expression" dxfId="289" priority="11">
      <formula>NOT(OR(COUNTIF(TTipoEstablecimiento,$U5),ISBLANK($U5)))</formula>
    </cfRule>
  </conditionalFormatting>
  <conditionalFormatting sqref="W5:W34">
    <cfRule type="expression" dxfId="288" priority="24">
      <formula>AND(  NOT(ISBLANK(B5)),  AND(ISBLANK(R5),ISBLANK(W5)))</formula>
    </cfRule>
  </conditionalFormatting>
  <conditionalFormatting sqref="X5:X34">
    <cfRule type="expression" dxfId="287" priority="25">
      <formula>AND(  NOT(ISBLANK(B5)),  AND(ISBLANK(R5),ISBLANK(X5)))</formula>
    </cfRule>
  </conditionalFormatting>
  <conditionalFormatting sqref="C5:C34 M5:M34 O5:O34 R5:R34 AA5:AA34 AD5:AE34">
    <cfRule type="expression" dxfId="286" priority="18">
      <formula>AND(  NOT(ISBLANK($B5)),  ISBLANK(C5))</formula>
    </cfRule>
  </conditionalFormatting>
  <conditionalFormatting sqref="AD5:AL34">
    <cfRule type="expression" dxfId="285" priority="4">
      <formula>#REF!&lt;&gt;"Si"</formula>
    </cfRule>
  </conditionalFormatting>
  <conditionalFormatting sqref="AE5:AE34">
    <cfRule type="expression" dxfId="284" priority="29">
      <formula>$AE5&lt;&gt;SUM($AM5:$BL5)</formula>
    </cfRule>
  </conditionalFormatting>
  <conditionalFormatting sqref="AG5:AL34">
    <cfRule type="expression" dxfId="283" priority="16">
      <formula>AG5&gt;$AE5</formula>
    </cfRule>
  </conditionalFormatting>
  <conditionalFormatting sqref="D5:D34">
    <cfRule type="expression" dxfId="282" priority="1">
      <formula>AND(  NOT(ISBLANK($B5)),  ISBLANK(D5))</formula>
    </cfRule>
  </conditionalFormatting>
  <dataValidations count="59">
    <dataValidation allowBlank="1" showInputMessage="1" showErrorMessage="1" error="Debe seleccionar uno de los valores del listado desplegable. _x000a_Si su proyecto no aparece, insértelo en la hoja Ficha_Proyecto y en el menú seleccione Datos &gt; Actualizar datos" sqref="I5:I34"/>
    <dataValidation allowBlank="1" showInputMessage="1" promptTitle="Grupo poblacional alcanzado" prompt="Grupo poblacional al que pertenecen la mayoría de personas alcanzadas._x000a_Campo específico del sector de Protección._x000a_Valores: Listado de grupo poblacionales" sqref="AF3:AF4"/>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G3:AL4 AF2:AL2"/>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M2:BL4"/>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_x000a_" sqref="B2:B4"/>
    <dataValidation allowBlank="1" showInputMessage="1" promptTitle="¿En un proyecto HRP?" prompt="¿La actividad reportada pertenece a un proyecto reportado en el HRP 2021?_x000a_Obligatorio: Sí_x000a_Valores: Sí/No (del desplegable)" sqref="C2:C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Código del proyecto - Automático" prompt="No editable._x000a_Muestra el código del proyecto seleccionado." sqref="I2:I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Código de estado - Automático" prompt="No editable._x000a_Campo automático." sqref="N2:N4"/>
    <dataValidation allowBlank="1" showInputMessage="1" promptTitle="Código de municipio - Automático" prompt="No editable._x000a_Campo automático." sqref="Q2:Q4"/>
    <dataValidation allowBlank="1" showInputMessage="1" promptTitle="Código de parroquia - Automático" prompt="No editable._x000a_Campo automático." sqref="T2:T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Z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A2:AA4"/>
    <dataValidation allowBlank="1" showInputMessage="1" promptTitle="Código de actividad" prompt="No editable._x000a_Campo automático._x000a_Código de la actividad sectorial seleccionada." sqref="AB2:AB4"/>
    <dataValidation allowBlank="1" showInputMessage="1" promptTitle="Indicador sectorial - Automático" prompt="No editable._x000a_Campo automático._x000a_Unidad e indicador vinculado a la actividad sectorial seleccionada." sqref="AC2:AC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D2:AD4"/>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E2:AE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BM2:BM4">
      <formula1>5</formula1>
    </dataValidation>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type="textLength" operator="greaterThanOrEqual" allowBlank="1" showErrorMessage="1" errorTitle="Texto demasiado corto" error="El nombre de la ubicación debe tener al menos 5 caracteres" sqref="V5:V34">
      <formula1>5</formula1>
    </dataValidation>
    <dataValidation type="decimal" allowBlank="1" showErrorMessage="1" errorTitle="Longitud no válida" error="La longitud debe tener 6 decimales y estar entre -73.4 y -59.6 para Venezuela." sqref="X5:X34">
      <formula1>-73.4</formula1>
      <formula2>-59.6</formula2>
    </dataValidation>
    <dataValidation type="list" allowBlank="1" showErrorMessage="1" errorTitle="Estado no válido" error="Debe seleccionar uno de los estados del listado desplegable" sqref="M5:M34">
      <formula1>Admin1</formula1>
    </dataValidation>
    <dataValidation allowBlank="1" error="Debe seleccionar uno de los valores del listado desplegable. _x000a_Si su proyecto no aparece, insértelo en la hoja Ficha_Proyecto y en el menú seleccione Datos &gt; Actualizar datos" sqref="J5:J34"/>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4">
      <formula1>ListQuien</formula1>
    </dataValidation>
    <dataValidation type="decimal" allowBlank="1" showErrorMessage="1" errorTitle="Latitud no válida" error="La latitud debe tener 6 decimales y estar entre 0.5 y 12.3 para Venezuela." sqref="W5:W34">
      <formula1>0.5</formula1>
      <formula2>12.3</formula2>
    </dataValidation>
    <dataValidation type="list" allowBlank="1" showErrorMessage="1" errorTitle="Valor no válido" error="Debe elegir Sí o No en el desplegable" sqref="C5:C34">
      <formula1>ListSiNo</formula1>
    </dataValidation>
    <dataValidation type="textLength" operator="greaterThanOrEqual" allowBlank="1" showInputMessage="1" showErrorMessage="1" errorTitle="Texto demasiado corto" error="Debe introducir al menos 10 caracteres" sqref="BM5:BM34">
      <formula1>10</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4">
      <formula1>LocationType</formula1>
    </dataValidation>
    <dataValidation type="list" allowBlank="1" showErrorMessage="1" errorTitle="Valor no válido" error="Debe seleccionar una de las áreas de responsabilidad de la lista desplegable_x000a_" sqref="Y5:Y34">
      <formula1>OFFSET(LF_PT_Area,MATCH($A$1,LF_PT_Sector,0)-1,0,COUNTIF(LF_PT_Sector,$A$1))</formula1>
    </dataValidation>
    <dataValidation type="list" allowBlank="1" showErrorMessage="1" errorTitle="Valor no válido" error="Debe elegir Sí o No en el desplegable." sqref="AD5:AD34">
      <formula1>ListSiNo</formula1>
    </dataValidation>
    <dataValidation allowBlank="1" showInputMessage="1" promptTitle="Campo de validación - Automático" prompt="No editable._x000a_Campo de validación._x000a_Concatena admin1 y admin2 para obtener el PCODE de admin2 correcto y validar" sqref="P2:P4"/>
    <dataValidation allowBlank="1" errorTitle="Municpio no válido" error="Debe seleccionar uno de los municipios del listado desplegable" sqref="P5:P34"/>
    <dataValidation allowBlank="1" showInputMessage="1" error="Debe seleccionar uno de los valores del listado desplegable" sqref="S5:S34"/>
    <dataValidation allowBlank="1" showInputMessage="1" promptTitle="Dato de validación - Automático" prompt="No editable._x000a_Campo de validación._x000a_Concatena admin2 y admin3 para obtener el PCODE de admin3 correcto y validar" sqref="S2:S4"/>
    <dataValidation type="list" allowBlank="1" showErrorMessage="1" errorTitle="Actividad no válida" error="Debe seleccionar uno de las actividades de la lista desplegable_x000a_" sqref="AA5:AA34">
      <formula1>IF(  OR(ISBLANK(Y5), ISBLANK(Y5)),  OFFSET(LF_Actividad,MATCH($A$1,LF_Sector,0)-1,0,COUNTIF(LF_Sector,$A$1)),  OFFSET(LF_Actividad,MATCH(Y5,LF_Area,0)-1,0,COUNTIF(LF_Area,Y5))   )</formula1>
    </dataValidation>
    <dataValidation type="list" allowBlank="1" showErrorMessage="1" errorTitle="Municpio no válido" error="Debe seleccionar uno de los municipios del listado desplegable" sqref="O5:O34">
      <formula1>OFFSET(Admin2,MATCH(N5,Admin1_Linked_Pcode,0)-1,0,COUNTIF(Admin1_Linked_Pcode,N5))</formula1>
    </dataValidation>
    <dataValidation type="list" allowBlank="1" showInputMessage="1" showErrorMessage="1" error="Debe seleccionar uno de los valores del listado desplegable" sqref="R5:R30 R32:R34">
      <formula1>OFFSET(Admin3,MATCH(Q5,Admin2_Linked_Pcode,0)-1,0,COUNTIF(Admin2_Linked_Pcode,Q5))</formula1>
    </dataValidation>
    <dataValidation type="list" allowBlank="1" showErrorMessage="1" errorTitle="Proyecto no válido" error="Debe seleccionar uno de los proyectos del listado desplegable" sqref="H5:H34">
      <formula1>OFFSET(TClOrgPrPr,MATCH(G5,TClOrgPrAux,0)-1,0,COUNTIF(TClOrgPrAux,G5))</formula1>
    </dataValidation>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4">
      <formula1>IF(C5="Sí", OFFSET(TClOrgOrg,MATCH($A$1,TClOrgCl,0)-1,0,COUNTIF(TClOrgCl,$A$1)), ListQuien)</formula1>
    </dataValidation>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F5:F34 L5:L34"/>
    <dataValidation allowBlank="1" showInputMessage="1" promptTitle="Identificador de organización" prompt="No editable" sqref="F2:F4"/>
    <dataValidation allowBlank="1" showInputMessage="1" showErrorMessage="1" promptTitle="Identificador de organización" prompt="No editable" sqref="L2:L4"/>
    <dataValidation type="list" allowBlank="1" showErrorMessage="1" errorTitle="Valor no válido" error="Debe seleccionar una de las áreas de responsabilidad de la lista desplegable_x000a_" sqref="Z5:Z34">
      <formula1>ListSiNo</formula1>
    </dataValidation>
    <dataValidation allowBlank="1" showInputMessage="1" promptTitle="Actividad Desastres Naturales" prompt="Seleccione si la actividad esta relacionada con prevensión o respuesta a desastres naturales_x000a_Obligatorio: No_x000a_Valores: Sí / No" sqref="Z2"/>
    <dataValidation type="date" allowBlank="1" showInputMessage="1" showErrorMessage="1" sqref="R31">
      <formula1>44562</formula1>
      <formula2>44926</formula2>
    </dataValidation>
    <dataValidation type="list" allowBlank="1" showInputMessage="1" showErrorMessage="1" sqref="AF5:AF34">
      <formula1>PROPG_reached_type_T</formula1>
    </dataValidation>
    <dataValidation type="date" allowBlank="1" showInputMessage="1" showErrorMessage="1" sqref="A5:A34">
      <formula1>44896</formula1>
      <formula2>45291</formula2>
    </dataValidation>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D2:AD4"/>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s>
  <pageMargins left="0.7" right="0.7" top="0.75" bottom="0.75" header="0.3" footer="0.3"/>
  <pageSetup orientation="portrait" r:id="rId1"/>
  <customProperties>
    <customPr name="layoutContexts" r:id="rId2"/>
  </customProperties>
  <drawing r:id="rId3"/>
  <tableParts count="1">
    <tablePart r:id="rId4"/>
  </tableParts>
  <extLst>
    <ext xmlns:x14="http://schemas.microsoft.com/office/spreadsheetml/2009/9/main" uri="{CCE6A557-97BC-4b89-ADB6-D9C93CAAB3DF}">
      <x14:dataValidations xmlns:xm="http://schemas.microsoft.com/office/excel/2006/main" count="2">
        <x14:dataValidation type="list" allowBlank="1" showErrorMessage="1" errorTitle="Fecha no válida" error="Debe seleccionar una de las fechas del listado desplegable">
          <x14:formula1>
            <xm:f>Vocab!$B$13:$B$24</xm:f>
          </x14:formula1>
          <xm:sqref>B5:B34</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W35"/>
  <sheetViews>
    <sheetView showWhiteSpace="0" zoomScaleNormal="100" zoomScaleSheetLayoutView="80" workbookViewId="0">
      <pane ySplit="4" topLeftCell="A5" activePane="bottomLeft" state="frozen"/>
      <selection activeCell="AF2" sqref="AF2:AS4"/>
      <selection pane="bottomLeft"/>
    </sheetView>
  </sheetViews>
  <sheetFormatPr baseColWidth="10" defaultColWidth="10.75" defaultRowHeight="15.75" x14ac:dyDescent="0.25"/>
  <cols>
    <col min="1" max="2" width="10.625" customWidth="1"/>
    <col min="3" max="3" width="7.625" customWidth="1"/>
    <col min="4" max="4" width="11.25" customWidth="1"/>
    <col min="5" max="5" width="25.625" customWidth="1"/>
    <col min="6" max="6" width="9.75" hidden="1" customWidth="1"/>
    <col min="7" max="7" width="30" hidden="1" customWidth="1"/>
    <col min="8" max="8" width="30.625" customWidth="1"/>
    <col min="9" max="9" width="7.625" customWidth="1"/>
    <col min="10" max="10" width="25.625" hidden="1" customWidth="1"/>
    <col min="11" max="11" width="25.625" customWidth="1"/>
    <col min="12" max="12" width="9.25" hidden="1" customWidth="1"/>
    <col min="13" max="13" width="10.625" customWidth="1"/>
    <col min="14" max="14" width="7.625" customWidth="1"/>
    <col min="15" max="15" width="10.625" customWidth="1"/>
    <col min="16" max="16" width="10.625" hidden="1" customWidth="1"/>
    <col min="17" max="17" width="7.625" customWidth="1"/>
    <col min="18" max="18" width="10.625" customWidth="1"/>
    <col min="19" max="19" width="10.625" hidden="1" customWidth="1"/>
    <col min="20" max="20" width="7.625" customWidth="1"/>
    <col min="21" max="21" width="10.625" customWidth="1"/>
    <col min="22" max="22" width="25.625" customWidth="1"/>
    <col min="23" max="24" width="10.625" customWidth="1"/>
    <col min="25" max="25" width="10.625" hidden="1" customWidth="1"/>
    <col min="26" max="26" width="15" customWidth="1"/>
    <col min="27" max="27" width="30.625" customWidth="1"/>
    <col min="28" max="28" width="10.625" customWidth="1"/>
    <col min="29" max="29" width="30.625" customWidth="1"/>
    <col min="30" max="48" width="10.625" customWidth="1"/>
    <col min="49" max="49" width="20.125" customWidth="1"/>
    <col min="50" max="51" width="10.75" customWidth="1"/>
  </cols>
  <sheetData>
    <row r="1" spans="1:49" ht="25.5" x14ac:dyDescent="0.25">
      <c r="A1" s="58" t="s">
        <v>6863</v>
      </c>
      <c r="B1" s="83" t="s">
        <v>8836</v>
      </c>
      <c r="C1" s="138" t="s">
        <v>8654</v>
      </c>
      <c r="D1" s="136"/>
      <c r="E1" s="136"/>
      <c r="F1" s="136"/>
      <c r="G1" s="136"/>
      <c r="H1" s="136"/>
      <c r="I1" s="136"/>
      <c r="J1" s="136"/>
      <c r="K1" s="136"/>
      <c r="L1" s="137"/>
      <c r="M1" s="155" t="s">
        <v>8655</v>
      </c>
      <c r="N1" s="156"/>
      <c r="O1" s="156"/>
      <c r="P1" s="156"/>
      <c r="Q1" s="156"/>
      <c r="R1" s="156"/>
      <c r="S1" s="156"/>
      <c r="T1" s="156"/>
      <c r="U1" s="156"/>
      <c r="V1" s="156"/>
      <c r="W1" s="156"/>
      <c r="X1" s="157"/>
      <c r="Y1" s="138" t="s">
        <v>8656</v>
      </c>
      <c r="Z1" s="136"/>
      <c r="AA1" s="136"/>
      <c r="AB1" s="136"/>
      <c r="AC1" s="136"/>
      <c r="AD1" s="170" t="s">
        <v>8658</v>
      </c>
      <c r="AE1" s="171"/>
      <c r="AF1" s="171"/>
      <c r="AG1" s="171"/>
      <c r="AH1" s="171"/>
      <c r="AI1" s="171"/>
      <c r="AJ1" s="171"/>
      <c r="AK1" s="171"/>
      <c r="AL1" s="171"/>
      <c r="AM1" s="171"/>
      <c r="AN1" s="171"/>
      <c r="AO1" s="171"/>
      <c r="AP1" s="171"/>
      <c r="AQ1" s="171"/>
      <c r="AR1" s="171"/>
      <c r="AS1" s="171"/>
      <c r="AT1" s="171"/>
      <c r="AU1" s="171"/>
      <c r="AV1" s="171"/>
      <c r="AW1" s="43"/>
    </row>
    <row r="2" spans="1:49" ht="15.6" customHeight="1" x14ac:dyDescent="0.25">
      <c r="A2" s="166" t="s">
        <v>8659</v>
      </c>
      <c r="B2" s="145" t="s">
        <v>8660</v>
      </c>
      <c r="C2" s="147" t="s">
        <v>8661</v>
      </c>
      <c r="D2" s="139" t="s">
        <v>18193</v>
      </c>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43" t="s">
        <v>8680</v>
      </c>
      <c r="X2" s="145" t="s">
        <v>8681</v>
      </c>
      <c r="Y2" s="151" t="s">
        <v>8728</v>
      </c>
      <c r="Z2" s="139" t="s">
        <v>8708</v>
      </c>
      <c r="AA2" s="153" t="s">
        <v>8683</v>
      </c>
      <c r="AB2" s="164" t="s">
        <v>8684</v>
      </c>
      <c r="AC2" s="151" t="s">
        <v>8729</v>
      </c>
      <c r="AD2" s="168" t="s">
        <v>8693</v>
      </c>
      <c r="AE2" s="168" t="s">
        <v>8694</v>
      </c>
      <c r="AF2" s="158" t="s">
        <v>8695</v>
      </c>
      <c r="AG2" s="209"/>
      <c r="AH2" s="209"/>
      <c r="AI2" s="209"/>
      <c r="AJ2" s="209"/>
      <c r="AK2" s="209"/>
      <c r="AL2" s="159"/>
      <c r="AM2" s="175" t="s">
        <v>8696</v>
      </c>
      <c r="AN2" s="176"/>
      <c r="AO2" s="176"/>
      <c r="AP2" s="176"/>
      <c r="AQ2" s="176"/>
      <c r="AR2" s="176"/>
      <c r="AS2" s="176"/>
      <c r="AT2" s="176"/>
      <c r="AU2" s="176"/>
      <c r="AV2" s="176"/>
      <c r="AW2" s="162" t="s">
        <v>8644</v>
      </c>
    </row>
    <row r="3" spans="1:49" ht="90" thickBot="1" x14ac:dyDescent="0.3">
      <c r="A3" s="167"/>
      <c r="B3" s="146"/>
      <c r="C3" s="148"/>
      <c r="D3" s="139"/>
      <c r="E3" s="140"/>
      <c r="F3" s="150"/>
      <c r="G3" s="150"/>
      <c r="H3" s="140"/>
      <c r="I3" s="174"/>
      <c r="J3" s="150"/>
      <c r="K3" s="140"/>
      <c r="L3" s="161"/>
      <c r="M3" s="167"/>
      <c r="N3" s="152"/>
      <c r="O3" s="144"/>
      <c r="P3" s="150"/>
      <c r="Q3" s="152"/>
      <c r="R3" s="144"/>
      <c r="S3" s="150"/>
      <c r="T3" s="152"/>
      <c r="U3" s="144"/>
      <c r="V3" s="144"/>
      <c r="W3" s="144"/>
      <c r="X3" s="146"/>
      <c r="Y3" s="152"/>
      <c r="Z3" s="140"/>
      <c r="AA3" s="154"/>
      <c r="AB3" s="165"/>
      <c r="AC3" s="152"/>
      <c r="AD3" s="169"/>
      <c r="AE3" s="169"/>
      <c r="AF3" s="60" t="s">
        <v>8774</v>
      </c>
      <c r="AG3" s="60" t="s">
        <v>8698</v>
      </c>
      <c r="AH3" s="61" t="s">
        <v>8699</v>
      </c>
      <c r="AI3" s="84" t="s">
        <v>8775</v>
      </c>
      <c r="AJ3" s="84" t="s">
        <v>8776</v>
      </c>
      <c r="AK3" s="84" t="s">
        <v>8777</v>
      </c>
      <c r="AL3" s="84" t="s">
        <v>8778</v>
      </c>
      <c r="AM3" s="62" t="s">
        <v>8837</v>
      </c>
      <c r="AN3" s="63" t="s">
        <v>8838</v>
      </c>
      <c r="AO3" s="63" t="s">
        <v>8839</v>
      </c>
      <c r="AP3" s="63" t="s">
        <v>8840</v>
      </c>
      <c r="AQ3" s="63" t="s">
        <v>8841</v>
      </c>
      <c r="AR3" s="63" t="s">
        <v>8842</v>
      </c>
      <c r="AS3" s="63" t="s">
        <v>8740</v>
      </c>
      <c r="AT3" s="63" t="s">
        <v>8741</v>
      </c>
      <c r="AU3" s="63" t="s">
        <v>8704</v>
      </c>
      <c r="AV3" s="63" t="s">
        <v>8705</v>
      </c>
      <c r="AW3" s="163"/>
    </row>
    <row r="4" spans="1:49" ht="26.25" thickBot="1" x14ac:dyDescent="0.3">
      <c r="A4" s="18" t="s">
        <v>8562</v>
      </c>
      <c r="B4" s="19" t="s">
        <v>28</v>
      </c>
      <c r="C4" s="20" t="s">
        <v>8565</v>
      </c>
      <c r="D4" s="23" t="s">
        <v>18192</v>
      </c>
      <c r="E4" s="23" t="s">
        <v>8567</v>
      </c>
      <c r="F4" s="22" t="s">
        <v>8566</v>
      </c>
      <c r="G4" s="22" t="s">
        <v>6494</v>
      </c>
      <c r="H4" s="23" t="s">
        <v>7082</v>
      </c>
      <c r="I4" s="34" t="s">
        <v>8569</v>
      </c>
      <c r="J4" s="31" t="s">
        <v>8568</v>
      </c>
      <c r="K4" s="23" t="s">
        <v>8571</v>
      </c>
      <c r="L4" s="22" t="s">
        <v>8570</v>
      </c>
      <c r="M4" s="20" t="s">
        <v>76</v>
      </c>
      <c r="N4" s="36" t="s">
        <v>77</v>
      </c>
      <c r="O4" s="23" t="s">
        <v>79</v>
      </c>
      <c r="P4" s="31" t="s">
        <v>78</v>
      </c>
      <c r="Q4" s="36" t="s">
        <v>80</v>
      </c>
      <c r="R4" s="23" t="s">
        <v>82</v>
      </c>
      <c r="S4" s="31" t="s">
        <v>81</v>
      </c>
      <c r="T4" s="36" t="s">
        <v>83</v>
      </c>
      <c r="U4" s="23" t="s">
        <v>7</v>
      </c>
      <c r="V4" s="23" t="s">
        <v>8572</v>
      </c>
      <c r="W4" s="64" t="s">
        <v>84</v>
      </c>
      <c r="X4" s="64" t="s">
        <v>85</v>
      </c>
      <c r="Y4" s="36" t="s">
        <v>8573</v>
      </c>
      <c r="Z4" s="23" t="s">
        <v>8711</v>
      </c>
      <c r="AA4" s="23" t="s">
        <v>7153</v>
      </c>
      <c r="AB4" s="36" t="s">
        <v>8574</v>
      </c>
      <c r="AC4" s="65" t="s">
        <v>7155</v>
      </c>
      <c r="AD4" s="68" t="s">
        <v>8579</v>
      </c>
      <c r="AE4" s="69" t="s">
        <v>8580</v>
      </c>
      <c r="AF4" s="23" t="s">
        <v>24</v>
      </c>
      <c r="AG4" s="23" t="s">
        <v>8581</v>
      </c>
      <c r="AH4" s="23" t="s">
        <v>8588</v>
      </c>
      <c r="AI4" s="23" t="s">
        <v>8780</v>
      </c>
      <c r="AJ4" s="23" t="s">
        <v>8781</v>
      </c>
      <c r="AK4" s="23" t="s">
        <v>8782</v>
      </c>
      <c r="AL4" s="23" t="s">
        <v>8783</v>
      </c>
      <c r="AM4" s="20" t="s">
        <v>8843</v>
      </c>
      <c r="AN4" s="23" t="s">
        <v>8844</v>
      </c>
      <c r="AO4" s="23" t="s">
        <v>8845</v>
      </c>
      <c r="AP4" s="23" t="s">
        <v>8846</v>
      </c>
      <c r="AQ4" s="23" t="s">
        <v>8847</v>
      </c>
      <c r="AR4" s="23" t="s">
        <v>8848</v>
      </c>
      <c r="AS4" s="23" t="s">
        <v>8849</v>
      </c>
      <c r="AT4" s="23" t="s">
        <v>8850</v>
      </c>
      <c r="AU4" s="23" t="s">
        <v>8586</v>
      </c>
      <c r="AV4" s="23" t="s">
        <v>8587</v>
      </c>
      <c r="AW4" s="20" t="s">
        <v>8589</v>
      </c>
    </row>
    <row r="5" spans="1:49" x14ac:dyDescent="0.25">
      <c r="A5" s="4"/>
      <c r="B5" s="75"/>
      <c r="C5" s="1"/>
      <c r="D5" s="2"/>
      <c r="E5" s="2"/>
      <c r="F5" s="90" t="str">
        <f>IF(NOT(ISBLANK(T5W_PROVBG[[#This Row],['#org+leader]])),VLOOKUP(T5W_PROVBG[[#This Row],['#org+leader]],Organizaciones!$A:$C,3,FALSE),"")</f>
        <v/>
      </c>
      <c r="G5" s="3" t="str">
        <f>IF(AND(NOT(ISBLANK(T5W_PROVBG[[#This Row],['#org+leader]])),T5W_PROVBG[[#This Row],['#meta+hrp]]="Sí"),
VLOOKUP(CONCATENATE($A$1, " # ",VLOOKUP( T5W_PROVBG[[#This Row],['#org+leader]],Clusters___Org[['#organization+name+selected]:['#meta+check_cluster_org]],2,FALSE)), Clusters___Org['#meta+check_cluster_org],1,FALSE),"")</f>
        <v/>
      </c>
      <c r="H5" s="2"/>
      <c r="I5" s="74" t="str" cm="1">
        <f t="array" ref="I5">IF(NOT(ISBLANK(T5W_PROVBG[[#This Row],['#project+code_name]])),VALUE(VLOOKUP(LEFT(T5W_PROVBG[[#This Row],['#project+code_name]],255),LEFT(Cluster___Org___Projects[['#project+code_name]:['#project+id]],255),2,FALSE)),"")</f>
        <v/>
      </c>
      <c r="J5"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5" s="2"/>
      <c r="L5" s="108" t="str">
        <f>IF(NOT(ISBLANK(T5W_PROVBG[[#This Row],['#org+impl]])),VLOOKUP(T5W_PROVBG[[#This Row],['#org+impl]],Organizaciones!$A:$C,3,FALSE),"")</f>
        <v/>
      </c>
      <c r="M5" s="1"/>
      <c r="N5" s="35" t="str" cm="1">
        <f t="array" aca="1" ref="N5" ca="1">IF(NOT(ISBLANK(T5W_PROVBG[[#This Row],['#adm1+name]])),
OFFSET(Admin1_1[[#Headers],['#adm1+name]],MATCH(T5W_PROVBG[[#This Row],['#adm1+name]],Admin1,0),1),
IF(ISNA(VLOOKUP(LEFT(T5W_PROVBG[[#This Row],['#project+code_name]],15),LEFT(Cluster___Org___Projects[['#project+code_name]:['#project+id]],15),2,FALSE))&lt;&gt;"", "","")
)</f>
        <v/>
      </c>
      <c r="O5" s="2"/>
      <c r="P5" s="70" t="str" cm="1">
        <f t="array" ref="P5">IF(NOT(ISBLANK(T5W_PROVBG[[#This Row],['#adm2+name]])),
CONCATENATE(T5W_PROVBG[[#This Row],['#adm1+code]],"-",T5W_PROVBG[[#This Row],['#adm2+name]]),
IF(ISNA(VLOOKUP(LEFT(T5W_PROVBG[[#This Row],['#project+code_name]],15),LEFT(Cluster___Org___Projects[['#project+code_name]:['#project+id]],15),2,FALSE))&lt;&gt;"", "","")
)</f>
        <v/>
      </c>
      <c r="Q5" s="35" t="str" cm="1">
        <f t="array" ref="Q5">IF(NOT(ISBLANK(T5W_PROVBG[[#This Row],['#adm2+name]])),
VLOOKUP(T5W_PROVBG[[#This Row],['#meta+check_adm1code_adm2name]],Admin2_1[#All],5,FALSE),
IF(ISNA(VLOOKUP(LEFT(T5W_PROVBG[[#This Row],['#project+code_name]],15),LEFT(Cluster___Org___Projects[['#project+code_name]:['#project+id]],15),2,FALSE))&lt;&gt;"", "","")
)</f>
        <v/>
      </c>
      <c r="R5" s="2"/>
      <c r="S5" s="70" t="str" cm="1">
        <f t="array" ref="S5">IF(NOT(ISBLANK(T5W_PROVBG[[#This Row],['#adm3+name]])),
CONCATENATE(T5W_PROVBG[[#This Row],['#adm2+code]],"-",T5W_PROVBG[[#This Row],['#adm3+name]]),
IF(ISNA(VLOOKUP(LEFT(T5W_PROVBG[[#This Row],['#project+code_name]],15),LEFT(Cluster___Org___Projects[['#project+code_name]:['#project+id]],15),2,FALSE))&lt;&gt;"", "","")
)</f>
        <v/>
      </c>
      <c r="T5" s="35" t="str" cm="1">
        <f t="array" ref="T5">IF(NOT(ISBLANK(T5W_PROVBG[[#This Row],['#adm3+name]])),
VLOOKUP(T5W_PROVBG[[#This Row],['#meta+check_adm2code_adm3name]],Admin3_1[#All],5,FALSE),
IF(ISNA(VLOOKUP(LEFT(T5W_PROVBG[[#This Row],['#project+code_name]],15),LEFT(Cluster___Org___Projects[['#project+code_name]:['#project+id]],15),2,FALSE))&lt;&gt;"", "","")
)</f>
        <v/>
      </c>
      <c r="U5" s="57"/>
      <c r="V5" s="2"/>
      <c r="W5" s="95"/>
      <c r="X5" s="96"/>
      <c r="Y5" s="35"/>
      <c r="Z5" s="2"/>
      <c r="AA5" s="2"/>
      <c r="AB5" s="3" t="str" cm="1">
        <f t="array" ref="AB5">IF(T5W_PROVBG[[#This Row],['#activity+name+selected]]&lt;&gt;"",VLOOKUP(LEFT(T5W_PROVBG[[#This Row],['#activity+name+selected]],255),LEFT(Logframe[['#activity+name+selected]:['#activity+indicator+unit]],255),2,FALSE),"")</f>
        <v/>
      </c>
      <c r="AC5" s="3" t="str" cm="1">
        <f t="array" ref="AC5">IF(T5W_PROVBG[[#This Row],['#activity+name+selected]]&lt;&gt;"",VLOOKUP(LEFT(T5W_PROVBG[[#This Row],['#activity+name+selected]],255),LEFT(Logframe[['#activity+name+selected]:['#activity+indicator+unit]],255),5,FALSE),"")</f>
        <v/>
      </c>
      <c r="AD5" s="46"/>
      <c r="AE5" s="27"/>
      <c r="AF5" s="93"/>
      <c r="AG5" s="41"/>
      <c r="AH5" s="42"/>
      <c r="AI5" s="49"/>
      <c r="AJ5" s="49"/>
      <c r="AK5" s="49"/>
      <c r="AL5" s="50"/>
      <c r="AM5" s="27"/>
      <c r="AN5" s="27"/>
      <c r="AO5" s="27"/>
      <c r="AP5" s="27"/>
      <c r="AQ5" s="27"/>
      <c r="AR5" s="51"/>
      <c r="AS5" s="27"/>
      <c r="AT5" s="51"/>
      <c r="AU5" s="27"/>
      <c r="AV5" s="27"/>
      <c r="AW5" s="1"/>
    </row>
    <row r="6" spans="1:49" x14ac:dyDescent="0.25">
      <c r="A6" s="4"/>
      <c r="B6" s="75"/>
      <c r="C6" s="1"/>
      <c r="D6" s="2"/>
      <c r="E6" s="2"/>
      <c r="F6" s="90" t="str">
        <f>IF(NOT(ISBLANK(T5W_PROVBG[[#This Row],['#org+leader]])),VLOOKUP(T5W_PROVBG[[#This Row],['#org+leader]],Organizaciones!$A:$C,3,FALSE),"")</f>
        <v/>
      </c>
      <c r="G6" s="3" t="str">
        <f>IF(AND(NOT(ISBLANK(T5W_PROVBG[[#This Row],['#org+leader]])),T5W_PROVBG[[#This Row],['#meta+hrp]]="Sí"),
VLOOKUP(CONCATENATE($A$1, " # ",VLOOKUP( T5W_PROVBG[[#This Row],['#org+leader]],Clusters___Org[['#organization+name+selected]:['#meta+check_cluster_org]],2,FALSE)), Clusters___Org['#meta+check_cluster_org],1,FALSE),"")</f>
        <v/>
      </c>
      <c r="H6" s="2"/>
      <c r="I6" s="74" t="str" cm="1">
        <f t="array" ref="I6">IF(NOT(ISBLANK(T5W_PROVBG[[#This Row],['#project+code_name]])),VALUE(VLOOKUP(LEFT(T5W_PROVBG[[#This Row],['#project+code_name]],255),LEFT(Cluster___Org___Projects[['#project+code_name]:['#project+id]],255),2,FALSE)),"")</f>
        <v/>
      </c>
      <c r="J6"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6" s="2"/>
      <c r="L6" s="108" t="str">
        <f>IF(NOT(ISBLANK(T5W_PROVBG[[#This Row],['#org+impl]])),VLOOKUP(T5W_PROVBG[[#This Row],['#org+impl]],Organizaciones!$A:$C,3,FALSE),"")</f>
        <v/>
      </c>
      <c r="M6" s="1"/>
      <c r="N6" s="35" t="str" cm="1">
        <f t="array" aca="1" ref="N6" ca="1">IF(NOT(ISBLANK(T5W_PROVBG[[#This Row],['#adm1+name]])),
OFFSET(Admin1_1[[#Headers],['#adm1+name]],MATCH(T5W_PROVBG[[#This Row],['#adm1+name]],Admin1,0),1),
IF(ISNA(VLOOKUP(LEFT(T5W_PROVBG[[#This Row],['#project+code_name]],15),LEFT(Cluster___Org___Projects[['#project+code_name]:['#project+id]],15),2,FALSE))&lt;&gt;"", "","")
)</f>
        <v/>
      </c>
      <c r="O6" s="2"/>
      <c r="P6" s="70" t="str" cm="1">
        <f t="array" ref="P6">IF(NOT(ISBLANK(T5W_PROVBG[[#This Row],['#adm2+name]])),
CONCATENATE(T5W_PROVBG[[#This Row],['#adm1+code]],"-",T5W_PROVBG[[#This Row],['#adm2+name]]),
IF(ISNA(VLOOKUP(LEFT(T5W_PROVBG[[#This Row],['#project+code_name]],15),LEFT(Cluster___Org___Projects[['#project+code_name]:['#project+id]],15),2,FALSE))&lt;&gt;"", "","")
)</f>
        <v/>
      </c>
      <c r="Q6" s="35" t="str" cm="1">
        <f t="array" ref="Q6">IF(NOT(ISBLANK(T5W_PROVBG[[#This Row],['#adm2+name]])),
VLOOKUP(T5W_PROVBG[[#This Row],['#meta+check_adm1code_adm2name]],Admin2_1[#All],5,FALSE),
IF(ISNA(VLOOKUP(LEFT(T5W_PROVBG[[#This Row],['#project+code_name]],15),LEFT(Cluster___Org___Projects[['#project+code_name]:['#project+id]],15),2,FALSE))&lt;&gt;"", "","")
)</f>
        <v/>
      </c>
      <c r="R6" s="2"/>
      <c r="S6" s="70" t="str" cm="1">
        <f t="array" ref="S6">IF(NOT(ISBLANK(T5W_PROVBG[[#This Row],['#adm3+name]])),
CONCATENATE(T5W_PROVBG[[#This Row],['#adm2+code]],"-",T5W_PROVBG[[#This Row],['#adm3+name]]),
IF(ISNA(VLOOKUP(LEFT(T5W_PROVBG[[#This Row],['#project+code_name]],15),LEFT(Cluster___Org___Projects[['#project+code_name]:['#project+id]],15),2,FALSE))&lt;&gt;"", "","")
)</f>
        <v/>
      </c>
      <c r="T6" s="35" t="str" cm="1">
        <f t="array" ref="T6">IF(NOT(ISBLANK(T5W_PROVBG[[#This Row],['#adm3+name]])),
VLOOKUP(T5W_PROVBG[[#This Row],['#meta+check_adm2code_adm3name]],Admin3_1[#All],5,FALSE),
IF(ISNA(VLOOKUP(LEFT(T5W_PROVBG[[#This Row],['#project+code_name]],15),LEFT(Cluster___Org___Projects[['#project+code_name]:['#project+id]],15),2,FALSE))&lt;&gt;"", "","")
)</f>
        <v/>
      </c>
      <c r="U6" s="57"/>
      <c r="V6" s="2"/>
      <c r="W6" s="95"/>
      <c r="X6" s="96"/>
      <c r="Y6" s="35"/>
      <c r="Z6" s="2"/>
      <c r="AA6" s="2"/>
      <c r="AB6" s="3" t="str" cm="1">
        <f t="array" ref="AB6">IF(T5W_PROVBG[[#This Row],['#activity+name+selected]]&lt;&gt;"",VLOOKUP(LEFT(T5W_PROVBG[[#This Row],['#activity+name+selected]],255),LEFT(Logframe[['#activity+name+selected]:['#activity+indicator+unit]],255),2,FALSE),"")</f>
        <v/>
      </c>
      <c r="AC6" s="3" t="str" cm="1">
        <f t="array" ref="AC6">IF(T5W_PROVBG[[#This Row],['#activity+name+selected]]&lt;&gt;"",VLOOKUP(LEFT(T5W_PROVBG[[#This Row],['#activity+name+selected]],255),LEFT(Logframe[['#activity+name+selected]:['#activity+indicator+unit]],255),5,FALSE),"")</f>
        <v/>
      </c>
      <c r="AD6" s="47"/>
      <c r="AE6" s="27"/>
      <c r="AF6" s="93"/>
      <c r="AG6" s="41"/>
      <c r="AH6" s="42"/>
      <c r="AI6" s="49"/>
      <c r="AJ6" s="49"/>
      <c r="AK6" s="49"/>
      <c r="AL6" s="42"/>
      <c r="AM6" s="27"/>
      <c r="AN6" s="27"/>
      <c r="AO6" s="27"/>
      <c r="AP6" s="27"/>
      <c r="AQ6" s="27"/>
      <c r="AR6" s="52"/>
      <c r="AS6" s="27"/>
      <c r="AT6" s="52"/>
      <c r="AU6" s="27"/>
      <c r="AV6" s="27"/>
      <c r="AW6" s="1"/>
    </row>
    <row r="7" spans="1:49" x14ac:dyDescent="0.25">
      <c r="A7" s="4"/>
      <c r="B7" s="75"/>
      <c r="C7" s="1"/>
      <c r="D7" s="2"/>
      <c r="E7" s="2"/>
      <c r="F7" s="90" t="str">
        <f>IF(NOT(ISBLANK(T5W_PROVBG[[#This Row],['#org+leader]])),VLOOKUP(T5W_PROVBG[[#This Row],['#org+leader]],Organizaciones!$A:$C,3,FALSE),"")</f>
        <v/>
      </c>
      <c r="G7" s="3" t="str">
        <f>IF(AND(NOT(ISBLANK(T5W_PROVBG[[#This Row],['#org+leader]])),T5W_PROVBG[[#This Row],['#meta+hrp]]="Sí"),
VLOOKUP(CONCATENATE($A$1, " # ",VLOOKUP( T5W_PROVBG[[#This Row],['#org+leader]],Clusters___Org[['#organization+name+selected]:['#meta+check_cluster_org]],2,FALSE)), Clusters___Org['#meta+check_cluster_org],1,FALSE),"")</f>
        <v/>
      </c>
      <c r="H7" s="2"/>
      <c r="I7" s="74" t="str" cm="1">
        <f t="array" ref="I7">IF(NOT(ISBLANK(T5W_PROVBG[[#This Row],['#project+code_name]])),VALUE(VLOOKUP(LEFT(T5W_PROVBG[[#This Row],['#project+code_name]],255),LEFT(Cluster___Org___Projects[['#project+code_name]:['#project+id]],255),2,FALSE)),"")</f>
        <v/>
      </c>
      <c r="J7"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7" s="2"/>
      <c r="L7" s="108" t="str">
        <f>IF(NOT(ISBLANK(T5W_PROVBG[[#This Row],['#org+impl]])),VLOOKUP(T5W_PROVBG[[#This Row],['#org+impl]],Organizaciones!$A:$C,3,FALSE),"")</f>
        <v/>
      </c>
      <c r="M7" s="1"/>
      <c r="N7" s="35" t="str" cm="1">
        <f t="array" aca="1" ref="N7" ca="1">IF(NOT(ISBLANK(T5W_PROVBG[[#This Row],['#adm1+name]])),
OFFSET(Admin1_1[[#Headers],['#adm1+name]],MATCH(T5W_PROVBG[[#This Row],['#adm1+name]],Admin1,0),1),
IF(ISNA(VLOOKUP(LEFT(T5W_PROVBG[[#This Row],['#project+code_name]],15),LEFT(Cluster___Org___Projects[['#project+code_name]:['#project+id]],15),2,FALSE))&lt;&gt;"", "","")
)</f>
        <v/>
      </c>
      <c r="O7" s="2"/>
      <c r="P7" s="70" t="str" cm="1">
        <f t="array" ref="P7">IF(NOT(ISBLANK(T5W_PROVBG[[#This Row],['#adm2+name]])),
CONCATENATE(T5W_PROVBG[[#This Row],['#adm1+code]],"-",T5W_PROVBG[[#This Row],['#adm2+name]]),
IF(ISNA(VLOOKUP(LEFT(T5W_PROVBG[[#This Row],['#project+code_name]],15),LEFT(Cluster___Org___Projects[['#project+code_name]:['#project+id]],15),2,FALSE))&lt;&gt;"", "","")
)</f>
        <v/>
      </c>
      <c r="Q7" s="35" t="str" cm="1">
        <f t="array" ref="Q7">IF(NOT(ISBLANK(T5W_PROVBG[[#This Row],['#adm2+name]])),
VLOOKUP(T5W_PROVBG[[#This Row],['#meta+check_adm1code_adm2name]],Admin2_1[#All],5,FALSE),
IF(ISNA(VLOOKUP(LEFT(T5W_PROVBG[[#This Row],['#project+code_name]],15),LEFT(Cluster___Org___Projects[['#project+code_name]:['#project+id]],15),2,FALSE))&lt;&gt;"", "","")
)</f>
        <v/>
      </c>
      <c r="R7" s="2"/>
      <c r="S7" s="70" t="str" cm="1">
        <f t="array" ref="S7">IF(NOT(ISBLANK(T5W_PROVBG[[#This Row],['#adm3+name]])),
CONCATENATE(T5W_PROVBG[[#This Row],['#adm2+code]],"-",T5W_PROVBG[[#This Row],['#adm3+name]]),
IF(ISNA(VLOOKUP(LEFT(T5W_PROVBG[[#This Row],['#project+code_name]],15),LEFT(Cluster___Org___Projects[['#project+code_name]:['#project+id]],15),2,FALSE))&lt;&gt;"", "","")
)</f>
        <v/>
      </c>
      <c r="T7" s="35" t="str" cm="1">
        <f t="array" ref="T7">IF(NOT(ISBLANK(T5W_PROVBG[[#This Row],['#adm3+name]])),
VLOOKUP(T5W_PROVBG[[#This Row],['#meta+check_adm2code_adm3name]],Admin3_1[#All],5,FALSE),
IF(ISNA(VLOOKUP(LEFT(T5W_PROVBG[[#This Row],['#project+code_name]],15),LEFT(Cluster___Org___Projects[['#project+code_name]:['#project+id]],15),2,FALSE))&lt;&gt;"", "","")
)</f>
        <v/>
      </c>
      <c r="U7" s="57"/>
      <c r="V7" s="2"/>
      <c r="W7" s="95"/>
      <c r="X7" s="96"/>
      <c r="Y7" s="35"/>
      <c r="Z7" s="2"/>
      <c r="AA7" s="2"/>
      <c r="AB7" s="3" t="str" cm="1">
        <f t="array" ref="AB7">IF(T5W_PROVBG[[#This Row],['#activity+name+selected]]&lt;&gt;"",VLOOKUP(LEFT(T5W_PROVBG[[#This Row],['#activity+name+selected]],255),LEFT(Logframe[['#activity+name+selected]:['#activity+indicator+unit]],255),2,FALSE),"")</f>
        <v/>
      </c>
      <c r="AC7" s="3" t="str" cm="1">
        <f t="array" ref="AC7">IF(T5W_PROVBG[[#This Row],['#activity+name+selected]]&lt;&gt;"",VLOOKUP(LEFT(T5W_PROVBG[[#This Row],['#activity+name+selected]],255),LEFT(Logframe[['#activity+name+selected]:['#activity+indicator+unit]],255),5,FALSE),"")</f>
        <v/>
      </c>
      <c r="AD7" s="47"/>
      <c r="AE7" s="27"/>
      <c r="AF7" s="93"/>
      <c r="AG7" s="41"/>
      <c r="AH7" s="42"/>
      <c r="AI7" s="49"/>
      <c r="AJ7" s="49"/>
      <c r="AK7" s="49"/>
      <c r="AL7" s="42"/>
      <c r="AM7" s="27"/>
      <c r="AN7" s="27"/>
      <c r="AO7" s="27"/>
      <c r="AP7" s="27"/>
      <c r="AQ7" s="27"/>
      <c r="AR7" s="52"/>
      <c r="AS7" s="27"/>
      <c r="AT7" s="52"/>
      <c r="AU7" s="27"/>
      <c r="AV7" s="27"/>
      <c r="AW7" s="1"/>
    </row>
    <row r="8" spans="1:49" x14ac:dyDescent="0.25">
      <c r="A8" s="4"/>
      <c r="B8" s="75"/>
      <c r="C8" s="1"/>
      <c r="D8" s="2"/>
      <c r="E8" s="2"/>
      <c r="F8" s="104" t="str">
        <f>IF(NOT(ISBLANK(T5W_PROVBG[[#This Row],['#org+leader]])),VLOOKUP(T5W_PROVBG[[#This Row],['#org+leader]],Organizaciones!$A:$C,3,FALSE),"")</f>
        <v/>
      </c>
      <c r="G8" s="3" t="str">
        <f>IF(AND(NOT(ISBLANK(T5W_PROVBG[[#This Row],['#org+leader]])),T5W_PROVBG[[#This Row],['#meta+hrp]]="Sí"),
VLOOKUP(CONCATENATE($A$1, " # ",VLOOKUP( T5W_PROVBG[[#This Row],['#org+leader]],Clusters___Org[['#organization+name+selected]:['#meta+check_cluster_org]],2,FALSE)), Clusters___Org['#meta+check_cluster_org],1,FALSE),"")</f>
        <v/>
      </c>
      <c r="H8" s="2"/>
      <c r="I8" s="74" t="str" cm="1">
        <f t="array" ref="I8">IF(NOT(ISBLANK(T5W_PROVBG[[#This Row],['#project+code_name]])),VALUE(VLOOKUP(LEFT(T5W_PROVBG[[#This Row],['#project+code_name]],255),LEFT(Cluster___Org___Projects[['#project+code_name]:['#project+id]],255),2,FALSE)),"")</f>
        <v/>
      </c>
      <c r="J8"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8" s="2"/>
      <c r="L8" s="108" t="str">
        <f>IF(NOT(ISBLANK(T5W_PROVBG[[#This Row],['#org+impl]])),VLOOKUP(T5W_PROVBG[[#This Row],['#org+impl]],Organizaciones!$A:$C,3,FALSE),"")</f>
        <v/>
      </c>
      <c r="M8" s="1"/>
      <c r="N8" s="35" t="str" cm="1">
        <f t="array" aca="1" ref="N8" ca="1">IF(NOT(ISBLANK(T5W_PROVBG[[#This Row],['#adm1+name]])),
OFFSET(Admin1_1[[#Headers],['#adm1+name]],MATCH(T5W_PROVBG[[#This Row],['#adm1+name]],Admin1,0),1),
IF(ISNA(VLOOKUP(LEFT(T5W_PROVBG[[#This Row],['#project+code_name]],15),LEFT(Cluster___Org___Projects[['#project+code_name]:['#project+id]],15),2,FALSE))&lt;&gt;"", "","")
)</f>
        <v/>
      </c>
      <c r="O8" s="2"/>
      <c r="P8" s="70" t="str" cm="1">
        <f t="array" ref="P8">IF(NOT(ISBLANK(T5W_PROVBG[[#This Row],['#adm2+name]])),
CONCATENATE(T5W_PROVBG[[#This Row],['#adm1+code]],"-",T5W_PROVBG[[#This Row],['#adm2+name]]),
IF(ISNA(VLOOKUP(LEFT(T5W_PROVBG[[#This Row],['#project+code_name]],15),LEFT(Cluster___Org___Projects[['#project+code_name]:['#project+id]],15),2,FALSE))&lt;&gt;"", "","")
)</f>
        <v/>
      </c>
      <c r="Q8" s="35" t="str" cm="1">
        <f t="array" ref="Q8">IF(NOT(ISBLANK(T5W_PROVBG[[#This Row],['#adm2+name]])),
VLOOKUP(T5W_PROVBG[[#This Row],['#meta+check_adm1code_adm2name]],Admin2_1[#All],5,FALSE),
IF(ISNA(VLOOKUP(LEFT(T5W_PROVBG[[#This Row],['#project+code_name]],15),LEFT(Cluster___Org___Projects[['#project+code_name]:['#project+id]],15),2,FALSE))&lt;&gt;"", "","")
)</f>
        <v/>
      </c>
      <c r="R8" s="2"/>
      <c r="S8" s="70" t="str" cm="1">
        <f t="array" ref="S8">IF(NOT(ISBLANK(T5W_PROVBG[[#This Row],['#adm3+name]])),
CONCATENATE(T5W_PROVBG[[#This Row],['#adm2+code]],"-",T5W_PROVBG[[#This Row],['#adm3+name]]),
IF(ISNA(VLOOKUP(LEFT(T5W_PROVBG[[#This Row],['#project+code_name]],15),LEFT(Cluster___Org___Projects[['#project+code_name]:['#project+id]],15),2,FALSE))&lt;&gt;"", "","")
)</f>
        <v/>
      </c>
      <c r="T8" s="35" t="str" cm="1">
        <f t="array" ref="T8">IF(NOT(ISBLANK(T5W_PROVBG[[#This Row],['#adm3+name]])),
VLOOKUP(T5W_PROVBG[[#This Row],['#meta+check_adm2code_adm3name]],Admin3_1[#All],5,FALSE),
IF(ISNA(VLOOKUP(LEFT(T5W_PROVBG[[#This Row],['#project+code_name]],15),LEFT(Cluster___Org___Projects[['#project+code_name]:['#project+id]],15),2,FALSE))&lt;&gt;"", "","")
)</f>
        <v/>
      </c>
      <c r="U8" s="57"/>
      <c r="V8" s="2"/>
      <c r="W8" s="95"/>
      <c r="X8" s="96"/>
      <c r="Y8" s="35"/>
      <c r="Z8" s="2"/>
      <c r="AA8" s="2"/>
      <c r="AB8" s="3" t="str" cm="1">
        <f t="array" ref="AB8">IF(T5W_PROVBG[[#This Row],['#activity+name+selected]]&lt;&gt;"",VLOOKUP(LEFT(T5W_PROVBG[[#This Row],['#activity+name+selected]],255),LEFT(Logframe[['#activity+name+selected]:['#activity+indicator+unit]],255),2,FALSE),"")</f>
        <v/>
      </c>
      <c r="AC8" s="3" t="str" cm="1">
        <f t="array" ref="AC8">IF(T5W_PROVBG[[#This Row],['#activity+name+selected]]&lt;&gt;"",VLOOKUP(LEFT(T5W_PROVBG[[#This Row],['#activity+name+selected]],255),LEFT(Logframe[['#activity+name+selected]:['#activity+indicator+unit]],255),5,FALSE),"")</f>
        <v/>
      </c>
      <c r="AD8" s="47"/>
      <c r="AE8" s="27"/>
      <c r="AF8" s="93"/>
      <c r="AG8" s="41"/>
      <c r="AH8" s="42"/>
      <c r="AI8" s="49"/>
      <c r="AJ8" s="49"/>
      <c r="AK8" s="49"/>
      <c r="AL8" s="42"/>
      <c r="AM8" s="27"/>
      <c r="AN8" s="27"/>
      <c r="AO8" s="27"/>
      <c r="AP8" s="27"/>
      <c r="AQ8" s="27"/>
      <c r="AR8" s="52"/>
      <c r="AS8" s="27"/>
      <c r="AT8" s="52"/>
      <c r="AU8" s="27"/>
      <c r="AV8" s="27"/>
      <c r="AW8" s="1"/>
    </row>
    <row r="9" spans="1:49" x14ac:dyDescent="0.25">
      <c r="A9" s="4"/>
      <c r="B9" s="75"/>
      <c r="C9" s="1"/>
      <c r="D9" s="2"/>
      <c r="E9" s="2"/>
      <c r="F9" s="104" t="str">
        <f>IF(NOT(ISBLANK(T5W_PROVBG[[#This Row],['#org+leader]])),VLOOKUP(T5W_PROVBG[[#This Row],['#org+leader]],Organizaciones!$A:$C,3,FALSE),"")</f>
        <v/>
      </c>
      <c r="G9" s="3" t="str">
        <f>IF(AND(NOT(ISBLANK(T5W_PROVBG[[#This Row],['#org+leader]])),T5W_PROVBG[[#This Row],['#meta+hrp]]="Sí"),
VLOOKUP(CONCATENATE($A$1, " # ",VLOOKUP( T5W_PROVBG[[#This Row],['#org+leader]],Clusters___Org[['#organization+name+selected]:['#meta+check_cluster_org]],2,FALSE)), Clusters___Org['#meta+check_cluster_org],1,FALSE),"")</f>
        <v/>
      </c>
      <c r="H9" s="2"/>
      <c r="I9" s="74" t="str" cm="1">
        <f t="array" ref="I9">IF(NOT(ISBLANK(T5W_PROVBG[[#This Row],['#project+code_name]])),VALUE(VLOOKUP(LEFT(T5W_PROVBG[[#This Row],['#project+code_name]],255),LEFT(Cluster___Org___Projects[['#project+code_name]:['#project+id]],255),2,FALSE)),"")</f>
        <v/>
      </c>
      <c r="J9"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9" s="2"/>
      <c r="L9" s="108" t="str">
        <f>IF(NOT(ISBLANK(T5W_PROVBG[[#This Row],['#org+impl]])),VLOOKUP(T5W_PROVBG[[#This Row],['#org+impl]],Organizaciones!$A:$C,3,FALSE),"")</f>
        <v/>
      </c>
      <c r="M9" s="1"/>
      <c r="N9" s="35" t="str" cm="1">
        <f t="array" aca="1" ref="N9" ca="1">IF(NOT(ISBLANK(T5W_PROVBG[[#This Row],['#adm1+name]])),
OFFSET(Admin1_1[[#Headers],['#adm1+name]],MATCH(T5W_PROVBG[[#This Row],['#adm1+name]],Admin1,0),1),
IF(ISNA(VLOOKUP(LEFT(T5W_PROVBG[[#This Row],['#project+code_name]],15),LEFT(Cluster___Org___Projects[['#project+code_name]:['#project+id]],15),2,FALSE))&lt;&gt;"", "","")
)</f>
        <v/>
      </c>
      <c r="O9" s="2"/>
      <c r="P9" s="70" t="str" cm="1">
        <f t="array" ref="P9">IF(NOT(ISBLANK(T5W_PROVBG[[#This Row],['#adm2+name]])),
CONCATENATE(T5W_PROVBG[[#This Row],['#adm1+code]],"-",T5W_PROVBG[[#This Row],['#adm2+name]]),
IF(ISNA(VLOOKUP(LEFT(T5W_PROVBG[[#This Row],['#project+code_name]],15),LEFT(Cluster___Org___Projects[['#project+code_name]:['#project+id]],15),2,FALSE))&lt;&gt;"", "","")
)</f>
        <v/>
      </c>
      <c r="Q9" s="35" t="str" cm="1">
        <f t="array" ref="Q9">IF(NOT(ISBLANK(T5W_PROVBG[[#This Row],['#adm2+name]])),
VLOOKUP(T5W_PROVBG[[#This Row],['#meta+check_adm1code_adm2name]],Admin2_1[#All],5,FALSE),
IF(ISNA(VLOOKUP(LEFT(T5W_PROVBG[[#This Row],['#project+code_name]],15),LEFT(Cluster___Org___Projects[['#project+code_name]:['#project+id]],15),2,FALSE))&lt;&gt;"", "","")
)</f>
        <v/>
      </c>
      <c r="R9" s="2"/>
      <c r="S9" s="70" t="str" cm="1">
        <f t="array" ref="S9">IF(NOT(ISBLANK(T5W_PROVBG[[#This Row],['#adm3+name]])),
CONCATENATE(T5W_PROVBG[[#This Row],['#adm2+code]],"-",T5W_PROVBG[[#This Row],['#adm3+name]]),
IF(ISNA(VLOOKUP(LEFT(T5W_PROVBG[[#This Row],['#project+code_name]],15),LEFT(Cluster___Org___Projects[['#project+code_name]:['#project+id]],15),2,FALSE))&lt;&gt;"", "","")
)</f>
        <v/>
      </c>
      <c r="T9" s="35" t="str" cm="1">
        <f t="array" ref="T9">IF(NOT(ISBLANK(T5W_PROVBG[[#This Row],['#adm3+name]])),
VLOOKUP(T5W_PROVBG[[#This Row],['#meta+check_adm2code_adm3name]],Admin3_1[#All],5,FALSE),
IF(ISNA(VLOOKUP(LEFT(T5W_PROVBG[[#This Row],['#project+code_name]],15),LEFT(Cluster___Org___Projects[['#project+code_name]:['#project+id]],15),2,FALSE))&lt;&gt;"", "","")
)</f>
        <v/>
      </c>
      <c r="U9" s="57"/>
      <c r="V9" s="2"/>
      <c r="W9" s="95"/>
      <c r="X9" s="96"/>
      <c r="Y9" s="35"/>
      <c r="Z9" s="2"/>
      <c r="AA9" s="2"/>
      <c r="AB9" s="3" t="str" cm="1">
        <f t="array" ref="AB9">IF(T5W_PROVBG[[#This Row],['#activity+name+selected]]&lt;&gt;"",VLOOKUP(LEFT(T5W_PROVBG[[#This Row],['#activity+name+selected]],255),LEFT(Logframe[['#activity+name+selected]:['#activity+indicator+unit]],255),2,FALSE),"")</f>
        <v/>
      </c>
      <c r="AC9" s="3" t="str" cm="1">
        <f t="array" ref="AC9">IF(T5W_PROVBG[[#This Row],['#activity+name+selected]]&lt;&gt;"",VLOOKUP(LEFT(T5W_PROVBG[[#This Row],['#activity+name+selected]],255),LEFT(Logframe[['#activity+name+selected]:['#activity+indicator+unit]],255),5,FALSE),"")</f>
        <v/>
      </c>
      <c r="AD9" s="47"/>
      <c r="AE9" s="27"/>
      <c r="AF9" s="93"/>
      <c r="AG9" s="41"/>
      <c r="AH9" s="42"/>
      <c r="AI9" s="49"/>
      <c r="AJ9" s="49"/>
      <c r="AK9" s="49"/>
      <c r="AL9" s="42"/>
      <c r="AM9" s="27"/>
      <c r="AN9" s="27"/>
      <c r="AO9" s="27"/>
      <c r="AP9" s="27"/>
      <c r="AQ9" s="27"/>
      <c r="AR9" s="52"/>
      <c r="AS9" s="27"/>
      <c r="AT9" s="52"/>
      <c r="AU9" s="27"/>
      <c r="AV9" s="27"/>
      <c r="AW9" s="1"/>
    </row>
    <row r="10" spans="1:49" x14ac:dyDescent="0.25">
      <c r="A10" s="4"/>
      <c r="B10" s="75"/>
      <c r="C10" s="2"/>
      <c r="D10" s="2"/>
      <c r="E10" s="2"/>
      <c r="F10" s="90" t="str">
        <f>IF(NOT(ISBLANK(T5W_PROVBG[[#This Row],['#org+leader]])),VLOOKUP(T5W_PROVBG[[#This Row],['#org+leader]],Organizaciones!$A:$C,3,FALSE),"")</f>
        <v/>
      </c>
      <c r="G10" s="3" t="str">
        <f>IF(AND(NOT(ISBLANK(T5W_PROVBG[[#This Row],['#org+leader]])),T5W_PROVBG[[#This Row],['#meta+hrp]]="Sí"),
VLOOKUP(CONCATENATE($A$1, " # ",VLOOKUP( T5W_PROVBG[[#This Row],['#org+leader]],Clusters___Org[['#organization+name+selected]:['#meta+check_cluster_org]],2,FALSE)), Clusters___Org['#meta+check_cluster_org],1,FALSE),"")</f>
        <v/>
      </c>
      <c r="H10" s="2"/>
      <c r="I10" s="74" t="str" cm="1">
        <f t="array" ref="I10">IF(NOT(ISBLANK(T5W_PROVBG[[#This Row],['#project+code_name]])),VALUE(VLOOKUP(LEFT(T5W_PROVBG[[#This Row],['#project+code_name]],255),LEFT(Cluster___Org___Projects[['#project+code_name]:['#project+id]],255),2,FALSE)),"")</f>
        <v/>
      </c>
      <c r="J10"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0" s="2"/>
      <c r="L10" s="108" t="str">
        <f>IF(NOT(ISBLANK(T5W_PROVBG[[#This Row],['#org+impl]])),VLOOKUP(T5W_PROVBG[[#This Row],['#org+impl]],Organizaciones!$A:$C,3,FALSE),"")</f>
        <v/>
      </c>
      <c r="M10" s="1"/>
      <c r="N10" s="35" t="str" cm="1">
        <f t="array" aca="1" ref="N10" ca="1">IF(NOT(ISBLANK(T5W_PROVBG[[#This Row],['#adm1+name]])),
OFFSET(Admin1_1[[#Headers],['#adm1+name]],MATCH(T5W_PROVBG[[#This Row],['#adm1+name]],Admin1,0),1),
IF(ISNA(VLOOKUP(LEFT(T5W_PROVBG[[#This Row],['#project+code_name]],15),LEFT(Cluster___Org___Projects[['#project+code_name]:['#project+id]],15),2,FALSE))&lt;&gt;"", "","")
)</f>
        <v/>
      </c>
      <c r="O10" s="2"/>
      <c r="P10" s="70" t="str" cm="1">
        <f t="array" ref="P10">IF(NOT(ISBLANK(T5W_PROVBG[[#This Row],['#adm2+name]])),
CONCATENATE(T5W_PROVBG[[#This Row],['#adm1+code]],"-",T5W_PROVBG[[#This Row],['#adm2+name]]),
IF(ISNA(VLOOKUP(LEFT(T5W_PROVBG[[#This Row],['#project+code_name]],15),LEFT(Cluster___Org___Projects[['#project+code_name]:['#project+id]],15),2,FALSE))&lt;&gt;"", "","")
)</f>
        <v/>
      </c>
      <c r="Q10" s="35" t="str" cm="1">
        <f t="array" ref="Q10">IF(NOT(ISBLANK(T5W_PROVBG[[#This Row],['#adm2+name]])),
VLOOKUP(T5W_PROVBG[[#This Row],['#meta+check_adm1code_adm2name]],Admin2_1[#All],5,FALSE),
IF(ISNA(VLOOKUP(LEFT(T5W_PROVBG[[#This Row],['#project+code_name]],15),LEFT(Cluster___Org___Projects[['#project+code_name]:['#project+id]],15),2,FALSE))&lt;&gt;"", "","")
)</f>
        <v/>
      </c>
      <c r="R10" s="2"/>
      <c r="S10" s="70" t="str" cm="1">
        <f t="array" ref="S10">IF(NOT(ISBLANK(T5W_PROVBG[[#This Row],['#adm3+name]])),
CONCATENATE(T5W_PROVBG[[#This Row],['#adm2+code]],"-",T5W_PROVBG[[#This Row],['#adm3+name]]),
IF(ISNA(VLOOKUP(LEFT(T5W_PROVBG[[#This Row],['#project+code_name]],15),LEFT(Cluster___Org___Projects[['#project+code_name]:['#project+id]],15),2,FALSE))&lt;&gt;"", "","")
)</f>
        <v/>
      </c>
      <c r="T10" s="35" t="str" cm="1">
        <f t="array" ref="T10">IF(NOT(ISBLANK(T5W_PROVBG[[#This Row],['#adm3+name]])),
VLOOKUP(T5W_PROVBG[[#This Row],['#meta+check_adm2code_adm3name]],Admin3_1[#All],5,FALSE),
IF(ISNA(VLOOKUP(LEFT(T5W_PROVBG[[#This Row],['#project+code_name]],15),LEFT(Cluster___Org___Projects[['#project+code_name]:['#project+id]],15),2,FALSE))&lt;&gt;"", "","")
)</f>
        <v/>
      </c>
      <c r="U10" s="57"/>
      <c r="V10" s="2"/>
      <c r="W10" s="95"/>
      <c r="X10" s="96"/>
      <c r="Y10" s="35"/>
      <c r="Z10" s="2"/>
      <c r="AA10" s="2"/>
      <c r="AB10" s="3" t="str" cm="1">
        <f t="array" ref="AB10">IF(T5W_PROVBG[[#This Row],['#activity+name+selected]]&lt;&gt;"",VLOOKUP(LEFT(T5W_PROVBG[[#This Row],['#activity+name+selected]],255),LEFT(Logframe[['#activity+name+selected]:['#activity+indicator+unit]],255),2,FALSE),"")</f>
        <v/>
      </c>
      <c r="AC10" s="3" t="str" cm="1">
        <f t="array" ref="AC10">IF(T5W_PROVBG[[#This Row],['#activity+name+selected]]&lt;&gt;"",VLOOKUP(LEFT(T5W_PROVBG[[#This Row],['#activity+name+selected]],255),LEFT(Logframe[['#activity+name+selected]:['#activity+indicator+unit]],255),5,FALSE),"")</f>
        <v/>
      </c>
      <c r="AD10" s="47"/>
      <c r="AE10" s="27"/>
      <c r="AF10" s="93"/>
      <c r="AG10" s="41"/>
      <c r="AH10" s="42"/>
      <c r="AI10" s="49"/>
      <c r="AJ10" s="49"/>
      <c r="AK10" s="49"/>
      <c r="AL10" s="42"/>
      <c r="AM10" s="27"/>
      <c r="AN10" s="27"/>
      <c r="AO10" s="27"/>
      <c r="AP10" s="27"/>
      <c r="AQ10" s="27"/>
      <c r="AR10" s="52"/>
      <c r="AS10" s="27"/>
      <c r="AT10" s="52"/>
      <c r="AU10" s="27"/>
      <c r="AV10" s="27"/>
      <c r="AW10" s="1"/>
    </row>
    <row r="11" spans="1:49" x14ac:dyDescent="0.25">
      <c r="A11" s="4"/>
      <c r="B11" s="75"/>
      <c r="C11" s="2"/>
      <c r="D11" s="2"/>
      <c r="E11" s="2"/>
      <c r="F11" s="90" t="str">
        <f>IF(NOT(ISBLANK(T5W_PROVBG[[#This Row],['#org+leader]])),VLOOKUP(T5W_PROVBG[[#This Row],['#org+leader]],Organizaciones!$A:$C,3,FALSE),"")</f>
        <v/>
      </c>
      <c r="G11" s="3" t="str">
        <f>IF(AND(NOT(ISBLANK(T5W_PROVBG[[#This Row],['#org+leader]])),T5W_PROVBG[[#This Row],['#meta+hrp]]="Sí"),
VLOOKUP(CONCATENATE($A$1, " # ",VLOOKUP( T5W_PROVBG[[#This Row],['#org+leader]],Clusters___Org[['#organization+name+selected]:['#meta+check_cluster_org]],2,FALSE)), Clusters___Org['#meta+check_cluster_org],1,FALSE),"")</f>
        <v/>
      </c>
      <c r="H11" s="2"/>
      <c r="I11" s="74" t="str" cm="1">
        <f t="array" ref="I11">IF(NOT(ISBLANK(T5W_PROVBG[[#This Row],['#project+code_name]])),VALUE(VLOOKUP(LEFT(T5W_PROVBG[[#This Row],['#project+code_name]],255),LEFT(Cluster___Org___Projects[['#project+code_name]:['#project+id]],255),2,FALSE)),"")</f>
        <v/>
      </c>
      <c r="J11"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1" s="2"/>
      <c r="L11" s="108" t="str">
        <f>IF(NOT(ISBLANK(T5W_PROVBG[[#This Row],['#org+impl]])),VLOOKUP(T5W_PROVBG[[#This Row],['#org+impl]],Organizaciones!$A:$C,3,FALSE),"")</f>
        <v/>
      </c>
      <c r="M11" s="1"/>
      <c r="N11" s="35" t="str" cm="1">
        <f t="array" aca="1" ref="N11" ca="1">IF(NOT(ISBLANK(T5W_PROVBG[[#This Row],['#adm1+name]])),
OFFSET(Admin1_1[[#Headers],['#adm1+name]],MATCH(T5W_PROVBG[[#This Row],['#adm1+name]],Admin1,0),1),
IF(ISNA(VLOOKUP(LEFT(T5W_PROVBG[[#This Row],['#project+code_name]],15),LEFT(Cluster___Org___Projects[['#project+code_name]:['#project+id]],15),2,FALSE))&lt;&gt;"", "","")
)</f>
        <v/>
      </c>
      <c r="O11" s="2"/>
      <c r="P11" s="70" t="str" cm="1">
        <f t="array" ref="P11">IF(NOT(ISBLANK(T5W_PROVBG[[#This Row],['#adm2+name]])),
CONCATENATE(T5W_PROVBG[[#This Row],['#adm1+code]],"-",T5W_PROVBG[[#This Row],['#adm2+name]]),
IF(ISNA(VLOOKUP(LEFT(T5W_PROVBG[[#This Row],['#project+code_name]],15),LEFT(Cluster___Org___Projects[['#project+code_name]:['#project+id]],15),2,FALSE))&lt;&gt;"", "","")
)</f>
        <v/>
      </c>
      <c r="Q11" s="35" t="str" cm="1">
        <f t="array" ref="Q11">IF(NOT(ISBLANK(T5W_PROVBG[[#This Row],['#adm2+name]])),
VLOOKUP(T5W_PROVBG[[#This Row],['#meta+check_adm1code_adm2name]],Admin2_1[#All],5,FALSE),
IF(ISNA(VLOOKUP(LEFT(T5W_PROVBG[[#This Row],['#project+code_name]],15),LEFT(Cluster___Org___Projects[['#project+code_name]:['#project+id]],15),2,FALSE))&lt;&gt;"", "","")
)</f>
        <v/>
      </c>
      <c r="R11" s="2"/>
      <c r="S11" s="70" t="str" cm="1">
        <f t="array" ref="S11">IF(NOT(ISBLANK(T5W_PROVBG[[#This Row],['#adm3+name]])),
CONCATENATE(T5W_PROVBG[[#This Row],['#adm2+code]],"-",T5W_PROVBG[[#This Row],['#adm3+name]]),
IF(ISNA(VLOOKUP(LEFT(T5W_PROVBG[[#This Row],['#project+code_name]],15),LEFT(Cluster___Org___Projects[['#project+code_name]:['#project+id]],15),2,FALSE))&lt;&gt;"", "","")
)</f>
        <v/>
      </c>
      <c r="T11" s="35" t="str" cm="1">
        <f t="array" ref="T11">IF(NOT(ISBLANK(T5W_PROVBG[[#This Row],['#adm3+name]])),
VLOOKUP(T5W_PROVBG[[#This Row],['#meta+check_adm2code_adm3name]],Admin3_1[#All],5,FALSE),
IF(ISNA(VLOOKUP(LEFT(T5W_PROVBG[[#This Row],['#project+code_name]],15),LEFT(Cluster___Org___Projects[['#project+code_name]:['#project+id]],15),2,FALSE))&lt;&gt;"", "","")
)</f>
        <v/>
      </c>
      <c r="U11" s="57"/>
      <c r="V11" s="2"/>
      <c r="W11" s="95"/>
      <c r="X11" s="96"/>
      <c r="Y11" s="35"/>
      <c r="Z11" s="2"/>
      <c r="AA11" s="2"/>
      <c r="AB11" s="3" t="str" cm="1">
        <f t="array" ref="AB11">IF(T5W_PROVBG[[#This Row],['#activity+name+selected]]&lt;&gt;"",VLOOKUP(LEFT(T5W_PROVBG[[#This Row],['#activity+name+selected]],255),LEFT(Logframe[['#activity+name+selected]:['#activity+indicator+unit]],255),2,FALSE),"")</f>
        <v/>
      </c>
      <c r="AC11" s="3" t="str" cm="1">
        <f t="array" ref="AC11">IF(T5W_PROVBG[[#This Row],['#activity+name+selected]]&lt;&gt;"",VLOOKUP(LEFT(T5W_PROVBG[[#This Row],['#activity+name+selected]],255),LEFT(Logframe[['#activity+name+selected]:['#activity+indicator+unit]],255),5,FALSE),"")</f>
        <v/>
      </c>
      <c r="AD11" s="47"/>
      <c r="AE11" s="27"/>
      <c r="AF11" s="93"/>
      <c r="AG11" s="41"/>
      <c r="AH11" s="42"/>
      <c r="AI11" s="49"/>
      <c r="AJ11" s="49"/>
      <c r="AK11" s="49"/>
      <c r="AL11" s="42"/>
      <c r="AM11" s="27"/>
      <c r="AN11" s="27"/>
      <c r="AO11" s="27"/>
      <c r="AP11" s="27"/>
      <c r="AQ11" s="27"/>
      <c r="AR11" s="52"/>
      <c r="AS11" s="27"/>
      <c r="AT11" s="52"/>
      <c r="AU11" s="27"/>
      <c r="AV11" s="27"/>
      <c r="AW11" s="1"/>
    </row>
    <row r="12" spans="1:49" x14ac:dyDescent="0.25">
      <c r="A12" s="4"/>
      <c r="B12" s="75"/>
      <c r="C12" s="2"/>
      <c r="D12" s="2"/>
      <c r="E12" s="2"/>
      <c r="F12" s="90" t="str">
        <f>IF(NOT(ISBLANK(T5W_PROVBG[[#This Row],['#org+leader]])),VLOOKUP(T5W_PROVBG[[#This Row],['#org+leader]],Organizaciones!$A:$C,3,FALSE),"")</f>
        <v/>
      </c>
      <c r="G12" s="3" t="str">
        <f>IF(AND(NOT(ISBLANK(T5W_PROVBG[[#This Row],['#org+leader]])),T5W_PROVBG[[#This Row],['#meta+hrp]]="Sí"),
VLOOKUP(CONCATENATE($A$1, " # ",VLOOKUP( T5W_PROVBG[[#This Row],['#org+leader]],Clusters___Org[['#organization+name+selected]:['#meta+check_cluster_org]],2,FALSE)), Clusters___Org['#meta+check_cluster_org],1,FALSE),"")</f>
        <v/>
      </c>
      <c r="H12" s="2"/>
      <c r="I12" s="74" t="str" cm="1">
        <f t="array" ref="I12">IF(NOT(ISBLANK(T5W_PROVBG[[#This Row],['#project+code_name]])),VALUE(VLOOKUP(LEFT(T5W_PROVBG[[#This Row],['#project+code_name]],255),LEFT(Cluster___Org___Projects[['#project+code_name]:['#project+id]],255),2,FALSE)),"")</f>
        <v/>
      </c>
      <c r="J12"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2" s="2"/>
      <c r="L12" s="108" t="str">
        <f>IF(NOT(ISBLANK(T5W_PROVBG[[#This Row],['#org+impl]])),VLOOKUP(T5W_PROVBG[[#This Row],['#org+impl]],Organizaciones!$A:$C,3,FALSE),"")</f>
        <v/>
      </c>
      <c r="M12" s="1"/>
      <c r="N12" s="35" t="str" cm="1">
        <f t="array" aca="1" ref="N12" ca="1">IF(NOT(ISBLANK(T5W_PROVBG[[#This Row],['#adm1+name]])),
OFFSET(Admin1_1[[#Headers],['#adm1+name]],MATCH(T5W_PROVBG[[#This Row],['#adm1+name]],Admin1,0),1),
IF(ISNA(VLOOKUP(LEFT(T5W_PROVBG[[#This Row],['#project+code_name]],15),LEFT(Cluster___Org___Projects[['#project+code_name]:['#project+id]],15),2,FALSE))&lt;&gt;"", "","")
)</f>
        <v/>
      </c>
      <c r="O12" s="2"/>
      <c r="P12" s="70" t="str" cm="1">
        <f t="array" ref="P12">IF(NOT(ISBLANK(T5W_PROVBG[[#This Row],['#adm2+name]])),
CONCATENATE(T5W_PROVBG[[#This Row],['#adm1+code]],"-",T5W_PROVBG[[#This Row],['#adm2+name]]),
IF(ISNA(VLOOKUP(LEFT(T5W_PROVBG[[#This Row],['#project+code_name]],15),LEFT(Cluster___Org___Projects[['#project+code_name]:['#project+id]],15),2,FALSE))&lt;&gt;"", "","")
)</f>
        <v/>
      </c>
      <c r="Q12" s="35" t="str" cm="1">
        <f t="array" ref="Q12">IF(NOT(ISBLANK(T5W_PROVBG[[#This Row],['#adm2+name]])),
VLOOKUP(T5W_PROVBG[[#This Row],['#meta+check_adm1code_adm2name]],Admin2_1[#All],5,FALSE),
IF(ISNA(VLOOKUP(LEFT(T5W_PROVBG[[#This Row],['#project+code_name]],15),LEFT(Cluster___Org___Projects[['#project+code_name]:['#project+id]],15),2,FALSE))&lt;&gt;"", "","")
)</f>
        <v/>
      </c>
      <c r="R12" s="2"/>
      <c r="S12" s="70" t="str" cm="1">
        <f t="array" ref="S12">IF(NOT(ISBLANK(T5W_PROVBG[[#This Row],['#adm3+name]])),
CONCATENATE(T5W_PROVBG[[#This Row],['#adm2+code]],"-",T5W_PROVBG[[#This Row],['#adm3+name]]),
IF(ISNA(VLOOKUP(LEFT(T5W_PROVBG[[#This Row],['#project+code_name]],15),LEFT(Cluster___Org___Projects[['#project+code_name]:['#project+id]],15),2,FALSE))&lt;&gt;"", "","")
)</f>
        <v/>
      </c>
      <c r="T12" s="35" t="str" cm="1">
        <f t="array" ref="T12">IF(NOT(ISBLANK(T5W_PROVBG[[#This Row],['#adm3+name]])),
VLOOKUP(T5W_PROVBG[[#This Row],['#meta+check_adm2code_adm3name]],Admin3_1[#All],5,FALSE),
IF(ISNA(VLOOKUP(LEFT(T5W_PROVBG[[#This Row],['#project+code_name]],15),LEFT(Cluster___Org___Projects[['#project+code_name]:['#project+id]],15),2,FALSE))&lt;&gt;"", "","")
)</f>
        <v/>
      </c>
      <c r="U12" s="57"/>
      <c r="V12" s="2"/>
      <c r="W12" s="95"/>
      <c r="X12" s="96"/>
      <c r="Y12" s="35"/>
      <c r="Z12" s="2"/>
      <c r="AA12" s="2"/>
      <c r="AB12" s="3" t="str" cm="1">
        <f t="array" ref="AB12">IF(T5W_PROVBG[[#This Row],['#activity+name+selected]]&lt;&gt;"",VLOOKUP(LEFT(T5W_PROVBG[[#This Row],['#activity+name+selected]],255),LEFT(Logframe[['#activity+name+selected]:['#activity+indicator+unit]],255),2,FALSE),"")</f>
        <v/>
      </c>
      <c r="AC12" s="3" t="str" cm="1">
        <f t="array" ref="AC12">IF(T5W_PROVBG[[#This Row],['#activity+name+selected]]&lt;&gt;"",VLOOKUP(LEFT(T5W_PROVBG[[#This Row],['#activity+name+selected]],255),LEFT(Logframe[['#activity+name+selected]:['#activity+indicator+unit]],255),5,FALSE),"")</f>
        <v/>
      </c>
      <c r="AD12" s="47"/>
      <c r="AE12" s="27"/>
      <c r="AF12" s="93"/>
      <c r="AG12" s="41"/>
      <c r="AH12" s="42"/>
      <c r="AI12" s="49"/>
      <c r="AJ12" s="49"/>
      <c r="AK12" s="49"/>
      <c r="AL12" s="42"/>
      <c r="AM12" s="27"/>
      <c r="AN12" s="27"/>
      <c r="AO12" s="27"/>
      <c r="AP12" s="27"/>
      <c r="AQ12" s="27"/>
      <c r="AR12" s="52"/>
      <c r="AS12" s="27"/>
      <c r="AT12" s="52"/>
      <c r="AU12" s="27"/>
      <c r="AV12" s="27"/>
      <c r="AW12" s="1"/>
    </row>
    <row r="13" spans="1:49" x14ac:dyDescent="0.25">
      <c r="A13" s="4"/>
      <c r="B13" s="75"/>
      <c r="C13" s="2"/>
      <c r="D13" s="2"/>
      <c r="E13" s="2"/>
      <c r="F13" s="90" t="str">
        <f>IF(NOT(ISBLANK(T5W_PROVBG[[#This Row],['#org+leader]])),VLOOKUP(T5W_PROVBG[[#This Row],['#org+leader]],Organizaciones!$A:$C,3,FALSE),"")</f>
        <v/>
      </c>
      <c r="G13" s="3" t="str">
        <f>IF(AND(NOT(ISBLANK(T5W_PROVBG[[#This Row],['#org+leader]])),T5W_PROVBG[[#This Row],['#meta+hrp]]="Sí"),
VLOOKUP(CONCATENATE($A$1, " # ",VLOOKUP( T5W_PROVBG[[#This Row],['#org+leader]],Clusters___Org[['#organization+name+selected]:['#meta+check_cluster_org]],2,FALSE)), Clusters___Org['#meta+check_cluster_org],1,FALSE),"")</f>
        <v/>
      </c>
      <c r="H13" s="2"/>
      <c r="I13" s="74" t="str" cm="1">
        <f t="array" ref="I13">IF(NOT(ISBLANK(T5W_PROVBG[[#This Row],['#project+code_name]])),VALUE(VLOOKUP(LEFT(T5W_PROVBG[[#This Row],['#project+code_name]],255),LEFT(Cluster___Org___Projects[['#project+code_name]:['#project+id]],255),2,FALSE)),"")</f>
        <v/>
      </c>
      <c r="J13"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3" s="2"/>
      <c r="L13" s="108" t="str">
        <f>IF(NOT(ISBLANK(T5W_PROVBG[[#This Row],['#org+impl]])),VLOOKUP(T5W_PROVBG[[#This Row],['#org+impl]],Organizaciones!$A:$C,3,FALSE),"")</f>
        <v/>
      </c>
      <c r="M13" s="1"/>
      <c r="N13" s="35" t="str" cm="1">
        <f t="array" aca="1" ref="N13" ca="1">IF(NOT(ISBLANK(T5W_PROVBG[[#This Row],['#adm1+name]])),
OFFSET(Admin1_1[[#Headers],['#adm1+name]],MATCH(T5W_PROVBG[[#This Row],['#adm1+name]],Admin1,0),1),
IF(ISNA(VLOOKUP(LEFT(T5W_PROVBG[[#This Row],['#project+code_name]],15),LEFT(Cluster___Org___Projects[['#project+code_name]:['#project+id]],15),2,FALSE))&lt;&gt;"", "","")
)</f>
        <v/>
      </c>
      <c r="O13" s="2"/>
      <c r="P13" s="70" t="str" cm="1">
        <f t="array" ref="P13">IF(NOT(ISBLANK(T5W_PROVBG[[#This Row],['#adm2+name]])),
CONCATENATE(T5W_PROVBG[[#This Row],['#adm1+code]],"-",T5W_PROVBG[[#This Row],['#adm2+name]]),
IF(ISNA(VLOOKUP(LEFT(T5W_PROVBG[[#This Row],['#project+code_name]],15),LEFT(Cluster___Org___Projects[['#project+code_name]:['#project+id]],15),2,FALSE))&lt;&gt;"", "","")
)</f>
        <v/>
      </c>
      <c r="Q13" s="35" t="str" cm="1">
        <f t="array" ref="Q13">IF(NOT(ISBLANK(T5W_PROVBG[[#This Row],['#adm2+name]])),
VLOOKUP(T5W_PROVBG[[#This Row],['#meta+check_adm1code_adm2name]],Admin2_1[#All],5,FALSE),
IF(ISNA(VLOOKUP(LEFT(T5W_PROVBG[[#This Row],['#project+code_name]],15),LEFT(Cluster___Org___Projects[['#project+code_name]:['#project+id]],15),2,FALSE))&lt;&gt;"", "","")
)</f>
        <v/>
      </c>
      <c r="R13" s="2"/>
      <c r="S13" s="70" t="str" cm="1">
        <f t="array" ref="S13">IF(NOT(ISBLANK(T5W_PROVBG[[#This Row],['#adm3+name]])),
CONCATENATE(T5W_PROVBG[[#This Row],['#adm2+code]],"-",T5W_PROVBG[[#This Row],['#adm3+name]]),
IF(ISNA(VLOOKUP(LEFT(T5W_PROVBG[[#This Row],['#project+code_name]],15),LEFT(Cluster___Org___Projects[['#project+code_name]:['#project+id]],15),2,FALSE))&lt;&gt;"", "","")
)</f>
        <v/>
      </c>
      <c r="T13" s="35" t="str" cm="1">
        <f t="array" ref="T13">IF(NOT(ISBLANK(T5W_PROVBG[[#This Row],['#adm3+name]])),
VLOOKUP(T5W_PROVBG[[#This Row],['#meta+check_adm2code_adm3name]],Admin3_1[#All],5,FALSE),
IF(ISNA(VLOOKUP(LEFT(T5W_PROVBG[[#This Row],['#project+code_name]],15),LEFT(Cluster___Org___Projects[['#project+code_name]:['#project+id]],15),2,FALSE))&lt;&gt;"", "","")
)</f>
        <v/>
      </c>
      <c r="U13" s="57"/>
      <c r="V13" s="2"/>
      <c r="W13" s="95"/>
      <c r="X13" s="96"/>
      <c r="Y13" s="35"/>
      <c r="Z13" s="2"/>
      <c r="AA13" s="2"/>
      <c r="AB13" s="3" t="str" cm="1">
        <f t="array" ref="AB13">IF(T5W_PROVBG[[#This Row],['#activity+name+selected]]&lt;&gt;"",VLOOKUP(LEFT(T5W_PROVBG[[#This Row],['#activity+name+selected]],255),LEFT(Logframe[['#activity+name+selected]:['#activity+indicator+unit]],255),2,FALSE),"")</f>
        <v/>
      </c>
      <c r="AC13" s="3" t="str" cm="1">
        <f t="array" ref="AC13">IF(T5W_PROVBG[[#This Row],['#activity+name+selected]]&lt;&gt;"",VLOOKUP(LEFT(T5W_PROVBG[[#This Row],['#activity+name+selected]],255),LEFT(Logframe[['#activity+name+selected]:['#activity+indicator+unit]],255),5,FALSE),"")</f>
        <v/>
      </c>
      <c r="AD13" s="47"/>
      <c r="AE13" s="27"/>
      <c r="AF13" s="93"/>
      <c r="AG13" s="41"/>
      <c r="AH13" s="42"/>
      <c r="AI13" s="49"/>
      <c r="AJ13" s="49"/>
      <c r="AK13" s="49"/>
      <c r="AL13" s="42"/>
      <c r="AM13" s="27"/>
      <c r="AN13" s="27"/>
      <c r="AO13" s="27"/>
      <c r="AP13" s="27"/>
      <c r="AQ13" s="27"/>
      <c r="AR13" s="52"/>
      <c r="AS13" s="27"/>
      <c r="AT13" s="52"/>
      <c r="AU13" s="27"/>
      <c r="AV13" s="27"/>
      <c r="AW13" s="1"/>
    </row>
    <row r="14" spans="1:49" x14ac:dyDescent="0.25">
      <c r="A14" s="4"/>
      <c r="B14" s="75"/>
      <c r="C14" s="2"/>
      <c r="D14" s="2"/>
      <c r="E14" s="2"/>
      <c r="F14" s="90" t="str">
        <f>IF(NOT(ISBLANK(T5W_PROVBG[[#This Row],['#org+leader]])),VLOOKUP(T5W_PROVBG[[#This Row],['#org+leader]],Organizaciones!$A:$C,3,FALSE),"")</f>
        <v/>
      </c>
      <c r="G14" s="3" t="str">
        <f>IF(AND(NOT(ISBLANK(T5W_PROVBG[[#This Row],['#org+leader]])),T5W_PROVBG[[#This Row],['#meta+hrp]]="Sí"),
VLOOKUP(CONCATENATE($A$1, " # ",VLOOKUP( T5W_PROVBG[[#This Row],['#org+leader]],Clusters___Org[['#organization+name+selected]:['#meta+check_cluster_org]],2,FALSE)), Clusters___Org['#meta+check_cluster_org],1,FALSE),"")</f>
        <v/>
      </c>
      <c r="H14" s="2"/>
      <c r="I14" s="74" t="str" cm="1">
        <f t="array" ref="I14">IF(NOT(ISBLANK(T5W_PROVBG[[#This Row],['#project+code_name]])),VALUE(VLOOKUP(LEFT(T5W_PROVBG[[#This Row],['#project+code_name]],255),LEFT(Cluster___Org___Projects[['#project+code_name]:['#project+id]],255),2,FALSE)),"")</f>
        <v/>
      </c>
      <c r="J14"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4" s="2"/>
      <c r="L14" s="108" t="str">
        <f>IF(NOT(ISBLANK(T5W_PROVBG[[#This Row],['#org+impl]])),VLOOKUP(T5W_PROVBG[[#This Row],['#org+impl]],Organizaciones!$A:$C,3,FALSE),"")</f>
        <v/>
      </c>
      <c r="M14" s="1"/>
      <c r="N14" s="35" t="str" cm="1">
        <f t="array" aca="1" ref="N14" ca="1">IF(NOT(ISBLANK(T5W_PROVBG[[#This Row],['#adm1+name]])),
OFFSET(Admin1_1[[#Headers],['#adm1+name]],MATCH(T5W_PROVBG[[#This Row],['#adm1+name]],Admin1,0),1),
IF(ISNA(VLOOKUP(LEFT(T5W_PROVBG[[#This Row],['#project+code_name]],15),LEFT(Cluster___Org___Projects[['#project+code_name]:['#project+id]],15),2,FALSE))&lt;&gt;"", "","")
)</f>
        <v/>
      </c>
      <c r="O14" s="2"/>
      <c r="P14" s="70" t="str" cm="1">
        <f t="array" ref="P14">IF(NOT(ISBLANK(T5W_PROVBG[[#This Row],['#adm2+name]])),
CONCATENATE(T5W_PROVBG[[#This Row],['#adm1+code]],"-",T5W_PROVBG[[#This Row],['#adm2+name]]),
IF(ISNA(VLOOKUP(LEFT(T5W_PROVBG[[#This Row],['#project+code_name]],15),LEFT(Cluster___Org___Projects[['#project+code_name]:['#project+id]],15),2,FALSE))&lt;&gt;"", "","")
)</f>
        <v/>
      </c>
      <c r="Q14" s="35" t="str" cm="1">
        <f t="array" ref="Q14">IF(NOT(ISBLANK(T5W_PROVBG[[#This Row],['#adm2+name]])),
VLOOKUP(T5W_PROVBG[[#This Row],['#meta+check_adm1code_adm2name]],Admin2_1[#All],5,FALSE),
IF(ISNA(VLOOKUP(LEFT(T5W_PROVBG[[#This Row],['#project+code_name]],15),LEFT(Cluster___Org___Projects[['#project+code_name]:['#project+id]],15),2,FALSE))&lt;&gt;"", "","")
)</f>
        <v/>
      </c>
      <c r="R14" s="2"/>
      <c r="S14" s="70" t="str" cm="1">
        <f t="array" ref="S14">IF(NOT(ISBLANK(T5W_PROVBG[[#This Row],['#adm3+name]])),
CONCATENATE(T5W_PROVBG[[#This Row],['#adm2+code]],"-",T5W_PROVBG[[#This Row],['#adm3+name]]),
IF(ISNA(VLOOKUP(LEFT(T5W_PROVBG[[#This Row],['#project+code_name]],15),LEFT(Cluster___Org___Projects[['#project+code_name]:['#project+id]],15),2,FALSE))&lt;&gt;"", "","")
)</f>
        <v/>
      </c>
      <c r="T14" s="35" t="str" cm="1">
        <f t="array" ref="T14">IF(NOT(ISBLANK(T5W_PROVBG[[#This Row],['#adm3+name]])),
VLOOKUP(T5W_PROVBG[[#This Row],['#meta+check_adm2code_adm3name]],Admin3_1[#All],5,FALSE),
IF(ISNA(VLOOKUP(LEFT(T5W_PROVBG[[#This Row],['#project+code_name]],15),LEFT(Cluster___Org___Projects[['#project+code_name]:['#project+id]],15),2,FALSE))&lt;&gt;"", "","")
)</f>
        <v/>
      </c>
      <c r="U14" s="57"/>
      <c r="V14" s="2"/>
      <c r="W14" s="95"/>
      <c r="X14" s="96"/>
      <c r="Y14" s="35"/>
      <c r="Z14" s="2"/>
      <c r="AA14" s="2"/>
      <c r="AB14" s="3" t="str" cm="1">
        <f t="array" ref="AB14">IF(T5W_PROVBG[[#This Row],['#activity+name+selected]]&lt;&gt;"",VLOOKUP(LEFT(T5W_PROVBG[[#This Row],['#activity+name+selected]],255),LEFT(Logframe[['#activity+name+selected]:['#activity+indicator+unit]],255),2,FALSE),"")</f>
        <v/>
      </c>
      <c r="AC14" s="3" t="str" cm="1">
        <f t="array" ref="AC14">IF(T5W_PROVBG[[#This Row],['#activity+name+selected]]&lt;&gt;"",VLOOKUP(LEFT(T5W_PROVBG[[#This Row],['#activity+name+selected]],255),LEFT(Logframe[['#activity+name+selected]:['#activity+indicator+unit]],255),5,FALSE),"")</f>
        <v/>
      </c>
      <c r="AD14" s="47"/>
      <c r="AE14" s="27"/>
      <c r="AF14" s="93"/>
      <c r="AG14" s="41"/>
      <c r="AH14" s="42"/>
      <c r="AI14" s="49"/>
      <c r="AJ14" s="49"/>
      <c r="AK14" s="49"/>
      <c r="AL14" s="42"/>
      <c r="AM14" s="27"/>
      <c r="AN14" s="27"/>
      <c r="AO14" s="27"/>
      <c r="AP14" s="27"/>
      <c r="AQ14" s="27"/>
      <c r="AR14" s="52"/>
      <c r="AS14" s="27"/>
      <c r="AT14" s="52"/>
      <c r="AU14" s="27"/>
      <c r="AV14" s="27"/>
      <c r="AW14" s="1"/>
    </row>
    <row r="15" spans="1:49" x14ac:dyDescent="0.25">
      <c r="A15" s="4"/>
      <c r="B15" s="75"/>
      <c r="C15" s="2"/>
      <c r="D15" s="2"/>
      <c r="E15" s="2"/>
      <c r="F15" s="90" t="str">
        <f>IF(NOT(ISBLANK(T5W_PROVBG[[#This Row],['#org+leader]])),VLOOKUP(T5W_PROVBG[[#This Row],['#org+leader]],Organizaciones!$A:$C,3,FALSE),"")</f>
        <v/>
      </c>
      <c r="G15" s="3" t="str">
        <f>IF(AND(NOT(ISBLANK(T5W_PROVBG[[#This Row],['#org+leader]])),T5W_PROVBG[[#This Row],['#meta+hrp]]="Sí"),
VLOOKUP(CONCATENATE($A$1, " # ",VLOOKUP( T5W_PROVBG[[#This Row],['#org+leader]],Clusters___Org[['#organization+name+selected]:['#meta+check_cluster_org]],2,FALSE)), Clusters___Org['#meta+check_cluster_org],1,FALSE),"")</f>
        <v/>
      </c>
      <c r="H15" s="2"/>
      <c r="I15" s="74" t="str" cm="1">
        <f t="array" ref="I15">IF(NOT(ISBLANK(T5W_PROVBG[[#This Row],['#project+code_name]])),VALUE(VLOOKUP(LEFT(T5W_PROVBG[[#This Row],['#project+code_name]],255),LEFT(Cluster___Org___Projects[['#project+code_name]:['#project+id]],255),2,FALSE)),"")</f>
        <v/>
      </c>
      <c r="J15"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5" s="2"/>
      <c r="L15" s="108" t="str">
        <f>IF(NOT(ISBLANK(T5W_PROVBG[[#This Row],['#org+impl]])),VLOOKUP(T5W_PROVBG[[#This Row],['#org+impl]],Organizaciones!$A:$C,3,FALSE),"")</f>
        <v/>
      </c>
      <c r="M15" s="1"/>
      <c r="N15" s="35" t="str" cm="1">
        <f t="array" aca="1" ref="N15" ca="1">IF(NOT(ISBLANK(T5W_PROVBG[[#This Row],['#adm1+name]])),
OFFSET(Admin1_1[[#Headers],['#adm1+name]],MATCH(T5W_PROVBG[[#This Row],['#adm1+name]],Admin1,0),1),
IF(ISNA(VLOOKUP(LEFT(T5W_PROVBG[[#This Row],['#project+code_name]],15),LEFT(Cluster___Org___Projects[['#project+code_name]:['#project+id]],15),2,FALSE))&lt;&gt;"", "","")
)</f>
        <v/>
      </c>
      <c r="O15" s="2"/>
      <c r="P15" s="70" t="str" cm="1">
        <f t="array" ref="P15">IF(NOT(ISBLANK(T5W_PROVBG[[#This Row],['#adm2+name]])),
CONCATENATE(T5W_PROVBG[[#This Row],['#adm1+code]],"-",T5W_PROVBG[[#This Row],['#adm2+name]]),
IF(ISNA(VLOOKUP(LEFT(T5W_PROVBG[[#This Row],['#project+code_name]],15),LEFT(Cluster___Org___Projects[['#project+code_name]:['#project+id]],15),2,FALSE))&lt;&gt;"", "","")
)</f>
        <v/>
      </c>
      <c r="Q15" s="35" t="str" cm="1">
        <f t="array" ref="Q15">IF(NOT(ISBLANK(T5W_PROVBG[[#This Row],['#adm2+name]])),
VLOOKUP(T5W_PROVBG[[#This Row],['#meta+check_adm1code_adm2name]],Admin2_1[#All],5,FALSE),
IF(ISNA(VLOOKUP(LEFT(T5W_PROVBG[[#This Row],['#project+code_name]],15),LEFT(Cluster___Org___Projects[['#project+code_name]:['#project+id]],15),2,FALSE))&lt;&gt;"", "","")
)</f>
        <v/>
      </c>
      <c r="R15" s="2"/>
      <c r="S15" s="70" t="str" cm="1">
        <f t="array" ref="S15">IF(NOT(ISBLANK(T5W_PROVBG[[#This Row],['#adm3+name]])),
CONCATENATE(T5W_PROVBG[[#This Row],['#adm2+code]],"-",T5W_PROVBG[[#This Row],['#adm3+name]]),
IF(ISNA(VLOOKUP(LEFT(T5W_PROVBG[[#This Row],['#project+code_name]],15),LEFT(Cluster___Org___Projects[['#project+code_name]:['#project+id]],15),2,FALSE))&lt;&gt;"", "","")
)</f>
        <v/>
      </c>
      <c r="T15" s="35" t="str" cm="1">
        <f t="array" ref="T15">IF(NOT(ISBLANK(T5W_PROVBG[[#This Row],['#adm3+name]])),
VLOOKUP(T5W_PROVBG[[#This Row],['#meta+check_adm2code_adm3name]],Admin3_1[#All],5,FALSE),
IF(ISNA(VLOOKUP(LEFT(T5W_PROVBG[[#This Row],['#project+code_name]],15),LEFT(Cluster___Org___Projects[['#project+code_name]:['#project+id]],15),2,FALSE))&lt;&gt;"", "","")
)</f>
        <v/>
      </c>
      <c r="U15" s="57"/>
      <c r="V15" s="2"/>
      <c r="W15" s="95"/>
      <c r="X15" s="96"/>
      <c r="Y15" s="35"/>
      <c r="Z15" s="2"/>
      <c r="AA15" s="2"/>
      <c r="AB15" s="3" t="str" cm="1">
        <f t="array" ref="AB15">IF(T5W_PROVBG[[#This Row],['#activity+name+selected]]&lt;&gt;"",VLOOKUP(LEFT(T5W_PROVBG[[#This Row],['#activity+name+selected]],255),LEFT(Logframe[['#activity+name+selected]:['#activity+indicator+unit]],255),2,FALSE),"")</f>
        <v/>
      </c>
      <c r="AC15" s="3" t="str" cm="1">
        <f t="array" ref="AC15">IF(T5W_PROVBG[[#This Row],['#activity+name+selected]]&lt;&gt;"",VLOOKUP(LEFT(T5W_PROVBG[[#This Row],['#activity+name+selected]],255),LEFT(Logframe[['#activity+name+selected]:['#activity+indicator+unit]],255),5,FALSE),"")</f>
        <v/>
      </c>
      <c r="AD15" s="47"/>
      <c r="AE15" s="27"/>
      <c r="AF15" s="93"/>
      <c r="AG15" s="41"/>
      <c r="AH15" s="42"/>
      <c r="AI15" s="49"/>
      <c r="AJ15" s="49"/>
      <c r="AK15" s="49"/>
      <c r="AL15" s="42"/>
      <c r="AM15" s="27"/>
      <c r="AN15" s="27"/>
      <c r="AO15" s="27"/>
      <c r="AP15" s="27"/>
      <c r="AQ15" s="27"/>
      <c r="AR15" s="52"/>
      <c r="AS15" s="27"/>
      <c r="AT15" s="52"/>
      <c r="AU15" s="27"/>
      <c r="AV15" s="27"/>
      <c r="AW15" s="1"/>
    </row>
    <row r="16" spans="1:49" x14ac:dyDescent="0.25">
      <c r="A16" s="4"/>
      <c r="B16" s="75"/>
      <c r="C16" s="2"/>
      <c r="D16" s="2"/>
      <c r="E16" s="2"/>
      <c r="F16" s="90" t="str">
        <f>IF(NOT(ISBLANK(T5W_PROVBG[[#This Row],['#org+leader]])),VLOOKUP(T5W_PROVBG[[#This Row],['#org+leader]],Organizaciones!$A:$C,3,FALSE),"")</f>
        <v/>
      </c>
      <c r="G16" s="3" t="str">
        <f>IF(AND(NOT(ISBLANK(T5W_PROVBG[[#This Row],['#org+leader]])),T5W_PROVBG[[#This Row],['#meta+hrp]]="Sí"),
VLOOKUP(CONCATENATE($A$1, " # ",VLOOKUP( T5W_PROVBG[[#This Row],['#org+leader]],Clusters___Org[['#organization+name+selected]:['#meta+check_cluster_org]],2,FALSE)), Clusters___Org['#meta+check_cluster_org],1,FALSE),"")</f>
        <v/>
      </c>
      <c r="H16" s="2"/>
      <c r="I16" s="74" t="str" cm="1">
        <f t="array" ref="I16">IF(NOT(ISBLANK(T5W_PROVBG[[#This Row],['#project+code_name]])),VALUE(VLOOKUP(LEFT(T5W_PROVBG[[#This Row],['#project+code_name]],255),LEFT(Cluster___Org___Projects[['#project+code_name]:['#project+id]],255),2,FALSE)),"")</f>
        <v/>
      </c>
      <c r="J16"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6" s="2"/>
      <c r="L16" s="108" t="str">
        <f>IF(NOT(ISBLANK(T5W_PROVBG[[#This Row],['#org+impl]])),VLOOKUP(T5W_PROVBG[[#This Row],['#org+impl]],Organizaciones!$A:$C,3,FALSE),"")</f>
        <v/>
      </c>
      <c r="M16" s="1"/>
      <c r="N16" s="35" t="str" cm="1">
        <f t="array" aca="1" ref="N16" ca="1">IF(NOT(ISBLANK(T5W_PROVBG[[#This Row],['#adm1+name]])),
OFFSET(Admin1_1[[#Headers],['#adm1+name]],MATCH(T5W_PROVBG[[#This Row],['#adm1+name]],Admin1,0),1),
IF(ISNA(VLOOKUP(LEFT(T5W_PROVBG[[#This Row],['#project+code_name]],15),LEFT(Cluster___Org___Projects[['#project+code_name]:['#project+id]],15),2,FALSE))&lt;&gt;"", "","")
)</f>
        <v/>
      </c>
      <c r="O16" s="2"/>
      <c r="P16" s="70" t="str" cm="1">
        <f t="array" ref="P16">IF(NOT(ISBLANK(T5W_PROVBG[[#This Row],['#adm2+name]])),
CONCATENATE(T5W_PROVBG[[#This Row],['#adm1+code]],"-",T5W_PROVBG[[#This Row],['#adm2+name]]),
IF(ISNA(VLOOKUP(LEFT(T5W_PROVBG[[#This Row],['#project+code_name]],15),LEFT(Cluster___Org___Projects[['#project+code_name]:['#project+id]],15),2,FALSE))&lt;&gt;"", "","")
)</f>
        <v/>
      </c>
      <c r="Q16" s="35" t="str" cm="1">
        <f t="array" ref="Q16">IF(NOT(ISBLANK(T5W_PROVBG[[#This Row],['#adm2+name]])),
VLOOKUP(T5W_PROVBG[[#This Row],['#meta+check_adm1code_adm2name]],Admin2_1[#All],5,FALSE),
IF(ISNA(VLOOKUP(LEFT(T5W_PROVBG[[#This Row],['#project+code_name]],15),LEFT(Cluster___Org___Projects[['#project+code_name]:['#project+id]],15),2,FALSE))&lt;&gt;"", "","")
)</f>
        <v/>
      </c>
      <c r="R16" s="2"/>
      <c r="S16" s="70" t="str" cm="1">
        <f t="array" ref="S16">IF(NOT(ISBLANK(T5W_PROVBG[[#This Row],['#adm3+name]])),
CONCATENATE(T5W_PROVBG[[#This Row],['#adm2+code]],"-",T5W_PROVBG[[#This Row],['#adm3+name]]),
IF(ISNA(VLOOKUP(LEFT(T5W_PROVBG[[#This Row],['#project+code_name]],15),LEFT(Cluster___Org___Projects[['#project+code_name]:['#project+id]],15),2,FALSE))&lt;&gt;"", "","")
)</f>
        <v/>
      </c>
      <c r="T16" s="35" t="str" cm="1">
        <f t="array" ref="T16">IF(NOT(ISBLANK(T5W_PROVBG[[#This Row],['#adm3+name]])),
VLOOKUP(T5W_PROVBG[[#This Row],['#meta+check_adm2code_adm3name]],Admin3_1[#All],5,FALSE),
IF(ISNA(VLOOKUP(LEFT(T5W_PROVBG[[#This Row],['#project+code_name]],15),LEFT(Cluster___Org___Projects[['#project+code_name]:['#project+id]],15),2,FALSE))&lt;&gt;"", "","")
)</f>
        <v/>
      </c>
      <c r="U16" s="57"/>
      <c r="V16" s="2"/>
      <c r="W16" s="95"/>
      <c r="X16" s="96"/>
      <c r="Y16" s="35"/>
      <c r="Z16" s="2"/>
      <c r="AA16" s="2"/>
      <c r="AB16" s="3" t="str" cm="1">
        <f t="array" ref="AB16">IF(T5W_PROVBG[[#This Row],['#activity+name+selected]]&lt;&gt;"",VLOOKUP(LEFT(T5W_PROVBG[[#This Row],['#activity+name+selected]],255),LEFT(Logframe[['#activity+name+selected]:['#activity+indicator+unit]],255),2,FALSE),"")</f>
        <v/>
      </c>
      <c r="AC16" s="3" t="str" cm="1">
        <f t="array" ref="AC16">IF(T5W_PROVBG[[#This Row],['#activity+name+selected]]&lt;&gt;"",VLOOKUP(LEFT(T5W_PROVBG[[#This Row],['#activity+name+selected]],255),LEFT(Logframe[['#activity+name+selected]:['#activity+indicator+unit]],255),5,FALSE),"")</f>
        <v/>
      </c>
      <c r="AD16" s="47"/>
      <c r="AE16" s="27"/>
      <c r="AF16" s="93"/>
      <c r="AG16" s="41"/>
      <c r="AH16" s="42"/>
      <c r="AI16" s="49"/>
      <c r="AJ16" s="49"/>
      <c r="AK16" s="49"/>
      <c r="AL16" s="42"/>
      <c r="AM16" s="27"/>
      <c r="AN16" s="27"/>
      <c r="AO16" s="27"/>
      <c r="AP16" s="27"/>
      <c r="AQ16" s="27"/>
      <c r="AR16" s="52"/>
      <c r="AS16" s="27"/>
      <c r="AT16" s="52"/>
      <c r="AU16" s="27"/>
      <c r="AV16" s="27"/>
      <c r="AW16" s="1"/>
    </row>
    <row r="17" spans="1:49" x14ac:dyDescent="0.25">
      <c r="A17" s="4"/>
      <c r="B17" s="75"/>
      <c r="C17" s="2"/>
      <c r="D17" s="2"/>
      <c r="E17" s="2"/>
      <c r="F17" s="90" t="str">
        <f>IF(NOT(ISBLANK(T5W_PROVBG[[#This Row],['#org+leader]])),VLOOKUP(T5W_PROVBG[[#This Row],['#org+leader]],Organizaciones!$A:$C,3,FALSE),"")</f>
        <v/>
      </c>
      <c r="G17" s="3" t="str">
        <f>IF(AND(NOT(ISBLANK(T5W_PROVBG[[#This Row],['#org+leader]])),T5W_PROVBG[[#This Row],['#meta+hrp]]="Sí"),
VLOOKUP(CONCATENATE($A$1, " # ",VLOOKUP( T5W_PROVBG[[#This Row],['#org+leader]],Clusters___Org[['#organization+name+selected]:['#meta+check_cluster_org]],2,FALSE)), Clusters___Org['#meta+check_cluster_org],1,FALSE),"")</f>
        <v/>
      </c>
      <c r="H17" s="2"/>
      <c r="I17" s="74" t="str" cm="1">
        <f t="array" ref="I17">IF(NOT(ISBLANK(T5W_PROVBG[[#This Row],['#project+code_name]])),VALUE(VLOOKUP(LEFT(T5W_PROVBG[[#This Row],['#project+code_name]],255),LEFT(Cluster___Org___Projects[['#project+code_name]:['#project+id]],255),2,FALSE)),"")</f>
        <v/>
      </c>
      <c r="J17"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7" s="2"/>
      <c r="L17" s="108" t="str">
        <f>IF(NOT(ISBLANK(T5W_PROVBG[[#This Row],['#org+impl]])),VLOOKUP(T5W_PROVBG[[#This Row],['#org+impl]],Organizaciones!$A:$C,3,FALSE),"")</f>
        <v/>
      </c>
      <c r="M17" s="1"/>
      <c r="N17" s="35" t="str" cm="1">
        <f t="array" aca="1" ref="N17" ca="1">IF(NOT(ISBLANK(T5W_PROVBG[[#This Row],['#adm1+name]])),
OFFSET(Admin1_1[[#Headers],['#adm1+name]],MATCH(T5W_PROVBG[[#This Row],['#adm1+name]],Admin1,0),1),
IF(ISNA(VLOOKUP(LEFT(T5W_PROVBG[[#This Row],['#project+code_name]],15),LEFT(Cluster___Org___Projects[['#project+code_name]:['#project+id]],15),2,FALSE))&lt;&gt;"", "","")
)</f>
        <v/>
      </c>
      <c r="O17" s="2"/>
      <c r="P17" s="70" t="str" cm="1">
        <f t="array" ref="P17">IF(NOT(ISBLANK(T5W_PROVBG[[#This Row],['#adm2+name]])),
CONCATENATE(T5W_PROVBG[[#This Row],['#adm1+code]],"-",T5W_PROVBG[[#This Row],['#adm2+name]]),
IF(ISNA(VLOOKUP(LEFT(T5W_PROVBG[[#This Row],['#project+code_name]],15),LEFT(Cluster___Org___Projects[['#project+code_name]:['#project+id]],15),2,FALSE))&lt;&gt;"", "","")
)</f>
        <v/>
      </c>
      <c r="Q17" s="35" t="str" cm="1">
        <f t="array" ref="Q17">IF(NOT(ISBLANK(T5W_PROVBG[[#This Row],['#adm2+name]])),
VLOOKUP(T5W_PROVBG[[#This Row],['#meta+check_adm1code_adm2name]],Admin2_1[#All],5,FALSE),
IF(ISNA(VLOOKUP(LEFT(T5W_PROVBG[[#This Row],['#project+code_name]],15),LEFT(Cluster___Org___Projects[['#project+code_name]:['#project+id]],15),2,FALSE))&lt;&gt;"", "","")
)</f>
        <v/>
      </c>
      <c r="R17" s="2"/>
      <c r="S17" s="70" t="str" cm="1">
        <f t="array" ref="S17">IF(NOT(ISBLANK(T5W_PROVBG[[#This Row],['#adm3+name]])),
CONCATENATE(T5W_PROVBG[[#This Row],['#adm2+code]],"-",T5W_PROVBG[[#This Row],['#adm3+name]]),
IF(ISNA(VLOOKUP(LEFT(T5W_PROVBG[[#This Row],['#project+code_name]],15),LEFT(Cluster___Org___Projects[['#project+code_name]:['#project+id]],15),2,FALSE))&lt;&gt;"", "","")
)</f>
        <v/>
      </c>
      <c r="T17" s="35" t="str" cm="1">
        <f t="array" ref="T17">IF(NOT(ISBLANK(T5W_PROVBG[[#This Row],['#adm3+name]])),
VLOOKUP(T5W_PROVBG[[#This Row],['#meta+check_adm2code_adm3name]],Admin3_1[#All],5,FALSE),
IF(ISNA(VLOOKUP(LEFT(T5W_PROVBG[[#This Row],['#project+code_name]],15),LEFT(Cluster___Org___Projects[['#project+code_name]:['#project+id]],15),2,FALSE))&lt;&gt;"", "","")
)</f>
        <v/>
      </c>
      <c r="U17" s="57"/>
      <c r="V17" s="2"/>
      <c r="W17" s="95"/>
      <c r="X17" s="96"/>
      <c r="Y17" s="35"/>
      <c r="Z17" s="2"/>
      <c r="AA17" s="2"/>
      <c r="AB17" s="3" t="str" cm="1">
        <f t="array" ref="AB17">IF(T5W_PROVBG[[#This Row],['#activity+name+selected]]&lt;&gt;"",VLOOKUP(LEFT(T5W_PROVBG[[#This Row],['#activity+name+selected]],255),LEFT(Logframe[['#activity+name+selected]:['#activity+indicator+unit]],255),2,FALSE),"")</f>
        <v/>
      </c>
      <c r="AC17" s="3" t="str" cm="1">
        <f t="array" ref="AC17">IF(T5W_PROVBG[[#This Row],['#activity+name+selected]]&lt;&gt;"",VLOOKUP(LEFT(T5W_PROVBG[[#This Row],['#activity+name+selected]],255),LEFT(Logframe[['#activity+name+selected]:['#activity+indicator+unit]],255),5,FALSE),"")</f>
        <v/>
      </c>
      <c r="AD17" s="47"/>
      <c r="AE17" s="27"/>
      <c r="AF17" s="93"/>
      <c r="AG17" s="41"/>
      <c r="AH17" s="42"/>
      <c r="AI17" s="49"/>
      <c r="AJ17" s="49"/>
      <c r="AK17" s="49"/>
      <c r="AL17" s="42"/>
      <c r="AM17" s="27"/>
      <c r="AN17" s="27"/>
      <c r="AO17" s="27"/>
      <c r="AP17" s="27"/>
      <c r="AQ17" s="27"/>
      <c r="AR17" s="52"/>
      <c r="AS17" s="27"/>
      <c r="AT17" s="52"/>
      <c r="AU17" s="27"/>
      <c r="AV17" s="27"/>
      <c r="AW17" s="1"/>
    </row>
    <row r="18" spans="1:49" x14ac:dyDescent="0.25">
      <c r="A18" s="4"/>
      <c r="B18" s="75"/>
      <c r="C18" s="2"/>
      <c r="D18" s="2"/>
      <c r="E18" s="2"/>
      <c r="F18" s="90" t="str">
        <f>IF(NOT(ISBLANK(T5W_PROVBG[[#This Row],['#org+leader]])),VLOOKUP(T5W_PROVBG[[#This Row],['#org+leader]],Organizaciones!$A:$C,3,FALSE),"")</f>
        <v/>
      </c>
      <c r="G18" s="3" t="str">
        <f>IF(AND(NOT(ISBLANK(T5W_PROVBG[[#This Row],['#org+leader]])),T5W_PROVBG[[#This Row],['#meta+hrp]]="Sí"),
VLOOKUP(CONCATENATE($A$1, " # ",VLOOKUP( T5W_PROVBG[[#This Row],['#org+leader]],Clusters___Org[['#organization+name+selected]:['#meta+check_cluster_org]],2,FALSE)), Clusters___Org['#meta+check_cluster_org],1,FALSE),"")</f>
        <v/>
      </c>
      <c r="H18" s="2"/>
      <c r="I18" s="74" t="str" cm="1">
        <f t="array" ref="I18">IF(NOT(ISBLANK(T5W_PROVBG[[#This Row],['#project+code_name]])),VALUE(VLOOKUP(LEFT(T5W_PROVBG[[#This Row],['#project+code_name]],255),LEFT(Cluster___Org___Projects[['#project+code_name]:['#project+id]],255),2,FALSE)),"")</f>
        <v/>
      </c>
      <c r="J18"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8" s="2"/>
      <c r="L18" s="108" t="str">
        <f>IF(NOT(ISBLANK(T5W_PROVBG[[#This Row],['#org+impl]])),VLOOKUP(T5W_PROVBG[[#This Row],['#org+impl]],Organizaciones!$A:$C,3,FALSE),"")</f>
        <v/>
      </c>
      <c r="M18" s="1"/>
      <c r="N18" s="35" t="str" cm="1">
        <f t="array" aca="1" ref="N18" ca="1">IF(NOT(ISBLANK(T5W_PROVBG[[#This Row],['#adm1+name]])),
OFFSET(Admin1_1[[#Headers],['#adm1+name]],MATCH(T5W_PROVBG[[#This Row],['#adm1+name]],Admin1,0),1),
IF(ISNA(VLOOKUP(LEFT(T5W_PROVBG[[#This Row],['#project+code_name]],15),LEFT(Cluster___Org___Projects[['#project+code_name]:['#project+id]],15),2,FALSE))&lt;&gt;"", "","")
)</f>
        <v/>
      </c>
      <c r="O18" s="2"/>
      <c r="P18" s="70" t="str" cm="1">
        <f t="array" ref="P18">IF(NOT(ISBLANK(T5W_PROVBG[[#This Row],['#adm2+name]])),
CONCATENATE(T5W_PROVBG[[#This Row],['#adm1+code]],"-",T5W_PROVBG[[#This Row],['#adm2+name]]),
IF(ISNA(VLOOKUP(LEFT(T5W_PROVBG[[#This Row],['#project+code_name]],15),LEFT(Cluster___Org___Projects[['#project+code_name]:['#project+id]],15),2,FALSE))&lt;&gt;"", "","")
)</f>
        <v/>
      </c>
      <c r="Q18" s="35" t="str" cm="1">
        <f t="array" ref="Q18">IF(NOT(ISBLANK(T5W_PROVBG[[#This Row],['#adm2+name]])),
VLOOKUP(T5W_PROVBG[[#This Row],['#meta+check_adm1code_adm2name]],Admin2_1[#All],5,FALSE),
IF(ISNA(VLOOKUP(LEFT(T5W_PROVBG[[#This Row],['#project+code_name]],15),LEFT(Cluster___Org___Projects[['#project+code_name]:['#project+id]],15),2,FALSE))&lt;&gt;"", "","")
)</f>
        <v/>
      </c>
      <c r="R18" s="2"/>
      <c r="S18" s="70" t="str" cm="1">
        <f t="array" ref="S18">IF(NOT(ISBLANK(T5W_PROVBG[[#This Row],['#adm3+name]])),
CONCATENATE(T5W_PROVBG[[#This Row],['#adm2+code]],"-",T5W_PROVBG[[#This Row],['#adm3+name]]),
IF(ISNA(VLOOKUP(LEFT(T5W_PROVBG[[#This Row],['#project+code_name]],15),LEFT(Cluster___Org___Projects[['#project+code_name]:['#project+id]],15),2,FALSE))&lt;&gt;"", "","")
)</f>
        <v/>
      </c>
      <c r="T18" s="35" t="str" cm="1">
        <f t="array" ref="T18">IF(NOT(ISBLANK(T5W_PROVBG[[#This Row],['#adm3+name]])),
VLOOKUP(T5W_PROVBG[[#This Row],['#meta+check_adm2code_adm3name]],Admin3_1[#All],5,FALSE),
IF(ISNA(VLOOKUP(LEFT(T5W_PROVBG[[#This Row],['#project+code_name]],15),LEFT(Cluster___Org___Projects[['#project+code_name]:['#project+id]],15),2,FALSE))&lt;&gt;"", "","")
)</f>
        <v/>
      </c>
      <c r="U18" s="57"/>
      <c r="V18" s="2"/>
      <c r="W18" s="95"/>
      <c r="X18" s="96"/>
      <c r="Y18" s="35"/>
      <c r="Z18" s="2"/>
      <c r="AA18" s="2"/>
      <c r="AB18" s="3" t="str" cm="1">
        <f t="array" ref="AB18">IF(T5W_PROVBG[[#This Row],['#activity+name+selected]]&lt;&gt;"",VLOOKUP(LEFT(T5W_PROVBG[[#This Row],['#activity+name+selected]],255),LEFT(Logframe[['#activity+name+selected]:['#activity+indicator+unit]],255),2,FALSE),"")</f>
        <v/>
      </c>
      <c r="AC18" s="3" t="str" cm="1">
        <f t="array" ref="AC18">IF(T5W_PROVBG[[#This Row],['#activity+name+selected]]&lt;&gt;"",VLOOKUP(LEFT(T5W_PROVBG[[#This Row],['#activity+name+selected]],255),LEFT(Logframe[['#activity+name+selected]:['#activity+indicator+unit]],255),5,FALSE),"")</f>
        <v/>
      </c>
      <c r="AD18" s="47"/>
      <c r="AE18" s="27"/>
      <c r="AF18" s="93"/>
      <c r="AG18" s="41"/>
      <c r="AH18" s="42"/>
      <c r="AI18" s="49"/>
      <c r="AJ18" s="49"/>
      <c r="AK18" s="49"/>
      <c r="AL18" s="42"/>
      <c r="AM18" s="27"/>
      <c r="AN18" s="27"/>
      <c r="AO18" s="27"/>
      <c r="AP18" s="27"/>
      <c r="AQ18" s="27"/>
      <c r="AR18" s="52"/>
      <c r="AS18" s="27"/>
      <c r="AT18" s="52"/>
      <c r="AU18" s="27"/>
      <c r="AV18" s="27"/>
      <c r="AW18" s="1"/>
    </row>
    <row r="19" spans="1:49" x14ac:dyDescent="0.25">
      <c r="A19" s="4"/>
      <c r="B19" s="75"/>
      <c r="C19" s="2"/>
      <c r="D19" s="2"/>
      <c r="E19" s="2"/>
      <c r="F19" s="90" t="str">
        <f>IF(NOT(ISBLANK(T5W_PROVBG[[#This Row],['#org+leader]])),VLOOKUP(T5W_PROVBG[[#This Row],['#org+leader]],Organizaciones!$A:$C,3,FALSE),"")</f>
        <v/>
      </c>
      <c r="G19" s="3" t="str">
        <f>IF(AND(NOT(ISBLANK(T5W_PROVBG[[#This Row],['#org+leader]])),T5W_PROVBG[[#This Row],['#meta+hrp]]="Sí"),
VLOOKUP(CONCATENATE($A$1, " # ",VLOOKUP( T5W_PROVBG[[#This Row],['#org+leader]],Clusters___Org[['#organization+name+selected]:['#meta+check_cluster_org]],2,FALSE)), Clusters___Org['#meta+check_cluster_org],1,FALSE),"")</f>
        <v/>
      </c>
      <c r="H19" s="2"/>
      <c r="I19" s="74" t="str" cm="1">
        <f t="array" ref="I19">IF(NOT(ISBLANK(T5W_PROVBG[[#This Row],['#project+code_name]])),VALUE(VLOOKUP(LEFT(T5W_PROVBG[[#This Row],['#project+code_name]],255),LEFT(Cluster___Org___Projects[['#project+code_name]:['#project+id]],255),2,FALSE)),"")</f>
        <v/>
      </c>
      <c r="J19"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19" s="2"/>
      <c r="L19" s="108" t="str">
        <f>IF(NOT(ISBLANK(T5W_PROVBG[[#This Row],['#org+impl]])),VLOOKUP(T5W_PROVBG[[#This Row],['#org+impl]],Organizaciones!$A:$C,3,FALSE),"")</f>
        <v/>
      </c>
      <c r="M19" s="1"/>
      <c r="N19" s="35" t="str" cm="1">
        <f t="array" aca="1" ref="N19" ca="1">IF(NOT(ISBLANK(T5W_PROVBG[[#This Row],['#adm1+name]])),
OFFSET(Admin1_1[[#Headers],['#adm1+name]],MATCH(T5W_PROVBG[[#This Row],['#adm1+name]],Admin1,0),1),
IF(ISNA(VLOOKUP(LEFT(T5W_PROVBG[[#This Row],['#project+code_name]],15),LEFT(Cluster___Org___Projects[['#project+code_name]:['#project+id]],15),2,FALSE))&lt;&gt;"", "","")
)</f>
        <v/>
      </c>
      <c r="O19" s="2"/>
      <c r="P19" s="70" t="str" cm="1">
        <f t="array" ref="P19">IF(NOT(ISBLANK(T5W_PROVBG[[#This Row],['#adm2+name]])),
CONCATENATE(T5W_PROVBG[[#This Row],['#adm1+code]],"-",T5W_PROVBG[[#This Row],['#adm2+name]]),
IF(ISNA(VLOOKUP(LEFT(T5W_PROVBG[[#This Row],['#project+code_name]],15),LEFT(Cluster___Org___Projects[['#project+code_name]:['#project+id]],15),2,FALSE))&lt;&gt;"", "","")
)</f>
        <v/>
      </c>
      <c r="Q19" s="35" t="str" cm="1">
        <f t="array" ref="Q19">IF(NOT(ISBLANK(T5W_PROVBG[[#This Row],['#adm2+name]])),
VLOOKUP(T5W_PROVBG[[#This Row],['#meta+check_adm1code_adm2name]],Admin2_1[#All],5,FALSE),
IF(ISNA(VLOOKUP(LEFT(T5W_PROVBG[[#This Row],['#project+code_name]],15),LEFT(Cluster___Org___Projects[['#project+code_name]:['#project+id]],15),2,FALSE))&lt;&gt;"", "","")
)</f>
        <v/>
      </c>
      <c r="R19" s="2"/>
      <c r="S19" s="70" t="str" cm="1">
        <f t="array" ref="S19">IF(NOT(ISBLANK(T5W_PROVBG[[#This Row],['#adm3+name]])),
CONCATENATE(T5W_PROVBG[[#This Row],['#adm2+code]],"-",T5W_PROVBG[[#This Row],['#adm3+name]]),
IF(ISNA(VLOOKUP(LEFT(T5W_PROVBG[[#This Row],['#project+code_name]],15),LEFT(Cluster___Org___Projects[['#project+code_name]:['#project+id]],15),2,FALSE))&lt;&gt;"", "","")
)</f>
        <v/>
      </c>
      <c r="T19" s="35" t="str" cm="1">
        <f t="array" ref="T19">IF(NOT(ISBLANK(T5W_PROVBG[[#This Row],['#adm3+name]])),
VLOOKUP(T5W_PROVBG[[#This Row],['#meta+check_adm2code_adm3name]],Admin3_1[#All],5,FALSE),
IF(ISNA(VLOOKUP(LEFT(T5W_PROVBG[[#This Row],['#project+code_name]],15),LEFT(Cluster___Org___Projects[['#project+code_name]:['#project+id]],15),2,FALSE))&lt;&gt;"", "","")
)</f>
        <v/>
      </c>
      <c r="U19" s="57"/>
      <c r="V19" s="2"/>
      <c r="W19" s="95"/>
      <c r="X19" s="96"/>
      <c r="Y19" s="35"/>
      <c r="Z19" s="2"/>
      <c r="AA19" s="2"/>
      <c r="AB19" s="3" t="str" cm="1">
        <f t="array" ref="AB19">IF(T5W_PROVBG[[#This Row],['#activity+name+selected]]&lt;&gt;"",VLOOKUP(LEFT(T5W_PROVBG[[#This Row],['#activity+name+selected]],255),LEFT(Logframe[['#activity+name+selected]:['#activity+indicator+unit]],255),2,FALSE),"")</f>
        <v/>
      </c>
      <c r="AC19" s="3" t="str" cm="1">
        <f t="array" ref="AC19">IF(T5W_PROVBG[[#This Row],['#activity+name+selected]]&lt;&gt;"",VLOOKUP(LEFT(T5W_PROVBG[[#This Row],['#activity+name+selected]],255),LEFT(Logframe[['#activity+name+selected]:['#activity+indicator+unit]],255),5,FALSE),"")</f>
        <v/>
      </c>
      <c r="AD19" s="47"/>
      <c r="AE19" s="27"/>
      <c r="AF19" s="93"/>
      <c r="AG19" s="41"/>
      <c r="AH19" s="42"/>
      <c r="AI19" s="49"/>
      <c r="AJ19" s="49"/>
      <c r="AK19" s="49"/>
      <c r="AL19" s="42"/>
      <c r="AM19" s="27"/>
      <c r="AN19" s="27"/>
      <c r="AO19" s="27"/>
      <c r="AP19" s="27"/>
      <c r="AQ19" s="27"/>
      <c r="AR19" s="52"/>
      <c r="AS19" s="27"/>
      <c r="AT19" s="52"/>
      <c r="AU19" s="27"/>
      <c r="AV19" s="27"/>
      <c r="AW19" s="1"/>
    </row>
    <row r="20" spans="1:49" x14ac:dyDescent="0.25">
      <c r="A20" s="4"/>
      <c r="B20" s="75"/>
      <c r="C20" s="2"/>
      <c r="D20" s="2"/>
      <c r="E20" s="2"/>
      <c r="F20" s="90" t="str">
        <f>IF(NOT(ISBLANK(T5W_PROVBG[[#This Row],['#org+leader]])),VLOOKUP(T5W_PROVBG[[#This Row],['#org+leader]],Organizaciones!$A:$C,3,FALSE),"")</f>
        <v/>
      </c>
      <c r="G20" s="3" t="str">
        <f>IF(AND(NOT(ISBLANK(T5W_PROVBG[[#This Row],['#org+leader]])),T5W_PROVBG[[#This Row],['#meta+hrp]]="Sí"),
VLOOKUP(CONCATENATE($A$1, " # ",VLOOKUP( T5W_PROVBG[[#This Row],['#org+leader]],Clusters___Org[['#organization+name+selected]:['#meta+check_cluster_org]],2,FALSE)), Clusters___Org['#meta+check_cluster_org],1,FALSE),"")</f>
        <v/>
      </c>
      <c r="H20" s="2"/>
      <c r="I20" s="74" t="str" cm="1">
        <f t="array" ref="I20">IF(NOT(ISBLANK(T5W_PROVBG[[#This Row],['#project+code_name]])),VALUE(VLOOKUP(LEFT(T5W_PROVBG[[#This Row],['#project+code_name]],255),LEFT(Cluster___Org___Projects[['#project+code_name]:['#project+id]],255),2,FALSE)),"")</f>
        <v/>
      </c>
      <c r="J20"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0" s="2"/>
      <c r="L20" s="108" t="str">
        <f>IF(NOT(ISBLANK(T5W_PROVBG[[#This Row],['#org+impl]])),VLOOKUP(T5W_PROVBG[[#This Row],['#org+impl]],Organizaciones!$A:$C,3,FALSE),"")</f>
        <v/>
      </c>
      <c r="M20" s="1"/>
      <c r="N20" s="35" t="str" cm="1">
        <f t="array" aca="1" ref="N20" ca="1">IF(NOT(ISBLANK(T5W_PROVBG[[#This Row],['#adm1+name]])),
OFFSET(Admin1_1[[#Headers],['#adm1+name]],MATCH(T5W_PROVBG[[#This Row],['#adm1+name]],Admin1,0),1),
IF(ISNA(VLOOKUP(LEFT(T5W_PROVBG[[#This Row],['#project+code_name]],15),LEFT(Cluster___Org___Projects[['#project+code_name]:['#project+id]],15),2,FALSE))&lt;&gt;"", "","")
)</f>
        <v/>
      </c>
      <c r="O20" s="2"/>
      <c r="P20" s="70" t="str" cm="1">
        <f t="array" ref="P20">IF(NOT(ISBLANK(T5W_PROVBG[[#This Row],['#adm2+name]])),
CONCATENATE(T5W_PROVBG[[#This Row],['#adm1+code]],"-",T5W_PROVBG[[#This Row],['#adm2+name]]),
IF(ISNA(VLOOKUP(LEFT(T5W_PROVBG[[#This Row],['#project+code_name]],15),LEFT(Cluster___Org___Projects[['#project+code_name]:['#project+id]],15),2,FALSE))&lt;&gt;"", "","")
)</f>
        <v/>
      </c>
      <c r="Q20" s="35" t="str" cm="1">
        <f t="array" ref="Q20">IF(NOT(ISBLANK(T5W_PROVBG[[#This Row],['#adm2+name]])),
VLOOKUP(T5W_PROVBG[[#This Row],['#meta+check_adm1code_adm2name]],Admin2_1[#All],5,FALSE),
IF(ISNA(VLOOKUP(LEFT(T5W_PROVBG[[#This Row],['#project+code_name]],15),LEFT(Cluster___Org___Projects[['#project+code_name]:['#project+id]],15),2,FALSE))&lt;&gt;"", "","")
)</f>
        <v/>
      </c>
      <c r="R20" s="2"/>
      <c r="S20" s="70" t="str" cm="1">
        <f t="array" ref="S20">IF(NOT(ISBLANK(T5W_PROVBG[[#This Row],['#adm3+name]])),
CONCATENATE(T5W_PROVBG[[#This Row],['#adm2+code]],"-",T5W_PROVBG[[#This Row],['#adm3+name]]),
IF(ISNA(VLOOKUP(LEFT(T5W_PROVBG[[#This Row],['#project+code_name]],15),LEFT(Cluster___Org___Projects[['#project+code_name]:['#project+id]],15),2,FALSE))&lt;&gt;"", "","")
)</f>
        <v/>
      </c>
      <c r="T20" s="35" t="str" cm="1">
        <f t="array" ref="T20">IF(NOT(ISBLANK(T5W_PROVBG[[#This Row],['#adm3+name]])),
VLOOKUP(T5W_PROVBG[[#This Row],['#meta+check_adm2code_adm3name]],Admin3_1[#All],5,FALSE),
IF(ISNA(VLOOKUP(LEFT(T5W_PROVBG[[#This Row],['#project+code_name]],15),LEFT(Cluster___Org___Projects[['#project+code_name]:['#project+id]],15),2,FALSE))&lt;&gt;"", "","")
)</f>
        <v/>
      </c>
      <c r="U20" s="57"/>
      <c r="V20" s="2"/>
      <c r="W20" s="95"/>
      <c r="X20" s="96"/>
      <c r="Y20" s="35"/>
      <c r="Z20" s="2"/>
      <c r="AA20" s="2"/>
      <c r="AB20" s="3" t="str" cm="1">
        <f t="array" ref="AB20">IF(T5W_PROVBG[[#This Row],['#activity+name+selected]]&lt;&gt;"",VLOOKUP(LEFT(T5W_PROVBG[[#This Row],['#activity+name+selected]],255),LEFT(Logframe[['#activity+name+selected]:['#activity+indicator+unit]],255),2,FALSE),"")</f>
        <v/>
      </c>
      <c r="AC20" s="3" t="str" cm="1">
        <f t="array" ref="AC20">IF(T5W_PROVBG[[#This Row],['#activity+name+selected]]&lt;&gt;"",VLOOKUP(LEFT(T5W_PROVBG[[#This Row],['#activity+name+selected]],255),LEFT(Logframe[['#activity+name+selected]:['#activity+indicator+unit]],255),5,FALSE),"")</f>
        <v/>
      </c>
      <c r="AD20" s="47"/>
      <c r="AE20" s="27"/>
      <c r="AF20" s="93"/>
      <c r="AG20" s="41"/>
      <c r="AH20" s="42"/>
      <c r="AI20" s="49"/>
      <c r="AJ20" s="49"/>
      <c r="AK20" s="49"/>
      <c r="AL20" s="42"/>
      <c r="AM20" s="27"/>
      <c r="AN20" s="27"/>
      <c r="AO20" s="27"/>
      <c r="AP20" s="27"/>
      <c r="AQ20" s="27"/>
      <c r="AR20" s="52"/>
      <c r="AS20" s="27"/>
      <c r="AT20" s="52"/>
      <c r="AU20" s="27"/>
      <c r="AV20" s="27"/>
      <c r="AW20" s="1"/>
    </row>
    <row r="21" spans="1:49" x14ac:dyDescent="0.25">
      <c r="A21" s="4"/>
      <c r="B21" s="75"/>
      <c r="C21" s="2"/>
      <c r="D21" s="2"/>
      <c r="E21" s="2"/>
      <c r="F21" s="90" t="str">
        <f>IF(NOT(ISBLANK(T5W_PROVBG[[#This Row],['#org+leader]])),VLOOKUP(T5W_PROVBG[[#This Row],['#org+leader]],Organizaciones!$A:$C,3,FALSE),"")</f>
        <v/>
      </c>
      <c r="G21" s="3" t="str">
        <f>IF(AND(NOT(ISBLANK(T5W_PROVBG[[#This Row],['#org+leader]])),T5W_PROVBG[[#This Row],['#meta+hrp]]="Sí"),
VLOOKUP(CONCATENATE($A$1, " # ",VLOOKUP( T5W_PROVBG[[#This Row],['#org+leader]],Clusters___Org[['#organization+name+selected]:['#meta+check_cluster_org]],2,FALSE)), Clusters___Org['#meta+check_cluster_org],1,FALSE),"")</f>
        <v/>
      </c>
      <c r="H21" s="2"/>
      <c r="I21" s="74" t="str" cm="1">
        <f t="array" ref="I21">IF(NOT(ISBLANK(T5W_PROVBG[[#This Row],['#project+code_name]])),VALUE(VLOOKUP(LEFT(T5W_PROVBG[[#This Row],['#project+code_name]],255),LEFT(Cluster___Org___Projects[['#project+code_name]:['#project+id]],255),2,FALSE)),"")</f>
        <v/>
      </c>
      <c r="J21"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1" s="2"/>
      <c r="L21" s="108" t="str">
        <f>IF(NOT(ISBLANK(T5W_PROVBG[[#This Row],['#org+impl]])),VLOOKUP(T5W_PROVBG[[#This Row],['#org+impl]],Organizaciones!$A:$C,3,FALSE),"")</f>
        <v/>
      </c>
      <c r="M21" s="1"/>
      <c r="N21" s="35" t="str" cm="1">
        <f t="array" aca="1" ref="N21" ca="1">IF(NOT(ISBLANK(T5W_PROVBG[[#This Row],['#adm1+name]])),
OFFSET(Admin1_1[[#Headers],['#adm1+name]],MATCH(T5W_PROVBG[[#This Row],['#adm1+name]],Admin1,0),1),
IF(ISNA(VLOOKUP(LEFT(T5W_PROVBG[[#This Row],['#project+code_name]],15),LEFT(Cluster___Org___Projects[['#project+code_name]:['#project+id]],15),2,FALSE))&lt;&gt;"", "","")
)</f>
        <v/>
      </c>
      <c r="O21" s="2"/>
      <c r="P21" s="70" t="str" cm="1">
        <f t="array" ref="P21">IF(NOT(ISBLANK(T5W_PROVBG[[#This Row],['#adm2+name]])),
CONCATENATE(T5W_PROVBG[[#This Row],['#adm1+code]],"-",T5W_PROVBG[[#This Row],['#adm2+name]]),
IF(ISNA(VLOOKUP(LEFT(T5W_PROVBG[[#This Row],['#project+code_name]],15),LEFT(Cluster___Org___Projects[['#project+code_name]:['#project+id]],15),2,FALSE))&lt;&gt;"", "","")
)</f>
        <v/>
      </c>
      <c r="Q21" s="35" t="str" cm="1">
        <f t="array" ref="Q21">IF(NOT(ISBLANK(T5W_PROVBG[[#This Row],['#adm2+name]])),
VLOOKUP(T5W_PROVBG[[#This Row],['#meta+check_adm1code_adm2name]],Admin2_1[#All],5,FALSE),
IF(ISNA(VLOOKUP(LEFT(T5W_PROVBG[[#This Row],['#project+code_name]],15),LEFT(Cluster___Org___Projects[['#project+code_name]:['#project+id]],15),2,FALSE))&lt;&gt;"", "","")
)</f>
        <v/>
      </c>
      <c r="R21" s="2"/>
      <c r="S21" s="70" t="str" cm="1">
        <f t="array" ref="S21">IF(NOT(ISBLANK(T5W_PROVBG[[#This Row],['#adm3+name]])),
CONCATENATE(T5W_PROVBG[[#This Row],['#adm2+code]],"-",T5W_PROVBG[[#This Row],['#adm3+name]]),
IF(ISNA(VLOOKUP(LEFT(T5W_PROVBG[[#This Row],['#project+code_name]],15),LEFT(Cluster___Org___Projects[['#project+code_name]:['#project+id]],15),2,FALSE))&lt;&gt;"", "","")
)</f>
        <v/>
      </c>
      <c r="T21" s="35" t="str" cm="1">
        <f t="array" ref="T21">IF(NOT(ISBLANK(T5W_PROVBG[[#This Row],['#adm3+name]])),
VLOOKUP(T5W_PROVBG[[#This Row],['#meta+check_adm2code_adm3name]],Admin3_1[#All],5,FALSE),
IF(ISNA(VLOOKUP(LEFT(T5W_PROVBG[[#This Row],['#project+code_name]],15),LEFT(Cluster___Org___Projects[['#project+code_name]:['#project+id]],15),2,FALSE))&lt;&gt;"", "","")
)</f>
        <v/>
      </c>
      <c r="U21" s="57"/>
      <c r="V21" s="2"/>
      <c r="W21" s="95"/>
      <c r="X21" s="96"/>
      <c r="Y21" s="35"/>
      <c r="Z21" s="2"/>
      <c r="AA21" s="2"/>
      <c r="AB21" s="3" t="str" cm="1">
        <f t="array" ref="AB21">IF(T5W_PROVBG[[#This Row],['#activity+name+selected]]&lt;&gt;"",VLOOKUP(LEFT(T5W_PROVBG[[#This Row],['#activity+name+selected]],255),LEFT(Logframe[['#activity+name+selected]:['#activity+indicator+unit]],255),2,FALSE),"")</f>
        <v/>
      </c>
      <c r="AC21" s="3" t="str" cm="1">
        <f t="array" ref="AC21">IF(T5W_PROVBG[[#This Row],['#activity+name+selected]]&lt;&gt;"",VLOOKUP(LEFT(T5W_PROVBG[[#This Row],['#activity+name+selected]],255),LEFT(Logframe[['#activity+name+selected]:['#activity+indicator+unit]],255),5,FALSE),"")</f>
        <v/>
      </c>
      <c r="AD21" s="47"/>
      <c r="AE21" s="27"/>
      <c r="AF21" s="93"/>
      <c r="AG21" s="41"/>
      <c r="AH21" s="42"/>
      <c r="AI21" s="49"/>
      <c r="AJ21" s="49"/>
      <c r="AK21" s="49"/>
      <c r="AL21" s="42"/>
      <c r="AM21" s="27"/>
      <c r="AN21" s="27"/>
      <c r="AO21" s="27"/>
      <c r="AP21" s="27"/>
      <c r="AQ21" s="27"/>
      <c r="AR21" s="52"/>
      <c r="AS21" s="27"/>
      <c r="AT21" s="52"/>
      <c r="AU21" s="27"/>
      <c r="AV21" s="27"/>
      <c r="AW21" s="1"/>
    </row>
    <row r="22" spans="1:49" x14ac:dyDescent="0.25">
      <c r="A22" s="4"/>
      <c r="B22" s="75"/>
      <c r="C22" s="2"/>
      <c r="D22" s="2"/>
      <c r="E22" s="2"/>
      <c r="F22" s="90" t="str">
        <f>IF(NOT(ISBLANK(T5W_PROVBG[[#This Row],['#org+leader]])),VLOOKUP(T5W_PROVBG[[#This Row],['#org+leader]],Organizaciones!$A:$C,3,FALSE),"")</f>
        <v/>
      </c>
      <c r="G22" s="3" t="str">
        <f>IF(AND(NOT(ISBLANK(T5W_PROVBG[[#This Row],['#org+leader]])),T5W_PROVBG[[#This Row],['#meta+hrp]]="Sí"),
VLOOKUP(CONCATENATE($A$1, " # ",VLOOKUP( T5W_PROVBG[[#This Row],['#org+leader]],Clusters___Org[['#organization+name+selected]:['#meta+check_cluster_org]],2,FALSE)), Clusters___Org['#meta+check_cluster_org],1,FALSE),"")</f>
        <v/>
      </c>
      <c r="H22" s="2"/>
      <c r="I22" s="74" t="str" cm="1">
        <f t="array" ref="I22">IF(NOT(ISBLANK(T5W_PROVBG[[#This Row],['#project+code_name]])),VALUE(VLOOKUP(LEFT(T5W_PROVBG[[#This Row],['#project+code_name]],255),LEFT(Cluster___Org___Projects[['#project+code_name]:['#project+id]],255),2,FALSE)),"")</f>
        <v/>
      </c>
      <c r="J22"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2" s="2"/>
      <c r="L22" s="108" t="str">
        <f>IF(NOT(ISBLANK(T5W_PROVBG[[#This Row],['#org+impl]])),VLOOKUP(T5W_PROVBG[[#This Row],['#org+impl]],Organizaciones!$A:$C,3,FALSE),"")</f>
        <v/>
      </c>
      <c r="M22" s="1"/>
      <c r="N22" s="35" t="str" cm="1">
        <f t="array" aca="1" ref="N22" ca="1">IF(NOT(ISBLANK(T5W_PROVBG[[#This Row],['#adm1+name]])),
OFFSET(Admin1_1[[#Headers],['#adm1+name]],MATCH(T5W_PROVBG[[#This Row],['#adm1+name]],Admin1,0),1),
IF(ISNA(VLOOKUP(LEFT(T5W_PROVBG[[#This Row],['#project+code_name]],15),LEFT(Cluster___Org___Projects[['#project+code_name]:['#project+id]],15),2,FALSE))&lt;&gt;"", "","")
)</f>
        <v/>
      </c>
      <c r="O22" s="2"/>
      <c r="P22" s="70" t="str" cm="1">
        <f t="array" ref="P22">IF(NOT(ISBLANK(T5W_PROVBG[[#This Row],['#adm2+name]])),
CONCATENATE(T5W_PROVBG[[#This Row],['#adm1+code]],"-",T5W_PROVBG[[#This Row],['#adm2+name]]),
IF(ISNA(VLOOKUP(LEFT(T5W_PROVBG[[#This Row],['#project+code_name]],15),LEFT(Cluster___Org___Projects[['#project+code_name]:['#project+id]],15),2,FALSE))&lt;&gt;"", "","")
)</f>
        <v/>
      </c>
      <c r="Q22" s="35" t="str" cm="1">
        <f t="array" ref="Q22">IF(NOT(ISBLANK(T5W_PROVBG[[#This Row],['#adm2+name]])),
VLOOKUP(T5W_PROVBG[[#This Row],['#meta+check_adm1code_adm2name]],Admin2_1[#All],5,FALSE),
IF(ISNA(VLOOKUP(LEFT(T5W_PROVBG[[#This Row],['#project+code_name]],15),LEFT(Cluster___Org___Projects[['#project+code_name]:['#project+id]],15),2,FALSE))&lt;&gt;"", "","")
)</f>
        <v/>
      </c>
      <c r="R22" s="2"/>
      <c r="S22" s="70" t="str" cm="1">
        <f t="array" ref="S22">IF(NOT(ISBLANK(T5W_PROVBG[[#This Row],['#adm3+name]])),
CONCATENATE(T5W_PROVBG[[#This Row],['#adm2+code]],"-",T5W_PROVBG[[#This Row],['#adm3+name]]),
IF(ISNA(VLOOKUP(LEFT(T5W_PROVBG[[#This Row],['#project+code_name]],15),LEFT(Cluster___Org___Projects[['#project+code_name]:['#project+id]],15),2,FALSE))&lt;&gt;"", "","")
)</f>
        <v/>
      </c>
      <c r="T22" s="35" t="str" cm="1">
        <f t="array" ref="T22">IF(NOT(ISBLANK(T5W_PROVBG[[#This Row],['#adm3+name]])),
VLOOKUP(T5W_PROVBG[[#This Row],['#meta+check_adm2code_adm3name]],Admin3_1[#All],5,FALSE),
IF(ISNA(VLOOKUP(LEFT(T5W_PROVBG[[#This Row],['#project+code_name]],15),LEFT(Cluster___Org___Projects[['#project+code_name]:['#project+id]],15),2,FALSE))&lt;&gt;"", "","")
)</f>
        <v/>
      </c>
      <c r="U22" s="57"/>
      <c r="V22" s="2"/>
      <c r="W22" s="95"/>
      <c r="X22" s="96"/>
      <c r="Y22" s="35"/>
      <c r="Z22" s="2"/>
      <c r="AA22" s="2"/>
      <c r="AB22" s="3" t="str" cm="1">
        <f t="array" ref="AB22">IF(T5W_PROVBG[[#This Row],['#activity+name+selected]]&lt;&gt;"",VLOOKUP(LEFT(T5W_PROVBG[[#This Row],['#activity+name+selected]],255),LEFT(Logframe[['#activity+name+selected]:['#activity+indicator+unit]],255),2,FALSE),"")</f>
        <v/>
      </c>
      <c r="AC22" s="3" t="str" cm="1">
        <f t="array" ref="AC22">IF(T5W_PROVBG[[#This Row],['#activity+name+selected]]&lt;&gt;"",VLOOKUP(LEFT(T5W_PROVBG[[#This Row],['#activity+name+selected]],255),LEFT(Logframe[['#activity+name+selected]:['#activity+indicator+unit]],255),5,FALSE),"")</f>
        <v/>
      </c>
      <c r="AD22" s="47"/>
      <c r="AE22" s="27"/>
      <c r="AF22" s="93"/>
      <c r="AG22" s="41"/>
      <c r="AH22" s="42"/>
      <c r="AI22" s="49"/>
      <c r="AJ22" s="49"/>
      <c r="AK22" s="49"/>
      <c r="AL22" s="42"/>
      <c r="AM22" s="27"/>
      <c r="AN22" s="27"/>
      <c r="AO22" s="27"/>
      <c r="AP22" s="27"/>
      <c r="AQ22" s="27"/>
      <c r="AR22" s="52"/>
      <c r="AS22" s="27"/>
      <c r="AT22" s="52"/>
      <c r="AU22" s="27"/>
      <c r="AV22" s="27"/>
      <c r="AW22" s="1"/>
    </row>
    <row r="23" spans="1:49" x14ac:dyDescent="0.25">
      <c r="A23" s="4"/>
      <c r="B23" s="75"/>
      <c r="C23" s="2"/>
      <c r="D23" s="2"/>
      <c r="E23" s="2"/>
      <c r="F23" s="90" t="str">
        <f>IF(NOT(ISBLANK(T5W_PROVBG[[#This Row],['#org+leader]])),VLOOKUP(T5W_PROVBG[[#This Row],['#org+leader]],Organizaciones!$A:$C,3,FALSE),"")</f>
        <v/>
      </c>
      <c r="G23" s="3" t="str">
        <f>IF(AND(NOT(ISBLANK(T5W_PROVBG[[#This Row],['#org+leader]])),T5W_PROVBG[[#This Row],['#meta+hrp]]="Sí"),
VLOOKUP(CONCATENATE($A$1, " # ",VLOOKUP( T5W_PROVBG[[#This Row],['#org+leader]],Clusters___Org[['#organization+name+selected]:['#meta+check_cluster_org]],2,FALSE)), Clusters___Org['#meta+check_cluster_org],1,FALSE),"")</f>
        <v/>
      </c>
      <c r="H23" s="2"/>
      <c r="I23" s="74" t="str" cm="1">
        <f t="array" ref="I23">IF(NOT(ISBLANK(T5W_PROVBG[[#This Row],['#project+code_name]])),VALUE(VLOOKUP(LEFT(T5W_PROVBG[[#This Row],['#project+code_name]],255),LEFT(Cluster___Org___Projects[['#project+code_name]:['#project+id]],255),2,FALSE)),"")</f>
        <v/>
      </c>
      <c r="J23"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3" s="2"/>
      <c r="L23" s="108" t="str">
        <f>IF(NOT(ISBLANK(T5W_PROVBG[[#This Row],['#org+impl]])),VLOOKUP(T5W_PROVBG[[#This Row],['#org+impl]],Organizaciones!$A:$C,3,FALSE),"")</f>
        <v/>
      </c>
      <c r="M23" s="1"/>
      <c r="N23" s="35" t="str" cm="1">
        <f t="array" aca="1" ref="N23" ca="1">IF(NOT(ISBLANK(T5W_PROVBG[[#This Row],['#adm1+name]])),
OFFSET(Admin1_1[[#Headers],['#adm1+name]],MATCH(T5W_PROVBG[[#This Row],['#adm1+name]],Admin1,0),1),
IF(ISNA(VLOOKUP(LEFT(T5W_PROVBG[[#This Row],['#project+code_name]],15),LEFT(Cluster___Org___Projects[['#project+code_name]:['#project+id]],15),2,FALSE))&lt;&gt;"", "","")
)</f>
        <v/>
      </c>
      <c r="O23" s="2"/>
      <c r="P23" s="70" t="str" cm="1">
        <f t="array" ref="P23">IF(NOT(ISBLANK(T5W_PROVBG[[#This Row],['#adm2+name]])),
CONCATENATE(T5W_PROVBG[[#This Row],['#adm1+code]],"-",T5W_PROVBG[[#This Row],['#adm2+name]]),
IF(ISNA(VLOOKUP(LEFT(T5W_PROVBG[[#This Row],['#project+code_name]],15),LEFT(Cluster___Org___Projects[['#project+code_name]:['#project+id]],15),2,FALSE))&lt;&gt;"", "","")
)</f>
        <v/>
      </c>
      <c r="Q23" s="35" t="str" cm="1">
        <f t="array" ref="Q23">IF(NOT(ISBLANK(T5W_PROVBG[[#This Row],['#adm2+name]])),
VLOOKUP(T5W_PROVBG[[#This Row],['#meta+check_adm1code_adm2name]],Admin2_1[#All],5,FALSE),
IF(ISNA(VLOOKUP(LEFT(T5W_PROVBG[[#This Row],['#project+code_name]],15),LEFT(Cluster___Org___Projects[['#project+code_name]:['#project+id]],15),2,FALSE))&lt;&gt;"", "","")
)</f>
        <v/>
      </c>
      <c r="R23" s="2"/>
      <c r="S23" s="70" t="str" cm="1">
        <f t="array" ref="S23">IF(NOT(ISBLANK(T5W_PROVBG[[#This Row],['#adm3+name]])),
CONCATENATE(T5W_PROVBG[[#This Row],['#adm2+code]],"-",T5W_PROVBG[[#This Row],['#adm3+name]]),
IF(ISNA(VLOOKUP(LEFT(T5W_PROVBG[[#This Row],['#project+code_name]],15),LEFT(Cluster___Org___Projects[['#project+code_name]:['#project+id]],15),2,FALSE))&lt;&gt;"", "","")
)</f>
        <v/>
      </c>
      <c r="T23" s="35" t="str" cm="1">
        <f t="array" ref="T23">IF(NOT(ISBLANK(T5W_PROVBG[[#This Row],['#adm3+name]])),
VLOOKUP(T5W_PROVBG[[#This Row],['#meta+check_adm2code_adm3name]],Admin3_1[#All],5,FALSE),
IF(ISNA(VLOOKUP(LEFT(T5W_PROVBG[[#This Row],['#project+code_name]],15),LEFT(Cluster___Org___Projects[['#project+code_name]:['#project+id]],15),2,FALSE))&lt;&gt;"", "","")
)</f>
        <v/>
      </c>
      <c r="U23" s="57"/>
      <c r="V23" s="2"/>
      <c r="W23" s="95"/>
      <c r="X23" s="96"/>
      <c r="Y23" s="35"/>
      <c r="Z23" s="2"/>
      <c r="AA23" s="2"/>
      <c r="AB23" s="3" t="str" cm="1">
        <f t="array" ref="AB23">IF(T5W_PROVBG[[#This Row],['#activity+name+selected]]&lt;&gt;"",VLOOKUP(LEFT(T5W_PROVBG[[#This Row],['#activity+name+selected]],255),LEFT(Logframe[['#activity+name+selected]:['#activity+indicator+unit]],255),2,FALSE),"")</f>
        <v/>
      </c>
      <c r="AC23" s="3" t="str" cm="1">
        <f t="array" ref="AC23">IF(T5W_PROVBG[[#This Row],['#activity+name+selected]]&lt;&gt;"",VLOOKUP(LEFT(T5W_PROVBG[[#This Row],['#activity+name+selected]],255),LEFT(Logframe[['#activity+name+selected]:['#activity+indicator+unit]],255),5,FALSE),"")</f>
        <v/>
      </c>
      <c r="AD23" s="47"/>
      <c r="AE23" s="27"/>
      <c r="AF23" s="93"/>
      <c r="AG23" s="41"/>
      <c r="AH23" s="42"/>
      <c r="AI23" s="49"/>
      <c r="AJ23" s="49"/>
      <c r="AK23" s="49"/>
      <c r="AL23" s="42"/>
      <c r="AM23" s="27"/>
      <c r="AN23" s="27"/>
      <c r="AO23" s="27"/>
      <c r="AP23" s="27"/>
      <c r="AQ23" s="27"/>
      <c r="AR23" s="52"/>
      <c r="AS23" s="27"/>
      <c r="AT23" s="52"/>
      <c r="AU23" s="27"/>
      <c r="AV23" s="27"/>
      <c r="AW23" s="1"/>
    </row>
    <row r="24" spans="1:49" x14ac:dyDescent="0.25">
      <c r="A24" s="4"/>
      <c r="B24" s="75"/>
      <c r="C24" s="2"/>
      <c r="D24" s="2"/>
      <c r="E24" s="2"/>
      <c r="F24" s="90" t="str">
        <f>IF(NOT(ISBLANK(T5W_PROVBG[[#This Row],['#org+leader]])),VLOOKUP(T5W_PROVBG[[#This Row],['#org+leader]],Organizaciones!$A:$C,3,FALSE),"")</f>
        <v/>
      </c>
      <c r="G24" s="3" t="str">
        <f>IF(AND(NOT(ISBLANK(T5W_PROVBG[[#This Row],['#org+leader]])),T5W_PROVBG[[#This Row],['#meta+hrp]]="Sí"),
VLOOKUP(CONCATENATE($A$1, " # ",VLOOKUP( T5W_PROVBG[[#This Row],['#org+leader]],Clusters___Org[['#organization+name+selected]:['#meta+check_cluster_org]],2,FALSE)), Clusters___Org['#meta+check_cluster_org],1,FALSE),"")</f>
        <v/>
      </c>
      <c r="H24" s="2"/>
      <c r="I24" s="74" t="str" cm="1">
        <f t="array" ref="I24">IF(NOT(ISBLANK(T5W_PROVBG[[#This Row],['#project+code_name]])),VALUE(VLOOKUP(LEFT(T5W_PROVBG[[#This Row],['#project+code_name]],255),LEFT(Cluster___Org___Projects[['#project+code_name]:['#project+id]],255),2,FALSE)),"")</f>
        <v/>
      </c>
      <c r="J24"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4" s="2"/>
      <c r="L24" s="108" t="str">
        <f>IF(NOT(ISBLANK(T5W_PROVBG[[#This Row],['#org+impl]])),VLOOKUP(T5W_PROVBG[[#This Row],['#org+impl]],Organizaciones!$A:$C,3,FALSE),"")</f>
        <v/>
      </c>
      <c r="M24" s="1"/>
      <c r="N24" s="35" t="str" cm="1">
        <f t="array" aca="1" ref="N24" ca="1">IF(NOT(ISBLANK(T5W_PROVBG[[#This Row],['#adm1+name]])),
OFFSET(Admin1_1[[#Headers],['#adm1+name]],MATCH(T5W_PROVBG[[#This Row],['#adm1+name]],Admin1,0),1),
IF(ISNA(VLOOKUP(LEFT(T5W_PROVBG[[#This Row],['#project+code_name]],15),LEFT(Cluster___Org___Projects[['#project+code_name]:['#project+id]],15),2,FALSE))&lt;&gt;"", "","")
)</f>
        <v/>
      </c>
      <c r="O24" s="2"/>
      <c r="P24" s="70" t="str" cm="1">
        <f t="array" ref="P24">IF(NOT(ISBLANK(T5W_PROVBG[[#This Row],['#adm2+name]])),
CONCATENATE(T5W_PROVBG[[#This Row],['#adm1+code]],"-",T5W_PROVBG[[#This Row],['#adm2+name]]),
IF(ISNA(VLOOKUP(LEFT(T5W_PROVBG[[#This Row],['#project+code_name]],15),LEFT(Cluster___Org___Projects[['#project+code_name]:['#project+id]],15),2,FALSE))&lt;&gt;"", "","")
)</f>
        <v/>
      </c>
      <c r="Q24" s="35" t="str" cm="1">
        <f t="array" ref="Q24">IF(NOT(ISBLANK(T5W_PROVBG[[#This Row],['#adm2+name]])),
VLOOKUP(T5W_PROVBG[[#This Row],['#meta+check_adm1code_adm2name]],Admin2_1[#All],5,FALSE),
IF(ISNA(VLOOKUP(LEFT(T5W_PROVBG[[#This Row],['#project+code_name]],15),LEFT(Cluster___Org___Projects[['#project+code_name]:['#project+id]],15),2,FALSE))&lt;&gt;"", "","")
)</f>
        <v/>
      </c>
      <c r="R24" s="2"/>
      <c r="S24" s="70" t="str" cm="1">
        <f t="array" ref="S24">IF(NOT(ISBLANK(T5W_PROVBG[[#This Row],['#adm3+name]])),
CONCATENATE(T5W_PROVBG[[#This Row],['#adm2+code]],"-",T5W_PROVBG[[#This Row],['#adm3+name]]),
IF(ISNA(VLOOKUP(LEFT(T5W_PROVBG[[#This Row],['#project+code_name]],15),LEFT(Cluster___Org___Projects[['#project+code_name]:['#project+id]],15),2,FALSE))&lt;&gt;"", "","")
)</f>
        <v/>
      </c>
      <c r="T24" s="35" t="str" cm="1">
        <f t="array" ref="T24">IF(NOT(ISBLANK(T5W_PROVBG[[#This Row],['#adm3+name]])),
VLOOKUP(T5W_PROVBG[[#This Row],['#meta+check_adm2code_adm3name]],Admin3_1[#All],5,FALSE),
IF(ISNA(VLOOKUP(LEFT(T5W_PROVBG[[#This Row],['#project+code_name]],15),LEFT(Cluster___Org___Projects[['#project+code_name]:['#project+id]],15),2,FALSE))&lt;&gt;"", "","")
)</f>
        <v/>
      </c>
      <c r="U24" s="57"/>
      <c r="V24" s="2"/>
      <c r="W24" s="95"/>
      <c r="X24" s="96"/>
      <c r="Y24" s="35"/>
      <c r="Z24" s="2"/>
      <c r="AA24" s="2"/>
      <c r="AB24" s="3" t="str" cm="1">
        <f t="array" ref="AB24">IF(T5W_PROVBG[[#This Row],['#activity+name+selected]]&lt;&gt;"",VLOOKUP(LEFT(T5W_PROVBG[[#This Row],['#activity+name+selected]],255),LEFT(Logframe[['#activity+name+selected]:['#activity+indicator+unit]],255),2,FALSE),"")</f>
        <v/>
      </c>
      <c r="AC24" s="3" t="str" cm="1">
        <f t="array" ref="AC24">IF(T5W_PROVBG[[#This Row],['#activity+name+selected]]&lt;&gt;"",VLOOKUP(LEFT(T5W_PROVBG[[#This Row],['#activity+name+selected]],255),LEFT(Logframe[['#activity+name+selected]:['#activity+indicator+unit]],255),5,FALSE),"")</f>
        <v/>
      </c>
      <c r="AD24" s="47"/>
      <c r="AE24" s="27"/>
      <c r="AF24" s="93"/>
      <c r="AG24" s="41"/>
      <c r="AH24" s="42"/>
      <c r="AI24" s="49"/>
      <c r="AJ24" s="49"/>
      <c r="AK24" s="49"/>
      <c r="AL24" s="42"/>
      <c r="AM24" s="27"/>
      <c r="AN24" s="27"/>
      <c r="AO24" s="27"/>
      <c r="AP24" s="27"/>
      <c r="AQ24" s="27"/>
      <c r="AR24" s="52"/>
      <c r="AS24" s="27"/>
      <c r="AT24" s="52"/>
      <c r="AU24" s="27"/>
      <c r="AV24" s="27"/>
      <c r="AW24" s="1"/>
    </row>
    <row r="25" spans="1:49" x14ac:dyDescent="0.25">
      <c r="A25" s="4"/>
      <c r="B25" s="75"/>
      <c r="C25" s="2"/>
      <c r="D25" s="2"/>
      <c r="E25" s="2"/>
      <c r="F25" s="90" t="str">
        <f>IF(NOT(ISBLANK(T5W_PROVBG[[#This Row],['#org+leader]])),VLOOKUP(T5W_PROVBG[[#This Row],['#org+leader]],Organizaciones!$A:$C,3,FALSE),"")</f>
        <v/>
      </c>
      <c r="G25" s="3" t="str">
        <f>IF(AND(NOT(ISBLANK(T5W_PROVBG[[#This Row],['#org+leader]])),T5W_PROVBG[[#This Row],['#meta+hrp]]="Sí"),
VLOOKUP(CONCATENATE($A$1, " # ",VLOOKUP( T5W_PROVBG[[#This Row],['#org+leader]],Clusters___Org[['#organization+name+selected]:['#meta+check_cluster_org]],2,FALSE)), Clusters___Org['#meta+check_cluster_org],1,FALSE),"")</f>
        <v/>
      </c>
      <c r="H25" s="2"/>
      <c r="I25" s="74" t="str" cm="1">
        <f t="array" ref="I25">IF(NOT(ISBLANK(T5W_PROVBG[[#This Row],['#project+code_name]])),VALUE(VLOOKUP(LEFT(T5W_PROVBG[[#This Row],['#project+code_name]],255),LEFT(Cluster___Org___Projects[['#project+code_name]:['#project+id]],255),2,FALSE)),"")</f>
        <v/>
      </c>
      <c r="J25"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5" s="2"/>
      <c r="L25" s="108" t="str">
        <f>IF(NOT(ISBLANK(T5W_PROVBG[[#This Row],['#org+impl]])),VLOOKUP(T5W_PROVBG[[#This Row],['#org+impl]],Organizaciones!$A:$C,3,FALSE),"")</f>
        <v/>
      </c>
      <c r="M25" s="1"/>
      <c r="N25" s="35" t="str" cm="1">
        <f t="array" aca="1" ref="N25" ca="1">IF(NOT(ISBLANK(T5W_PROVBG[[#This Row],['#adm1+name]])),
OFFSET(Admin1_1[[#Headers],['#adm1+name]],MATCH(T5W_PROVBG[[#This Row],['#adm1+name]],Admin1,0),1),
IF(ISNA(VLOOKUP(LEFT(T5W_PROVBG[[#This Row],['#project+code_name]],15),LEFT(Cluster___Org___Projects[['#project+code_name]:['#project+id]],15),2,FALSE))&lt;&gt;"", "","")
)</f>
        <v/>
      </c>
      <c r="O25" s="2"/>
      <c r="P25" s="70" t="str" cm="1">
        <f t="array" ref="P25">IF(NOT(ISBLANK(T5W_PROVBG[[#This Row],['#adm2+name]])),
CONCATENATE(T5W_PROVBG[[#This Row],['#adm1+code]],"-",T5W_PROVBG[[#This Row],['#adm2+name]]),
IF(ISNA(VLOOKUP(LEFT(T5W_PROVBG[[#This Row],['#project+code_name]],15),LEFT(Cluster___Org___Projects[['#project+code_name]:['#project+id]],15),2,FALSE))&lt;&gt;"", "","")
)</f>
        <v/>
      </c>
      <c r="Q25" s="35" t="str" cm="1">
        <f t="array" ref="Q25">IF(NOT(ISBLANK(T5W_PROVBG[[#This Row],['#adm2+name]])),
VLOOKUP(T5W_PROVBG[[#This Row],['#meta+check_adm1code_adm2name]],Admin2_1[#All],5,FALSE),
IF(ISNA(VLOOKUP(LEFT(T5W_PROVBG[[#This Row],['#project+code_name]],15),LEFT(Cluster___Org___Projects[['#project+code_name]:['#project+id]],15),2,FALSE))&lt;&gt;"", "","")
)</f>
        <v/>
      </c>
      <c r="R25" s="2"/>
      <c r="S25" s="70" t="str" cm="1">
        <f t="array" ref="S25">IF(NOT(ISBLANK(T5W_PROVBG[[#This Row],['#adm3+name]])),
CONCATENATE(T5W_PROVBG[[#This Row],['#adm2+code]],"-",T5W_PROVBG[[#This Row],['#adm3+name]]),
IF(ISNA(VLOOKUP(LEFT(T5W_PROVBG[[#This Row],['#project+code_name]],15),LEFT(Cluster___Org___Projects[['#project+code_name]:['#project+id]],15),2,FALSE))&lt;&gt;"", "","")
)</f>
        <v/>
      </c>
      <c r="T25" s="35" t="str" cm="1">
        <f t="array" ref="T25">IF(NOT(ISBLANK(T5W_PROVBG[[#This Row],['#adm3+name]])),
VLOOKUP(T5W_PROVBG[[#This Row],['#meta+check_adm2code_adm3name]],Admin3_1[#All],5,FALSE),
IF(ISNA(VLOOKUP(LEFT(T5W_PROVBG[[#This Row],['#project+code_name]],15),LEFT(Cluster___Org___Projects[['#project+code_name]:['#project+id]],15),2,FALSE))&lt;&gt;"", "","")
)</f>
        <v/>
      </c>
      <c r="U25" s="57"/>
      <c r="V25" s="2"/>
      <c r="W25" s="95"/>
      <c r="X25" s="96"/>
      <c r="Y25" s="35"/>
      <c r="Z25" s="2"/>
      <c r="AA25" s="2"/>
      <c r="AB25" s="3" t="str" cm="1">
        <f t="array" ref="AB25">IF(T5W_PROVBG[[#This Row],['#activity+name+selected]]&lt;&gt;"",VLOOKUP(LEFT(T5W_PROVBG[[#This Row],['#activity+name+selected]],255),LEFT(Logframe[['#activity+name+selected]:['#activity+indicator+unit]],255),2,FALSE),"")</f>
        <v/>
      </c>
      <c r="AC25" s="3" t="str" cm="1">
        <f t="array" ref="AC25">IF(T5W_PROVBG[[#This Row],['#activity+name+selected]]&lt;&gt;"",VLOOKUP(LEFT(T5W_PROVBG[[#This Row],['#activity+name+selected]],255),LEFT(Logframe[['#activity+name+selected]:['#activity+indicator+unit]],255),5,FALSE),"")</f>
        <v/>
      </c>
      <c r="AD25" s="47"/>
      <c r="AE25" s="27"/>
      <c r="AF25" s="93"/>
      <c r="AG25" s="41"/>
      <c r="AH25" s="42"/>
      <c r="AI25" s="49"/>
      <c r="AJ25" s="49"/>
      <c r="AK25" s="49"/>
      <c r="AL25" s="42"/>
      <c r="AM25" s="27"/>
      <c r="AN25" s="27"/>
      <c r="AO25" s="27"/>
      <c r="AP25" s="27"/>
      <c r="AQ25" s="27"/>
      <c r="AR25" s="52"/>
      <c r="AS25" s="27"/>
      <c r="AT25" s="52"/>
      <c r="AU25" s="27"/>
      <c r="AV25" s="27"/>
      <c r="AW25" s="1"/>
    </row>
    <row r="26" spans="1:49" x14ac:dyDescent="0.25">
      <c r="A26" s="4"/>
      <c r="B26" s="75"/>
      <c r="C26" s="2"/>
      <c r="D26" s="2"/>
      <c r="E26" s="2"/>
      <c r="F26" s="90" t="str">
        <f>IF(NOT(ISBLANK(T5W_PROVBG[[#This Row],['#org+leader]])),VLOOKUP(T5W_PROVBG[[#This Row],['#org+leader]],Organizaciones!$A:$C,3,FALSE),"")</f>
        <v/>
      </c>
      <c r="G26" s="3" t="str">
        <f>IF(AND(NOT(ISBLANK(T5W_PROVBG[[#This Row],['#org+leader]])),T5W_PROVBG[[#This Row],['#meta+hrp]]="Sí"),
VLOOKUP(CONCATENATE($A$1, " # ",VLOOKUP( T5W_PROVBG[[#This Row],['#org+leader]],Clusters___Org[['#organization+name+selected]:['#meta+check_cluster_org]],2,FALSE)), Clusters___Org['#meta+check_cluster_org],1,FALSE),"")</f>
        <v/>
      </c>
      <c r="H26" s="2"/>
      <c r="I26" s="74" t="str" cm="1">
        <f t="array" ref="I26">IF(NOT(ISBLANK(T5W_PROVBG[[#This Row],['#project+code_name]])),VALUE(VLOOKUP(LEFT(T5W_PROVBG[[#This Row],['#project+code_name]],255),LEFT(Cluster___Org___Projects[['#project+code_name]:['#project+id]],255),2,FALSE)),"")</f>
        <v/>
      </c>
      <c r="J26"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6" s="2"/>
      <c r="L26" s="108" t="str">
        <f>IF(NOT(ISBLANK(T5W_PROVBG[[#This Row],['#org+impl]])),VLOOKUP(T5W_PROVBG[[#This Row],['#org+impl]],Organizaciones!$A:$C,3,FALSE),"")</f>
        <v/>
      </c>
      <c r="M26" s="1"/>
      <c r="N26" s="35" t="str" cm="1">
        <f t="array" aca="1" ref="N26" ca="1">IF(NOT(ISBLANK(T5W_PROVBG[[#This Row],['#adm1+name]])),
OFFSET(Admin1_1[[#Headers],['#adm1+name]],MATCH(T5W_PROVBG[[#This Row],['#adm1+name]],Admin1,0),1),
IF(ISNA(VLOOKUP(LEFT(T5W_PROVBG[[#This Row],['#project+code_name]],15),LEFT(Cluster___Org___Projects[['#project+code_name]:['#project+id]],15),2,FALSE))&lt;&gt;"", "","")
)</f>
        <v/>
      </c>
      <c r="O26" s="2"/>
      <c r="P26" s="70" t="str" cm="1">
        <f t="array" ref="P26">IF(NOT(ISBLANK(T5W_PROVBG[[#This Row],['#adm2+name]])),
CONCATENATE(T5W_PROVBG[[#This Row],['#adm1+code]],"-",T5W_PROVBG[[#This Row],['#adm2+name]]),
IF(ISNA(VLOOKUP(LEFT(T5W_PROVBG[[#This Row],['#project+code_name]],15),LEFT(Cluster___Org___Projects[['#project+code_name]:['#project+id]],15),2,FALSE))&lt;&gt;"", "","")
)</f>
        <v/>
      </c>
      <c r="Q26" s="35" t="str" cm="1">
        <f t="array" ref="Q26">IF(NOT(ISBLANK(T5W_PROVBG[[#This Row],['#adm2+name]])),
VLOOKUP(T5W_PROVBG[[#This Row],['#meta+check_adm1code_adm2name]],Admin2_1[#All],5,FALSE),
IF(ISNA(VLOOKUP(LEFT(T5W_PROVBG[[#This Row],['#project+code_name]],15),LEFT(Cluster___Org___Projects[['#project+code_name]:['#project+id]],15),2,FALSE))&lt;&gt;"", "","")
)</f>
        <v/>
      </c>
      <c r="R26" s="2"/>
      <c r="S26" s="70" t="str" cm="1">
        <f t="array" ref="S26">IF(NOT(ISBLANK(T5W_PROVBG[[#This Row],['#adm3+name]])),
CONCATENATE(T5W_PROVBG[[#This Row],['#adm2+code]],"-",T5W_PROVBG[[#This Row],['#adm3+name]]),
IF(ISNA(VLOOKUP(LEFT(T5W_PROVBG[[#This Row],['#project+code_name]],15),LEFT(Cluster___Org___Projects[['#project+code_name]:['#project+id]],15),2,FALSE))&lt;&gt;"", "","")
)</f>
        <v/>
      </c>
      <c r="T26" s="35" t="str" cm="1">
        <f t="array" ref="T26">IF(NOT(ISBLANK(T5W_PROVBG[[#This Row],['#adm3+name]])),
VLOOKUP(T5W_PROVBG[[#This Row],['#meta+check_adm2code_adm3name]],Admin3_1[#All],5,FALSE),
IF(ISNA(VLOOKUP(LEFT(T5W_PROVBG[[#This Row],['#project+code_name]],15),LEFT(Cluster___Org___Projects[['#project+code_name]:['#project+id]],15),2,FALSE))&lt;&gt;"", "","")
)</f>
        <v/>
      </c>
      <c r="U26" s="57"/>
      <c r="V26" s="2"/>
      <c r="W26" s="95"/>
      <c r="X26" s="96"/>
      <c r="Y26" s="35"/>
      <c r="Z26" s="2"/>
      <c r="AA26" s="2"/>
      <c r="AB26" s="3" t="str" cm="1">
        <f t="array" ref="AB26">IF(T5W_PROVBG[[#This Row],['#activity+name+selected]]&lt;&gt;"",VLOOKUP(LEFT(T5W_PROVBG[[#This Row],['#activity+name+selected]],255),LEFT(Logframe[['#activity+name+selected]:['#activity+indicator+unit]],255),2,FALSE),"")</f>
        <v/>
      </c>
      <c r="AC26" s="3" t="str" cm="1">
        <f t="array" ref="AC26">IF(T5W_PROVBG[[#This Row],['#activity+name+selected]]&lt;&gt;"",VLOOKUP(LEFT(T5W_PROVBG[[#This Row],['#activity+name+selected]],255),LEFT(Logframe[['#activity+name+selected]:['#activity+indicator+unit]],255),5,FALSE),"")</f>
        <v/>
      </c>
      <c r="AD26" s="47"/>
      <c r="AE26" s="27"/>
      <c r="AF26" s="93"/>
      <c r="AG26" s="41"/>
      <c r="AH26" s="42"/>
      <c r="AI26" s="49"/>
      <c r="AJ26" s="49"/>
      <c r="AK26" s="49"/>
      <c r="AL26" s="42"/>
      <c r="AM26" s="27"/>
      <c r="AN26" s="27"/>
      <c r="AO26" s="27"/>
      <c r="AP26" s="27"/>
      <c r="AQ26" s="27"/>
      <c r="AR26" s="52"/>
      <c r="AS26" s="27"/>
      <c r="AT26" s="52"/>
      <c r="AU26" s="27"/>
      <c r="AV26" s="27"/>
      <c r="AW26" s="1"/>
    </row>
    <row r="27" spans="1:49" x14ac:dyDescent="0.25">
      <c r="A27" s="4"/>
      <c r="B27" s="75"/>
      <c r="C27" s="2"/>
      <c r="D27" s="2"/>
      <c r="E27" s="2"/>
      <c r="F27" s="90" t="str">
        <f>IF(NOT(ISBLANK(T5W_PROVBG[[#This Row],['#org+leader]])),VLOOKUP(T5W_PROVBG[[#This Row],['#org+leader]],Organizaciones!$A:$C,3,FALSE),"")</f>
        <v/>
      </c>
      <c r="G27" s="3" t="str">
        <f>IF(AND(NOT(ISBLANK(T5W_PROVBG[[#This Row],['#org+leader]])),T5W_PROVBG[[#This Row],['#meta+hrp]]="Sí"),
VLOOKUP(CONCATENATE($A$1, " # ",VLOOKUP( T5W_PROVBG[[#This Row],['#org+leader]],Clusters___Org[['#organization+name+selected]:['#meta+check_cluster_org]],2,FALSE)), Clusters___Org['#meta+check_cluster_org],1,FALSE),"")</f>
        <v/>
      </c>
      <c r="H27" s="2"/>
      <c r="I27" s="74" t="str" cm="1">
        <f t="array" ref="I27">IF(NOT(ISBLANK(T5W_PROVBG[[#This Row],['#project+code_name]])),VALUE(VLOOKUP(LEFT(T5W_PROVBG[[#This Row],['#project+code_name]],255),LEFT(Cluster___Org___Projects[['#project+code_name]:['#project+id]],255),2,FALSE)),"")</f>
        <v/>
      </c>
      <c r="J27"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7" s="2"/>
      <c r="L27" s="108" t="str">
        <f>IF(NOT(ISBLANK(T5W_PROVBG[[#This Row],['#org+impl]])),VLOOKUP(T5W_PROVBG[[#This Row],['#org+impl]],Organizaciones!$A:$C,3,FALSE),"")</f>
        <v/>
      </c>
      <c r="M27" s="1"/>
      <c r="N27" s="35" t="str" cm="1">
        <f t="array" aca="1" ref="N27" ca="1">IF(NOT(ISBLANK(T5W_PROVBG[[#This Row],['#adm1+name]])),
OFFSET(Admin1_1[[#Headers],['#adm1+name]],MATCH(T5W_PROVBG[[#This Row],['#adm1+name]],Admin1,0),1),
IF(ISNA(VLOOKUP(LEFT(T5W_PROVBG[[#This Row],['#project+code_name]],15),LEFT(Cluster___Org___Projects[['#project+code_name]:['#project+id]],15),2,FALSE))&lt;&gt;"", "","")
)</f>
        <v/>
      </c>
      <c r="O27" s="2"/>
      <c r="P27" s="70" t="str" cm="1">
        <f t="array" ref="P27">IF(NOT(ISBLANK(T5W_PROVBG[[#This Row],['#adm2+name]])),
CONCATENATE(T5W_PROVBG[[#This Row],['#adm1+code]],"-",T5W_PROVBG[[#This Row],['#adm2+name]]),
IF(ISNA(VLOOKUP(LEFT(T5W_PROVBG[[#This Row],['#project+code_name]],15),LEFT(Cluster___Org___Projects[['#project+code_name]:['#project+id]],15),2,FALSE))&lt;&gt;"", "","")
)</f>
        <v/>
      </c>
      <c r="Q27" s="35" t="str" cm="1">
        <f t="array" ref="Q27">IF(NOT(ISBLANK(T5W_PROVBG[[#This Row],['#adm2+name]])),
VLOOKUP(T5W_PROVBG[[#This Row],['#meta+check_adm1code_adm2name]],Admin2_1[#All],5,FALSE),
IF(ISNA(VLOOKUP(LEFT(T5W_PROVBG[[#This Row],['#project+code_name]],15),LEFT(Cluster___Org___Projects[['#project+code_name]:['#project+id]],15),2,FALSE))&lt;&gt;"", "","")
)</f>
        <v/>
      </c>
      <c r="R27" s="2"/>
      <c r="S27" s="70" t="str" cm="1">
        <f t="array" ref="S27">IF(NOT(ISBLANK(T5W_PROVBG[[#This Row],['#adm3+name]])),
CONCATENATE(T5W_PROVBG[[#This Row],['#adm2+code]],"-",T5W_PROVBG[[#This Row],['#adm3+name]]),
IF(ISNA(VLOOKUP(LEFT(T5W_PROVBG[[#This Row],['#project+code_name]],15),LEFT(Cluster___Org___Projects[['#project+code_name]:['#project+id]],15),2,FALSE))&lt;&gt;"", "","")
)</f>
        <v/>
      </c>
      <c r="T27" s="35" t="str" cm="1">
        <f t="array" ref="T27">IF(NOT(ISBLANK(T5W_PROVBG[[#This Row],['#adm3+name]])),
VLOOKUP(T5W_PROVBG[[#This Row],['#meta+check_adm2code_adm3name]],Admin3_1[#All],5,FALSE),
IF(ISNA(VLOOKUP(LEFT(T5W_PROVBG[[#This Row],['#project+code_name]],15),LEFT(Cluster___Org___Projects[['#project+code_name]:['#project+id]],15),2,FALSE))&lt;&gt;"", "","")
)</f>
        <v/>
      </c>
      <c r="U27" s="57"/>
      <c r="V27" s="2"/>
      <c r="W27" s="95"/>
      <c r="X27" s="96"/>
      <c r="Y27" s="35"/>
      <c r="Z27" s="2"/>
      <c r="AA27" s="2"/>
      <c r="AB27" s="3" t="str" cm="1">
        <f t="array" ref="AB27">IF(T5W_PROVBG[[#This Row],['#activity+name+selected]]&lt;&gt;"",VLOOKUP(LEFT(T5W_PROVBG[[#This Row],['#activity+name+selected]],255),LEFT(Logframe[['#activity+name+selected]:['#activity+indicator+unit]],255),2,FALSE),"")</f>
        <v/>
      </c>
      <c r="AC27" s="3" t="str" cm="1">
        <f t="array" ref="AC27">IF(T5W_PROVBG[[#This Row],['#activity+name+selected]]&lt;&gt;"",VLOOKUP(LEFT(T5W_PROVBG[[#This Row],['#activity+name+selected]],255),LEFT(Logframe[['#activity+name+selected]:['#activity+indicator+unit]],255),5,FALSE),"")</f>
        <v/>
      </c>
      <c r="AD27" s="47"/>
      <c r="AE27" s="52"/>
      <c r="AF27" s="93"/>
      <c r="AG27" s="41"/>
      <c r="AH27" s="42"/>
      <c r="AI27" s="49"/>
      <c r="AJ27" s="49"/>
      <c r="AK27" s="49"/>
      <c r="AL27" s="42"/>
      <c r="AM27" s="27"/>
      <c r="AN27" s="27"/>
      <c r="AO27" s="27"/>
      <c r="AP27" s="27"/>
      <c r="AQ27" s="27"/>
      <c r="AR27" s="52"/>
      <c r="AS27" s="27"/>
      <c r="AT27" s="52"/>
      <c r="AU27" s="27"/>
      <c r="AV27" s="27"/>
      <c r="AW27" s="1"/>
    </row>
    <row r="28" spans="1:49" x14ac:dyDescent="0.25">
      <c r="A28" s="4"/>
      <c r="B28" s="75"/>
      <c r="C28" s="2"/>
      <c r="D28" s="2"/>
      <c r="E28" s="2"/>
      <c r="F28" s="104" t="str">
        <f>IF(NOT(ISBLANK(T5W_PROVBG[[#This Row],['#org+leader]])),VLOOKUP(T5W_PROVBG[[#This Row],['#org+leader]],Organizaciones!$A:$C,3,FALSE),"")</f>
        <v/>
      </c>
      <c r="G28" s="3" t="str">
        <f>IF(AND(NOT(ISBLANK(T5W_PROVBG[[#This Row],['#org+leader]])),T5W_PROVBG[[#This Row],['#meta+hrp]]="Sí"),
VLOOKUP(CONCATENATE($A$1, " # ",VLOOKUP( T5W_PROVBG[[#This Row],['#org+leader]],Clusters___Org[['#organization+name+selected]:['#meta+check_cluster_org]],2,FALSE)), Clusters___Org['#meta+check_cluster_org],1,FALSE),"")</f>
        <v/>
      </c>
      <c r="H28" s="2"/>
      <c r="I28" s="74" t="str" cm="1">
        <f t="array" ref="I28">IF(NOT(ISBLANK(T5W_PROVBG[[#This Row],['#project+code_name]])),VALUE(VLOOKUP(LEFT(T5W_PROVBG[[#This Row],['#project+code_name]],255),LEFT(Cluster___Org___Projects[['#project+code_name]:['#project+id]],255),2,FALSE)),"")</f>
        <v/>
      </c>
      <c r="J28"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8" s="2"/>
      <c r="L28" s="108" t="str">
        <f>IF(NOT(ISBLANK(T5W_PROVBG[[#This Row],['#org+impl]])),VLOOKUP(T5W_PROVBG[[#This Row],['#org+impl]],Organizaciones!$A:$C,3,FALSE),"")</f>
        <v/>
      </c>
      <c r="M28" s="1"/>
      <c r="N28" s="35" t="str" cm="1">
        <f t="array" aca="1" ref="N28" ca="1">IF(NOT(ISBLANK(T5W_PROVBG[[#This Row],['#adm1+name]])),
OFFSET(Admin1_1[[#Headers],['#adm1+name]],MATCH(T5W_PROVBG[[#This Row],['#adm1+name]],Admin1,0),1),
IF(ISNA(VLOOKUP(LEFT(T5W_PROVBG[[#This Row],['#project+code_name]],15),LEFT(Cluster___Org___Projects[['#project+code_name]:['#project+id]],15),2,FALSE))&lt;&gt;"", "","")
)</f>
        <v/>
      </c>
      <c r="O28" s="2"/>
      <c r="P28" s="70" t="str" cm="1">
        <f t="array" ref="P28">IF(NOT(ISBLANK(T5W_PROVBG[[#This Row],['#adm2+name]])),
CONCATENATE(T5W_PROVBG[[#This Row],['#adm1+code]],"-",T5W_PROVBG[[#This Row],['#adm2+name]]),
IF(ISNA(VLOOKUP(LEFT(T5W_PROVBG[[#This Row],['#project+code_name]],15),LEFT(Cluster___Org___Projects[['#project+code_name]:['#project+id]],15),2,FALSE))&lt;&gt;"", "","")
)</f>
        <v/>
      </c>
      <c r="Q28" s="35" t="str" cm="1">
        <f t="array" ref="Q28">IF(NOT(ISBLANK(T5W_PROVBG[[#This Row],['#adm2+name]])),
VLOOKUP(T5W_PROVBG[[#This Row],['#meta+check_adm1code_adm2name]],Admin2_1[#All],5,FALSE),
IF(ISNA(VLOOKUP(LEFT(T5W_PROVBG[[#This Row],['#project+code_name]],15),LEFT(Cluster___Org___Projects[['#project+code_name]:['#project+id]],15),2,FALSE))&lt;&gt;"", "","")
)</f>
        <v/>
      </c>
      <c r="R28" s="2"/>
      <c r="S28" s="70" t="str" cm="1">
        <f t="array" ref="S28">IF(NOT(ISBLANK(T5W_PROVBG[[#This Row],['#adm3+name]])),
CONCATENATE(T5W_PROVBG[[#This Row],['#adm2+code]],"-",T5W_PROVBG[[#This Row],['#adm3+name]]),
IF(ISNA(VLOOKUP(LEFT(T5W_PROVBG[[#This Row],['#project+code_name]],15),LEFT(Cluster___Org___Projects[['#project+code_name]:['#project+id]],15),2,FALSE))&lt;&gt;"", "","")
)</f>
        <v/>
      </c>
      <c r="T28" s="35" t="str" cm="1">
        <f t="array" ref="T28">IF(NOT(ISBLANK(T5W_PROVBG[[#This Row],['#adm3+name]])),
VLOOKUP(T5W_PROVBG[[#This Row],['#meta+check_adm2code_adm3name]],Admin3_1[#All],5,FALSE),
IF(ISNA(VLOOKUP(LEFT(T5W_PROVBG[[#This Row],['#project+code_name]],15),LEFT(Cluster___Org___Projects[['#project+code_name]:['#project+id]],15),2,FALSE))&lt;&gt;"", "","")
)</f>
        <v/>
      </c>
      <c r="U28" s="57"/>
      <c r="V28" s="2"/>
      <c r="W28" s="95"/>
      <c r="X28" s="96"/>
      <c r="Y28" s="35"/>
      <c r="Z28" s="2"/>
      <c r="AA28" s="2"/>
      <c r="AB28" s="3" t="str" cm="1">
        <f t="array" ref="AB28">IF(T5W_PROVBG[[#This Row],['#activity+name+selected]]&lt;&gt;"",VLOOKUP(LEFT(T5W_PROVBG[[#This Row],['#activity+name+selected]],255),LEFT(Logframe[['#activity+name+selected]:['#activity+indicator+unit]],255),2,FALSE),"")</f>
        <v/>
      </c>
      <c r="AC28" s="3" t="str" cm="1">
        <f t="array" ref="AC28">IF(T5W_PROVBG[[#This Row],['#activity+name+selected]]&lt;&gt;"",VLOOKUP(LEFT(T5W_PROVBG[[#This Row],['#activity+name+selected]],255),LEFT(Logframe[['#activity+name+selected]:['#activity+indicator+unit]],255),5,FALSE),"")</f>
        <v/>
      </c>
      <c r="AD28" s="47"/>
      <c r="AE28" s="27"/>
      <c r="AF28" s="93"/>
      <c r="AG28" s="41"/>
      <c r="AH28" s="42"/>
      <c r="AI28" s="49"/>
      <c r="AJ28" s="49"/>
      <c r="AK28" s="49"/>
      <c r="AL28" s="42"/>
      <c r="AM28" s="27"/>
      <c r="AN28" s="27"/>
      <c r="AO28" s="27"/>
      <c r="AP28" s="27"/>
      <c r="AQ28" s="27"/>
      <c r="AR28" s="52"/>
      <c r="AS28" s="27"/>
      <c r="AT28" s="52"/>
      <c r="AU28" s="27"/>
      <c r="AV28" s="27"/>
      <c r="AW28" s="1"/>
    </row>
    <row r="29" spans="1:49" x14ac:dyDescent="0.25">
      <c r="A29" s="4"/>
      <c r="B29" s="75"/>
      <c r="C29" s="2"/>
      <c r="D29" s="2"/>
      <c r="E29" s="2"/>
      <c r="F29" s="90" t="str">
        <f>IF(NOT(ISBLANK(T5W_PROVBG[[#This Row],['#org+leader]])),VLOOKUP(T5W_PROVBG[[#This Row],['#org+leader]],Organizaciones!$A:$C,3,FALSE),"")</f>
        <v/>
      </c>
      <c r="G29" s="3" t="str">
        <f>IF(AND(NOT(ISBLANK(T5W_PROVBG[[#This Row],['#org+leader]])),T5W_PROVBG[[#This Row],['#meta+hrp]]="Sí"),
VLOOKUP(CONCATENATE($A$1, " # ",VLOOKUP( T5W_PROVBG[[#This Row],['#org+leader]],Clusters___Org[['#organization+name+selected]:['#meta+check_cluster_org]],2,FALSE)), Clusters___Org['#meta+check_cluster_org],1,FALSE),"")</f>
        <v/>
      </c>
      <c r="H29" s="2"/>
      <c r="I29" s="74" t="str" cm="1">
        <f t="array" ref="I29">IF(NOT(ISBLANK(T5W_PROVBG[[#This Row],['#project+code_name]])),VALUE(VLOOKUP(LEFT(T5W_PROVBG[[#This Row],['#project+code_name]],255),LEFT(Cluster___Org___Projects[['#project+code_name]:['#project+id]],255),2,FALSE)),"")</f>
        <v/>
      </c>
      <c r="J29"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29" s="2"/>
      <c r="L29" s="108" t="str">
        <f>IF(NOT(ISBLANK(T5W_PROVBG[[#This Row],['#org+impl]])),VLOOKUP(T5W_PROVBG[[#This Row],['#org+impl]],Organizaciones!$A:$C,3,FALSE),"")</f>
        <v/>
      </c>
      <c r="M29" s="1"/>
      <c r="N29" s="35" t="str" cm="1">
        <f t="array" aca="1" ref="N29" ca="1">IF(NOT(ISBLANK(T5W_PROVBG[[#This Row],['#adm1+name]])),
OFFSET(Admin1_1[[#Headers],['#adm1+name]],MATCH(T5W_PROVBG[[#This Row],['#adm1+name]],Admin1,0),1),
IF(ISNA(VLOOKUP(LEFT(T5W_PROVBG[[#This Row],['#project+code_name]],15),LEFT(Cluster___Org___Projects[['#project+code_name]:['#project+id]],15),2,FALSE))&lt;&gt;"", "","")
)</f>
        <v/>
      </c>
      <c r="O29" s="2"/>
      <c r="P29" s="70" t="str" cm="1">
        <f t="array" ref="P29">IF(NOT(ISBLANK(T5W_PROVBG[[#This Row],['#adm2+name]])),
CONCATENATE(T5W_PROVBG[[#This Row],['#adm1+code]],"-",T5W_PROVBG[[#This Row],['#adm2+name]]),
IF(ISNA(VLOOKUP(LEFT(T5W_PROVBG[[#This Row],['#project+code_name]],15),LEFT(Cluster___Org___Projects[['#project+code_name]:['#project+id]],15),2,FALSE))&lt;&gt;"", "","")
)</f>
        <v/>
      </c>
      <c r="Q29" s="35" t="str" cm="1">
        <f t="array" ref="Q29">IF(NOT(ISBLANK(T5W_PROVBG[[#This Row],['#adm2+name]])),
VLOOKUP(T5W_PROVBG[[#This Row],['#meta+check_adm1code_adm2name]],Admin2_1[#All],5,FALSE),
IF(ISNA(VLOOKUP(LEFT(T5W_PROVBG[[#This Row],['#project+code_name]],15),LEFT(Cluster___Org___Projects[['#project+code_name]:['#project+id]],15),2,FALSE))&lt;&gt;"", "","")
)</f>
        <v/>
      </c>
      <c r="R29" s="2"/>
      <c r="S29" s="70" t="str" cm="1">
        <f t="array" ref="S29">IF(NOT(ISBLANK(T5W_PROVBG[[#This Row],['#adm3+name]])),
CONCATENATE(T5W_PROVBG[[#This Row],['#adm2+code]],"-",T5W_PROVBG[[#This Row],['#adm3+name]]),
IF(ISNA(VLOOKUP(LEFT(T5W_PROVBG[[#This Row],['#project+code_name]],15),LEFT(Cluster___Org___Projects[['#project+code_name]:['#project+id]],15),2,FALSE))&lt;&gt;"", "","")
)</f>
        <v/>
      </c>
      <c r="T29" s="35" t="str" cm="1">
        <f t="array" ref="T29">IF(NOT(ISBLANK(T5W_PROVBG[[#This Row],['#adm3+name]])),
VLOOKUP(T5W_PROVBG[[#This Row],['#meta+check_adm2code_adm3name]],Admin3_1[#All],5,FALSE),
IF(ISNA(VLOOKUP(LEFT(T5W_PROVBG[[#This Row],['#project+code_name]],15),LEFT(Cluster___Org___Projects[['#project+code_name]:['#project+id]],15),2,FALSE))&lt;&gt;"", "","")
)</f>
        <v/>
      </c>
      <c r="U29" s="57"/>
      <c r="V29" s="2"/>
      <c r="W29" s="95"/>
      <c r="X29" s="96"/>
      <c r="Y29" s="35"/>
      <c r="Z29" s="2"/>
      <c r="AA29" s="2"/>
      <c r="AB29" s="3" t="str" cm="1">
        <f t="array" ref="AB29">IF(T5W_PROVBG[[#This Row],['#activity+name+selected]]&lt;&gt;"",VLOOKUP(LEFT(T5W_PROVBG[[#This Row],['#activity+name+selected]],255),LEFT(Logframe[['#activity+name+selected]:['#activity+indicator+unit]],255),2,FALSE),"")</f>
        <v/>
      </c>
      <c r="AC29" s="3" t="str" cm="1">
        <f t="array" ref="AC29">IF(T5W_PROVBG[[#This Row],['#activity+name+selected]]&lt;&gt;"",VLOOKUP(LEFT(T5W_PROVBG[[#This Row],['#activity+name+selected]],255),LEFT(Logframe[['#activity+name+selected]:['#activity+indicator+unit]],255),5,FALSE),"")</f>
        <v/>
      </c>
      <c r="AD29" s="47"/>
      <c r="AE29" s="27"/>
      <c r="AF29" s="93"/>
      <c r="AG29" s="41"/>
      <c r="AH29" s="42"/>
      <c r="AI29" s="49"/>
      <c r="AJ29" s="49"/>
      <c r="AK29" s="49"/>
      <c r="AL29" s="42"/>
      <c r="AM29" s="27"/>
      <c r="AN29" s="27"/>
      <c r="AO29" s="27"/>
      <c r="AP29" s="27"/>
      <c r="AQ29" s="27"/>
      <c r="AR29" s="52"/>
      <c r="AS29" s="27"/>
      <c r="AT29" s="52"/>
      <c r="AU29" s="27"/>
      <c r="AV29" s="27"/>
      <c r="AW29" s="1"/>
    </row>
    <row r="30" spans="1:49" x14ac:dyDescent="0.25">
      <c r="A30" s="4"/>
      <c r="B30" s="75"/>
      <c r="C30" s="2"/>
      <c r="D30" s="2"/>
      <c r="E30" s="2"/>
      <c r="F30" s="90" t="str">
        <f>IF(NOT(ISBLANK(T5W_PROVBG[[#This Row],['#org+leader]])),VLOOKUP(T5W_PROVBG[[#This Row],['#org+leader]],Organizaciones!$A:$C,3,FALSE),"")</f>
        <v/>
      </c>
      <c r="G30" s="3" t="str">
        <f>IF(AND(NOT(ISBLANK(T5W_PROVBG[[#This Row],['#org+leader]])),T5W_PROVBG[[#This Row],['#meta+hrp]]="Sí"),
VLOOKUP(CONCATENATE($A$1, " # ",VLOOKUP( T5W_PROVBG[[#This Row],['#org+leader]],Clusters___Org[['#organization+name+selected]:['#meta+check_cluster_org]],2,FALSE)), Clusters___Org['#meta+check_cluster_org],1,FALSE),"")</f>
        <v/>
      </c>
      <c r="H30" s="2"/>
      <c r="I30" s="74" t="str" cm="1">
        <f t="array" ref="I30">IF(NOT(ISBLANK(T5W_PROVBG[[#This Row],['#project+code_name]])),VALUE(VLOOKUP(LEFT(T5W_PROVBG[[#This Row],['#project+code_name]],255),LEFT(Cluster___Org___Projects[['#project+code_name]:['#project+id]],255),2,FALSE)),"")</f>
        <v/>
      </c>
      <c r="J30"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30" s="2"/>
      <c r="L30" s="108" t="str">
        <f>IF(NOT(ISBLANK(T5W_PROVBG[[#This Row],['#org+impl]])),VLOOKUP(T5W_PROVBG[[#This Row],['#org+impl]],Organizaciones!$A:$C,3,FALSE),"")</f>
        <v/>
      </c>
      <c r="M30" s="1"/>
      <c r="N30" s="35" t="str" cm="1">
        <f t="array" aca="1" ref="N30" ca="1">IF(NOT(ISBLANK(T5W_PROVBG[[#This Row],['#adm1+name]])),
OFFSET(Admin1_1[[#Headers],['#adm1+name]],MATCH(T5W_PROVBG[[#This Row],['#adm1+name]],Admin1,0),1),
IF(ISNA(VLOOKUP(LEFT(T5W_PROVBG[[#This Row],['#project+code_name]],15),LEFT(Cluster___Org___Projects[['#project+code_name]:['#project+id]],15),2,FALSE))&lt;&gt;"", "","")
)</f>
        <v/>
      </c>
      <c r="O30" s="2"/>
      <c r="P30" s="70" t="str" cm="1">
        <f t="array" ref="P30">IF(NOT(ISBLANK(T5W_PROVBG[[#This Row],['#adm2+name]])),
CONCATENATE(T5W_PROVBG[[#This Row],['#adm1+code]],"-",T5W_PROVBG[[#This Row],['#adm2+name]]),
IF(ISNA(VLOOKUP(LEFT(T5W_PROVBG[[#This Row],['#project+code_name]],15),LEFT(Cluster___Org___Projects[['#project+code_name]:['#project+id]],15),2,FALSE))&lt;&gt;"", "","")
)</f>
        <v/>
      </c>
      <c r="Q30" s="35" t="str" cm="1">
        <f t="array" ref="Q30">IF(NOT(ISBLANK(T5W_PROVBG[[#This Row],['#adm2+name]])),
VLOOKUP(T5W_PROVBG[[#This Row],['#meta+check_adm1code_adm2name]],Admin2_1[#All],5,FALSE),
IF(ISNA(VLOOKUP(LEFT(T5W_PROVBG[[#This Row],['#project+code_name]],15),LEFT(Cluster___Org___Projects[['#project+code_name]:['#project+id]],15),2,FALSE))&lt;&gt;"", "","")
)</f>
        <v/>
      </c>
      <c r="R30" s="2"/>
      <c r="S30" s="70" t="str" cm="1">
        <f t="array" ref="S30">IF(NOT(ISBLANK(T5W_PROVBG[[#This Row],['#adm3+name]])),
CONCATENATE(T5W_PROVBG[[#This Row],['#adm2+code]],"-",T5W_PROVBG[[#This Row],['#adm3+name]]),
IF(ISNA(VLOOKUP(LEFT(T5W_PROVBG[[#This Row],['#project+code_name]],15),LEFT(Cluster___Org___Projects[['#project+code_name]:['#project+id]],15),2,FALSE))&lt;&gt;"", "","")
)</f>
        <v/>
      </c>
      <c r="T30" s="35" t="str" cm="1">
        <f t="array" ref="T30">IF(NOT(ISBLANK(T5W_PROVBG[[#This Row],['#adm3+name]])),
VLOOKUP(T5W_PROVBG[[#This Row],['#meta+check_adm2code_adm3name]],Admin3_1[#All],5,FALSE),
IF(ISNA(VLOOKUP(LEFT(T5W_PROVBG[[#This Row],['#project+code_name]],15),LEFT(Cluster___Org___Projects[['#project+code_name]:['#project+id]],15),2,FALSE))&lt;&gt;"", "","")
)</f>
        <v/>
      </c>
      <c r="U30" s="57"/>
      <c r="V30" s="2"/>
      <c r="W30" s="95"/>
      <c r="X30" s="96"/>
      <c r="Y30" s="35"/>
      <c r="Z30" s="2"/>
      <c r="AA30" s="2"/>
      <c r="AB30" s="3" t="str" cm="1">
        <f t="array" ref="AB30">IF(T5W_PROVBG[[#This Row],['#activity+name+selected]]&lt;&gt;"",VLOOKUP(LEFT(T5W_PROVBG[[#This Row],['#activity+name+selected]],255),LEFT(Logframe[['#activity+name+selected]:['#activity+indicator+unit]],255),2,FALSE),"")</f>
        <v/>
      </c>
      <c r="AC30" s="3" t="str" cm="1">
        <f t="array" ref="AC30">IF(T5W_PROVBG[[#This Row],['#activity+name+selected]]&lt;&gt;"",VLOOKUP(LEFT(T5W_PROVBG[[#This Row],['#activity+name+selected]],255),LEFT(Logframe[['#activity+name+selected]:['#activity+indicator+unit]],255),5,FALSE),"")</f>
        <v/>
      </c>
      <c r="AD30" s="47"/>
      <c r="AE30" s="27"/>
      <c r="AF30" s="93"/>
      <c r="AG30" s="41"/>
      <c r="AH30" s="42"/>
      <c r="AI30" s="49"/>
      <c r="AJ30" s="49"/>
      <c r="AK30" s="49"/>
      <c r="AL30" s="42"/>
      <c r="AM30" s="27"/>
      <c r="AN30" s="27"/>
      <c r="AO30" s="27"/>
      <c r="AP30" s="27"/>
      <c r="AQ30" s="27"/>
      <c r="AR30" s="52"/>
      <c r="AS30" s="27"/>
      <c r="AT30" s="52"/>
      <c r="AU30" s="27"/>
      <c r="AV30" s="27"/>
      <c r="AW30" s="1"/>
    </row>
    <row r="31" spans="1:49" x14ac:dyDescent="0.25">
      <c r="A31" s="4"/>
      <c r="B31" s="75"/>
      <c r="C31" s="2"/>
      <c r="D31" s="2"/>
      <c r="E31" s="2"/>
      <c r="F31" s="104" t="str">
        <f>IF(NOT(ISBLANK(T5W_PROVBG[[#This Row],['#org+leader]])),VLOOKUP(T5W_PROVBG[[#This Row],['#org+leader]],Organizaciones!$A:$C,3,FALSE),"")</f>
        <v/>
      </c>
      <c r="G31" s="3" t="str">
        <f>IF(AND(NOT(ISBLANK(T5W_PROVBG[[#This Row],['#org+leader]])),T5W_PROVBG[[#This Row],['#meta+hrp]]="Sí"),
VLOOKUP(CONCATENATE($A$1, " # ",VLOOKUP( T5W_PROVBG[[#This Row],['#org+leader]],Clusters___Org[['#organization+name+selected]:['#meta+check_cluster_org]],2,FALSE)), Clusters___Org['#meta+check_cluster_org],1,FALSE),"")</f>
        <v/>
      </c>
      <c r="H31" s="2"/>
      <c r="I31" s="74" t="str" cm="1">
        <f t="array" ref="I31">IF(NOT(ISBLANK(T5W_PROVBG[[#This Row],['#project+code_name]])),VALUE(VLOOKUP(LEFT(T5W_PROVBG[[#This Row],['#project+code_name]],255),LEFT(Cluster___Org___Projects[['#project+code_name]:['#project+id]],255),2,FALSE)),"")</f>
        <v/>
      </c>
      <c r="J31"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31" s="2"/>
      <c r="L31" s="108" t="str">
        <f>IF(NOT(ISBLANK(T5W_PROVBG[[#This Row],['#org+impl]])),VLOOKUP(T5W_PROVBG[[#This Row],['#org+impl]],Organizaciones!$A:$C,3,FALSE),"")</f>
        <v/>
      </c>
      <c r="M31" s="1"/>
      <c r="N31" s="35" t="str" cm="1">
        <f t="array" aca="1" ref="N31" ca="1">IF(NOT(ISBLANK(T5W_PROVBG[[#This Row],['#adm1+name]])),
OFFSET(Admin1_1[[#Headers],['#adm1+name]],MATCH(T5W_PROVBG[[#This Row],['#adm1+name]],Admin1,0),1),
IF(ISNA(VLOOKUP(LEFT(T5W_PROVBG[[#This Row],['#project+code_name]],15),LEFT(Cluster___Org___Projects[['#project+code_name]:['#project+id]],15),2,FALSE))&lt;&gt;"", "","")
)</f>
        <v/>
      </c>
      <c r="O31" s="2"/>
      <c r="P31" s="70" t="str" cm="1">
        <f t="array" ref="P31">IF(NOT(ISBLANK(T5W_PROVBG[[#This Row],['#adm2+name]])),
CONCATENATE(T5W_PROVBG[[#This Row],['#adm1+code]],"-",T5W_PROVBG[[#This Row],['#adm2+name]]),
IF(ISNA(VLOOKUP(LEFT(T5W_PROVBG[[#This Row],['#project+code_name]],15),LEFT(Cluster___Org___Projects[['#project+code_name]:['#project+id]],15),2,FALSE))&lt;&gt;"", "","")
)</f>
        <v/>
      </c>
      <c r="Q31" s="35" t="str" cm="1">
        <f t="array" ref="Q31">IF(NOT(ISBLANK(T5W_PROVBG[[#This Row],['#adm2+name]])),
VLOOKUP(T5W_PROVBG[[#This Row],['#meta+check_adm1code_adm2name]],Admin2_1[#All],5,FALSE),
IF(ISNA(VLOOKUP(LEFT(T5W_PROVBG[[#This Row],['#project+code_name]],15),LEFT(Cluster___Org___Projects[['#project+code_name]:['#project+id]],15),2,FALSE))&lt;&gt;"", "","")
)</f>
        <v/>
      </c>
      <c r="R31" s="2"/>
      <c r="S31" s="70" t="str" cm="1">
        <f t="array" ref="S31">IF(NOT(ISBLANK(T5W_PROVBG[[#This Row],['#adm3+name]])),
CONCATENATE(T5W_PROVBG[[#This Row],['#adm2+code]],"-",T5W_PROVBG[[#This Row],['#adm3+name]]),
IF(ISNA(VLOOKUP(LEFT(T5W_PROVBG[[#This Row],['#project+code_name]],15),LEFT(Cluster___Org___Projects[['#project+code_name]:['#project+id]],15),2,FALSE))&lt;&gt;"", "","")
)</f>
        <v/>
      </c>
      <c r="T31" s="35" t="str" cm="1">
        <f t="array" ref="T31">IF(NOT(ISBLANK(T5W_PROVBG[[#This Row],['#adm3+name]])),
VLOOKUP(T5W_PROVBG[[#This Row],['#meta+check_adm2code_adm3name]],Admin3_1[#All],5,FALSE),
IF(ISNA(VLOOKUP(LEFT(T5W_PROVBG[[#This Row],['#project+code_name]],15),LEFT(Cluster___Org___Projects[['#project+code_name]:['#project+id]],15),2,FALSE))&lt;&gt;"", "","")
)</f>
        <v/>
      </c>
      <c r="U31" s="57"/>
      <c r="V31" s="2"/>
      <c r="W31" s="95"/>
      <c r="X31" s="96"/>
      <c r="Y31" s="35"/>
      <c r="Z31" s="2"/>
      <c r="AA31" s="2"/>
      <c r="AB31" s="3" t="str" cm="1">
        <f t="array" ref="AB31">IF(T5W_PROVBG[[#This Row],['#activity+name+selected]]&lt;&gt;"",VLOOKUP(LEFT(T5W_PROVBG[[#This Row],['#activity+name+selected]],255),LEFT(Logframe[['#activity+name+selected]:['#activity+indicator+unit]],255),2,FALSE),"")</f>
        <v/>
      </c>
      <c r="AC31" s="3" t="str" cm="1">
        <f t="array" ref="AC31">IF(T5W_PROVBG[[#This Row],['#activity+name+selected]]&lt;&gt;"",VLOOKUP(LEFT(T5W_PROVBG[[#This Row],['#activity+name+selected]],255),LEFT(Logframe[['#activity+name+selected]:['#activity+indicator+unit]],255),5,FALSE),"")</f>
        <v/>
      </c>
      <c r="AD31" s="47"/>
      <c r="AE31" s="27"/>
      <c r="AF31" s="93"/>
      <c r="AG31" s="41"/>
      <c r="AH31" s="42"/>
      <c r="AI31" s="49"/>
      <c r="AJ31" s="49"/>
      <c r="AK31" s="49"/>
      <c r="AL31" s="42"/>
      <c r="AM31" s="27"/>
      <c r="AN31" s="27"/>
      <c r="AO31" s="27"/>
      <c r="AP31" s="27"/>
      <c r="AQ31" s="27"/>
      <c r="AR31" s="52"/>
      <c r="AS31" s="27"/>
      <c r="AT31" s="52"/>
      <c r="AU31" s="27"/>
      <c r="AV31" s="27"/>
      <c r="AW31" s="1"/>
    </row>
    <row r="32" spans="1:49" x14ac:dyDescent="0.25">
      <c r="A32" s="4"/>
      <c r="B32" s="75"/>
      <c r="C32" s="2"/>
      <c r="D32" s="2"/>
      <c r="E32" s="2"/>
      <c r="F32" s="90" t="str">
        <f>IF(NOT(ISBLANK(T5W_PROVBG[[#This Row],['#org+leader]])),VLOOKUP(T5W_PROVBG[[#This Row],['#org+leader]],Organizaciones!$A:$C,3,FALSE),"")</f>
        <v/>
      </c>
      <c r="G32" s="3" t="str">
        <f>IF(AND(NOT(ISBLANK(T5W_PROVBG[[#This Row],['#org+leader]])),T5W_PROVBG[[#This Row],['#meta+hrp]]="Sí"),
VLOOKUP(CONCATENATE($A$1, " # ",VLOOKUP( T5W_PROVBG[[#This Row],['#org+leader]],Clusters___Org[['#organization+name+selected]:['#meta+check_cluster_org]],2,FALSE)), Clusters___Org['#meta+check_cluster_org],1,FALSE),"")</f>
        <v/>
      </c>
      <c r="H32" s="2"/>
      <c r="I32" s="74" t="str" cm="1">
        <f t="array" ref="I32">IF(NOT(ISBLANK(T5W_PROVBG[[#This Row],['#project+code_name]])),VALUE(VLOOKUP(LEFT(T5W_PROVBG[[#This Row],['#project+code_name]],255),LEFT(Cluster___Org___Projects[['#project+code_name]:['#project+id]],255),2,FALSE)),"")</f>
        <v/>
      </c>
      <c r="J32"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32" s="2"/>
      <c r="L32" s="108" t="str">
        <f>IF(NOT(ISBLANK(T5W_PROVBG[[#This Row],['#org+impl]])),VLOOKUP(T5W_PROVBG[[#This Row],['#org+impl]],Organizaciones!$A:$C,3,FALSE),"")</f>
        <v/>
      </c>
      <c r="M32" s="1"/>
      <c r="N32" s="35" t="str" cm="1">
        <f t="array" aca="1" ref="N32" ca="1">IF(NOT(ISBLANK(T5W_PROVBG[[#This Row],['#adm1+name]])),
OFFSET(Admin1_1[[#Headers],['#adm1+name]],MATCH(T5W_PROVBG[[#This Row],['#adm1+name]],Admin1,0),1),
IF(ISNA(VLOOKUP(LEFT(T5W_PROVBG[[#This Row],['#project+code_name]],15),LEFT(Cluster___Org___Projects[['#project+code_name]:['#project+id]],15),2,FALSE))&lt;&gt;"", "","")
)</f>
        <v/>
      </c>
      <c r="O32" s="2"/>
      <c r="P32" s="70" t="str" cm="1">
        <f t="array" ref="P32">IF(NOT(ISBLANK(T5W_PROVBG[[#This Row],['#adm2+name]])),
CONCATENATE(T5W_PROVBG[[#This Row],['#adm1+code]],"-",T5W_PROVBG[[#This Row],['#adm2+name]]),
IF(ISNA(VLOOKUP(LEFT(T5W_PROVBG[[#This Row],['#project+code_name]],15),LEFT(Cluster___Org___Projects[['#project+code_name]:['#project+id]],15),2,FALSE))&lt;&gt;"", "","")
)</f>
        <v/>
      </c>
      <c r="Q32" s="35" t="str" cm="1">
        <f t="array" ref="Q32">IF(NOT(ISBLANK(T5W_PROVBG[[#This Row],['#adm2+name]])),
VLOOKUP(T5W_PROVBG[[#This Row],['#meta+check_adm1code_adm2name]],Admin2_1[#All],5,FALSE),
IF(ISNA(VLOOKUP(LEFT(T5W_PROVBG[[#This Row],['#project+code_name]],15),LEFT(Cluster___Org___Projects[['#project+code_name]:['#project+id]],15),2,FALSE))&lt;&gt;"", "","")
)</f>
        <v/>
      </c>
      <c r="R32" s="2"/>
      <c r="S32" s="70" t="str" cm="1">
        <f t="array" ref="S32">IF(NOT(ISBLANK(T5W_PROVBG[[#This Row],['#adm3+name]])),
CONCATENATE(T5W_PROVBG[[#This Row],['#adm2+code]],"-",T5W_PROVBG[[#This Row],['#adm3+name]]),
IF(ISNA(VLOOKUP(LEFT(T5W_PROVBG[[#This Row],['#project+code_name]],15),LEFT(Cluster___Org___Projects[['#project+code_name]:['#project+id]],15),2,FALSE))&lt;&gt;"", "","")
)</f>
        <v/>
      </c>
      <c r="T32" s="35" t="str" cm="1">
        <f t="array" ref="T32">IF(NOT(ISBLANK(T5W_PROVBG[[#This Row],['#adm3+name]])),
VLOOKUP(T5W_PROVBG[[#This Row],['#meta+check_adm2code_adm3name]],Admin3_1[#All],5,FALSE),
IF(ISNA(VLOOKUP(LEFT(T5W_PROVBG[[#This Row],['#project+code_name]],15),LEFT(Cluster___Org___Projects[['#project+code_name]:['#project+id]],15),2,FALSE))&lt;&gt;"", "","")
)</f>
        <v/>
      </c>
      <c r="U32" s="57"/>
      <c r="V32" s="2"/>
      <c r="W32" s="95"/>
      <c r="X32" s="96"/>
      <c r="Y32" s="35"/>
      <c r="Z32" s="2"/>
      <c r="AA32" s="2"/>
      <c r="AB32" s="3" t="str" cm="1">
        <f t="array" ref="AB32">IF(T5W_PROVBG[[#This Row],['#activity+name+selected]]&lt;&gt;"",VLOOKUP(LEFT(T5W_PROVBG[[#This Row],['#activity+name+selected]],255),LEFT(Logframe[['#activity+name+selected]:['#activity+indicator+unit]],255),2,FALSE),"")</f>
        <v/>
      </c>
      <c r="AC32" s="3" t="str" cm="1">
        <f t="array" ref="AC32">IF(T5W_PROVBG[[#This Row],['#activity+name+selected]]&lt;&gt;"",VLOOKUP(LEFT(T5W_PROVBG[[#This Row],['#activity+name+selected]],255),LEFT(Logframe[['#activity+name+selected]:['#activity+indicator+unit]],255),5,FALSE),"")</f>
        <v/>
      </c>
      <c r="AD32" s="47"/>
      <c r="AE32" s="27"/>
      <c r="AF32" s="93"/>
      <c r="AG32" s="41"/>
      <c r="AH32" s="42"/>
      <c r="AI32" s="49"/>
      <c r="AJ32" s="49"/>
      <c r="AK32" s="49"/>
      <c r="AL32" s="42"/>
      <c r="AM32" s="27"/>
      <c r="AN32" s="27"/>
      <c r="AO32" s="27"/>
      <c r="AP32" s="27"/>
      <c r="AQ32" s="27"/>
      <c r="AR32" s="52"/>
      <c r="AS32" s="27"/>
      <c r="AT32" s="52"/>
      <c r="AU32" s="27"/>
      <c r="AV32" s="27"/>
      <c r="AW32" s="1"/>
    </row>
    <row r="33" spans="1:49" x14ac:dyDescent="0.25">
      <c r="A33" s="4"/>
      <c r="B33" s="75"/>
      <c r="C33" s="2"/>
      <c r="D33" s="2"/>
      <c r="E33" s="2"/>
      <c r="F33" s="104" t="str">
        <f>IF(NOT(ISBLANK(T5W_PROVBG[[#This Row],['#org+leader]])),VLOOKUP(T5W_PROVBG[[#This Row],['#org+leader]],Organizaciones!$A:$C,3,FALSE),"")</f>
        <v/>
      </c>
      <c r="G33" s="3" t="str">
        <f>IF(AND(NOT(ISBLANK(T5W_PROVBG[[#This Row],['#org+leader]])),T5W_PROVBG[[#This Row],['#meta+hrp]]="Sí"),
VLOOKUP(CONCATENATE($A$1, " # ",VLOOKUP( T5W_PROVBG[[#This Row],['#org+leader]],Clusters___Org[['#organization+name+selected]:['#meta+check_cluster_org]],2,FALSE)), Clusters___Org['#meta+check_cluster_org],1,FALSE),"")</f>
        <v/>
      </c>
      <c r="H33" s="2"/>
      <c r="I33" s="74" t="str" cm="1">
        <f t="array" ref="I33">IF(NOT(ISBLANK(T5W_PROVBG[[#This Row],['#project+code_name]])),VALUE(VLOOKUP(LEFT(T5W_PROVBG[[#This Row],['#project+code_name]],255),LEFT(Cluster___Org___Projects[['#project+code_name]:['#project+id]],255),2,FALSE)),"")</f>
        <v/>
      </c>
      <c r="J33"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33" s="2"/>
      <c r="L33" s="108" t="str">
        <f>IF(NOT(ISBLANK(T5W_PROVBG[[#This Row],['#org+impl]])),VLOOKUP(T5W_PROVBG[[#This Row],['#org+impl]],Organizaciones!$A:$C,3,FALSE),"")</f>
        <v/>
      </c>
      <c r="M33" s="1"/>
      <c r="N33" s="35" t="str" cm="1">
        <f t="array" aca="1" ref="N33" ca="1">IF(NOT(ISBLANK(T5W_PROVBG[[#This Row],['#adm1+name]])),
OFFSET(Admin1_1[[#Headers],['#adm1+name]],MATCH(T5W_PROVBG[[#This Row],['#adm1+name]],Admin1,0),1),
IF(ISNA(VLOOKUP(LEFT(T5W_PROVBG[[#This Row],['#project+code_name]],15),LEFT(Cluster___Org___Projects[['#project+code_name]:['#project+id]],15),2,FALSE))&lt;&gt;"", "","")
)</f>
        <v/>
      </c>
      <c r="O33" s="2"/>
      <c r="P33" s="70" t="str" cm="1">
        <f t="array" ref="P33">IF(NOT(ISBLANK(T5W_PROVBG[[#This Row],['#adm2+name]])),
CONCATENATE(T5W_PROVBG[[#This Row],['#adm1+code]],"-",T5W_PROVBG[[#This Row],['#adm2+name]]),
IF(ISNA(VLOOKUP(LEFT(T5W_PROVBG[[#This Row],['#project+code_name]],15),LEFT(Cluster___Org___Projects[['#project+code_name]:['#project+id]],15),2,FALSE))&lt;&gt;"", "","")
)</f>
        <v/>
      </c>
      <c r="Q33" s="35" t="str" cm="1">
        <f t="array" ref="Q33">IF(NOT(ISBLANK(T5W_PROVBG[[#This Row],['#adm2+name]])),
VLOOKUP(T5W_PROVBG[[#This Row],['#meta+check_adm1code_adm2name]],Admin2_1[#All],5,FALSE),
IF(ISNA(VLOOKUP(LEFT(T5W_PROVBG[[#This Row],['#project+code_name]],15),LEFT(Cluster___Org___Projects[['#project+code_name]:['#project+id]],15),2,FALSE))&lt;&gt;"", "","")
)</f>
        <v/>
      </c>
      <c r="R33" s="2"/>
      <c r="S33" s="70" t="str" cm="1">
        <f t="array" ref="S33">IF(NOT(ISBLANK(T5W_PROVBG[[#This Row],['#adm3+name]])),
CONCATENATE(T5W_PROVBG[[#This Row],['#adm2+code]],"-",T5W_PROVBG[[#This Row],['#adm3+name]]),
IF(ISNA(VLOOKUP(LEFT(T5W_PROVBG[[#This Row],['#project+code_name]],15),LEFT(Cluster___Org___Projects[['#project+code_name]:['#project+id]],15),2,FALSE))&lt;&gt;"", "","")
)</f>
        <v/>
      </c>
      <c r="T33" s="35" t="str" cm="1">
        <f t="array" ref="T33">IF(NOT(ISBLANK(T5W_PROVBG[[#This Row],['#adm3+name]])),
VLOOKUP(T5W_PROVBG[[#This Row],['#meta+check_adm2code_adm3name]],Admin3_1[#All],5,FALSE),
IF(ISNA(VLOOKUP(LEFT(T5W_PROVBG[[#This Row],['#project+code_name]],15),LEFT(Cluster___Org___Projects[['#project+code_name]:['#project+id]],15),2,FALSE))&lt;&gt;"", "","")
)</f>
        <v/>
      </c>
      <c r="U33" s="57"/>
      <c r="V33" s="2"/>
      <c r="W33" s="95"/>
      <c r="X33" s="96"/>
      <c r="Y33" s="35"/>
      <c r="Z33" s="2"/>
      <c r="AA33" s="2"/>
      <c r="AB33" s="3" t="str" cm="1">
        <f t="array" ref="AB33">IF(T5W_PROVBG[[#This Row],['#activity+name+selected]]&lt;&gt;"",VLOOKUP(LEFT(T5W_PROVBG[[#This Row],['#activity+name+selected]],255),LEFT(Logframe[['#activity+name+selected]:['#activity+indicator+unit]],255),2,FALSE),"")</f>
        <v/>
      </c>
      <c r="AC33" s="3" t="str" cm="1">
        <f t="array" ref="AC33">IF(T5W_PROVBG[[#This Row],['#activity+name+selected]]&lt;&gt;"",VLOOKUP(LEFT(T5W_PROVBG[[#This Row],['#activity+name+selected]],255),LEFT(Logframe[['#activity+name+selected]:['#activity+indicator+unit]],255),5,FALSE),"")</f>
        <v/>
      </c>
      <c r="AD33" s="47"/>
      <c r="AE33" s="27"/>
      <c r="AF33" s="93"/>
      <c r="AG33" s="41"/>
      <c r="AH33" s="42"/>
      <c r="AI33" s="49"/>
      <c r="AJ33" s="49"/>
      <c r="AK33" s="49"/>
      <c r="AL33" s="42"/>
      <c r="AM33" s="27"/>
      <c r="AN33" s="27"/>
      <c r="AO33" s="27"/>
      <c r="AP33" s="27"/>
      <c r="AQ33" s="27"/>
      <c r="AR33" s="52"/>
      <c r="AS33" s="27"/>
      <c r="AT33" s="52"/>
      <c r="AU33" s="27"/>
      <c r="AV33" s="27"/>
      <c r="AW33" s="1"/>
    </row>
    <row r="34" spans="1:49" x14ac:dyDescent="0.25">
      <c r="A34" s="4"/>
      <c r="B34" s="75"/>
      <c r="C34" s="2"/>
      <c r="D34" s="2"/>
      <c r="E34" s="2"/>
      <c r="F34" s="90" t="str">
        <f>IF(NOT(ISBLANK(T5W_PROVBG[[#This Row],['#org+leader]])),VLOOKUP(T5W_PROVBG[[#This Row],['#org+leader]],Organizaciones!$A:$C,3,FALSE),"")</f>
        <v/>
      </c>
      <c r="G34" s="3" t="str">
        <f>IF(AND(NOT(ISBLANK(T5W_PROVBG[[#This Row],['#org+leader]])),T5W_PROVBG[[#This Row],['#meta+hrp]]="Sí"),
VLOOKUP(CONCATENATE($A$1, " # ",VLOOKUP( T5W_PROVBG[[#This Row],['#org+leader]],Clusters___Org[['#organization+name+selected]:['#meta+check_cluster_org]],2,FALSE)), Clusters___Org['#meta+check_cluster_org],1,FALSE),"")</f>
        <v/>
      </c>
      <c r="H34" s="2"/>
      <c r="I34" s="74" t="str" cm="1">
        <f t="array" ref="I34">IF(NOT(ISBLANK(T5W_PROVBG[[#This Row],['#project+code_name]])),VALUE(VLOOKUP(LEFT(T5W_PROVBG[[#This Row],['#project+code_name]],255),LEFT(Cluster___Org___Projects[['#project+code_name]:['#project+id]],255),2,FALSE)),"")</f>
        <v/>
      </c>
      <c r="J34"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34" s="2"/>
      <c r="L34" s="108" t="str">
        <f>IF(NOT(ISBLANK(T5W_PROVBG[[#This Row],['#org+impl]])),VLOOKUP(T5W_PROVBG[[#This Row],['#org+impl]],Organizaciones!$A:$C,3,FALSE),"")</f>
        <v/>
      </c>
      <c r="M34" s="1"/>
      <c r="N34" s="35" t="str" cm="1">
        <f t="array" aca="1" ref="N34" ca="1">IF(NOT(ISBLANK(T5W_PROVBG[[#This Row],['#adm1+name]])),
OFFSET(Admin1_1[[#Headers],['#adm1+name]],MATCH(T5W_PROVBG[[#This Row],['#adm1+name]],Admin1,0),1),
IF(ISNA(VLOOKUP(LEFT(T5W_PROVBG[[#This Row],['#project+code_name]],15),LEFT(Cluster___Org___Projects[['#project+code_name]:['#project+id]],15),2,FALSE))&lt;&gt;"", "","")
)</f>
        <v/>
      </c>
      <c r="O34" s="2"/>
      <c r="P34" s="70" t="str" cm="1">
        <f t="array" ref="P34">IF(NOT(ISBLANK(T5W_PROVBG[[#This Row],['#adm2+name]])),
CONCATENATE(T5W_PROVBG[[#This Row],['#adm1+code]],"-",T5W_PROVBG[[#This Row],['#adm2+name]]),
IF(ISNA(VLOOKUP(LEFT(T5W_PROVBG[[#This Row],['#project+code_name]],15),LEFT(Cluster___Org___Projects[['#project+code_name]:['#project+id]],15),2,FALSE))&lt;&gt;"", "","")
)</f>
        <v/>
      </c>
      <c r="Q34" s="35" t="str" cm="1">
        <f t="array" ref="Q34">IF(NOT(ISBLANK(T5W_PROVBG[[#This Row],['#adm2+name]])),
VLOOKUP(T5W_PROVBG[[#This Row],['#meta+check_adm1code_adm2name]],Admin2_1[#All],5,FALSE),
IF(ISNA(VLOOKUP(LEFT(T5W_PROVBG[[#This Row],['#project+code_name]],15),LEFT(Cluster___Org___Projects[['#project+code_name]:['#project+id]],15),2,FALSE))&lt;&gt;"", "","")
)</f>
        <v/>
      </c>
      <c r="R34" s="2"/>
      <c r="S34" s="70" t="str" cm="1">
        <f t="array" ref="S34">IF(NOT(ISBLANK(T5W_PROVBG[[#This Row],['#adm3+name]])),
CONCATENATE(T5W_PROVBG[[#This Row],['#adm2+code]],"-",T5W_PROVBG[[#This Row],['#adm3+name]]),
IF(ISNA(VLOOKUP(LEFT(T5W_PROVBG[[#This Row],['#project+code_name]],15),LEFT(Cluster___Org___Projects[['#project+code_name]:['#project+id]],15),2,FALSE))&lt;&gt;"", "","")
)</f>
        <v/>
      </c>
      <c r="T34" s="35" t="str" cm="1">
        <f t="array" ref="T34">IF(NOT(ISBLANK(T5W_PROVBG[[#This Row],['#adm3+name]])),
VLOOKUP(T5W_PROVBG[[#This Row],['#meta+check_adm2code_adm3name]],Admin3_1[#All],5,FALSE),
IF(ISNA(VLOOKUP(LEFT(T5W_PROVBG[[#This Row],['#project+code_name]],15),LEFT(Cluster___Org___Projects[['#project+code_name]:['#project+id]],15),2,FALSE))&lt;&gt;"", "","")
)</f>
        <v/>
      </c>
      <c r="U34" s="57"/>
      <c r="V34" s="2"/>
      <c r="W34" s="95"/>
      <c r="X34" s="96"/>
      <c r="Y34" s="35"/>
      <c r="Z34" s="2"/>
      <c r="AA34" s="2"/>
      <c r="AB34" s="3" t="str" cm="1">
        <f t="array" ref="AB34">IF(T5W_PROVBG[[#This Row],['#activity+name+selected]]&lt;&gt;"",VLOOKUP(LEFT(T5W_PROVBG[[#This Row],['#activity+name+selected]],255),LEFT(Logframe[['#activity+name+selected]:['#activity+indicator+unit]],255),2,FALSE),"")</f>
        <v/>
      </c>
      <c r="AC34" s="3" t="str" cm="1">
        <f t="array" ref="AC34">IF(T5W_PROVBG[[#This Row],['#activity+name+selected]]&lt;&gt;"",VLOOKUP(LEFT(T5W_PROVBG[[#This Row],['#activity+name+selected]],255),LEFT(Logframe[['#activity+name+selected]:['#activity+indicator+unit]],255),5,FALSE),"")</f>
        <v/>
      </c>
      <c r="AD34" s="47"/>
      <c r="AE34" s="27"/>
      <c r="AF34" s="93"/>
      <c r="AG34" s="41"/>
      <c r="AH34" s="42"/>
      <c r="AI34" s="49"/>
      <c r="AJ34" s="49"/>
      <c r="AK34" s="49"/>
      <c r="AL34" s="42"/>
      <c r="AM34" s="27"/>
      <c r="AN34" s="27"/>
      <c r="AO34" s="27"/>
      <c r="AP34" s="27"/>
      <c r="AQ34" s="27"/>
      <c r="AR34" s="52"/>
      <c r="AS34" s="27"/>
      <c r="AT34" s="52"/>
      <c r="AU34" s="27"/>
      <c r="AV34" s="27"/>
      <c r="AW34" s="1"/>
    </row>
    <row r="35" spans="1:49" x14ac:dyDescent="0.25">
      <c r="A35" s="4"/>
      <c r="B35" s="75"/>
      <c r="C35" s="2"/>
      <c r="E35" s="2"/>
      <c r="F35" s="90" t="str">
        <f>IF(NOT(ISBLANK(T5W_PROVBG[[#This Row],['#org+leader]])),VLOOKUP(T5W_PROVBG[[#This Row],['#org+leader]],Organizaciones!$A:$C,3,FALSE),"")</f>
        <v/>
      </c>
      <c r="G35" s="3" t="str">
        <f>IF(AND(NOT(ISBLANK(T5W_PROVBG[[#This Row],['#org+leader]])),T5W_PROVBG[[#This Row],['#meta+hrp]]="Sí"),
VLOOKUP(CONCATENATE($A$1, " # ",VLOOKUP( T5W_PROVBG[[#This Row],['#org+leader]],Clusters___Org[['#organization+name+selected]:['#meta+check_cluster_org]],2,FALSE)), Clusters___Org['#meta+check_cluster_org],1,FALSE),"")</f>
        <v/>
      </c>
      <c r="H35" s="2"/>
      <c r="I35" s="74" t="str" cm="1">
        <f t="array" ref="I35">IF(NOT(ISBLANK(T5W_PROVBG[[#This Row],['#project+code_name]])),VALUE(VLOOKUP(LEFT(T5W_PROVBG[[#This Row],['#project+code_name]],255),LEFT(Cluster___Org___Projects[['#project+code_name]:['#project+id]],255),2,FALSE)),"")</f>
        <v/>
      </c>
      <c r="J35" s="3" t="str">
        <f>IF(
AND(IF(NOT(ISBLANK(T5W_PROVBG[[#This Row],['#project+code_name]])),CONCATENATE(T5W_PROVBG[[#This Row],['#meta+check_cluster_org]], " # ",T5W_PROVBG[[#This Row],['#project+code]]), "")&lt;&gt;"",T5W_PROVBG[[#This Row],['#meta+hrp]]="Sí"),
VLOOKUP(IF(NOT(ISBLANK(T5W_PROVBG[[#This Row],['#project+code_name]])),CONCATENATE(T5W_PROVBG[[#This Row],['#meta+check_cluster_org]], " # ",T5W_PROVBG[[#This Row],['#project+code]]), ""),Cluster___Org___Projects['#meta+check_cluster_org_proj],1,FALSE),
"")</f>
        <v/>
      </c>
      <c r="K35" s="2"/>
      <c r="L35" s="108" t="str">
        <f>IF(NOT(ISBLANK(T5W_PROVBG[[#This Row],['#org+impl]])),VLOOKUP(T5W_PROVBG[[#This Row],['#org+impl]],Organizaciones!$A:$C,3,FALSE),"")</f>
        <v/>
      </c>
      <c r="M35" s="1"/>
      <c r="N35" s="35" t="str" cm="1">
        <f t="array" aca="1" ref="N35" ca="1">IF(NOT(ISBLANK(T5W_PROVBG[[#This Row],['#adm1+name]])),
OFFSET(Admin1_1[[#Headers],['#adm1+name]],MATCH(T5W_PROVBG[[#This Row],['#adm1+name]],Admin1,0),1),
IF(ISNA(VLOOKUP(LEFT(T5W_PROVBG[[#This Row],['#project+code_name]],15),LEFT(Cluster___Org___Projects[['#project+code_name]:['#project+id]],15),2,FALSE))&lt;&gt;"", "","")
)</f>
        <v/>
      </c>
      <c r="O35" s="2"/>
      <c r="P35" s="70" t="str" cm="1">
        <f t="array" ref="P35">IF(NOT(ISBLANK(T5W_PROVBG[[#This Row],['#adm2+name]])),
CONCATENATE(T5W_PROVBG[[#This Row],['#adm1+code]],"-",T5W_PROVBG[[#This Row],['#adm2+name]]),
IF(ISNA(VLOOKUP(LEFT(T5W_PROVBG[[#This Row],['#project+code_name]],15),LEFT(Cluster___Org___Projects[['#project+code_name]:['#project+id]],15),2,FALSE))&lt;&gt;"", "","")
)</f>
        <v/>
      </c>
      <c r="Q35" s="35" t="str" cm="1">
        <f t="array" ref="Q35">IF(NOT(ISBLANK(T5W_PROVBG[[#This Row],['#adm2+name]])),
VLOOKUP(T5W_PROVBG[[#This Row],['#meta+check_adm1code_adm2name]],Admin2_1[#All],5,FALSE),
IF(ISNA(VLOOKUP(LEFT(T5W_PROVBG[[#This Row],['#project+code_name]],15),LEFT(Cluster___Org___Projects[['#project+code_name]:['#project+id]],15),2,FALSE))&lt;&gt;"", "","")
)</f>
        <v/>
      </c>
      <c r="R35" s="2"/>
      <c r="S35" s="70" t="str" cm="1">
        <f t="array" ref="S35">IF(NOT(ISBLANK(T5W_PROVBG[[#This Row],['#adm3+name]])),
CONCATENATE(T5W_PROVBG[[#This Row],['#adm2+code]],"-",T5W_PROVBG[[#This Row],['#adm3+name]]),
IF(ISNA(VLOOKUP(LEFT(T5W_PROVBG[[#This Row],['#project+code_name]],15),LEFT(Cluster___Org___Projects[['#project+code_name]:['#project+id]],15),2,FALSE))&lt;&gt;"", "","")
)</f>
        <v/>
      </c>
      <c r="T35" s="35" t="str" cm="1">
        <f t="array" ref="T35">IF(NOT(ISBLANK(T5W_PROVBG[[#This Row],['#adm3+name]])),
VLOOKUP(T5W_PROVBG[[#This Row],['#meta+check_adm2code_adm3name]],Admin3_1[#All],5,FALSE),
IF(ISNA(VLOOKUP(LEFT(T5W_PROVBG[[#This Row],['#project+code_name]],15),LEFT(Cluster___Org___Projects[['#project+code_name]:['#project+id]],15),2,FALSE))&lt;&gt;"", "","")
)</f>
        <v/>
      </c>
      <c r="U35" s="57"/>
      <c r="V35" s="2"/>
      <c r="W35" s="95"/>
      <c r="X35" s="96"/>
      <c r="Y35" s="35"/>
      <c r="AA35" s="2"/>
      <c r="AB35" s="3" t="str" cm="1">
        <f t="array" ref="AB35">IF(T5W_PROVBG[[#This Row],['#activity+name+selected]]&lt;&gt;"",VLOOKUP(LEFT(T5W_PROVBG[[#This Row],['#activity+name+selected]],255),LEFT(Logframe[['#activity+name+selected]:['#activity+indicator+unit]],255),2,FALSE),"")</f>
        <v/>
      </c>
      <c r="AC35" s="3" t="str" cm="1">
        <f t="array" ref="AC35">IF(T5W_PROVBG[[#This Row],['#activity+name+selected]]&lt;&gt;"",VLOOKUP(LEFT(T5W_PROVBG[[#This Row],['#activity+name+selected]],255),LEFT(Logframe[['#activity+name+selected]:['#activity+indicator+unit]],255),5,FALSE),"")</f>
        <v/>
      </c>
      <c r="AD35" s="47"/>
      <c r="AE35" s="27"/>
      <c r="AF35" s="93"/>
      <c r="AG35" s="41"/>
      <c r="AH35" s="42"/>
      <c r="AI35" s="49"/>
      <c r="AJ35" s="49"/>
      <c r="AK35" s="49"/>
      <c r="AL35" s="42"/>
      <c r="AM35" s="27"/>
      <c r="AN35" s="27"/>
      <c r="AO35" s="27"/>
      <c r="AP35" s="27"/>
      <c r="AQ35" s="27"/>
      <c r="AR35" s="52"/>
      <c r="AS35" s="27"/>
      <c r="AT35" s="52"/>
      <c r="AU35" s="27"/>
      <c r="AV35" s="27"/>
      <c r="AW35" s="1"/>
    </row>
  </sheetData>
  <sheetProtection formatRows="0" insertColumns="0" insertRows="0" deleteRows="0" sort="0" autoFilter="0" pivotTables="0"/>
  <protectedRanges>
    <protectedRange algorithmName="SHA-512" hashValue="CyTWwgM4U1Msv3/ObdyWZvXlH/SerGwJAvaImvLaAkAVeSQEBlhK4X2v3KHqEZMrKh+uNB+Sow3te1bR0FpPeA==" saltValue="eSqolLSoXKgs6lNnB5mnrA==" spinCount="100000" sqref="A36:C1048576 G5:K35 E36:Y1048576 E5:E35 M5:Y35 B5:C35 AA5:XFD1048576" name="Range1"/>
    <protectedRange algorithmName="SHA-512" hashValue="2nOw6a2RACDF0lwSog8pG0XLg+oZu3IAc38zbVzVI75LLIxO5BHArMGzTUT7XlQeIGJyOg4XIhyyUh/RYTYoZQ==" saltValue="hqsMQI/ZNmoGd4uq6YFO8Q==" spinCount="100000" sqref="F5:F35" name="Range1_1"/>
    <protectedRange algorithmName="SHA-512" hashValue="2nOw6a2RACDF0lwSog8pG0XLg+oZu3IAc38zbVzVI75LLIxO5BHArMGzTUT7XlQeIGJyOg4XIhyyUh/RYTYoZQ==" saltValue="hqsMQI/ZNmoGd4uq6YFO8Q==" spinCount="100000" sqref="L5:L35" name="Range1_2"/>
    <protectedRange algorithmName="SHA-512" hashValue="2nOw6a2RACDF0lwSog8pG0XLg+oZu3IAc38zbVzVI75LLIxO5BHArMGzTUT7XlQeIGJyOg4XIhyyUh/RYTYoZQ==" saltValue="hqsMQI/ZNmoGd4uq6YFO8Q==" spinCount="100000" sqref="Z5:Z1048576" name="Range1_3"/>
    <protectedRange algorithmName="SHA-512" hashValue="2nOw6a2RACDF0lwSog8pG0XLg+oZu3IAc38zbVzVI75LLIxO5BHArMGzTUT7XlQeIGJyOg4XIhyyUh/RYTYoZQ==" saltValue="hqsMQI/ZNmoGd4uq6YFO8Q==" spinCount="100000" sqref="A35" name="Range1_4_3"/>
    <protectedRange algorithmName="SHA-512" hashValue="2nOw6a2RACDF0lwSog8pG0XLg+oZu3IAc38zbVzVI75LLIxO5BHArMGzTUT7XlQeIGJyOg4XIhyyUh/RYTYoZQ==" saltValue="hqsMQI/ZNmoGd4uq6YFO8Q==" spinCount="100000" sqref="A5:A34" name="Range1_4_4"/>
    <protectedRange algorithmName="SHA-512" hashValue="2nOw6a2RACDF0lwSog8pG0XLg+oZu3IAc38zbVzVI75LLIxO5BHArMGzTUT7XlQeIGJyOg4XIhyyUh/RYTYoZQ==" saltValue="hqsMQI/ZNmoGd4uq6YFO8Q==" spinCount="100000" sqref="D5:D1048576" name="Range1_4"/>
  </protectedRanges>
  <mergeCells count="38">
    <mergeCell ref="AD1:AV1"/>
    <mergeCell ref="N2:N3"/>
    <mergeCell ref="Y1:AC1"/>
    <mergeCell ref="H2:H3"/>
    <mergeCell ref="I2:I3"/>
    <mergeCell ref="J2:J3"/>
    <mergeCell ref="K2:K3"/>
    <mergeCell ref="M2:M3"/>
    <mergeCell ref="AC2:AC3"/>
    <mergeCell ref="V2:V3"/>
    <mergeCell ref="Z2:Z3"/>
    <mergeCell ref="Q2:Q3"/>
    <mergeCell ref="R2:R3"/>
    <mergeCell ref="T2:T3"/>
    <mergeCell ref="C1:L1"/>
    <mergeCell ref="M1:X1"/>
    <mergeCell ref="A2:A3"/>
    <mergeCell ref="B2:B3"/>
    <mergeCell ref="C2:C3"/>
    <mergeCell ref="E2:E3"/>
    <mergeCell ref="G2:G3"/>
    <mergeCell ref="F2:F3"/>
    <mergeCell ref="D2:D3"/>
    <mergeCell ref="P2:P3"/>
    <mergeCell ref="S2:S3"/>
    <mergeCell ref="W2:W3"/>
    <mergeCell ref="L2:L3"/>
    <mergeCell ref="O2:O3"/>
    <mergeCell ref="X2:X3"/>
    <mergeCell ref="Y2:Y3"/>
    <mergeCell ref="AA2:AA3"/>
    <mergeCell ref="U2:U3"/>
    <mergeCell ref="AW2:AW3"/>
    <mergeCell ref="AD2:AD3"/>
    <mergeCell ref="AE2:AE3"/>
    <mergeCell ref="AB2:AB3"/>
    <mergeCell ref="AF2:AL2"/>
    <mergeCell ref="AM2:AV2"/>
  </mergeCells>
  <phoneticPr fontId="6" type="noConversion"/>
  <conditionalFormatting sqref="B5:B35">
    <cfRule type="expression" dxfId="213" priority="14">
      <formula>NOT(OR(COUNTIF(TTableMes,$B5),ISBLANK($B5)))</formula>
    </cfRule>
  </conditionalFormatting>
  <conditionalFormatting sqref="E5:E35 K5:K35">
    <cfRule type="expression" dxfId="212" priority="13">
      <formula>NOT(OR(COUNTIF(TOrganizaciones,E5),ISBLANK(E5)))</formula>
    </cfRule>
  </conditionalFormatting>
  <conditionalFormatting sqref="E5:E35">
    <cfRule type="expression" dxfId="211" priority="18">
      <formula>AND(  NOT(ISBLANK(B5)),  AND(ISBLANK(E5),   OR(ISBLANK(E5), ISBLANK(K5))))</formula>
    </cfRule>
    <cfRule type="expression" dxfId="210" priority="19">
      <formula>AND( C5="Sí", ISNA(G5))</formula>
    </cfRule>
  </conditionalFormatting>
  <conditionalFormatting sqref="H5:H35">
    <cfRule type="expression" dxfId="209" priority="20">
      <formula>IF( C5="Sí",   OR(ISNA(J5),ISBLANK(H5)),   NOT(ISBLANK(H5)) )</formula>
    </cfRule>
  </conditionalFormatting>
  <conditionalFormatting sqref="K5:K35">
    <cfRule type="expression" dxfId="208" priority="21">
      <formula>AND(  NOT(ISBLANK(B5)),  AND(ISBLANK(K5),   OR(ISBLANK(E5), ISBLANK(K5))))</formula>
    </cfRule>
  </conditionalFormatting>
  <conditionalFormatting sqref="M5:M35 AA5:AA35">
    <cfRule type="expression" dxfId="207" priority="24">
      <formula>ISNA(N5)</formula>
    </cfRule>
  </conditionalFormatting>
  <conditionalFormatting sqref="O5:O35 R5:R35">
    <cfRule type="expression" dxfId="206" priority="70">
      <formula>ISNA(Q5)</formula>
    </cfRule>
  </conditionalFormatting>
  <conditionalFormatting sqref="U5:U35">
    <cfRule type="expression" dxfId="205" priority="10">
      <formula>NOT(OR(COUNTIF(TTipoEstablecimiento,$U5),ISBLANK($U5)))</formula>
    </cfRule>
  </conditionalFormatting>
  <conditionalFormatting sqref="W5:W35">
    <cfRule type="expression" dxfId="204" priority="22">
      <formula>AND(  NOT(ISBLANK(B5)),  AND(ISBLANK(R5),ISBLANK(W5)))</formula>
    </cfRule>
  </conditionalFormatting>
  <conditionalFormatting sqref="X5:X35">
    <cfRule type="expression" dxfId="203" priority="23">
      <formula>AND(  NOT(ISBLANK(B5)),  AND(ISBLANK(R5),ISBLANK(X5)))</formula>
    </cfRule>
  </conditionalFormatting>
  <conditionalFormatting sqref="C5:C35 M5:M35 O5:O35 R5:R35 AA5:AA35 AD5:AE35">
    <cfRule type="expression" dxfId="202" priority="16">
      <formula>AND(  NOT(ISBLANK($B5)),  ISBLANK(C5))</formula>
    </cfRule>
  </conditionalFormatting>
  <conditionalFormatting sqref="AD5:AV35">
    <cfRule type="expression" dxfId="201" priority="4">
      <formula>#REF!&lt;&gt;"Si"</formula>
    </cfRule>
  </conditionalFormatting>
  <conditionalFormatting sqref="AE5:AE35">
    <cfRule type="expression" dxfId="200" priority="27">
      <formula>$AE5&lt;&gt;SUM($AM5:$AV5)</formula>
    </cfRule>
  </conditionalFormatting>
  <conditionalFormatting sqref="AG5:AL35">
    <cfRule type="cellIs" dxfId="199" priority="25" operator="greaterThan">
      <formula>$AE5</formula>
    </cfRule>
  </conditionalFormatting>
  <conditionalFormatting sqref="D5:D34">
    <cfRule type="expression" dxfId="198" priority="1">
      <formula>AND(  NOT(ISBLANK($B5)),  ISBLANK(D5))</formula>
    </cfRule>
  </conditionalFormatting>
  <dataValidations count="57">
    <dataValidation allowBlank="1" showInputMessage="1" showErrorMessage="1" error="Debe seleccionar uno de los valores del listado desplegable. _x000a_Si su proyecto no aparece, insértelo en la hoja Ficha_Proyecto y en el menú seleccione Datos &gt; Actualizar datos" sqref="I5:I35"/>
    <dataValidation allowBlank="1" showInputMessage="1" promptTitle="Grupo poblacional alcanzado" prompt="Grupo poblacional al que pertenecen la mayoría de personas alcanzadas._x000a_Campo específico del sector de Protección._x000a_Valores: Listado de grupo poblacionales" sqref="AF3:AF4"/>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M2:AV4"/>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_x000a_" sqref="B2:B4"/>
    <dataValidation allowBlank="1" showInputMessage="1" promptTitle="¿En un proyecto HRP?" prompt="¿La actividad reportada pertenece a un proyecto reportado en el HRP 2021?_x000a_Obligatorio: Sí_x000a_Valores: Sí/No (del desplegable)" sqref="C2:C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Código del proyecto - Automático" prompt="No editable._x000a_Muestra el código del proyecto seleccionado." sqref="I2:I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Código de estado - Automático" prompt="No editable._x000a_Campo automático." sqref="N2:N4"/>
    <dataValidation allowBlank="1" showInputMessage="1" promptTitle="Código de municipio - Automático" prompt="No editable._x000a_Campo automático." sqref="Q2:Q4"/>
    <dataValidation allowBlank="1" showInputMessage="1" promptTitle="Código de parroquia - Automático" prompt="No editable._x000a_Campo automático." sqref="T2:T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Z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A2:AA4"/>
    <dataValidation allowBlank="1" showInputMessage="1" promptTitle="Código de actividad" prompt="No editable._x000a_Campo automático._x000a_Código de la actividad sectorial seleccionada." sqref="AB2:AB4"/>
    <dataValidation allowBlank="1" showInputMessage="1" promptTitle="Indicador sectorial - Automático" prompt="No editable._x000a_Campo automático._x000a_Unidad e indicador vinculado a la actividad sectorial seleccionada." sqref="AC2:AC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D2:AD4"/>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E2:AE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AW2:AW4">
      <formula1>5</formula1>
    </dataValidation>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type="textLength" operator="greaterThanOrEqual" allowBlank="1" showErrorMessage="1" errorTitle="Texto demasiado corto" error="El nombre de la ubicación debe tener al menos 5 caracteres" sqref="V5:V35">
      <formula1>5</formula1>
    </dataValidation>
    <dataValidation type="list" allowBlank="1" showErrorMessage="1" errorTitle="Actividad no válida" error="Debe seleccionar uno de las actividades de la lista desplegable_x000a_" sqref="AA5:AA35">
      <formula1>IF(  OR(ISBLANK(Y5), ISBLANK(Y5)),  OFFSET(LF_Actividad,MATCH($A$1,LF_Sector,0)-1,0,COUNTIF(LF_Sector,$A$1)),  OFFSET(LF_Actividad,MATCH(Y5,LF_Area,0)-1,0,COUNTIF(LF_Area,Y5))   )</formula1>
    </dataValidation>
    <dataValidation type="decimal" allowBlank="1" showErrorMessage="1" errorTitle="Longitud no válida" error="La longitud debe tener 6 decimales y estar entre -73.4 y -59.6 para Venezuela." sqref="X5:X35">
      <formula1>-73.4</formula1>
      <formula2>-59.6</formula2>
    </dataValidation>
    <dataValidation type="list" allowBlank="1" showErrorMessage="1" errorTitle="Estado no válido" error="Debe seleccionar uno de los estados del listado desplegable" sqref="M5:M35">
      <formula1>Admin1</formula1>
    </dataValidation>
    <dataValidation allowBlank="1" error="Debe seleccionar uno de los valores del listado desplegable. _x000a_Si su proyecto no aparece, insértelo en la hoja Ficha_Proyecto y en el menú seleccione Datos &gt; Actualizar datos" sqref="J5:J35"/>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5">
      <formula1>ListQuien</formula1>
    </dataValidation>
    <dataValidation type="decimal" allowBlank="1" showErrorMessage="1" errorTitle="Latitud no válida" error="La latitud debe tener 6 decimales y estar entre 0.5 y 12.3 para Venezuela." sqref="W5:W35">
      <formula1>0.5</formula1>
      <formula2>12.3</formula2>
    </dataValidation>
    <dataValidation type="list" allowBlank="1" showErrorMessage="1" errorTitle="Valor no válido" error="Debe elegir Sí o No en el desplegable" sqref="C5:C35">
      <formula1>ListSiNo</formula1>
    </dataValidation>
    <dataValidation type="textLength" operator="greaterThanOrEqual" allowBlank="1" showInputMessage="1" showErrorMessage="1" errorTitle="Texto demasiado corto" error="Debe introducir al menos 10 caracteres" sqref="AW5:AW35">
      <formula1>10</formula1>
    </dataValidation>
    <dataValidation type="list" allowBlank="1" showErrorMessage="1" errorTitle="Municpio no válido" error="Debe seleccionar uno de los municipios del listado desplegable" sqref="O5:O35">
      <formula1>OFFSET(Admin2,MATCH(N5,Admin1_Linked_Pcode,0)-1,0,COUNTIF(Admin1_Linked_Pcode,N5))</formula1>
    </dataValidation>
    <dataValidation type="list" allowBlank="1" showInputMessage="1" showErrorMessage="1" error="Debe seleccionar uno de los valores del listado desplegable" sqref="R5:R35">
      <formula1>OFFSET(Admin3,MATCH(Q5,Admin2_Linked_Pcode,0)-1,0,COUNTIF(Admin2_Linked_Pcode,Q5))</formula1>
    </dataValidation>
    <dataValidation type="list" allowBlank="1" showErrorMessage="1" errorTitle="Proyecto no válido" error="Debe seleccionar uno de los proyectos del listado desplegable" sqref="H5:H35">
      <formula1>OFFSET(TClOrgPrPr,MATCH(G5,TClOrgPrAux,0)-1,0,COUNTIF(TClOrgPrAux,G5))</formula1>
    </dataValidation>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5">
      <formula1>IF(C5="Sí", OFFSET(TClOrgOrg,MATCH($A$1,TClOrgCl,0)-1,0,COUNTIF(TClOrgCl,$A$1)), ListQuien)</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5">
      <formula1>LocationType</formula1>
    </dataValidation>
    <dataValidation type="list" allowBlank="1" showErrorMessage="1" errorTitle="Valor no válido" error="Debe seleccionar una de las áreas de responsabilidad de la lista desplegable_x000a_" sqref="Y5:Y35">
      <formula1>OFFSET(LF_PT_Area,MATCH($A$1,LF_PT_Sector,0)-1,0,COUNTIF(LF_PT_Sector,$A$1))</formula1>
    </dataValidation>
    <dataValidation type="list" allowBlank="1" showErrorMessage="1" errorTitle="Valor no válido" error="Debe elegir Sí o No en el desplegable." sqref="AD5:AD35">
      <formula1>ListSiNo</formula1>
    </dataValidation>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G3:AL4 AF2:AL2"/>
    <dataValidation allowBlank="1" errorTitle="Municpio no válido" error="Debe seleccionar uno de los municipios del listado desplegable" sqref="P5:P35"/>
    <dataValidation allowBlank="1" showInputMessage="1" promptTitle="Campo de validación - Automático" prompt="No editable._x000a_Campo de validación._x000a_Concatena admin1 y admin2 para obtener el PCODE de admin2 correcto y validar" sqref="P2:P4"/>
    <dataValidation allowBlank="1" showInputMessage="1" error="Debe seleccionar uno de los valores del listado desplegable" sqref="S5:S35"/>
    <dataValidation allowBlank="1" showInputMessage="1" promptTitle="Dato de validación - Automático" prompt="No editable._x000a_Campo de validación._x000a_Concatena admin2 y admin3 para obtener el PCODE de admin3 correcto y validar" sqref="S2:S4"/>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F5:F35 L5:L35"/>
    <dataValidation allowBlank="1" showInputMessage="1" promptTitle="Identificador de organización" prompt="No editable" sqref="L2:L4 F2:F4"/>
    <dataValidation allowBlank="1" showInputMessage="1" promptTitle="Actividad Desastres Naturales" prompt="Seleccione si la actividad esta relacionada con prevensión o respuesta a desastres naturales_x000a_Obligatorio: No_x000a_Valores: Sí / No" sqref="Z2"/>
    <dataValidation type="list" allowBlank="1" showErrorMessage="1" errorTitle="Valor no válido" error="Debe seleccionar una de las áreas de responsabilidad de la lista desplegable_x000a_" sqref="Z5:Z34">
      <formula1>ListSiNo</formula1>
    </dataValidation>
    <dataValidation type="list" allowBlank="1" showInputMessage="1" showErrorMessage="1" sqref="AF5:AF35">
      <formula1>PROPG_reached_type_T</formula1>
    </dataValidation>
    <dataValidation type="date" allowBlank="1" showInputMessage="1" showErrorMessage="1" sqref="A5:A35">
      <formula1>44896</formula1>
      <formula2>45291</formula2>
    </dataValidation>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D2:AD4"/>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CCE6A557-97BC-4b89-ADB6-D9C93CAAB3DF}">
      <x14:dataValidations xmlns:xm="http://schemas.microsoft.com/office/excel/2006/main" count="2">
        <x14:dataValidation type="list" allowBlank="1" showErrorMessage="1" errorTitle="Fecha no válida" error="Debe seleccionar una de las fechas del listado desplegable">
          <x14:formula1>
            <xm:f>Vocab!$B$13:$B$24</xm:f>
          </x14:formula1>
          <xm:sqref>B5:B35</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W35"/>
  <sheetViews>
    <sheetView showWhiteSpace="0" zoomScaleNormal="100" zoomScaleSheetLayoutView="80" workbookViewId="0">
      <pane ySplit="4" topLeftCell="A9" activePane="bottomLeft" state="frozen"/>
      <selection pane="bottomLeft"/>
    </sheetView>
  </sheetViews>
  <sheetFormatPr baseColWidth="10" defaultColWidth="10.75" defaultRowHeight="15.75" x14ac:dyDescent="0.25"/>
  <cols>
    <col min="1" max="2" width="10.625" customWidth="1"/>
    <col min="3" max="3" width="7.625" customWidth="1"/>
    <col min="4" max="4" width="11.25" customWidth="1"/>
    <col min="5" max="5" width="25.625" customWidth="1"/>
    <col min="6" max="6" width="6" customWidth="1"/>
    <col min="7" max="7" width="30" customWidth="1"/>
    <col min="8" max="8" width="30.625" customWidth="1"/>
    <col min="9" max="9" width="7.625" customWidth="1"/>
    <col min="10" max="10" width="25.625" hidden="1" customWidth="1"/>
    <col min="11" max="11" width="25.625" customWidth="1"/>
    <col min="12" max="12" width="5.625" hidden="1" customWidth="1"/>
    <col min="13" max="13" width="10.625" customWidth="1"/>
    <col min="14" max="14" width="7.625" customWidth="1"/>
    <col min="15" max="15" width="10.625" customWidth="1"/>
    <col min="16" max="16" width="10.625" hidden="1" customWidth="1"/>
    <col min="17" max="17" width="7.625" customWidth="1"/>
    <col min="18" max="18" width="10.625" customWidth="1"/>
    <col min="19" max="19" width="10.625" hidden="1" customWidth="1"/>
    <col min="20" max="20" width="7.625" customWidth="1"/>
    <col min="21" max="21" width="10.625" customWidth="1"/>
    <col min="22" max="22" width="25.625" customWidth="1"/>
    <col min="23" max="24" width="10.625" customWidth="1"/>
    <col min="25" max="25" width="10.625" hidden="1" customWidth="1"/>
    <col min="26" max="26" width="15" customWidth="1"/>
    <col min="27" max="29" width="30.625" customWidth="1"/>
    <col min="30" max="30" width="10.625" customWidth="1"/>
    <col min="31" max="31" width="30.625" customWidth="1"/>
    <col min="32" max="32" width="10.25" customWidth="1"/>
    <col min="33" max="48" width="10.625" customWidth="1"/>
    <col min="49" max="49" width="20.125" customWidth="1"/>
    <col min="50" max="51" width="10.75" customWidth="1"/>
  </cols>
  <sheetData>
    <row r="1" spans="1:49" ht="36.6" customHeight="1" x14ac:dyDescent="0.25">
      <c r="A1" s="58" t="s">
        <v>7026</v>
      </c>
      <c r="B1" s="83" t="s">
        <v>53</v>
      </c>
      <c r="C1" s="138" t="s">
        <v>8654</v>
      </c>
      <c r="D1" s="136"/>
      <c r="E1" s="136"/>
      <c r="F1" s="136"/>
      <c r="G1" s="136"/>
      <c r="H1" s="136"/>
      <c r="I1" s="136"/>
      <c r="J1" s="136"/>
      <c r="K1" s="136"/>
      <c r="L1" s="137"/>
      <c r="M1" s="155" t="s">
        <v>8655</v>
      </c>
      <c r="N1" s="156"/>
      <c r="O1" s="156"/>
      <c r="P1" s="156"/>
      <c r="Q1" s="156"/>
      <c r="R1" s="156"/>
      <c r="S1" s="156"/>
      <c r="T1" s="156"/>
      <c r="U1" s="156"/>
      <c r="V1" s="156"/>
      <c r="W1" s="156"/>
      <c r="X1" s="157"/>
      <c r="Y1" s="138" t="s">
        <v>8656</v>
      </c>
      <c r="Z1" s="136"/>
      <c r="AA1" s="136"/>
      <c r="AB1" s="136"/>
      <c r="AC1" s="136"/>
      <c r="AD1" s="136"/>
      <c r="AE1" s="136"/>
      <c r="AF1" s="137"/>
      <c r="AG1" s="155" t="s">
        <v>8657</v>
      </c>
      <c r="AH1" s="156"/>
      <c r="AI1" s="157"/>
      <c r="AJ1" s="170" t="s">
        <v>8658</v>
      </c>
      <c r="AK1" s="171"/>
      <c r="AL1" s="171"/>
      <c r="AM1" s="171"/>
      <c r="AN1" s="171"/>
      <c r="AO1" s="171"/>
      <c r="AP1" s="171"/>
      <c r="AQ1" s="171"/>
      <c r="AR1" s="171"/>
      <c r="AS1" s="171"/>
      <c r="AT1" s="171"/>
      <c r="AU1" s="171"/>
      <c r="AV1" s="172"/>
      <c r="AW1" s="43"/>
    </row>
    <row r="2" spans="1:49" ht="15.4" customHeight="1" x14ac:dyDescent="0.25">
      <c r="A2" s="166" t="s">
        <v>8659</v>
      </c>
      <c r="B2" s="145" t="s">
        <v>8660</v>
      </c>
      <c r="C2" s="147" t="s">
        <v>8661</v>
      </c>
      <c r="D2" s="139" t="s">
        <v>18193</v>
      </c>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43" t="s">
        <v>8680</v>
      </c>
      <c r="X2" s="145" t="s">
        <v>8681</v>
      </c>
      <c r="Y2" s="151" t="s">
        <v>8728</v>
      </c>
      <c r="Z2" s="139" t="s">
        <v>8708</v>
      </c>
      <c r="AA2" s="153" t="s">
        <v>8683</v>
      </c>
      <c r="AB2" s="153" t="s">
        <v>8851</v>
      </c>
      <c r="AC2" s="116"/>
      <c r="AD2" s="164" t="s">
        <v>8684</v>
      </c>
      <c r="AE2" s="151" t="s">
        <v>8729</v>
      </c>
      <c r="AF2" s="139" t="s">
        <v>8687</v>
      </c>
      <c r="AG2" s="166" t="s">
        <v>8690</v>
      </c>
      <c r="AH2" s="143" t="s">
        <v>8691</v>
      </c>
      <c r="AI2" s="145" t="s">
        <v>8692</v>
      </c>
      <c r="AJ2" s="168" t="s">
        <v>8693</v>
      </c>
      <c r="AK2" s="168" t="s">
        <v>8694</v>
      </c>
      <c r="AL2" s="158" t="s">
        <v>8695</v>
      </c>
      <c r="AM2" s="209"/>
      <c r="AN2" s="159"/>
      <c r="AO2" s="175" t="s">
        <v>8696</v>
      </c>
      <c r="AP2" s="176"/>
      <c r="AQ2" s="176"/>
      <c r="AR2" s="176"/>
      <c r="AS2" s="176"/>
      <c r="AT2" s="176"/>
      <c r="AU2" s="176"/>
      <c r="AV2" s="176"/>
      <c r="AW2" s="162" t="s">
        <v>8644</v>
      </c>
    </row>
    <row r="3" spans="1:49" ht="39" thickBot="1" x14ac:dyDescent="0.3">
      <c r="A3" s="167"/>
      <c r="B3" s="146"/>
      <c r="C3" s="148"/>
      <c r="D3" s="139"/>
      <c r="E3" s="140"/>
      <c r="F3" s="150"/>
      <c r="G3" s="150"/>
      <c r="H3" s="140"/>
      <c r="I3" s="174"/>
      <c r="J3" s="150"/>
      <c r="K3" s="140"/>
      <c r="L3" s="161"/>
      <c r="M3" s="167"/>
      <c r="N3" s="152"/>
      <c r="O3" s="144"/>
      <c r="P3" s="150"/>
      <c r="Q3" s="152"/>
      <c r="R3" s="144"/>
      <c r="S3" s="150"/>
      <c r="T3" s="152"/>
      <c r="U3" s="144"/>
      <c r="V3" s="144"/>
      <c r="W3" s="144"/>
      <c r="X3" s="146"/>
      <c r="Y3" s="152"/>
      <c r="Z3" s="140"/>
      <c r="AA3" s="154"/>
      <c r="AB3" s="154"/>
      <c r="AC3" s="117" t="s">
        <v>8852</v>
      </c>
      <c r="AD3" s="165"/>
      <c r="AE3" s="152"/>
      <c r="AF3" s="140"/>
      <c r="AG3" s="167"/>
      <c r="AH3" s="144"/>
      <c r="AI3" s="146"/>
      <c r="AJ3" s="169"/>
      <c r="AK3" s="169"/>
      <c r="AL3" s="60" t="s">
        <v>8774</v>
      </c>
      <c r="AM3" s="60" t="s">
        <v>8698</v>
      </c>
      <c r="AN3" s="61" t="s">
        <v>8699</v>
      </c>
      <c r="AO3" s="62" t="s">
        <v>8790</v>
      </c>
      <c r="AP3" s="63" t="s">
        <v>8791</v>
      </c>
      <c r="AQ3" s="63" t="s">
        <v>8853</v>
      </c>
      <c r="AR3" s="63" t="s">
        <v>8854</v>
      </c>
      <c r="AS3" s="63" t="s">
        <v>8855</v>
      </c>
      <c r="AT3" s="63" t="s">
        <v>8856</v>
      </c>
      <c r="AU3" s="63" t="s">
        <v>8857</v>
      </c>
      <c r="AV3" s="63" t="s">
        <v>8858</v>
      </c>
      <c r="AW3" s="163"/>
    </row>
    <row r="4" spans="1:49" ht="26.25" thickBot="1" x14ac:dyDescent="0.3">
      <c r="A4" s="18" t="s">
        <v>8562</v>
      </c>
      <c r="B4" s="19" t="s">
        <v>28</v>
      </c>
      <c r="C4" s="20" t="s">
        <v>8565</v>
      </c>
      <c r="D4" s="23" t="s">
        <v>18192</v>
      </c>
      <c r="E4" s="23" t="s">
        <v>8567</v>
      </c>
      <c r="F4" s="22" t="s">
        <v>8566</v>
      </c>
      <c r="G4" s="22" t="s">
        <v>6494</v>
      </c>
      <c r="H4" s="23" t="s">
        <v>7082</v>
      </c>
      <c r="I4" s="34" t="s">
        <v>8569</v>
      </c>
      <c r="J4" s="31" t="s">
        <v>8568</v>
      </c>
      <c r="K4" s="23" t="s">
        <v>8571</v>
      </c>
      <c r="L4" s="22" t="s">
        <v>8570</v>
      </c>
      <c r="M4" s="20" t="s">
        <v>76</v>
      </c>
      <c r="N4" s="36" t="s">
        <v>77</v>
      </c>
      <c r="O4" s="23" t="s">
        <v>79</v>
      </c>
      <c r="P4" s="31" t="s">
        <v>78</v>
      </c>
      <c r="Q4" s="36" t="s">
        <v>80</v>
      </c>
      <c r="R4" s="23" t="s">
        <v>82</v>
      </c>
      <c r="S4" s="31" t="s">
        <v>81</v>
      </c>
      <c r="T4" s="36" t="s">
        <v>83</v>
      </c>
      <c r="U4" s="23" t="s">
        <v>7</v>
      </c>
      <c r="V4" s="23" t="s">
        <v>8572</v>
      </c>
      <c r="W4" s="64" t="s">
        <v>84</v>
      </c>
      <c r="X4" s="64" t="s">
        <v>85</v>
      </c>
      <c r="Y4" s="36" t="s">
        <v>8573</v>
      </c>
      <c r="Z4" s="23" t="s">
        <v>8711</v>
      </c>
      <c r="AA4" s="23" t="s">
        <v>7153</v>
      </c>
      <c r="AB4" s="64" t="s">
        <v>8376</v>
      </c>
      <c r="AC4" s="64" t="s">
        <v>48</v>
      </c>
      <c r="AD4" s="36" t="s">
        <v>8574</v>
      </c>
      <c r="AE4" s="65" t="s">
        <v>7155</v>
      </c>
      <c r="AF4" s="66" t="s">
        <v>8576</v>
      </c>
      <c r="AG4" s="20" t="s">
        <v>8577</v>
      </c>
      <c r="AH4" s="23" t="s">
        <v>8578</v>
      </c>
      <c r="AI4" s="67" t="s">
        <v>0</v>
      </c>
      <c r="AJ4" s="68" t="s">
        <v>8579</v>
      </c>
      <c r="AK4" s="69" t="s">
        <v>8580</v>
      </c>
      <c r="AL4" s="23" t="s">
        <v>24</v>
      </c>
      <c r="AM4" s="23" t="s">
        <v>8581</v>
      </c>
      <c r="AN4" s="23" t="s">
        <v>8588</v>
      </c>
      <c r="AO4" s="20" t="s">
        <v>8814</v>
      </c>
      <c r="AP4" s="23" t="s">
        <v>8815</v>
      </c>
      <c r="AQ4" s="23" t="s">
        <v>8859</v>
      </c>
      <c r="AR4" s="23" t="s">
        <v>8860</v>
      </c>
      <c r="AS4" s="23" t="s">
        <v>8861</v>
      </c>
      <c r="AT4" s="23" t="s">
        <v>8862</v>
      </c>
      <c r="AU4" s="23" t="s">
        <v>8863</v>
      </c>
      <c r="AV4" s="23" t="s">
        <v>8864</v>
      </c>
      <c r="AW4" s="20" t="s">
        <v>8589</v>
      </c>
    </row>
    <row r="5" spans="1:49" x14ac:dyDescent="0.25">
      <c r="A5" s="4"/>
      <c r="B5" s="75"/>
      <c r="C5" s="1"/>
      <c r="D5" s="2"/>
      <c r="E5" s="2"/>
      <c r="F5" s="90" t="str">
        <f>IF(NOT(ISBLANK(T5W_SAL[[#This Row],['#org+leader]])),VLOOKUP(T5W_SAL[[#This Row],['#org+leader]],Organizaciones!$A:$C,3,FALSE),"")</f>
        <v/>
      </c>
      <c r="G5" s="3" t="str">
        <f>IF(AND(NOT(ISBLANK(T5W_SAL[[#This Row],['#org+leader]])),T5W_SAL[[#This Row],['#meta+hrp]]="Sí"),
VLOOKUP(CONCATENATE($A$1, " # ",VLOOKUP( T5W_SAL[[#This Row],['#org+leader]],Clusters___Org[['#organization+name+selected]:['#meta+check_cluster_org]],2,FALSE)), Clusters___Org['#meta+check_cluster_org],1,FALSE),"")</f>
        <v/>
      </c>
      <c r="H5" s="2"/>
      <c r="I5" s="74" t="str" cm="1">
        <f t="array" ref="I5">IF(NOT(ISBLANK(T5W_SAL[[#This Row],['#project+code_name]])),VALUE(VLOOKUP(LEFT(T5W_SAL[[#This Row],['#project+code_name]],255),LEFT(Cluster___Org___Projects[['#project+code_name]:['#project+id]],255),2,FALSE)),"")</f>
        <v/>
      </c>
      <c r="J5"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5" s="2"/>
      <c r="L5" s="108" t="str">
        <f>IF(NOT(ISBLANK(T5W_SAL[[#This Row],['#org+impl]])),VLOOKUP(T5W_SAL[[#This Row],['#org+impl]],Organizaciones!$A:$C,3,FALSE),"")</f>
        <v/>
      </c>
      <c r="M5" s="1"/>
      <c r="N5" s="35" t="str" cm="1">
        <f t="array" aca="1" ref="N5" ca="1">IF(NOT(ISBLANK(T5W_SAL[[#This Row],['#adm1+name]])),
OFFSET(Admin1_1[[#Headers],['#adm1+name]],MATCH(T5W_SAL[[#This Row],['#adm1+name]],Admin1,0),1),
IF(ISNA(VLOOKUP(LEFT(T5W_SAL[[#This Row],['#project+code_name]],15),LEFT(Cluster___Org___Projects[['#project+code_name]:['#project+id]],15),2,FALSE))&lt;&gt;"", "","")
)</f>
        <v/>
      </c>
      <c r="O5" s="2"/>
      <c r="P5" s="70" t="str" cm="1">
        <f t="array" ref="P5">IF(NOT(ISBLANK(T5W_SAL[[#This Row],['#adm2+name]])),
CONCATENATE(T5W_SAL[[#This Row],['#adm1+code]],"-",T5W_SAL[[#This Row],['#adm2+name]]),
IF(ISNA(VLOOKUP(LEFT(T5W_SAL[[#This Row],['#project+code_name]],15),LEFT(Cluster___Org___Projects[['#project+code_name]:['#project+id]],15),2,FALSE))&lt;&gt;"", "","")
)</f>
        <v/>
      </c>
      <c r="Q5" s="35" t="str" cm="1">
        <f t="array" ref="Q5">IF(NOT(ISBLANK(T5W_SAL[[#This Row],['#adm2+name]])),
VLOOKUP(T5W_SAL[[#This Row],['#meta+check_adm1code_adm2name]],Admin2_1[#All],5,FALSE),
IF(ISNA(VLOOKUP(LEFT(T5W_SAL[[#This Row],['#project+code_name]],15),LEFT(Cluster___Org___Projects[['#project+code_name]:['#project+id]],15),2,FALSE))&lt;&gt;"", "","")
)</f>
        <v/>
      </c>
      <c r="R5" s="2"/>
      <c r="S5" s="70" t="str" cm="1">
        <f t="array" ref="S5">IF(NOT(ISBLANK(T5W_SAL[[#This Row],['#adm3+name]])),
CONCATENATE(T5W_SAL[[#This Row],['#adm2+code]],"-",T5W_SAL[[#This Row],['#adm3+name]]),
IF(ISNA(VLOOKUP(LEFT(T5W_SAL[[#This Row],['#project+code_name]],15),LEFT(Cluster___Org___Projects[['#project+code_name]:['#project+id]],15),2,FALSE))&lt;&gt;"", "","")
)</f>
        <v/>
      </c>
      <c r="T5" s="35" t="str" cm="1">
        <f t="array" ref="T5">IF(NOT(ISBLANK(T5W_SAL[[#This Row],['#adm3+name]])),
VLOOKUP(T5W_SAL[[#This Row],['#meta+check_adm2code_adm3name]],Admin3_1[#All],5,FALSE),
IF(ISNA(VLOOKUP(LEFT(T5W_SAL[[#This Row],['#project+code_name]],15),LEFT(Cluster___Org___Projects[['#project+code_name]:['#project+id]],15),2,FALSE))&lt;&gt;"", "","")
)</f>
        <v/>
      </c>
      <c r="U5" s="57"/>
      <c r="V5" s="2"/>
      <c r="W5" s="95"/>
      <c r="X5" s="96"/>
      <c r="Y5" s="35"/>
      <c r="Z5" s="2"/>
      <c r="AA5" s="2"/>
      <c r="AB5" s="2"/>
      <c r="AC5" s="113"/>
      <c r="AD5" s="3" t="str" cm="1">
        <f t="array" ref="AD5">IF(T5W_SAL[[#This Row],['#activity+name+selected]]&lt;&gt;"",VLOOKUP(LEFT(T5W_SAL[[#This Row],['#activity+name+selected]],255),LEFT(Logframe[['#activity+name+selected]:['#activity+indicator+unit]],255),2,FALSE),"")</f>
        <v/>
      </c>
      <c r="AE5" s="3" t="str" cm="1">
        <f t="array" ref="AE5">IF(T5W_SAL[[#This Row],['#activity+name+selected]]&lt;&gt;"",VLOOKUP(LEFT(T5W_SAL[[#This Row],['#activity+name+selected]],255),LEFT(Logframe[['#activity+name+selected]:['#activity+indicator+unit]],255),5,FALSE),"")</f>
        <v/>
      </c>
      <c r="AF5" s="38"/>
      <c r="AG5" s="5"/>
      <c r="AH5" s="6"/>
      <c r="AI5" s="45"/>
      <c r="AJ5" s="46"/>
      <c r="AK5" s="27"/>
      <c r="AL5" s="93"/>
      <c r="AM5" s="41"/>
      <c r="AN5" s="42"/>
      <c r="AO5" s="27"/>
      <c r="AP5" s="27"/>
      <c r="AQ5" s="27"/>
      <c r="AR5" s="51"/>
      <c r="AS5" s="27"/>
      <c r="AT5" s="51"/>
      <c r="AU5" s="27"/>
      <c r="AV5" s="30"/>
      <c r="AW5" s="1"/>
    </row>
    <row r="6" spans="1:49" x14ac:dyDescent="0.25">
      <c r="A6" s="4"/>
      <c r="B6" s="75"/>
      <c r="C6" s="1"/>
      <c r="D6" s="2"/>
      <c r="E6" s="2"/>
      <c r="F6" s="90" t="str">
        <f>IF(NOT(ISBLANK(T5W_SAL[[#This Row],['#org+leader]])),VLOOKUP(T5W_SAL[[#This Row],['#org+leader]],Organizaciones!$A:$C,3,FALSE),"")</f>
        <v/>
      </c>
      <c r="G6" s="3" t="str">
        <f>IF(AND(NOT(ISBLANK(T5W_SAL[[#This Row],['#org+leader]])),T5W_SAL[[#This Row],['#meta+hrp]]="Sí"),
VLOOKUP(CONCATENATE($A$1, " # ",VLOOKUP( T5W_SAL[[#This Row],['#org+leader]],Clusters___Org[['#organization+name+selected]:['#meta+check_cluster_org]],2,FALSE)), Clusters___Org['#meta+check_cluster_org],1,FALSE),"")</f>
        <v/>
      </c>
      <c r="H6" s="2"/>
      <c r="I6" s="74" t="str" cm="1">
        <f t="array" ref="I6">IF(NOT(ISBLANK(T5W_SAL[[#This Row],['#project+code_name]])),VALUE(VLOOKUP(LEFT(T5W_SAL[[#This Row],['#project+code_name]],255),LEFT(Cluster___Org___Projects[['#project+code_name]:['#project+id]],255),2,FALSE)),"")</f>
        <v/>
      </c>
      <c r="J6"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6" s="2"/>
      <c r="L6" s="108" t="str">
        <f>IF(NOT(ISBLANK(T5W_SAL[[#This Row],['#org+impl]])),VLOOKUP(T5W_SAL[[#This Row],['#org+impl]],Organizaciones!$A:$C,3,FALSE),"")</f>
        <v/>
      </c>
      <c r="M6" s="1"/>
      <c r="N6" s="35" t="str" cm="1">
        <f t="array" aca="1" ref="N6" ca="1">IF(NOT(ISBLANK(T5W_SAL[[#This Row],['#adm1+name]])),
OFFSET(Admin1_1[[#Headers],['#adm1+name]],MATCH(T5W_SAL[[#This Row],['#adm1+name]],Admin1,0),1),
IF(ISNA(VLOOKUP(LEFT(T5W_SAL[[#This Row],['#project+code_name]],15),LEFT(Cluster___Org___Projects[['#project+code_name]:['#project+id]],15),2,FALSE))&lt;&gt;"", "","")
)</f>
        <v/>
      </c>
      <c r="O6" s="2"/>
      <c r="P6" s="70" t="str" cm="1">
        <f t="array" ref="P6">IF(NOT(ISBLANK(T5W_SAL[[#This Row],['#adm2+name]])),
CONCATENATE(T5W_SAL[[#This Row],['#adm1+code]],"-",T5W_SAL[[#This Row],['#adm2+name]]),
IF(ISNA(VLOOKUP(LEFT(T5W_SAL[[#This Row],['#project+code_name]],15),LEFT(Cluster___Org___Projects[['#project+code_name]:['#project+id]],15),2,FALSE))&lt;&gt;"", "","")
)</f>
        <v/>
      </c>
      <c r="Q6" s="35" t="str" cm="1">
        <f t="array" ref="Q6">IF(NOT(ISBLANK(T5W_SAL[[#This Row],['#adm2+name]])),
VLOOKUP(T5W_SAL[[#This Row],['#meta+check_adm1code_adm2name]],Admin2_1[#All],5,FALSE),
IF(ISNA(VLOOKUP(LEFT(T5W_SAL[[#This Row],['#project+code_name]],15),LEFT(Cluster___Org___Projects[['#project+code_name]:['#project+id]],15),2,FALSE))&lt;&gt;"", "","")
)</f>
        <v/>
      </c>
      <c r="R6" s="2"/>
      <c r="S6" s="70" t="str" cm="1">
        <f t="array" ref="S6">IF(NOT(ISBLANK(T5W_SAL[[#This Row],['#adm3+name]])),
CONCATENATE(T5W_SAL[[#This Row],['#adm2+code]],"-",T5W_SAL[[#This Row],['#adm3+name]]),
IF(ISNA(VLOOKUP(LEFT(T5W_SAL[[#This Row],['#project+code_name]],15),LEFT(Cluster___Org___Projects[['#project+code_name]:['#project+id]],15),2,FALSE))&lt;&gt;"", "","")
)</f>
        <v/>
      </c>
      <c r="T6" s="35" t="str" cm="1">
        <f t="array" ref="T6">IF(NOT(ISBLANK(T5W_SAL[[#This Row],['#adm3+name]])),
VLOOKUP(T5W_SAL[[#This Row],['#meta+check_adm2code_adm3name]],Admin3_1[#All],5,FALSE),
IF(ISNA(VLOOKUP(LEFT(T5W_SAL[[#This Row],['#project+code_name]],15),LEFT(Cluster___Org___Projects[['#project+code_name]:['#project+id]],15),2,FALSE))&lt;&gt;"", "","")
)</f>
        <v/>
      </c>
      <c r="U6" s="57"/>
      <c r="V6" s="2"/>
      <c r="W6" s="95"/>
      <c r="X6" s="96"/>
      <c r="Y6" s="35"/>
      <c r="Z6" s="2"/>
      <c r="AA6" s="2"/>
      <c r="AB6" s="2"/>
      <c r="AC6" s="113"/>
      <c r="AD6" s="3" t="str" cm="1">
        <f t="array" ref="AD6">IF(T5W_SAL[[#This Row],['#activity+name+selected]]&lt;&gt;"",VLOOKUP(LEFT(T5W_SAL[[#This Row],['#activity+name+selected]],255),LEFT(Logframe[['#activity+name+selected]:['#activity+indicator+unit]],255),2,FALSE),"")</f>
        <v/>
      </c>
      <c r="AE6" s="3" t="str" cm="1">
        <f t="array" ref="AE6">IF(T5W_SAL[[#This Row],['#activity+name+selected]]&lt;&gt;"",VLOOKUP(LEFT(T5W_SAL[[#This Row],['#activity+name+selected]],255),LEFT(Logframe[['#activity+name+selected]:['#activity+indicator+unit]],255),5,FALSE),"")</f>
        <v/>
      </c>
      <c r="AF6" s="38"/>
      <c r="AG6" s="5"/>
      <c r="AH6" s="6"/>
      <c r="AI6" s="44"/>
      <c r="AJ6" s="47"/>
      <c r="AK6" s="27"/>
      <c r="AL6" s="93"/>
      <c r="AM6" s="41"/>
      <c r="AN6" s="42"/>
      <c r="AO6" s="27"/>
      <c r="AP6" s="27"/>
      <c r="AQ6" s="27"/>
      <c r="AR6" s="52"/>
      <c r="AS6" s="27"/>
      <c r="AT6" s="52"/>
      <c r="AU6" s="27"/>
      <c r="AV6" s="30"/>
      <c r="AW6" s="1"/>
    </row>
    <row r="7" spans="1:49" x14ac:dyDescent="0.25">
      <c r="A7" s="4"/>
      <c r="B7" s="75"/>
      <c r="C7" s="1"/>
      <c r="D7" s="2"/>
      <c r="E7" s="2"/>
      <c r="F7" s="90" t="str">
        <f>IF(NOT(ISBLANK(T5W_SAL[[#This Row],['#org+leader]])),VLOOKUP(T5W_SAL[[#This Row],['#org+leader]],Organizaciones!$A:$C,3,FALSE),"")</f>
        <v/>
      </c>
      <c r="G7" s="3" t="str">
        <f>IF(AND(NOT(ISBLANK(T5W_SAL[[#This Row],['#org+leader]])),T5W_SAL[[#This Row],['#meta+hrp]]="Sí"),
VLOOKUP(CONCATENATE($A$1, " # ",VLOOKUP( T5W_SAL[[#This Row],['#org+leader]],Clusters___Org[['#organization+name+selected]:['#meta+check_cluster_org]],2,FALSE)), Clusters___Org['#meta+check_cluster_org],1,FALSE),"")</f>
        <v/>
      </c>
      <c r="H7" s="2"/>
      <c r="I7" s="74" t="str" cm="1">
        <f t="array" ref="I7">IF(NOT(ISBLANK(T5W_SAL[[#This Row],['#project+code_name]])),VALUE(VLOOKUP(LEFT(T5W_SAL[[#This Row],['#project+code_name]],255),LEFT(Cluster___Org___Projects[['#project+code_name]:['#project+id]],255),2,FALSE)),"")</f>
        <v/>
      </c>
      <c r="J7"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7" s="2"/>
      <c r="L7" s="108" t="str">
        <f>IF(NOT(ISBLANK(T5W_SAL[[#This Row],['#org+impl]])),VLOOKUP(T5W_SAL[[#This Row],['#org+impl]],Organizaciones!$A:$C,3,FALSE),"")</f>
        <v/>
      </c>
      <c r="M7" s="1"/>
      <c r="N7" s="35" t="str" cm="1">
        <f t="array" aca="1" ref="N7" ca="1">IF(NOT(ISBLANK(T5W_SAL[[#This Row],['#adm1+name]])),
OFFSET(Admin1_1[[#Headers],['#adm1+name]],MATCH(T5W_SAL[[#This Row],['#adm1+name]],Admin1,0),1),
IF(ISNA(VLOOKUP(LEFT(T5W_SAL[[#This Row],['#project+code_name]],15),LEFT(Cluster___Org___Projects[['#project+code_name]:['#project+id]],15),2,FALSE))&lt;&gt;"", "","")
)</f>
        <v/>
      </c>
      <c r="O7" s="2"/>
      <c r="P7" s="70" t="str" cm="1">
        <f t="array" ref="P7">IF(NOT(ISBLANK(T5W_SAL[[#This Row],['#adm2+name]])),
CONCATENATE(T5W_SAL[[#This Row],['#adm1+code]],"-",T5W_SAL[[#This Row],['#adm2+name]]),
IF(ISNA(VLOOKUP(LEFT(T5W_SAL[[#This Row],['#project+code_name]],15),LEFT(Cluster___Org___Projects[['#project+code_name]:['#project+id]],15),2,FALSE))&lt;&gt;"", "","")
)</f>
        <v/>
      </c>
      <c r="Q7" s="35" t="str" cm="1">
        <f t="array" ref="Q7">IF(NOT(ISBLANK(T5W_SAL[[#This Row],['#adm2+name]])),
VLOOKUP(T5W_SAL[[#This Row],['#meta+check_adm1code_adm2name]],Admin2_1[#All],5,FALSE),
IF(ISNA(VLOOKUP(LEFT(T5W_SAL[[#This Row],['#project+code_name]],15),LEFT(Cluster___Org___Projects[['#project+code_name]:['#project+id]],15),2,FALSE))&lt;&gt;"", "","")
)</f>
        <v/>
      </c>
      <c r="R7" s="2"/>
      <c r="S7" s="70" t="str" cm="1">
        <f t="array" ref="S7">IF(NOT(ISBLANK(T5W_SAL[[#This Row],['#adm3+name]])),
CONCATENATE(T5W_SAL[[#This Row],['#adm2+code]],"-",T5W_SAL[[#This Row],['#adm3+name]]),
IF(ISNA(VLOOKUP(LEFT(T5W_SAL[[#This Row],['#project+code_name]],15),LEFT(Cluster___Org___Projects[['#project+code_name]:['#project+id]],15),2,FALSE))&lt;&gt;"", "","")
)</f>
        <v/>
      </c>
      <c r="T7" s="35" t="str" cm="1">
        <f t="array" ref="T7">IF(NOT(ISBLANK(T5W_SAL[[#This Row],['#adm3+name]])),
VLOOKUP(T5W_SAL[[#This Row],['#meta+check_adm2code_adm3name]],Admin3_1[#All],5,FALSE),
IF(ISNA(VLOOKUP(LEFT(T5W_SAL[[#This Row],['#project+code_name]],15),LEFT(Cluster___Org___Projects[['#project+code_name]:['#project+id]],15),2,FALSE))&lt;&gt;"", "","")
)</f>
        <v/>
      </c>
      <c r="U7" s="57"/>
      <c r="V7" s="2"/>
      <c r="W7" s="95"/>
      <c r="X7" s="96"/>
      <c r="Y7" s="35"/>
      <c r="Z7" s="2"/>
      <c r="AA7" s="2"/>
      <c r="AB7" s="2"/>
      <c r="AC7" s="113"/>
      <c r="AD7" s="3" t="str" cm="1">
        <f t="array" ref="AD7">IF(T5W_SAL[[#This Row],['#activity+name+selected]]&lt;&gt;"",VLOOKUP(LEFT(T5W_SAL[[#This Row],['#activity+name+selected]],255),LEFT(Logframe[['#activity+name+selected]:['#activity+indicator+unit]],255),2,FALSE),"")</f>
        <v/>
      </c>
      <c r="AE7" s="3" t="str" cm="1">
        <f t="array" ref="AE7">IF(T5W_SAL[[#This Row],['#activity+name+selected]]&lt;&gt;"",VLOOKUP(LEFT(T5W_SAL[[#This Row],['#activity+name+selected]],255),LEFT(Logframe[['#activity+name+selected]:['#activity+indicator+unit]],255),5,FALSE),"")</f>
        <v/>
      </c>
      <c r="AF7" s="38"/>
      <c r="AG7" s="5"/>
      <c r="AH7" s="6"/>
      <c r="AI7" s="44"/>
      <c r="AJ7" s="47"/>
      <c r="AK7" s="27"/>
      <c r="AL7" s="93"/>
      <c r="AM7" s="41"/>
      <c r="AN7" s="42"/>
      <c r="AO7" s="27"/>
      <c r="AP7" s="27"/>
      <c r="AQ7" s="27"/>
      <c r="AR7" s="52"/>
      <c r="AS7" s="27"/>
      <c r="AT7" s="52"/>
      <c r="AU7" s="27"/>
      <c r="AV7" s="30"/>
      <c r="AW7" s="1"/>
    </row>
    <row r="8" spans="1:49" x14ac:dyDescent="0.25">
      <c r="A8" s="4"/>
      <c r="B8" s="75"/>
      <c r="C8" s="1"/>
      <c r="D8" s="2"/>
      <c r="E8" s="2"/>
      <c r="F8" s="90" t="str">
        <f>IF(NOT(ISBLANK(T5W_SAL[[#This Row],['#org+leader]])),VLOOKUP(T5W_SAL[[#This Row],['#org+leader]],Organizaciones!$A:$C,3,FALSE),"")</f>
        <v/>
      </c>
      <c r="G8" s="3" t="str">
        <f>IF(AND(NOT(ISBLANK(T5W_SAL[[#This Row],['#org+leader]])),T5W_SAL[[#This Row],['#meta+hrp]]="Sí"),
VLOOKUP(CONCATENATE($A$1, " # ",VLOOKUP( T5W_SAL[[#This Row],['#org+leader]],Clusters___Org[['#organization+name+selected]:['#meta+check_cluster_org]],2,FALSE)), Clusters___Org['#meta+check_cluster_org],1,FALSE),"")</f>
        <v/>
      </c>
      <c r="H8" s="2"/>
      <c r="I8" s="74" t="str" cm="1">
        <f t="array" ref="I8">IF(NOT(ISBLANK(T5W_SAL[[#This Row],['#project+code_name]])),VALUE(VLOOKUP(LEFT(T5W_SAL[[#This Row],['#project+code_name]],255),LEFT(Cluster___Org___Projects[['#project+code_name]:['#project+id]],255),2,FALSE)),"")</f>
        <v/>
      </c>
      <c r="J8"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8" s="2"/>
      <c r="L8" s="108" t="str">
        <f>IF(NOT(ISBLANK(T5W_SAL[[#This Row],['#org+impl]])),VLOOKUP(T5W_SAL[[#This Row],['#org+impl]],Organizaciones!$A:$C,3,FALSE),"")</f>
        <v/>
      </c>
      <c r="M8" s="1"/>
      <c r="N8" s="35" t="str" cm="1">
        <f t="array" aca="1" ref="N8" ca="1">IF(NOT(ISBLANK(T5W_SAL[[#This Row],['#adm1+name]])),
OFFSET(Admin1_1[[#Headers],['#adm1+name]],MATCH(T5W_SAL[[#This Row],['#adm1+name]],Admin1,0),1),
IF(ISNA(VLOOKUP(LEFT(T5W_SAL[[#This Row],['#project+code_name]],15),LEFT(Cluster___Org___Projects[['#project+code_name]:['#project+id]],15),2,FALSE))&lt;&gt;"", "","")
)</f>
        <v/>
      </c>
      <c r="O8" s="2"/>
      <c r="P8" s="70" t="str" cm="1">
        <f t="array" ref="P8">IF(NOT(ISBLANK(T5W_SAL[[#This Row],['#adm2+name]])),
CONCATENATE(T5W_SAL[[#This Row],['#adm1+code]],"-",T5W_SAL[[#This Row],['#adm2+name]]),
IF(ISNA(VLOOKUP(LEFT(T5W_SAL[[#This Row],['#project+code_name]],15),LEFT(Cluster___Org___Projects[['#project+code_name]:['#project+id]],15),2,FALSE))&lt;&gt;"", "","")
)</f>
        <v/>
      </c>
      <c r="Q8" s="35" t="str" cm="1">
        <f t="array" ref="Q8">IF(NOT(ISBLANK(T5W_SAL[[#This Row],['#adm2+name]])),
VLOOKUP(T5W_SAL[[#This Row],['#meta+check_adm1code_adm2name]],Admin2_1[#All],5,FALSE),
IF(ISNA(VLOOKUP(LEFT(T5W_SAL[[#This Row],['#project+code_name]],15),LEFT(Cluster___Org___Projects[['#project+code_name]:['#project+id]],15),2,FALSE))&lt;&gt;"", "","")
)</f>
        <v/>
      </c>
      <c r="R8" s="2"/>
      <c r="S8" s="70" t="str" cm="1">
        <f t="array" ref="S8">IF(NOT(ISBLANK(T5W_SAL[[#This Row],['#adm3+name]])),
CONCATENATE(T5W_SAL[[#This Row],['#adm2+code]],"-",T5W_SAL[[#This Row],['#adm3+name]]),
IF(ISNA(VLOOKUP(LEFT(T5W_SAL[[#This Row],['#project+code_name]],15),LEFT(Cluster___Org___Projects[['#project+code_name]:['#project+id]],15),2,FALSE))&lt;&gt;"", "","")
)</f>
        <v/>
      </c>
      <c r="T8" s="35" t="str" cm="1">
        <f t="array" ref="T8">IF(NOT(ISBLANK(T5W_SAL[[#This Row],['#adm3+name]])),
VLOOKUP(T5W_SAL[[#This Row],['#meta+check_adm2code_adm3name]],Admin3_1[#All],5,FALSE),
IF(ISNA(VLOOKUP(LEFT(T5W_SAL[[#This Row],['#project+code_name]],15),LEFT(Cluster___Org___Projects[['#project+code_name]:['#project+id]],15),2,FALSE))&lt;&gt;"", "","")
)</f>
        <v/>
      </c>
      <c r="U8" s="57"/>
      <c r="V8" s="2"/>
      <c r="W8" s="95"/>
      <c r="X8" s="96"/>
      <c r="Y8" s="35"/>
      <c r="Z8" s="2"/>
      <c r="AA8" s="2"/>
      <c r="AB8" s="2"/>
      <c r="AC8" s="113"/>
      <c r="AD8" s="3" t="str" cm="1">
        <f t="array" ref="AD8">IF(T5W_SAL[[#This Row],['#activity+name+selected]]&lt;&gt;"",VLOOKUP(LEFT(T5W_SAL[[#This Row],['#activity+name+selected]],255),LEFT(Logframe[['#activity+name+selected]:['#activity+indicator+unit]],255),2,FALSE),"")</f>
        <v/>
      </c>
      <c r="AE8" s="3" t="str" cm="1">
        <f t="array" ref="AE8">IF(T5W_SAL[[#This Row],['#activity+name+selected]]&lt;&gt;"",VLOOKUP(LEFT(T5W_SAL[[#This Row],['#activity+name+selected]],255),LEFT(Logframe[['#activity+name+selected]:['#activity+indicator+unit]],255),5,FALSE),"")</f>
        <v/>
      </c>
      <c r="AF8" s="38"/>
      <c r="AG8" s="5"/>
      <c r="AH8" s="6"/>
      <c r="AI8" s="44"/>
      <c r="AJ8" s="47"/>
      <c r="AK8" s="27"/>
      <c r="AL8" s="93"/>
      <c r="AM8" s="41"/>
      <c r="AN8" s="42"/>
      <c r="AO8" s="27"/>
      <c r="AP8" s="27"/>
      <c r="AQ8" s="27"/>
      <c r="AR8" s="52"/>
      <c r="AS8" s="27"/>
      <c r="AT8" s="52"/>
      <c r="AU8" s="27"/>
      <c r="AV8" s="30"/>
      <c r="AW8" s="1"/>
    </row>
    <row r="9" spans="1:49" x14ac:dyDescent="0.25">
      <c r="A9" s="4"/>
      <c r="B9" s="75"/>
      <c r="C9" s="1"/>
      <c r="D9" s="2"/>
      <c r="E9" s="2"/>
      <c r="F9" s="90" t="str">
        <f>IF(NOT(ISBLANK(T5W_SAL[[#This Row],['#org+leader]])),VLOOKUP(T5W_SAL[[#This Row],['#org+leader]],Organizaciones!$A:$C,3,FALSE),"")</f>
        <v/>
      </c>
      <c r="G9" s="3" t="str">
        <f>IF(AND(NOT(ISBLANK(T5W_SAL[[#This Row],['#org+leader]])),T5W_SAL[[#This Row],['#meta+hrp]]="Sí"),
VLOOKUP(CONCATENATE($A$1, " # ",VLOOKUP( T5W_SAL[[#This Row],['#org+leader]],Clusters___Org[['#organization+name+selected]:['#meta+check_cluster_org]],2,FALSE)), Clusters___Org['#meta+check_cluster_org],1,FALSE),"")</f>
        <v/>
      </c>
      <c r="H9" s="2"/>
      <c r="I9" s="74" t="str" cm="1">
        <f t="array" ref="I9">IF(NOT(ISBLANK(T5W_SAL[[#This Row],['#project+code_name]])),VALUE(VLOOKUP(LEFT(T5W_SAL[[#This Row],['#project+code_name]],255),LEFT(Cluster___Org___Projects[['#project+code_name]:['#project+id]],255),2,FALSE)),"")</f>
        <v/>
      </c>
      <c r="J9"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9" s="2"/>
      <c r="L9" s="108" t="str">
        <f>IF(NOT(ISBLANK(T5W_SAL[[#This Row],['#org+impl]])),VLOOKUP(T5W_SAL[[#This Row],['#org+impl]],Organizaciones!$A:$C,3,FALSE),"")</f>
        <v/>
      </c>
      <c r="M9" s="1"/>
      <c r="N9" s="35" t="str" cm="1">
        <f t="array" aca="1" ref="N9" ca="1">IF(NOT(ISBLANK(T5W_SAL[[#This Row],['#adm1+name]])),
OFFSET(Admin1_1[[#Headers],['#adm1+name]],MATCH(T5W_SAL[[#This Row],['#adm1+name]],Admin1,0),1),
IF(ISNA(VLOOKUP(LEFT(T5W_SAL[[#This Row],['#project+code_name]],15),LEFT(Cluster___Org___Projects[['#project+code_name]:['#project+id]],15),2,FALSE))&lt;&gt;"", "","")
)</f>
        <v/>
      </c>
      <c r="O9" s="2"/>
      <c r="P9" s="70" t="str" cm="1">
        <f t="array" ref="P9">IF(NOT(ISBLANK(T5W_SAL[[#This Row],['#adm2+name]])),
CONCATENATE(T5W_SAL[[#This Row],['#adm1+code]],"-",T5W_SAL[[#This Row],['#adm2+name]]),
IF(ISNA(VLOOKUP(LEFT(T5W_SAL[[#This Row],['#project+code_name]],15),LEFT(Cluster___Org___Projects[['#project+code_name]:['#project+id]],15),2,FALSE))&lt;&gt;"", "","")
)</f>
        <v/>
      </c>
      <c r="Q9" s="35" t="str" cm="1">
        <f t="array" ref="Q9">IF(NOT(ISBLANK(T5W_SAL[[#This Row],['#adm2+name]])),
VLOOKUP(T5W_SAL[[#This Row],['#meta+check_adm1code_adm2name]],Admin2_1[#All],5,FALSE),
IF(ISNA(VLOOKUP(LEFT(T5W_SAL[[#This Row],['#project+code_name]],15),LEFT(Cluster___Org___Projects[['#project+code_name]:['#project+id]],15),2,FALSE))&lt;&gt;"", "","")
)</f>
        <v/>
      </c>
      <c r="R9" s="2"/>
      <c r="S9" s="70" t="str" cm="1">
        <f t="array" ref="S9">IF(NOT(ISBLANK(T5W_SAL[[#This Row],['#adm3+name]])),
CONCATENATE(T5W_SAL[[#This Row],['#adm2+code]],"-",T5W_SAL[[#This Row],['#adm3+name]]),
IF(ISNA(VLOOKUP(LEFT(T5W_SAL[[#This Row],['#project+code_name]],15),LEFT(Cluster___Org___Projects[['#project+code_name]:['#project+id]],15),2,FALSE))&lt;&gt;"", "","")
)</f>
        <v/>
      </c>
      <c r="T9" s="35" t="str" cm="1">
        <f t="array" ref="T9">IF(NOT(ISBLANK(T5W_SAL[[#This Row],['#adm3+name]])),
VLOOKUP(T5W_SAL[[#This Row],['#meta+check_adm2code_adm3name]],Admin3_1[#All],5,FALSE),
IF(ISNA(VLOOKUP(LEFT(T5W_SAL[[#This Row],['#project+code_name]],15),LEFT(Cluster___Org___Projects[['#project+code_name]:['#project+id]],15),2,FALSE))&lt;&gt;"", "","")
)</f>
        <v/>
      </c>
      <c r="U9" s="57"/>
      <c r="V9" s="2"/>
      <c r="W9" s="95"/>
      <c r="X9" s="96"/>
      <c r="Y9" s="35"/>
      <c r="Z9" s="2"/>
      <c r="AA9" s="2"/>
      <c r="AB9" s="2"/>
      <c r="AC9" s="113"/>
      <c r="AD9" s="3" t="str" cm="1">
        <f t="array" ref="AD9">IF(T5W_SAL[[#This Row],['#activity+name+selected]]&lt;&gt;"",VLOOKUP(LEFT(T5W_SAL[[#This Row],['#activity+name+selected]],255),LEFT(Logframe[['#activity+name+selected]:['#activity+indicator+unit]],255),2,FALSE),"")</f>
        <v/>
      </c>
      <c r="AE9" s="3" t="str" cm="1">
        <f t="array" ref="AE9">IF(T5W_SAL[[#This Row],['#activity+name+selected]]&lt;&gt;"",VLOOKUP(LEFT(T5W_SAL[[#This Row],['#activity+name+selected]],255),LEFT(Logframe[['#activity+name+selected]:['#activity+indicator+unit]],255),5,FALSE),"")</f>
        <v/>
      </c>
      <c r="AF9" s="38"/>
      <c r="AG9" s="5"/>
      <c r="AH9" s="6"/>
      <c r="AI9" s="44"/>
      <c r="AJ9" s="47"/>
      <c r="AK9" s="27"/>
      <c r="AL9" s="93"/>
      <c r="AM9" s="41"/>
      <c r="AN9" s="42"/>
      <c r="AO9" s="27"/>
      <c r="AP9" s="27"/>
      <c r="AQ9" s="27"/>
      <c r="AR9" s="52"/>
      <c r="AS9" s="27"/>
      <c r="AT9" s="52"/>
      <c r="AU9" s="27"/>
      <c r="AV9" s="30"/>
      <c r="AW9" s="1"/>
    </row>
    <row r="10" spans="1:49" x14ac:dyDescent="0.25">
      <c r="A10" s="4"/>
      <c r="B10" s="75"/>
      <c r="C10" s="1"/>
      <c r="D10" s="2"/>
      <c r="E10" s="2"/>
      <c r="F10" s="90" t="str">
        <f>IF(NOT(ISBLANK(T5W_SAL[[#This Row],['#org+leader]])),VLOOKUP(T5W_SAL[[#This Row],['#org+leader]],Organizaciones!$A:$C,3,FALSE),"")</f>
        <v/>
      </c>
      <c r="G10" s="3" t="str">
        <f>IF(AND(NOT(ISBLANK(T5W_SAL[[#This Row],['#org+leader]])),T5W_SAL[[#This Row],['#meta+hrp]]="Sí"),
VLOOKUP(CONCATENATE($A$1, " # ",VLOOKUP( T5W_SAL[[#This Row],['#org+leader]],Clusters___Org[['#organization+name+selected]:['#meta+check_cluster_org]],2,FALSE)), Clusters___Org['#meta+check_cluster_org],1,FALSE),"")</f>
        <v/>
      </c>
      <c r="H10" s="2"/>
      <c r="I10" s="74" t="str" cm="1">
        <f t="array" ref="I10">IF(NOT(ISBLANK(T5W_SAL[[#This Row],['#project+code_name]])),VALUE(VLOOKUP(LEFT(T5W_SAL[[#This Row],['#project+code_name]],255),LEFT(Cluster___Org___Projects[['#project+code_name]:['#project+id]],255),2,FALSE)),"")</f>
        <v/>
      </c>
      <c r="J10"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0" s="2"/>
      <c r="L10" s="108" t="str">
        <f>IF(NOT(ISBLANK(T5W_SAL[[#This Row],['#org+impl]])),VLOOKUP(T5W_SAL[[#This Row],['#org+impl]],Organizaciones!$A:$C,3,FALSE),"")</f>
        <v/>
      </c>
      <c r="M10" s="1"/>
      <c r="N10" s="35" t="str" cm="1">
        <f t="array" aca="1" ref="N10" ca="1">IF(NOT(ISBLANK(T5W_SAL[[#This Row],['#adm1+name]])),
OFFSET(Admin1_1[[#Headers],['#adm1+name]],MATCH(T5W_SAL[[#This Row],['#adm1+name]],Admin1,0),1),
IF(ISNA(VLOOKUP(LEFT(T5W_SAL[[#This Row],['#project+code_name]],15),LEFT(Cluster___Org___Projects[['#project+code_name]:['#project+id]],15),2,FALSE))&lt;&gt;"", "","")
)</f>
        <v/>
      </c>
      <c r="O10" s="2"/>
      <c r="P10" s="70" t="str" cm="1">
        <f t="array" ref="P10">IF(NOT(ISBLANK(T5W_SAL[[#This Row],['#adm2+name]])),
CONCATENATE(T5W_SAL[[#This Row],['#adm1+code]],"-",T5W_SAL[[#This Row],['#adm2+name]]),
IF(ISNA(VLOOKUP(LEFT(T5W_SAL[[#This Row],['#project+code_name]],15),LEFT(Cluster___Org___Projects[['#project+code_name]:['#project+id]],15),2,FALSE))&lt;&gt;"", "","")
)</f>
        <v/>
      </c>
      <c r="Q10" s="35" t="str" cm="1">
        <f t="array" ref="Q10">IF(NOT(ISBLANK(T5W_SAL[[#This Row],['#adm2+name]])),
VLOOKUP(T5W_SAL[[#This Row],['#meta+check_adm1code_adm2name]],Admin2_1[#All],5,FALSE),
IF(ISNA(VLOOKUP(LEFT(T5W_SAL[[#This Row],['#project+code_name]],15),LEFT(Cluster___Org___Projects[['#project+code_name]:['#project+id]],15),2,FALSE))&lt;&gt;"", "","")
)</f>
        <v/>
      </c>
      <c r="R10" s="2"/>
      <c r="S10" s="70" t="str" cm="1">
        <f t="array" ref="S10">IF(NOT(ISBLANK(T5W_SAL[[#This Row],['#adm3+name]])),
CONCATENATE(T5W_SAL[[#This Row],['#adm2+code]],"-",T5W_SAL[[#This Row],['#adm3+name]]),
IF(ISNA(VLOOKUP(LEFT(T5W_SAL[[#This Row],['#project+code_name]],15),LEFT(Cluster___Org___Projects[['#project+code_name]:['#project+id]],15),2,FALSE))&lt;&gt;"", "","")
)</f>
        <v/>
      </c>
      <c r="T10" s="35" t="str" cm="1">
        <f t="array" ref="T10">IF(NOT(ISBLANK(T5W_SAL[[#This Row],['#adm3+name]])),
VLOOKUP(T5W_SAL[[#This Row],['#meta+check_adm2code_adm3name]],Admin3_1[#All],5,FALSE),
IF(ISNA(VLOOKUP(LEFT(T5W_SAL[[#This Row],['#project+code_name]],15),LEFT(Cluster___Org___Projects[['#project+code_name]:['#project+id]],15),2,FALSE))&lt;&gt;"", "","")
)</f>
        <v/>
      </c>
      <c r="U10" s="57"/>
      <c r="V10" s="2"/>
      <c r="W10" s="95"/>
      <c r="X10" s="96"/>
      <c r="Y10" s="35"/>
      <c r="Z10" s="2"/>
      <c r="AA10" s="2"/>
      <c r="AB10" s="2"/>
      <c r="AC10" s="113"/>
      <c r="AD10" s="3" t="str" cm="1">
        <f t="array" ref="AD10">IF(T5W_SAL[[#This Row],['#activity+name+selected]]&lt;&gt;"",VLOOKUP(LEFT(T5W_SAL[[#This Row],['#activity+name+selected]],255),LEFT(Logframe[['#activity+name+selected]:['#activity+indicator+unit]],255),2,FALSE),"")</f>
        <v/>
      </c>
      <c r="AE10" s="3" t="str" cm="1">
        <f t="array" ref="AE10">IF(T5W_SAL[[#This Row],['#activity+name+selected]]&lt;&gt;"",VLOOKUP(LEFT(T5W_SAL[[#This Row],['#activity+name+selected]],255),LEFT(Logframe[['#activity+name+selected]:['#activity+indicator+unit]],255),5,FALSE),"")</f>
        <v/>
      </c>
      <c r="AF10" s="38"/>
      <c r="AG10" s="5"/>
      <c r="AH10" s="6"/>
      <c r="AI10" s="44"/>
      <c r="AJ10" s="47"/>
      <c r="AK10" s="27"/>
      <c r="AL10" s="93"/>
      <c r="AM10" s="41"/>
      <c r="AN10" s="42"/>
      <c r="AO10" s="27"/>
      <c r="AP10" s="27"/>
      <c r="AQ10" s="27"/>
      <c r="AR10" s="52"/>
      <c r="AS10" s="27"/>
      <c r="AT10" s="52"/>
      <c r="AU10" s="27"/>
      <c r="AV10" s="30"/>
      <c r="AW10" s="1"/>
    </row>
    <row r="11" spans="1:49" x14ac:dyDescent="0.25">
      <c r="A11" s="4"/>
      <c r="B11" s="75"/>
      <c r="C11" s="2"/>
      <c r="D11" s="2"/>
      <c r="E11" s="2"/>
      <c r="F11" s="90" t="str">
        <f>IF(NOT(ISBLANK(T5W_SAL[[#This Row],['#org+leader]])),VLOOKUP(T5W_SAL[[#This Row],['#org+leader]],Organizaciones!$A:$C,3,FALSE),"")</f>
        <v/>
      </c>
      <c r="G11" s="3" t="str">
        <f>IF(AND(NOT(ISBLANK(T5W_SAL[[#This Row],['#org+leader]])),T5W_SAL[[#This Row],['#meta+hrp]]="Sí"),
VLOOKUP(CONCATENATE($A$1, " # ",VLOOKUP( T5W_SAL[[#This Row],['#org+leader]],Clusters___Org[['#organization+name+selected]:['#meta+check_cluster_org]],2,FALSE)), Clusters___Org['#meta+check_cluster_org],1,FALSE),"")</f>
        <v/>
      </c>
      <c r="H11" s="2"/>
      <c r="I11" s="74" t="str" cm="1">
        <f t="array" ref="I11">IF(NOT(ISBLANK(T5W_SAL[[#This Row],['#project+code_name]])),VALUE(VLOOKUP(LEFT(T5W_SAL[[#This Row],['#project+code_name]],255),LEFT(Cluster___Org___Projects[['#project+code_name]:['#project+id]],255),2,FALSE)),"")</f>
        <v/>
      </c>
      <c r="J11"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1" s="2"/>
      <c r="L11" s="108" t="str">
        <f>IF(NOT(ISBLANK(T5W_SAL[[#This Row],['#org+impl]])),VLOOKUP(T5W_SAL[[#This Row],['#org+impl]],Organizaciones!$A:$C,3,FALSE),"")</f>
        <v/>
      </c>
      <c r="M11" s="1"/>
      <c r="N11" s="35" t="str" cm="1">
        <f t="array" aca="1" ref="N11" ca="1">IF(NOT(ISBLANK(T5W_SAL[[#This Row],['#adm1+name]])),
OFFSET(Admin1_1[[#Headers],['#adm1+name]],MATCH(T5W_SAL[[#This Row],['#adm1+name]],Admin1,0),1),
IF(ISNA(VLOOKUP(LEFT(T5W_SAL[[#This Row],['#project+code_name]],15),LEFT(Cluster___Org___Projects[['#project+code_name]:['#project+id]],15),2,FALSE))&lt;&gt;"", "","")
)</f>
        <v/>
      </c>
      <c r="O11" s="2"/>
      <c r="P11" s="70" t="str" cm="1">
        <f t="array" ref="P11">IF(NOT(ISBLANK(T5W_SAL[[#This Row],['#adm2+name]])),
CONCATENATE(T5W_SAL[[#This Row],['#adm1+code]],"-",T5W_SAL[[#This Row],['#adm2+name]]),
IF(ISNA(VLOOKUP(LEFT(T5W_SAL[[#This Row],['#project+code_name]],15),LEFT(Cluster___Org___Projects[['#project+code_name]:['#project+id]],15),2,FALSE))&lt;&gt;"", "","")
)</f>
        <v/>
      </c>
      <c r="Q11" s="35" t="str" cm="1">
        <f t="array" ref="Q11">IF(NOT(ISBLANK(T5W_SAL[[#This Row],['#adm2+name]])),
VLOOKUP(T5W_SAL[[#This Row],['#meta+check_adm1code_adm2name]],Admin2_1[#All],5,FALSE),
IF(ISNA(VLOOKUP(LEFT(T5W_SAL[[#This Row],['#project+code_name]],15),LEFT(Cluster___Org___Projects[['#project+code_name]:['#project+id]],15),2,FALSE))&lt;&gt;"", "","")
)</f>
        <v/>
      </c>
      <c r="R11" s="2"/>
      <c r="S11" s="70" t="str" cm="1">
        <f t="array" ref="S11">IF(NOT(ISBLANK(T5W_SAL[[#This Row],['#adm3+name]])),
CONCATENATE(T5W_SAL[[#This Row],['#adm2+code]],"-",T5W_SAL[[#This Row],['#adm3+name]]),
IF(ISNA(VLOOKUP(LEFT(T5W_SAL[[#This Row],['#project+code_name]],15),LEFT(Cluster___Org___Projects[['#project+code_name]:['#project+id]],15),2,FALSE))&lt;&gt;"", "","")
)</f>
        <v/>
      </c>
      <c r="T11" s="35" t="str" cm="1">
        <f t="array" ref="T11">IF(NOT(ISBLANK(T5W_SAL[[#This Row],['#adm3+name]])),
VLOOKUP(T5W_SAL[[#This Row],['#meta+check_adm2code_adm3name]],Admin3_1[#All],5,FALSE),
IF(ISNA(VLOOKUP(LEFT(T5W_SAL[[#This Row],['#project+code_name]],15),LEFT(Cluster___Org___Projects[['#project+code_name]:['#project+id]],15),2,FALSE))&lt;&gt;"", "","")
)</f>
        <v/>
      </c>
      <c r="U11" s="57"/>
      <c r="V11" s="2"/>
      <c r="W11" s="95"/>
      <c r="X11" s="96"/>
      <c r="Y11" s="35"/>
      <c r="Z11" s="2"/>
      <c r="AA11" s="2"/>
      <c r="AB11" s="2"/>
      <c r="AC11" s="113"/>
      <c r="AD11" s="3" t="str" cm="1">
        <f t="array" ref="AD11">IF(T5W_SAL[[#This Row],['#activity+name+selected]]&lt;&gt;"",VLOOKUP(LEFT(T5W_SAL[[#This Row],['#activity+name+selected]],255),LEFT(Logframe[['#activity+name+selected]:['#activity+indicator+unit]],255),2,FALSE),"")</f>
        <v/>
      </c>
      <c r="AE11" s="3" t="str" cm="1">
        <f t="array" ref="AE11">IF(T5W_SAL[[#This Row],['#activity+name+selected]]&lt;&gt;"",VLOOKUP(LEFT(T5W_SAL[[#This Row],['#activity+name+selected]],255),LEFT(Logframe[['#activity+name+selected]:['#activity+indicator+unit]],255),5,FALSE),"")</f>
        <v/>
      </c>
      <c r="AF11" s="38"/>
      <c r="AG11" s="5"/>
      <c r="AH11" s="6"/>
      <c r="AI11" s="44"/>
      <c r="AJ11" s="47"/>
      <c r="AK11" s="27"/>
      <c r="AL11" s="93"/>
      <c r="AM11" s="41"/>
      <c r="AN11" s="42"/>
      <c r="AO11" s="27"/>
      <c r="AP11" s="27"/>
      <c r="AQ11" s="27"/>
      <c r="AR11" s="52"/>
      <c r="AS11" s="27"/>
      <c r="AT11" s="52"/>
      <c r="AU11" s="27"/>
      <c r="AV11" s="30"/>
      <c r="AW11" s="1"/>
    </row>
    <row r="12" spans="1:49" x14ac:dyDescent="0.25">
      <c r="A12" s="4"/>
      <c r="B12" s="75"/>
      <c r="C12" s="2"/>
      <c r="D12" s="2"/>
      <c r="E12" s="2"/>
      <c r="F12" s="90" t="str">
        <f>IF(NOT(ISBLANK(T5W_SAL[[#This Row],['#org+leader]])),VLOOKUP(T5W_SAL[[#This Row],['#org+leader]],Organizaciones!$A:$C,3,FALSE),"")</f>
        <v/>
      </c>
      <c r="G12" s="3" t="str">
        <f>IF(AND(NOT(ISBLANK(T5W_SAL[[#This Row],['#org+leader]])),T5W_SAL[[#This Row],['#meta+hrp]]="Sí"),
VLOOKUP(CONCATENATE($A$1, " # ",VLOOKUP( T5W_SAL[[#This Row],['#org+leader]],Clusters___Org[['#organization+name+selected]:['#meta+check_cluster_org]],2,FALSE)), Clusters___Org['#meta+check_cluster_org],1,FALSE),"")</f>
        <v/>
      </c>
      <c r="H12" s="2"/>
      <c r="I12" s="74" t="str" cm="1">
        <f t="array" ref="I12">IF(NOT(ISBLANK(T5W_SAL[[#This Row],['#project+code_name]])),VALUE(VLOOKUP(LEFT(T5W_SAL[[#This Row],['#project+code_name]],255),LEFT(Cluster___Org___Projects[['#project+code_name]:['#project+id]],255),2,FALSE)),"")</f>
        <v/>
      </c>
      <c r="J12"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2" s="2"/>
      <c r="L12" s="108" t="str">
        <f>IF(NOT(ISBLANK(T5W_SAL[[#This Row],['#org+impl]])),VLOOKUP(T5W_SAL[[#This Row],['#org+impl]],Organizaciones!$A:$C,3,FALSE),"")</f>
        <v/>
      </c>
      <c r="M12" s="1"/>
      <c r="N12" s="35" t="str" cm="1">
        <f t="array" aca="1" ref="N12" ca="1">IF(NOT(ISBLANK(T5W_SAL[[#This Row],['#adm1+name]])),
OFFSET(Admin1_1[[#Headers],['#adm1+name]],MATCH(T5W_SAL[[#This Row],['#adm1+name]],Admin1,0),1),
IF(ISNA(VLOOKUP(LEFT(T5W_SAL[[#This Row],['#project+code_name]],15),LEFT(Cluster___Org___Projects[['#project+code_name]:['#project+id]],15),2,FALSE))&lt;&gt;"", "","")
)</f>
        <v/>
      </c>
      <c r="O12" s="2"/>
      <c r="P12" s="70" t="str" cm="1">
        <f t="array" ref="P12">IF(NOT(ISBLANK(T5W_SAL[[#This Row],['#adm2+name]])),
CONCATENATE(T5W_SAL[[#This Row],['#adm1+code]],"-",T5W_SAL[[#This Row],['#adm2+name]]),
IF(ISNA(VLOOKUP(LEFT(T5W_SAL[[#This Row],['#project+code_name]],15),LEFT(Cluster___Org___Projects[['#project+code_name]:['#project+id]],15),2,FALSE))&lt;&gt;"", "","")
)</f>
        <v/>
      </c>
      <c r="Q12" s="35" t="str" cm="1">
        <f t="array" ref="Q12">IF(NOT(ISBLANK(T5W_SAL[[#This Row],['#adm2+name]])),
VLOOKUP(T5W_SAL[[#This Row],['#meta+check_adm1code_adm2name]],Admin2_1[#All],5,FALSE),
IF(ISNA(VLOOKUP(LEFT(T5W_SAL[[#This Row],['#project+code_name]],15),LEFT(Cluster___Org___Projects[['#project+code_name]:['#project+id]],15),2,FALSE))&lt;&gt;"", "","")
)</f>
        <v/>
      </c>
      <c r="R12" s="2"/>
      <c r="S12" s="70" t="str" cm="1">
        <f t="array" ref="S12">IF(NOT(ISBLANK(T5W_SAL[[#This Row],['#adm3+name]])),
CONCATENATE(T5W_SAL[[#This Row],['#adm2+code]],"-",T5W_SAL[[#This Row],['#adm3+name]]),
IF(ISNA(VLOOKUP(LEFT(T5W_SAL[[#This Row],['#project+code_name]],15),LEFT(Cluster___Org___Projects[['#project+code_name]:['#project+id]],15),2,FALSE))&lt;&gt;"", "","")
)</f>
        <v/>
      </c>
      <c r="T12" s="35" t="str" cm="1">
        <f t="array" ref="T12">IF(NOT(ISBLANK(T5W_SAL[[#This Row],['#adm3+name]])),
VLOOKUP(T5W_SAL[[#This Row],['#meta+check_adm2code_adm3name]],Admin3_1[#All],5,FALSE),
IF(ISNA(VLOOKUP(LEFT(T5W_SAL[[#This Row],['#project+code_name]],15),LEFT(Cluster___Org___Projects[['#project+code_name]:['#project+id]],15),2,FALSE))&lt;&gt;"", "","")
)</f>
        <v/>
      </c>
      <c r="U12" s="57"/>
      <c r="V12" s="2"/>
      <c r="W12" s="95"/>
      <c r="X12" s="96"/>
      <c r="Y12" s="35"/>
      <c r="Z12" s="2"/>
      <c r="AA12" s="2"/>
      <c r="AB12" s="2"/>
      <c r="AC12" s="113"/>
      <c r="AD12" s="3" t="str" cm="1">
        <f t="array" ref="AD12">IF(T5W_SAL[[#This Row],['#activity+name+selected]]&lt;&gt;"",VLOOKUP(LEFT(T5W_SAL[[#This Row],['#activity+name+selected]],255),LEFT(Logframe[['#activity+name+selected]:['#activity+indicator+unit]],255),2,FALSE),"")</f>
        <v/>
      </c>
      <c r="AE12" s="3" t="str" cm="1">
        <f t="array" ref="AE12">IF(T5W_SAL[[#This Row],['#activity+name+selected]]&lt;&gt;"",VLOOKUP(LEFT(T5W_SAL[[#This Row],['#activity+name+selected]],255),LEFT(Logframe[['#activity+name+selected]:['#activity+indicator+unit]],255),5,FALSE),"")</f>
        <v/>
      </c>
      <c r="AF12" s="38"/>
      <c r="AG12" s="5"/>
      <c r="AH12" s="6"/>
      <c r="AI12" s="44"/>
      <c r="AJ12" s="47"/>
      <c r="AK12" s="27"/>
      <c r="AL12" s="93"/>
      <c r="AM12" s="41"/>
      <c r="AN12" s="42"/>
      <c r="AO12" s="27"/>
      <c r="AP12" s="27"/>
      <c r="AQ12" s="27"/>
      <c r="AR12" s="52"/>
      <c r="AS12" s="27"/>
      <c r="AT12" s="52"/>
      <c r="AU12" s="27"/>
      <c r="AV12" s="30"/>
      <c r="AW12" s="1"/>
    </row>
    <row r="13" spans="1:49" x14ac:dyDescent="0.25">
      <c r="A13" s="4"/>
      <c r="B13" s="75"/>
      <c r="C13" s="2"/>
      <c r="D13" s="2"/>
      <c r="E13" s="2"/>
      <c r="F13" s="90" t="str">
        <f>IF(NOT(ISBLANK(T5W_SAL[[#This Row],['#org+leader]])),VLOOKUP(T5W_SAL[[#This Row],['#org+leader]],Organizaciones!$A:$C,3,FALSE),"")</f>
        <v/>
      </c>
      <c r="G13" s="3" t="str">
        <f>IF(AND(NOT(ISBLANK(T5W_SAL[[#This Row],['#org+leader]])),T5W_SAL[[#This Row],['#meta+hrp]]="Sí"),
VLOOKUP(CONCATENATE($A$1, " # ",VLOOKUP( T5W_SAL[[#This Row],['#org+leader]],Clusters___Org[['#organization+name+selected]:['#meta+check_cluster_org]],2,FALSE)), Clusters___Org['#meta+check_cluster_org],1,FALSE),"")</f>
        <v/>
      </c>
      <c r="H13" s="2"/>
      <c r="I13" s="74" t="str" cm="1">
        <f t="array" ref="I13">IF(NOT(ISBLANK(T5W_SAL[[#This Row],['#project+code_name]])),VALUE(VLOOKUP(LEFT(T5W_SAL[[#This Row],['#project+code_name]],255),LEFT(Cluster___Org___Projects[['#project+code_name]:['#project+id]],255),2,FALSE)),"")</f>
        <v/>
      </c>
      <c r="J13"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3" s="2"/>
      <c r="L13" s="108" t="str">
        <f>IF(NOT(ISBLANK(T5W_SAL[[#This Row],['#org+impl]])),VLOOKUP(T5W_SAL[[#This Row],['#org+impl]],Organizaciones!$A:$C,3,FALSE),"")</f>
        <v/>
      </c>
      <c r="M13" s="1"/>
      <c r="N13" s="35" t="str" cm="1">
        <f t="array" aca="1" ref="N13" ca="1">IF(NOT(ISBLANK(T5W_SAL[[#This Row],['#adm1+name]])),
OFFSET(Admin1_1[[#Headers],['#adm1+name]],MATCH(T5W_SAL[[#This Row],['#adm1+name]],Admin1,0),1),
IF(ISNA(VLOOKUP(LEFT(T5W_SAL[[#This Row],['#project+code_name]],15),LEFT(Cluster___Org___Projects[['#project+code_name]:['#project+id]],15),2,FALSE))&lt;&gt;"", "","")
)</f>
        <v/>
      </c>
      <c r="O13" s="2"/>
      <c r="P13" s="70" t="str" cm="1">
        <f t="array" ref="P13">IF(NOT(ISBLANK(T5W_SAL[[#This Row],['#adm2+name]])),
CONCATENATE(T5W_SAL[[#This Row],['#adm1+code]],"-",T5W_SAL[[#This Row],['#adm2+name]]),
IF(ISNA(VLOOKUP(LEFT(T5W_SAL[[#This Row],['#project+code_name]],15),LEFT(Cluster___Org___Projects[['#project+code_name]:['#project+id]],15),2,FALSE))&lt;&gt;"", "","")
)</f>
        <v/>
      </c>
      <c r="Q13" s="35" t="str" cm="1">
        <f t="array" ref="Q13">IF(NOT(ISBLANK(T5W_SAL[[#This Row],['#adm2+name]])),
VLOOKUP(T5W_SAL[[#This Row],['#meta+check_adm1code_adm2name]],Admin2_1[#All],5,FALSE),
IF(ISNA(VLOOKUP(LEFT(T5W_SAL[[#This Row],['#project+code_name]],15),LEFT(Cluster___Org___Projects[['#project+code_name]:['#project+id]],15),2,FALSE))&lt;&gt;"", "","")
)</f>
        <v/>
      </c>
      <c r="R13" s="2"/>
      <c r="S13" s="70" t="str" cm="1">
        <f t="array" ref="S13">IF(NOT(ISBLANK(T5W_SAL[[#This Row],['#adm3+name]])),
CONCATENATE(T5W_SAL[[#This Row],['#adm2+code]],"-",T5W_SAL[[#This Row],['#adm3+name]]),
IF(ISNA(VLOOKUP(LEFT(T5W_SAL[[#This Row],['#project+code_name]],15),LEFT(Cluster___Org___Projects[['#project+code_name]:['#project+id]],15),2,FALSE))&lt;&gt;"", "","")
)</f>
        <v/>
      </c>
      <c r="T13" s="35" t="str" cm="1">
        <f t="array" ref="T13">IF(NOT(ISBLANK(T5W_SAL[[#This Row],['#adm3+name]])),
VLOOKUP(T5W_SAL[[#This Row],['#meta+check_adm2code_adm3name]],Admin3_1[#All],5,FALSE),
IF(ISNA(VLOOKUP(LEFT(T5W_SAL[[#This Row],['#project+code_name]],15),LEFT(Cluster___Org___Projects[['#project+code_name]:['#project+id]],15),2,FALSE))&lt;&gt;"", "","")
)</f>
        <v/>
      </c>
      <c r="U13" s="57"/>
      <c r="V13" s="2"/>
      <c r="W13" s="95"/>
      <c r="X13" s="96"/>
      <c r="Y13" s="35"/>
      <c r="Z13" s="2"/>
      <c r="AA13" s="2"/>
      <c r="AB13" s="2"/>
      <c r="AC13" s="113"/>
      <c r="AD13" s="3" t="str" cm="1">
        <f t="array" ref="AD13">IF(T5W_SAL[[#This Row],['#activity+name+selected]]&lt;&gt;"",VLOOKUP(LEFT(T5W_SAL[[#This Row],['#activity+name+selected]],255),LEFT(Logframe[['#activity+name+selected]:['#activity+indicator+unit]],255),2,FALSE),"")</f>
        <v/>
      </c>
      <c r="AE13" s="3" t="str" cm="1">
        <f t="array" ref="AE13">IF(T5W_SAL[[#This Row],['#activity+name+selected]]&lt;&gt;"",VLOOKUP(LEFT(T5W_SAL[[#This Row],['#activity+name+selected]],255),LEFT(Logframe[['#activity+name+selected]:['#activity+indicator+unit]],255),5,FALSE),"")</f>
        <v/>
      </c>
      <c r="AF13" s="38"/>
      <c r="AG13" s="5"/>
      <c r="AH13" s="6"/>
      <c r="AI13" s="44"/>
      <c r="AJ13" s="47"/>
      <c r="AK13" s="27"/>
      <c r="AL13" s="93"/>
      <c r="AM13" s="41"/>
      <c r="AN13" s="42"/>
      <c r="AO13" s="27"/>
      <c r="AP13" s="27"/>
      <c r="AQ13" s="27"/>
      <c r="AR13" s="52"/>
      <c r="AS13" s="27"/>
      <c r="AT13" s="52"/>
      <c r="AU13" s="27"/>
      <c r="AV13" s="30"/>
      <c r="AW13" s="1"/>
    </row>
    <row r="14" spans="1:49" x14ac:dyDescent="0.25">
      <c r="A14" s="4"/>
      <c r="B14" s="75"/>
      <c r="C14" s="2"/>
      <c r="D14" s="2"/>
      <c r="E14" s="2"/>
      <c r="F14" s="90" t="str">
        <f>IF(NOT(ISBLANK(T5W_SAL[[#This Row],['#org+leader]])),VLOOKUP(T5W_SAL[[#This Row],['#org+leader]],Organizaciones!$A:$C,3,FALSE),"")</f>
        <v/>
      </c>
      <c r="G14" s="3" t="str">
        <f>IF(AND(NOT(ISBLANK(T5W_SAL[[#This Row],['#org+leader]])),T5W_SAL[[#This Row],['#meta+hrp]]="Sí"),
VLOOKUP(CONCATENATE($A$1, " # ",VLOOKUP( T5W_SAL[[#This Row],['#org+leader]],Clusters___Org[['#organization+name+selected]:['#meta+check_cluster_org]],2,FALSE)), Clusters___Org['#meta+check_cluster_org],1,FALSE),"")</f>
        <v/>
      </c>
      <c r="H14" s="2"/>
      <c r="I14" s="74" t="str" cm="1">
        <f t="array" ref="I14">IF(NOT(ISBLANK(T5W_SAL[[#This Row],['#project+code_name]])),VALUE(VLOOKUP(LEFT(T5W_SAL[[#This Row],['#project+code_name]],255),LEFT(Cluster___Org___Projects[['#project+code_name]:['#project+id]],255),2,FALSE)),"")</f>
        <v/>
      </c>
      <c r="J14"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4" s="2"/>
      <c r="L14" s="108" t="str">
        <f>IF(NOT(ISBLANK(T5W_SAL[[#This Row],['#org+impl]])),VLOOKUP(T5W_SAL[[#This Row],['#org+impl]],Organizaciones!$A:$C,3,FALSE),"")</f>
        <v/>
      </c>
      <c r="M14" s="1"/>
      <c r="N14" s="35" t="str" cm="1">
        <f t="array" aca="1" ref="N14" ca="1">IF(NOT(ISBLANK(T5W_SAL[[#This Row],['#adm1+name]])),
OFFSET(Admin1_1[[#Headers],['#adm1+name]],MATCH(T5W_SAL[[#This Row],['#adm1+name]],Admin1,0),1),
IF(ISNA(VLOOKUP(LEFT(T5W_SAL[[#This Row],['#project+code_name]],15),LEFT(Cluster___Org___Projects[['#project+code_name]:['#project+id]],15),2,FALSE))&lt;&gt;"", "","")
)</f>
        <v/>
      </c>
      <c r="O14" s="2"/>
      <c r="P14" s="70" t="str" cm="1">
        <f t="array" ref="P14">IF(NOT(ISBLANK(T5W_SAL[[#This Row],['#adm2+name]])),
CONCATENATE(T5W_SAL[[#This Row],['#adm1+code]],"-",T5W_SAL[[#This Row],['#adm2+name]]),
IF(ISNA(VLOOKUP(LEFT(T5W_SAL[[#This Row],['#project+code_name]],15),LEFT(Cluster___Org___Projects[['#project+code_name]:['#project+id]],15),2,FALSE))&lt;&gt;"", "","")
)</f>
        <v/>
      </c>
      <c r="Q14" s="35" t="str" cm="1">
        <f t="array" ref="Q14">IF(NOT(ISBLANK(T5W_SAL[[#This Row],['#adm2+name]])),
VLOOKUP(T5W_SAL[[#This Row],['#meta+check_adm1code_adm2name]],Admin2_1[#All],5,FALSE),
IF(ISNA(VLOOKUP(LEFT(T5W_SAL[[#This Row],['#project+code_name]],15),LEFT(Cluster___Org___Projects[['#project+code_name]:['#project+id]],15),2,FALSE))&lt;&gt;"", "","")
)</f>
        <v/>
      </c>
      <c r="R14" s="2"/>
      <c r="S14" s="70" t="str" cm="1">
        <f t="array" ref="S14">IF(NOT(ISBLANK(T5W_SAL[[#This Row],['#adm3+name]])),
CONCATENATE(T5W_SAL[[#This Row],['#adm2+code]],"-",T5W_SAL[[#This Row],['#adm3+name]]),
IF(ISNA(VLOOKUP(LEFT(T5W_SAL[[#This Row],['#project+code_name]],15),LEFT(Cluster___Org___Projects[['#project+code_name]:['#project+id]],15),2,FALSE))&lt;&gt;"", "","")
)</f>
        <v/>
      </c>
      <c r="T14" s="35" t="str" cm="1">
        <f t="array" ref="T14">IF(NOT(ISBLANK(T5W_SAL[[#This Row],['#adm3+name]])),
VLOOKUP(T5W_SAL[[#This Row],['#meta+check_adm2code_adm3name]],Admin3_1[#All],5,FALSE),
IF(ISNA(VLOOKUP(LEFT(T5W_SAL[[#This Row],['#project+code_name]],15),LEFT(Cluster___Org___Projects[['#project+code_name]:['#project+id]],15),2,FALSE))&lt;&gt;"", "","")
)</f>
        <v/>
      </c>
      <c r="U14" s="57"/>
      <c r="V14" s="2"/>
      <c r="W14" s="95"/>
      <c r="X14" s="96"/>
      <c r="Y14" s="35"/>
      <c r="Z14" s="2"/>
      <c r="AA14" s="2"/>
      <c r="AB14" s="2"/>
      <c r="AC14" s="113"/>
      <c r="AD14" s="3" t="str" cm="1">
        <f t="array" ref="AD14">IF(T5W_SAL[[#This Row],['#activity+name+selected]]&lt;&gt;"",VLOOKUP(LEFT(T5W_SAL[[#This Row],['#activity+name+selected]],255),LEFT(Logframe[['#activity+name+selected]:['#activity+indicator+unit]],255),2,FALSE),"")</f>
        <v/>
      </c>
      <c r="AE14" s="3" t="str" cm="1">
        <f t="array" ref="AE14">IF(T5W_SAL[[#This Row],['#activity+name+selected]]&lt;&gt;"",VLOOKUP(LEFT(T5W_SAL[[#This Row],['#activity+name+selected]],255),LEFT(Logframe[['#activity+name+selected]:['#activity+indicator+unit]],255),5,FALSE),"")</f>
        <v/>
      </c>
      <c r="AF14" s="38"/>
      <c r="AG14" s="5"/>
      <c r="AH14" s="6"/>
      <c r="AI14" s="44"/>
      <c r="AJ14" s="47"/>
      <c r="AK14" s="27"/>
      <c r="AL14" s="93"/>
      <c r="AM14" s="41"/>
      <c r="AN14" s="42"/>
      <c r="AO14" s="27"/>
      <c r="AP14" s="27"/>
      <c r="AQ14" s="27"/>
      <c r="AR14" s="52"/>
      <c r="AS14" s="27"/>
      <c r="AT14" s="52"/>
      <c r="AU14" s="27"/>
      <c r="AV14" s="30"/>
      <c r="AW14" s="1"/>
    </row>
    <row r="15" spans="1:49" x14ac:dyDescent="0.25">
      <c r="A15" s="4"/>
      <c r="B15" s="75"/>
      <c r="C15" s="2"/>
      <c r="D15" s="2"/>
      <c r="E15" s="2"/>
      <c r="F15" s="90" t="str">
        <f>IF(NOT(ISBLANK(T5W_SAL[[#This Row],['#org+leader]])),VLOOKUP(T5W_SAL[[#This Row],['#org+leader]],Organizaciones!$A:$C,3,FALSE),"")</f>
        <v/>
      </c>
      <c r="G15" s="3" t="str">
        <f>IF(AND(NOT(ISBLANK(T5W_SAL[[#This Row],['#org+leader]])),T5W_SAL[[#This Row],['#meta+hrp]]="Sí"),
VLOOKUP(CONCATENATE($A$1, " # ",VLOOKUP( T5W_SAL[[#This Row],['#org+leader]],Clusters___Org[['#organization+name+selected]:['#meta+check_cluster_org]],2,FALSE)), Clusters___Org['#meta+check_cluster_org],1,FALSE),"")</f>
        <v/>
      </c>
      <c r="H15" s="2"/>
      <c r="I15" s="74" t="str" cm="1">
        <f t="array" ref="I15">IF(NOT(ISBLANK(T5W_SAL[[#This Row],['#project+code_name]])),VALUE(VLOOKUP(LEFT(T5W_SAL[[#This Row],['#project+code_name]],255),LEFT(Cluster___Org___Projects[['#project+code_name]:['#project+id]],255),2,FALSE)),"")</f>
        <v/>
      </c>
      <c r="J15"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5" s="2"/>
      <c r="L15" s="108" t="str">
        <f>IF(NOT(ISBLANK(T5W_SAL[[#This Row],['#org+impl]])),VLOOKUP(T5W_SAL[[#This Row],['#org+impl]],Organizaciones!$A:$C,3,FALSE),"")</f>
        <v/>
      </c>
      <c r="M15" s="1"/>
      <c r="N15" s="35" t="str" cm="1">
        <f t="array" aca="1" ref="N15" ca="1">IF(NOT(ISBLANK(T5W_SAL[[#This Row],['#adm1+name]])),
OFFSET(Admin1_1[[#Headers],['#adm1+name]],MATCH(T5W_SAL[[#This Row],['#adm1+name]],Admin1,0),1),
IF(ISNA(VLOOKUP(LEFT(T5W_SAL[[#This Row],['#project+code_name]],15),LEFT(Cluster___Org___Projects[['#project+code_name]:['#project+id]],15),2,FALSE))&lt;&gt;"", "","")
)</f>
        <v/>
      </c>
      <c r="O15" s="2"/>
      <c r="P15" s="70" t="str" cm="1">
        <f t="array" ref="P15">IF(NOT(ISBLANK(T5W_SAL[[#This Row],['#adm2+name]])),
CONCATENATE(T5W_SAL[[#This Row],['#adm1+code]],"-",T5W_SAL[[#This Row],['#adm2+name]]),
IF(ISNA(VLOOKUP(LEFT(T5W_SAL[[#This Row],['#project+code_name]],15),LEFT(Cluster___Org___Projects[['#project+code_name]:['#project+id]],15),2,FALSE))&lt;&gt;"", "","")
)</f>
        <v/>
      </c>
      <c r="Q15" s="35" t="str" cm="1">
        <f t="array" ref="Q15">IF(NOT(ISBLANK(T5W_SAL[[#This Row],['#adm2+name]])),
VLOOKUP(T5W_SAL[[#This Row],['#meta+check_adm1code_adm2name]],Admin2_1[#All],5,FALSE),
IF(ISNA(VLOOKUP(LEFT(T5W_SAL[[#This Row],['#project+code_name]],15),LEFT(Cluster___Org___Projects[['#project+code_name]:['#project+id]],15),2,FALSE))&lt;&gt;"", "","")
)</f>
        <v/>
      </c>
      <c r="R15" s="2"/>
      <c r="S15" s="70" t="str" cm="1">
        <f t="array" ref="S15">IF(NOT(ISBLANK(T5W_SAL[[#This Row],['#adm3+name]])),
CONCATENATE(T5W_SAL[[#This Row],['#adm2+code]],"-",T5W_SAL[[#This Row],['#adm3+name]]),
IF(ISNA(VLOOKUP(LEFT(T5W_SAL[[#This Row],['#project+code_name]],15),LEFT(Cluster___Org___Projects[['#project+code_name]:['#project+id]],15),2,FALSE))&lt;&gt;"", "","")
)</f>
        <v/>
      </c>
      <c r="T15" s="35" t="str" cm="1">
        <f t="array" ref="T15">IF(NOT(ISBLANK(T5W_SAL[[#This Row],['#adm3+name]])),
VLOOKUP(T5W_SAL[[#This Row],['#meta+check_adm2code_adm3name]],Admin3_1[#All],5,FALSE),
IF(ISNA(VLOOKUP(LEFT(T5W_SAL[[#This Row],['#project+code_name]],15),LEFT(Cluster___Org___Projects[['#project+code_name]:['#project+id]],15),2,FALSE))&lt;&gt;"", "","")
)</f>
        <v/>
      </c>
      <c r="U15" s="57"/>
      <c r="V15" s="2"/>
      <c r="W15" s="95"/>
      <c r="X15" s="96"/>
      <c r="Y15" s="35"/>
      <c r="Z15" s="2"/>
      <c r="AA15" s="2"/>
      <c r="AB15" s="2"/>
      <c r="AC15" s="113"/>
      <c r="AD15" s="3" t="str" cm="1">
        <f t="array" ref="AD15">IF(T5W_SAL[[#This Row],['#activity+name+selected]]&lt;&gt;"",VLOOKUP(LEFT(T5W_SAL[[#This Row],['#activity+name+selected]],255),LEFT(Logframe[['#activity+name+selected]:['#activity+indicator+unit]],255),2,FALSE),"")</f>
        <v/>
      </c>
      <c r="AE15" s="3" t="str" cm="1">
        <f t="array" ref="AE15">IF(T5W_SAL[[#This Row],['#activity+name+selected]]&lt;&gt;"",VLOOKUP(LEFT(T5W_SAL[[#This Row],['#activity+name+selected]],255),LEFT(Logframe[['#activity+name+selected]:['#activity+indicator+unit]],255),5,FALSE),"")</f>
        <v/>
      </c>
      <c r="AF15" s="38"/>
      <c r="AG15" s="5"/>
      <c r="AH15" s="6"/>
      <c r="AI15" s="44"/>
      <c r="AJ15" s="47"/>
      <c r="AK15" s="27"/>
      <c r="AL15" s="93"/>
      <c r="AM15" s="41"/>
      <c r="AN15" s="42"/>
      <c r="AO15" s="27"/>
      <c r="AP15" s="27"/>
      <c r="AQ15" s="27"/>
      <c r="AR15" s="52"/>
      <c r="AS15" s="27"/>
      <c r="AT15" s="52"/>
      <c r="AU15" s="27"/>
      <c r="AV15" s="30"/>
      <c r="AW15" s="1"/>
    </row>
    <row r="16" spans="1:49" x14ac:dyDescent="0.25">
      <c r="A16" s="4"/>
      <c r="B16" s="75"/>
      <c r="C16" s="2"/>
      <c r="D16" s="2"/>
      <c r="E16" s="2"/>
      <c r="F16" s="90" t="str">
        <f>IF(NOT(ISBLANK(T5W_SAL[[#This Row],['#org+leader]])),VLOOKUP(T5W_SAL[[#This Row],['#org+leader]],Organizaciones!$A:$C,3,FALSE),"")</f>
        <v/>
      </c>
      <c r="G16" s="3" t="str">
        <f>IF(AND(NOT(ISBLANK(T5W_SAL[[#This Row],['#org+leader]])),T5W_SAL[[#This Row],['#meta+hrp]]="Sí"),
VLOOKUP(CONCATENATE($A$1, " # ",VLOOKUP( T5W_SAL[[#This Row],['#org+leader]],Clusters___Org[['#organization+name+selected]:['#meta+check_cluster_org]],2,FALSE)), Clusters___Org['#meta+check_cluster_org],1,FALSE),"")</f>
        <v/>
      </c>
      <c r="H16" s="2"/>
      <c r="I16" s="74" t="str" cm="1">
        <f t="array" ref="I16">IF(NOT(ISBLANK(T5W_SAL[[#This Row],['#project+code_name]])),VALUE(VLOOKUP(LEFT(T5W_SAL[[#This Row],['#project+code_name]],255),LEFT(Cluster___Org___Projects[['#project+code_name]:['#project+id]],255),2,FALSE)),"")</f>
        <v/>
      </c>
      <c r="J16"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6" s="2"/>
      <c r="L16" s="108" t="str">
        <f>IF(NOT(ISBLANK(T5W_SAL[[#This Row],['#org+impl]])),VLOOKUP(T5W_SAL[[#This Row],['#org+impl]],Organizaciones!$A:$C,3,FALSE),"")</f>
        <v/>
      </c>
      <c r="M16" s="1"/>
      <c r="N16" s="35" t="str" cm="1">
        <f t="array" aca="1" ref="N16" ca="1">IF(NOT(ISBLANK(T5W_SAL[[#This Row],['#adm1+name]])),
OFFSET(Admin1_1[[#Headers],['#adm1+name]],MATCH(T5W_SAL[[#This Row],['#adm1+name]],Admin1,0),1),
IF(ISNA(VLOOKUP(LEFT(T5W_SAL[[#This Row],['#project+code_name]],15),LEFT(Cluster___Org___Projects[['#project+code_name]:['#project+id]],15),2,FALSE))&lt;&gt;"", "","")
)</f>
        <v/>
      </c>
      <c r="O16" s="2"/>
      <c r="P16" s="70" t="str" cm="1">
        <f t="array" ref="P16">IF(NOT(ISBLANK(T5W_SAL[[#This Row],['#adm2+name]])),
CONCATENATE(T5W_SAL[[#This Row],['#adm1+code]],"-",T5W_SAL[[#This Row],['#adm2+name]]),
IF(ISNA(VLOOKUP(LEFT(T5W_SAL[[#This Row],['#project+code_name]],15),LEFT(Cluster___Org___Projects[['#project+code_name]:['#project+id]],15),2,FALSE))&lt;&gt;"", "","")
)</f>
        <v/>
      </c>
      <c r="Q16" s="35" t="str" cm="1">
        <f t="array" ref="Q16">IF(NOT(ISBLANK(T5W_SAL[[#This Row],['#adm2+name]])),
VLOOKUP(T5W_SAL[[#This Row],['#meta+check_adm1code_adm2name]],Admin2_1[#All],5,FALSE),
IF(ISNA(VLOOKUP(LEFT(T5W_SAL[[#This Row],['#project+code_name]],15),LEFT(Cluster___Org___Projects[['#project+code_name]:['#project+id]],15),2,FALSE))&lt;&gt;"", "","")
)</f>
        <v/>
      </c>
      <c r="R16" s="2"/>
      <c r="S16" s="70" t="str" cm="1">
        <f t="array" ref="S16">IF(NOT(ISBLANK(T5W_SAL[[#This Row],['#adm3+name]])),
CONCATENATE(T5W_SAL[[#This Row],['#adm2+code]],"-",T5W_SAL[[#This Row],['#adm3+name]]),
IF(ISNA(VLOOKUP(LEFT(T5W_SAL[[#This Row],['#project+code_name]],15),LEFT(Cluster___Org___Projects[['#project+code_name]:['#project+id]],15),2,FALSE))&lt;&gt;"", "","")
)</f>
        <v/>
      </c>
      <c r="T16" s="35" t="str" cm="1">
        <f t="array" ref="T16">IF(NOT(ISBLANK(T5W_SAL[[#This Row],['#adm3+name]])),
VLOOKUP(T5W_SAL[[#This Row],['#meta+check_adm2code_adm3name]],Admin3_1[#All],5,FALSE),
IF(ISNA(VLOOKUP(LEFT(T5W_SAL[[#This Row],['#project+code_name]],15),LEFT(Cluster___Org___Projects[['#project+code_name]:['#project+id]],15),2,FALSE))&lt;&gt;"", "","")
)</f>
        <v/>
      </c>
      <c r="U16" s="57"/>
      <c r="V16" s="2"/>
      <c r="W16" s="95"/>
      <c r="X16" s="96"/>
      <c r="Y16" s="35"/>
      <c r="Z16" s="2"/>
      <c r="AA16" s="2"/>
      <c r="AB16" s="2"/>
      <c r="AC16" s="113"/>
      <c r="AD16" s="3" t="str" cm="1">
        <f t="array" ref="AD16">IF(T5W_SAL[[#This Row],['#activity+name+selected]]&lt;&gt;"",VLOOKUP(LEFT(T5W_SAL[[#This Row],['#activity+name+selected]],255),LEFT(Logframe[['#activity+name+selected]:['#activity+indicator+unit]],255),2,FALSE),"")</f>
        <v/>
      </c>
      <c r="AE16" s="3" t="str" cm="1">
        <f t="array" ref="AE16">IF(T5W_SAL[[#This Row],['#activity+name+selected]]&lt;&gt;"",VLOOKUP(LEFT(T5W_SAL[[#This Row],['#activity+name+selected]],255),LEFT(Logframe[['#activity+name+selected]:['#activity+indicator+unit]],255),5,FALSE),"")</f>
        <v/>
      </c>
      <c r="AF16" s="38"/>
      <c r="AG16" s="5"/>
      <c r="AH16" s="6"/>
      <c r="AI16" s="44"/>
      <c r="AJ16" s="47"/>
      <c r="AK16" s="27"/>
      <c r="AL16" s="93"/>
      <c r="AM16" s="41"/>
      <c r="AN16" s="42"/>
      <c r="AO16" s="27"/>
      <c r="AP16" s="27"/>
      <c r="AQ16" s="27"/>
      <c r="AR16" s="52"/>
      <c r="AS16" s="27"/>
      <c r="AT16" s="52"/>
      <c r="AU16" s="27"/>
      <c r="AV16" s="30"/>
      <c r="AW16" s="1"/>
    </row>
    <row r="17" spans="1:49" x14ac:dyDescent="0.25">
      <c r="A17" s="4"/>
      <c r="B17" s="75"/>
      <c r="C17" s="2"/>
      <c r="D17" s="2"/>
      <c r="E17" s="2"/>
      <c r="F17" s="90" t="str">
        <f>IF(NOT(ISBLANK(T5W_SAL[[#This Row],['#org+leader]])),VLOOKUP(T5W_SAL[[#This Row],['#org+leader]],Organizaciones!$A:$C,3,FALSE),"")</f>
        <v/>
      </c>
      <c r="G17" s="3" t="str">
        <f>IF(AND(NOT(ISBLANK(T5W_SAL[[#This Row],['#org+leader]])),T5W_SAL[[#This Row],['#meta+hrp]]="Sí"),
VLOOKUP(CONCATENATE($A$1, " # ",VLOOKUP( T5W_SAL[[#This Row],['#org+leader]],Clusters___Org[['#organization+name+selected]:['#meta+check_cluster_org]],2,FALSE)), Clusters___Org['#meta+check_cluster_org],1,FALSE),"")</f>
        <v/>
      </c>
      <c r="H17" s="2"/>
      <c r="I17" s="74" t="str" cm="1">
        <f t="array" ref="I17">IF(NOT(ISBLANK(T5W_SAL[[#This Row],['#project+code_name]])),VALUE(VLOOKUP(LEFT(T5W_SAL[[#This Row],['#project+code_name]],255),LEFT(Cluster___Org___Projects[['#project+code_name]:['#project+id]],255),2,FALSE)),"")</f>
        <v/>
      </c>
      <c r="J17"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7" s="2"/>
      <c r="L17" s="108" t="str">
        <f>IF(NOT(ISBLANK(T5W_SAL[[#This Row],['#org+impl]])),VLOOKUP(T5W_SAL[[#This Row],['#org+impl]],Organizaciones!$A:$C,3,FALSE),"")</f>
        <v/>
      </c>
      <c r="M17" s="1"/>
      <c r="N17" s="35" t="str" cm="1">
        <f t="array" aca="1" ref="N17" ca="1">IF(NOT(ISBLANK(T5W_SAL[[#This Row],['#adm1+name]])),
OFFSET(Admin1_1[[#Headers],['#adm1+name]],MATCH(T5W_SAL[[#This Row],['#adm1+name]],Admin1,0),1),
IF(ISNA(VLOOKUP(LEFT(T5W_SAL[[#This Row],['#project+code_name]],15),LEFT(Cluster___Org___Projects[['#project+code_name]:['#project+id]],15),2,FALSE))&lt;&gt;"", "","")
)</f>
        <v/>
      </c>
      <c r="O17" s="2"/>
      <c r="P17" s="70" t="str" cm="1">
        <f t="array" ref="P17">IF(NOT(ISBLANK(T5W_SAL[[#This Row],['#adm2+name]])),
CONCATENATE(T5W_SAL[[#This Row],['#adm1+code]],"-",T5W_SAL[[#This Row],['#adm2+name]]),
IF(ISNA(VLOOKUP(LEFT(T5W_SAL[[#This Row],['#project+code_name]],15),LEFT(Cluster___Org___Projects[['#project+code_name]:['#project+id]],15),2,FALSE))&lt;&gt;"", "","")
)</f>
        <v/>
      </c>
      <c r="Q17" s="35" t="str" cm="1">
        <f t="array" ref="Q17">IF(NOT(ISBLANK(T5W_SAL[[#This Row],['#adm2+name]])),
VLOOKUP(T5W_SAL[[#This Row],['#meta+check_adm1code_adm2name]],Admin2_1[#All],5,FALSE),
IF(ISNA(VLOOKUP(LEFT(T5W_SAL[[#This Row],['#project+code_name]],15),LEFT(Cluster___Org___Projects[['#project+code_name]:['#project+id]],15),2,FALSE))&lt;&gt;"", "","")
)</f>
        <v/>
      </c>
      <c r="R17" s="2"/>
      <c r="S17" s="70" t="str" cm="1">
        <f t="array" ref="S17">IF(NOT(ISBLANK(T5W_SAL[[#This Row],['#adm3+name]])),
CONCATENATE(T5W_SAL[[#This Row],['#adm2+code]],"-",T5W_SAL[[#This Row],['#adm3+name]]),
IF(ISNA(VLOOKUP(LEFT(T5W_SAL[[#This Row],['#project+code_name]],15),LEFT(Cluster___Org___Projects[['#project+code_name]:['#project+id]],15),2,FALSE))&lt;&gt;"", "","")
)</f>
        <v/>
      </c>
      <c r="T17" s="35" t="str" cm="1">
        <f t="array" ref="T17">IF(NOT(ISBLANK(T5W_SAL[[#This Row],['#adm3+name]])),
VLOOKUP(T5W_SAL[[#This Row],['#meta+check_adm2code_adm3name]],Admin3_1[#All],5,FALSE),
IF(ISNA(VLOOKUP(LEFT(T5W_SAL[[#This Row],['#project+code_name]],15),LEFT(Cluster___Org___Projects[['#project+code_name]:['#project+id]],15),2,FALSE))&lt;&gt;"", "","")
)</f>
        <v/>
      </c>
      <c r="U17" s="57"/>
      <c r="V17" s="2"/>
      <c r="W17" s="95"/>
      <c r="X17" s="96"/>
      <c r="Y17" s="35"/>
      <c r="Z17" s="2"/>
      <c r="AA17" s="2"/>
      <c r="AB17" s="2"/>
      <c r="AC17" s="113"/>
      <c r="AD17" s="3" t="str" cm="1">
        <f t="array" ref="AD17">IF(T5W_SAL[[#This Row],['#activity+name+selected]]&lt;&gt;"",VLOOKUP(LEFT(T5W_SAL[[#This Row],['#activity+name+selected]],255),LEFT(Logframe[['#activity+name+selected]:['#activity+indicator+unit]],255),2,FALSE),"")</f>
        <v/>
      </c>
      <c r="AE17" s="3" t="str" cm="1">
        <f t="array" ref="AE17">IF(T5W_SAL[[#This Row],['#activity+name+selected]]&lt;&gt;"",VLOOKUP(LEFT(T5W_SAL[[#This Row],['#activity+name+selected]],255),LEFT(Logframe[['#activity+name+selected]:['#activity+indicator+unit]],255),5,FALSE),"")</f>
        <v/>
      </c>
      <c r="AF17" s="38"/>
      <c r="AG17" s="5"/>
      <c r="AH17" s="6"/>
      <c r="AI17" s="44"/>
      <c r="AJ17" s="47"/>
      <c r="AK17" s="27"/>
      <c r="AL17" s="93"/>
      <c r="AM17" s="41"/>
      <c r="AN17" s="42"/>
      <c r="AO17" s="27"/>
      <c r="AP17" s="27"/>
      <c r="AQ17" s="27"/>
      <c r="AR17" s="52"/>
      <c r="AS17" s="27"/>
      <c r="AT17" s="52"/>
      <c r="AU17" s="27"/>
      <c r="AV17" s="30"/>
      <c r="AW17" s="1"/>
    </row>
    <row r="18" spans="1:49" x14ac:dyDescent="0.25">
      <c r="A18" s="4"/>
      <c r="B18" s="75"/>
      <c r="C18" s="2"/>
      <c r="D18" s="2"/>
      <c r="E18" s="2"/>
      <c r="F18" s="90" t="str">
        <f>IF(NOT(ISBLANK(T5W_SAL[[#This Row],['#org+leader]])),VLOOKUP(T5W_SAL[[#This Row],['#org+leader]],Organizaciones!$A:$C,3,FALSE),"")</f>
        <v/>
      </c>
      <c r="G18" s="3" t="str">
        <f>IF(AND(NOT(ISBLANK(T5W_SAL[[#This Row],['#org+leader]])),T5W_SAL[[#This Row],['#meta+hrp]]="Sí"),
VLOOKUP(CONCATENATE($A$1, " # ",VLOOKUP( T5W_SAL[[#This Row],['#org+leader]],Clusters___Org[['#organization+name+selected]:['#meta+check_cluster_org]],2,FALSE)), Clusters___Org['#meta+check_cluster_org],1,FALSE),"")</f>
        <v/>
      </c>
      <c r="H18" s="2"/>
      <c r="I18" s="74" t="str" cm="1">
        <f t="array" ref="I18">IF(NOT(ISBLANK(T5W_SAL[[#This Row],['#project+code_name]])),VALUE(VLOOKUP(LEFT(T5W_SAL[[#This Row],['#project+code_name]],255),LEFT(Cluster___Org___Projects[['#project+code_name]:['#project+id]],255),2,FALSE)),"")</f>
        <v/>
      </c>
      <c r="J18"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8" s="2"/>
      <c r="L18" s="108" t="str">
        <f>IF(NOT(ISBLANK(T5W_SAL[[#This Row],['#org+impl]])),VLOOKUP(T5W_SAL[[#This Row],['#org+impl]],Organizaciones!$A:$C,3,FALSE),"")</f>
        <v/>
      </c>
      <c r="M18" s="1"/>
      <c r="N18" s="35" t="str" cm="1">
        <f t="array" aca="1" ref="N18" ca="1">IF(NOT(ISBLANK(T5W_SAL[[#This Row],['#adm1+name]])),
OFFSET(Admin1_1[[#Headers],['#adm1+name]],MATCH(T5W_SAL[[#This Row],['#adm1+name]],Admin1,0),1),
IF(ISNA(VLOOKUP(LEFT(T5W_SAL[[#This Row],['#project+code_name]],15),LEFT(Cluster___Org___Projects[['#project+code_name]:['#project+id]],15),2,FALSE))&lt;&gt;"", "","")
)</f>
        <v/>
      </c>
      <c r="O18" s="2"/>
      <c r="P18" s="70" t="str" cm="1">
        <f t="array" ref="P18">IF(NOT(ISBLANK(T5W_SAL[[#This Row],['#adm2+name]])),
CONCATENATE(T5W_SAL[[#This Row],['#adm1+code]],"-",T5W_SAL[[#This Row],['#adm2+name]]),
IF(ISNA(VLOOKUP(LEFT(T5W_SAL[[#This Row],['#project+code_name]],15),LEFT(Cluster___Org___Projects[['#project+code_name]:['#project+id]],15),2,FALSE))&lt;&gt;"", "","")
)</f>
        <v/>
      </c>
      <c r="Q18" s="35" t="str" cm="1">
        <f t="array" ref="Q18">IF(NOT(ISBLANK(T5W_SAL[[#This Row],['#adm2+name]])),
VLOOKUP(T5W_SAL[[#This Row],['#meta+check_adm1code_adm2name]],Admin2_1[#All],5,FALSE),
IF(ISNA(VLOOKUP(LEFT(T5W_SAL[[#This Row],['#project+code_name]],15),LEFT(Cluster___Org___Projects[['#project+code_name]:['#project+id]],15),2,FALSE))&lt;&gt;"", "","")
)</f>
        <v/>
      </c>
      <c r="R18" s="2"/>
      <c r="S18" s="70" t="str" cm="1">
        <f t="array" ref="S18">IF(NOT(ISBLANK(T5W_SAL[[#This Row],['#adm3+name]])),
CONCATENATE(T5W_SAL[[#This Row],['#adm2+code]],"-",T5W_SAL[[#This Row],['#adm3+name]]),
IF(ISNA(VLOOKUP(LEFT(T5W_SAL[[#This Row],['#project+code_name]],15),LEFT(Cluster___Org___Projects[['#project+code_name]:['#project+id]],15),2,FALSE))&lt;&gt;"", "","")
)</f>
        <v/>
      </c>
      <c r="T18" s="35" t="str" cm="1">
        <f t="array" ref="T18">IF(NOT(ISBLANK(T5W_SAL[[#This Row],['#adm3+name]])),
VLOOKUP(T5W_SAL[[#This Row],['#meta+check_adm2code_adm3name]],Admin3_1[#All],5,FALSE),
IF(ISNA(VLOOKUP(LEFT(T5W_SAL[[#This Row],['#project+code_name]],15),LEFT(Cluster___Org___Projects[['#project+code_name]:['#project+id]],15),2,FALSE))&lt;&gt;"", "","")
)</f>
        <v/>
      </c>
      <c r="U18" s="57"/>
      <c r="V18" s="2"/>
      <c r="W18" s="95"/>
      <c r="X18" s="96"/>
      <c r="Y18" s="35"/>
      <c r="Z18" s="2"/>
      <c r="AA18" s="2"/>
      <c r="AB18" s="2"/>
      <c r="AC18" s="113"/>
      <c r="AD18" s="3" t="str" cm="1">
        <f t="array" ref="AD18">IF(T5W_SAL[[#This Row],['#activity+name+selected]]&lt;&gt;"",VLOOKUP(LEFT(T5W_SAL[[#This Row],['#activity+name+selected]],255),LEFT(Logframe[['#activity+name+selected]:['#activity+indicator+unit]],255),2,FALSE),"")</f>
        <v/>
      </c>
      <c r="AE18" s="3" t="str" cm="1">
        <f t="array" ref="AE18">IF(T5W_SAL[[#This Row],['#activity+name+selected]]&lt;&gt;"",VLOOKUP(LEFT(T5W_SAL[[#This Row],['#activity+name+selected]],255),LEFT(Logframe[['#activity+name+selected]:['#activity+indicator+unit]],255),5,FALSE),"")</f>
        <v/>
      </c>
      <c r="AF18" s="38"/>
      <c r="AG18" s="5"/>
      <c r="AH18" s="6"/>
      <c r="AI18" s="44"/>
      <c r="AJ18" s="47"/>
      <c r="AK18" s="27"/>
      <c r="AL18" s="93"/>
      <c r="AM18" s="41"/>
      <c r="AN18" s="42"/>
      <c r="AO18" s="27"/>
      <c r="AP18" s="27"/>
      <c r="AQ18" s="27"/>
      <c r="AR18" s="52"/>
      <c r="AS18" s="27"/>
      <c r="AT18" s="52"/>
      <c r="AU18" s="27"/>
      <c r="AV18" s="30"/>
      <c r="AW18" s="1"/>
    </row>
    <row r="19" spans="1:49" x14ac:dyDescent="0.25">
      <c r="A19" s="4"/>
      <c r="B19" s="75"/>
      <c r="C19" s="2"/>
      <c r="D19" s="2"/>
      <c r="E19" s="2"/>
      <c r="F19" s="90" t="str">
        <f>IF(NOT(ISBLANK(T5W_SAL[[#This Row],['#org+leader]])),VLOOKUP(T5W_SAL[[#This Row],['#org+leader]],Organizaciones!$A:$C,3,FALSE),"")</f>
        <v/>
      </c>
      <c r="G19" s="3" t="str">
        <f>IF(AND(NOT(ISBLANK(T5W_SAL[[#This Row],['#org+leader]])),T5W_SAL[[#This Row],['#meta+hrp]]="Sí"),
VLOOKUP(CONCATENATE($A$1, " # ",VLOOKUP( T5W_SAL[[#This Row],['#org+leader]],Clusters___Org[['#organization+name+selected]:['#meta+check_cluster_org]],2,FALSE)), Clusters___Org['#meta+check_cluster_org],1,FALSE),"")</f>
        <v/>
      </c>
      <c r="H19" s="2"/>
      <c r="I19" s="74" t="str" cm="1">
        <f t="array" ref="I19">IF(NOT(ISBLANK(T5W_SAL[[#This Row],['#project+code_name]])),VALUE(VLOOKUP(LEFT(T5W_SAL[[#This Row],['#project+code_name]],255),LEFT(Cluster___Org___Projects[['#project+code_name]:['#project+id]],255),2,FALSE)),"")</f>
        <v/>
      </c>
      <c r="J19"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19" s="2"/>
      <c r="L19" s="108" t="str">
        <f>IF(NOT(ISBLANK(T5W_SAL[[#This Row],['#org+impl]])),VLOOKUP(T5W_SAL[[#This Row],['#org+impl]],Organizaciones!$A:$C,3,FALSE),"")</f>
        <v/>
      </c>
      <c r="M19" s="1"/>
      <c r="N19" s="35" t="str" cm="1">
        <f t="array" aca="1" ref="N19" ca="1">IF(NOT(ISBLANK(T5W_SAL[[#This Row],['#adm1+name]])),
OFFSET(Admin1_1[[#Headers],['#adm1+name]],MATCH(T5W_SAL[[#This Row],['#adm1+name]],Admin1,0),1),
IF(ISNA(VLOOKUP(LEFT(T5W_SAL[[#This Row],['#project+code_name]],15),LEFT(Cluster___Org___Projects[['#project+code_name]:['#project+id]],15),2,FALSE))&lt;&gt;"", "","")
)</f>
        <v/>
      </c>
      <c r="O19" s="2"/>
      <c r="P19" s="70" t="str" cm="1">
        <f t="array" ref="P19">IF(NOT(ISBLANK(T5W_SAL[[#This Row],['#adm2+name]])),
CONCATENATE(T5W_SAL[[#This Row],['#adm1+code]],"-",T5W_SAL[[#This Row],['#adm2+name]]),
IF(ISNA(VLOOKUP(LEFT(T5W_SAL[[#This Row],['#project+code_name]],15),LEFT(Cluster___Org___Projects[['#project+code_name]:['#project+id]],15),2,FALSE))&lt;&gt;"", "","")
)</f>
        <v/>
      </c>
      <c r="Q19" s="35" t="str" cm="1">
        <f t="array" ref="Q19">IF(NOT(ISBLANK(T5W_SAL[[#This Row],['#adm2+name]])),
VLOOKUP(T5W_SAL[[#This Row],['#meta+check_adm1code_adm2name]],Admin2_1[#All],5,FALSE),
IF(ISNA(VLOOKUP(LEFT(T5W_SAL[[#This Row],['#project+code_name]],15),LEFT(Cluster___Org___Projects[['#project+code_name]:['#project+id]],15),2,FALSE))&lt;&gt;"", "","")
)</f>
        <v/>
      </c>
      <c r="R19" s="2"/>
      <c r="S19" s="70" t="str" cm="1">
        <f t="array" ref="S19">IF(NOT(ISBLANK(T5W_SAL[[#This Row],['#adm3+name]])),
CONCATENATE(T5W_SAL[[#This Row],['#adm2+code]],"-",T5W_SAL[[#This Row],['#adm3+name]]),
IF(ISNA(VLOOKUP(LEFT(T5W_SAL[[#This Row],['#project+code_name]],15),LEFT(Cluster___Org___Projects[['#project+code_name]:['#project+id]],15),2,FALSE))&lt;&gt;"", "","")
)</f>
        <v/>
      </c>
      <c r="T19" s="35" t="str" cm="1">
        <f t="array" ref="T19">IF(NOT(ISBLANK(T5W_SAL[[#This Row],['#adm3+name]])),
VLOOKUP(T5W_SAL[[#This Row],['#meta+check_adm2code_adm3name]],Admin3_1[#All],5,FALSE),
IF(ISNA(VLOOKUP(LEFT(T5W_SAL[[#This Row],['#project+code_name]],15),LEFT(Cluster___Org___Projects[['#project+code_name]:['#project+id]],15),2,FALSE))&lt;&gt;"", "","")
)</f>
        <v/>
      </c>
      <c r="U19" s="57"/>
      <c r="V19" s="2"/>
      <c r="W19" s="95"/>
      <c r="X19" s="96"/>
      <c r="Y19" s="35"/>
      <c r="Z19" s="2"/>
      <c r="AA19" s="2"/>
      <c r="AB19" s="2"/>
      <c r="AC19" s="113"/>
      <c r="AD19" s="3" t="str" cm="1">
        <f t="array" ref="AD19">IF(T5W_SAL[[#This Row],['#activity+name+selected]]&lt;&gt;"",VLOOKUP(LEFT(T5W_SAL[[#This Row],['#activity+name+selected]],255),LEFT(Logframe[['#activity+name+selected]:['#activity+indicator+unit]],255),2,FALSE),"")</f>
        <v/>
      </c>
      <c r="AE19" s="3" t="str" cm="1">
        <f t="array" ref="AE19">IF(T5W_SAL[[#This Row],['#activity+name+selected]]&lt;&gt;"",VLOOKUP(LEFT(T5W_SAL[[#This Row],['#activity+name+selected]],255),LEFT(Logframe[['#activity+name+selected]:['#activity+indicator+unit]],255),5,FALSE),"")</f>
        <v/>
      </c>
      <c r="AF19" s="38"/>
      <c r="AG19" s="5"/>
      <c r="AH19" s="6"/>
      <c r="AI19" s="44"/>
      <c r="AJ19" s="47"/>
      <c r="AK19" s="27"/>
      <c r="AL19" s="93"/>
      <c r="AM19" s="41"/>
      <c r="AN19" s="42"/>
      <c r="AO19" s="27"/>
      <c r="AP19" s="27"/>
      <c r="AQ19" s="27"/>
      <c r="AR19" s="52"/>
      <c r="AS19" s="27"/>
      <c r="AT19" s="52"/>
      <c r="AU19" s="27"/>
      <c r="AV19" s="30"/>
      <c r="AW19" s="1"/>
    </row>
    <row r="20" spans="1:49" x14ac:dyDescent="0.25">
      <c r="A20" s="4"/>
      <c r="B20" s="75"/>
      <c r="C20" s="2"/>
      <c r="D20" s="2"/>
      <c r="E20" s="2"/>
      <c r="F20" s="90" t="str">
        <f>IF(NOT(ISBLANK(T5W_SAL[[#This Row],['#org+leader]])),VLOOKUP(T5W_SAL[[#This Row],['#org+leader]],Organizaciones!$A:$C,3,FALSE),"")</f>
        <v/>
      </c>
      <c r="G20" s="3" t="str">
        <f>IF(AND(NOT(ISBLANK(T5W_SAL[[#This Row],['#org+leader]])),T5W_SAL[[#This Row],['#meta+hrp]]="Sí"),
VLOOKUP(CONCATENATE($A$1, " # ",VLOOKUP( T5W_SAL[[#This Row],['#org+leader]],Clusters___Org[['#organization+name+selected]:['#meta+check_cluster_org]],2,FALSE)), Clusters___Org['#meta+check_cluster_org],1,FALSE),"")</f>
        <v/>
      </c>
      <c r="H20" s="2"/>
      <c r="I20" s="74" t="str" cm="1">
        <f t="array" ref="I20">IF(NOT(ISBLANK(T5W_SAL[[#This Row],['#project+code_name]])),VALUE(VLOOKUP(LEFT(T5W_SAL[[#This Row],['#project+code_name]],255),LEFT(Cluster___Org___Projects[['#project+code_name]:['#project+id]],255),2,FALSE)),"")</f>
        <v/>
      </c>
      <c r="J20"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0" s="2"/>
      <c r="L20" s="108" t="str">
        <f>IF(NOT(ISBLANK(T5W_SAL[[#This Row],['#org+impl]])),VLOOKUP(T5W_SAL[[#This Row],['#org+impl]],Organizaciones!$A:$C,3,FALSE),"")</f>
        <v/>
      </c>
      <c r="M20" s="1"/>
      <c r="N20" s="35" t="str" cm="1">
        <f t="array" aca="1" ref="N20" ca="1">IF(NOT(ISBLANK(T5W_SAL[[#This Row],['#adm1+name]])),
OFFSET(Admin1_1[[#Headers],['#adm1+name]],MATCH(T5W_SAL[[#This Row],['#adm1+name]],Admin1,0),1),
IF(ISNA(VLOOKUP(LEFT(T5W_SAL[[#This Row],['#project+code_name]],15),LEFT(Cluster___Org___Projects[['#project+code_name]:['#project+id]],15),2,FALSE))&lt;&gt;"", "","")
)</f>
        <v/>
      </c>
      <c r="O20" s="2"/>
      <c r="P20" s="70" t="str" cm="1">
        <f t="array" ref="P20">IF(NOT(ISBLANK(T5W_SAL[[#This Row],['#adm2+name]])),
CONCATENATE(T5W_SAL[[#This Row],['#adm1+code]],"-",T5W_SAL[[#This Row],['#adm2+name]]),
IF(ISNA(VLOOKUP(LEFT(T5W_SAL[[#This Row],['#project+code_name]],15),LEFT(Cluster___Org___Projects[['#project+code_name]:['#project+id]],15),2,FALSE))&lt;&gt;"", "","")
)</f>
        <v/>
      </c>
      <c r="Q20" s="35" t="str" cm="1">
        <f t="array" ref="Q20">IF(NOT(ISBLANK(T5W_SAL[[#This Row],['#adm2+name]])),
VLOOKUP(T5W_SAL[[#This Row],['#meta+check_adm1code_adm2name]],Admin2_1[#All],5,FALSE),
IF(ISNA(VLOOKUP(LEFT(T5W_SAL[[#This Row],['#project+code_name]],15),LEFT(Cluster___Org___Projects[['#project+code_name]:['#project+id]],15),2,FALSE))&lt;&gt;"", "","")
)</f>
        <v/>
      </c>
      <c r="R20" s="2"/>
      <c r="S20" s="70" t="str" cm="1">
        <f t="array" ref="S20">IF(NOT(ISBLANK(T5W_SAL[[#This Row],['#adm3+name]])),
CONCATENATE(T5W_SAL[[#This Row],['#adm2+code]],"-",T5W_SAL[[#This Row],['#adm3+name]]),
IF(ISNA(VLOOKUP(LEFT(T5W_SAL[[#This Row],['#project+code_name]],15),LEFT(Cluster___Org___Projects[['#project+code_name]:['#project+id]],15),2,FALSE))&lt;&gt;"", "","")
)</f>
        <v/>
      </c>
      <c r="T20" s="35" t="str" cm="1">
        <f t="array" ref="T20">IF(NOT(ISBLANK(T5W_SAL[[#This Row],['#adm3+name]])),
VLOOKUP(T5W_SAL[[#This Row],['#meta+check_adm2code_adm3name]],Admin3_1[#All],5,FALSE),
IF(ISNA(VLOOKUP(LEFT(T5W_SAL[[#This Row],['#project+code_name]],15),LEFT(Cluster___Org___Projects[['#project+code_name]:['#project+id]],15),2,FALSE))&lt;&gt;"", "","")
)</f>
        <v/>
      </c>
      <c r="U20" s="57"/>
      <c r="V20" s="2"/>
      <c r="W20" s="95"/>
      <c r="X20" s="96"/>
      <c r="Y20" s="35"/>
      <c r="Z20" s="2"/>
      <c r="AA20" s="2"/>
      <c r="AB20" s="2"/>
      <c r="AC20" s="113"/>
      <c r="AD20" s="3" t="str" cm="1">
        <f t="array" ref="AD20">IF(T5W_SAL[[#This Row],['#activity+name+selected]]&lt;&gt;"",VLOOKUP(LEFT(T5W_SAL[[#This Row],['#activity+name+selected]],255),LEFT(Logframe[['#activity+name+selected]:['#activity+indicator+unit]],255),2,FALSE),"")</f>
        <v/>
      </c>
      <c r="AE20" s="3" t="str" cm="1">
        <f t="array" ref="AE20">IF(T5W_SAL[[#This Row],['#activity+name+selected]]&lt;&gt;"",VLOOKUP(LEFT(T5W_SAL[[#This Row],['#activity+name+selected]],255),LEFT(Logframe[['#activity+name+selected]:['#activity+indicator+unit]],255),5,FALSE),"")</f>
        <v/>
      </c>
      <c r="AF20" s="38"/>
      <c r="AG20" s="5"/>
      <c r="AH20" s="6"/>
      <c r="AI20" s="44"/>
      <c r="AJ20" s="47"/>
      <c r="AK20" s="27"/>
      <c r="AL20" s="93"/>
      <c r="AM20" s="41"/>
      <c r="AN20" s="42"/>
      <c r="AO20" s="27"/>
      <c r="AP20" s="27"/>
      <c r="AQ20" s="27"/>
      <c r="AR20" s="52"/>
      <c r="AS20" s="27"/>
      <c r="AT20" s="52"/>
      <c r="AU20" s="27"/>
      <c r="AV20" s="30"/>
      <c r="AW20" s="1"/>
    </row>
    <row r="21" spans="1:49" x14ac:dyDescent="0.25">
      <c r="A21" s="4"/>
      <c r="B21" s="75"/>
      <c r="C21" s="2"/>
      <c r="D21" s="2"/>
      <c r="E21" s="2"/>
      <c r="F21" s="90" t="str">
        <f>IF(NOT(ISBLANK(T5W_SAL[[#This Row],['#org+leader]])),VLOOKUP(T5W_SAL[[#This Row],['#org+leader]],Organizaciones!$A:$C,3,FALSE),"")</f>
        <v/>
      </c>
      <c r="G21" s="3" t="str">
        <f>IF(AND(NOT(ISBLANK(T5W_SAL[[#This Row],['#org+leader]])),T5W_SAL[[#This Row],['#meta+hrp]]="Sí"),
VLOOKUP(CONCATENATE($A$1, " # ",VLOOKUP( T5W_SAL[[#This Row],['#org+leader]],Clusters___Org[['#organization+name+selected]:['#meta+check_cluster_org]],2,FALSE)), Clusters___Org['#meta+check_cluster_org],1,FALSE),"")</f>
        <v/>
      </c>
      <c r="H21" s="2"/>
      <c r="I21" s="74" t="str" cm="1">
        <f t="array" ref="I21">IF(NOT(ISBLANK(T5W_SAL[[#This Row],['#project+code_name]])),VALUE(VLOOKUP(LEFT(T5W_SAL[[#This Row],['#project+code_name]],255),LEFT(Cluster___Org___Projects[['#project+code_name]:['#project+id]],255),2,FALSE)),"")</f>
        <v/>
      </c>
      <c r="J21"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1" s="2"/>
      <c r="L21" s="108" t="str">
        <f>IF(NOT(ISBLANK(T5W_SAL[[#This Row],['#org+impl]])),VLOOKUP(T5W_SAL[[#This Row],['#org+impl]],Organizaciones!$A:$C,3,FALSE),"")</f>
        <v/>
      </c>
      <c r="M21" s="1"/>
      <c r="N21" s="35" t="str" cm="1">
        <f t="array" aca="1" ref="N21" ca="1">IF(NOT(ISBLANK(T5W_SAL[[#This Row],['#adm1+name]])),
OFFSET(Admin1_1[[#Headers],['#adm1+name]],MATCH(T5W_SAL[[#This Row],['#adm1+name]],Admin1,0),1),
IF(ISNA(VLOOKUP(LEFT(T5W_SAL[[#This Row],['#project+code_name]],15),LEFT(Cluster___Org___Projects[['#project+code_name]:['#project+id]],15),2,FALSE))&lt;&gt;"", "","")
)</f>
        <v/>
      </c>
      <c r="O21" s="2"/>
      <c r="P21" s="70" t="str" cm="1">
        <f t="array" ref="P21">IF(NOT(ISBLANK(T5W_SAL[[#This Row],['#adm2+name]])),
CONCATENATE(T5W_SAL[[#This Row],['#adm1+code]],"-",T5W_SAL[[#This Row],['#adm2+name]]),
IF(ISNA(VLOOKUP(LEFT(T5W_SAL[[#This Row],['#project+code_name]],15),LEFT(Cluster___Org___Projects[['#project+code_name]:['#project+id]],15),2,FALSE))&lt;&gt;"", "","")
)</f>
        <v/>
      </c>
      <c r="Q21" s="35" t="str" cm="1">
        <f t="array" ref="Q21">IF(NOT(ISBLANK(T5W_SAL[[#This Row],['#adm2+name]])),
VLOOKUP(T5W_SAL[[#This Row],['#meta+check_adm1code_adm2name]],Admin2_1[#All],5,FALSE),
IF(ISNA(VLOOKUP(LEFT(T5W_SAL[[#This Row],['#project+code_name]],15),LEFT(Cluster___Org___Projects[['#project+code_name]:['#project+id]],15),2,FALSE))&lt;&gt;"", "","")
)</f>
        <v/>
      </c>
      <c r="R21" s="2"/>
      <c r="S21" s="70" t="str" cm="1">
        <f t="array" ref="S21">IF(NOT(ISBLANK(T5W_SAL[[#This Row],['#adm3+name]])),
CONCATENATE(T5W_SAL[[#This Row],['#adm2+code]],"-",T5W_SAL[[#This Row],['#adm3+name]]),
IF(ISNA(VLOOKUP(LEFT(T5W_SAL[[#This Row],['#project+code_name]],15),LEFT(Cluster___Org___Projects[['#project+code_name]:['#project+id]],15),2,FALSE))&lt;&gt;"", "","")
)</f>
        <v/>
      </c>
      <c r="T21" s="35" t="str" cm="1">
        <f t="array" ref="T21">IF(NOT(ISBLANK(T5W_SAL[[#This Row],['#adm3+name]])),
VLOOKUP(T5W_SAL[[#This Row],['#meta+check_adm2code_adm3name]],Admin3_1[#All],5,FALSE),
IF(ISNA(VLOOKUP(LEFT(T5W_SAL[[#This Row],['#project+code_name]],15),LEFT(Cluster___Org___Projects[['#project+code_name]:['#project+id]],15),2,FALSE))&lt;&gt;"", "","")
)</f>
        <v/>
      </c>
      <c r="U21" s="57"/>
      <c r="V21" s="2"/>
      <c r="W21" s="95"/>
      <c r="X21" s="96"/>
      <c r="Y21" s="35"/>
      <c r="Z21" s="2"/>
      <c r="AA21" s="2"/>
      <c r="AB21" s="2"/>
      <c r="AC21" s="113"/>
      <c r="AD21" s="3" t="str" cm="1">
        <f t="array" ref="AD21">IF(T5W_SAL[[#This Row],['#activity+name+selected]]&lt;&gt;"",VLOOKUP(LEFT(T5W_SAL[[#This Row],['#activity+name+selected]],255),LEFT(Logframe[['#activity+name+selected]:['#activity+indicator+unit]],255),2,FALSE),"")</f>
        <v/>
      </c>
      <c r="AE21" s="3" t="str" cm="1">
        <f t="array" ref="AE21">IF(T5W_SAL[[#This Row],['#activity+name+selected]]&lt;&gt;"",VLOOKUP(LEFT(T5W_SAL[[#This Row],['#activity+name+selected]],255),LEFT(Logframe[['#activity+name+selected]:['#activity+indicator+unit]],255),5,FALSE),"")</f>
        <v/>
      </c>
      <c r="AF21" s="38"/>
      <c r="AG21" s="5"/>
      <c r="AH21" s="6"/>
      <c r="AI21" s="44"/>
      <c r="AJ21" s="47"/>
      <c r="AK21" s="27"/>
      <c r="AL21" s="93"/>
      <c r="AM21" s="41"/>
      <c r="AN21" s="42"/>
      <c r="AO21" s="27"/>
      <c r="AP21" s="27"/>
      <c r="AQ21" s="27"/>
      <c r="AR21" s="52"/>
      <c r="AS21" s="27"/>
      <c r="AT21" s="52"/>
      <c r="AU21" s="27"/>
      <c r="AV21" s="30"/>
      <c r="AW21" s="1"/>
    </row>
    <row r="22" spans="1:49" x14ac:dyDescent="0.25">
      <c r="A22" s="4"/>
      <c r="B22" s="75"/>
      <c r="C22" s="2"/>
      <c r="D22" s="2"/>
      <c r="E22" s="2"/>
      <c r="F22" s="90" t="str">
        <f>IF(NOT(ISBLANK(T5W_SAL[[#This Row],['#org+leader]])),VLOOKUP(T5W_SAL[[#This Row],['#org+leader]],Organizaciones!$A:$C,3,FALSE),"")</f>
        <v/>
      </c>
      <c r="G22" s="3" t="str">
        <f>IF(AND(NOT(ISBLANK(T5W_SAL[[#This Row],['#org+leader]])),T5W_SAL[[#This Row],['#meta+hrp]]="Sí"),
VLOOKUP(CONCATENATE($A$1, " # ",VLOOKUP( T5W_SAL[[#This Row],['#org+leader]],Clusters___Org[['#organization+name+selected]:['#meta+check_cluster_org]],2,FALSE)), Clusters___Org['#meta+check_cluster_org],1,FALSE),"")</f>
        <v/>
      </c>
      <c r="H22" s="2"/>
      <c r="I22" s="74" t="str" cm="1">
        <f t="array" ref="I22">IF(NOT(ISBLANK(T5W_SAL[[#This Row],['#project+code_name]])),VALUE(VLOOKUP(LEFT(T5W_SAL[[#This Row],['#project+code_name]],255),LEFT(Cluster___Org___Projects[['#project+code_name]:['#project+id]],255),2,FALSE)),"")</f>
        <v/>
      </c>
      <c r="J22"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2" s="2"/>
      <c r="L22" s="108" t="str">
        <f>IF(NOT(ISBLANK(T5W_SAL[[#This Row],['#org+impl]])),VLOOKUP(T5W_SAL[[#This Row],['#org+impl]],Organizaciones!$A:$C,3,FALSE),"")</f>
        <v/>
      </c>
      <c r="M22" s="1"/>
      <c r="N22" s="35" t="str" cm="1">
        <f t="array" aca="1" ref="N22" ca="1">IF(NOT(ISBLANK(T5W_SAL[[#This Row],['#adm1+name]])),
OFFSET(Admin1_1[[#Headers],['#adm1+name]],MATCH(T5W_SAL[[#This Row],['#adm1+name]],Admin1,0),1),
IF(ISNA(VLOOKUP(LEFT(T5W_SAL[[#This Row],['#project+code_name]],15),LEFT(Cluster___Org___Projects[['#project+code_name]:['#project+id]],15),2,FALSE))&lt;&gt;"", "","")
)</f>
        <v/>
      </c>
      <c r="O22" s="2"/>
      <c r="P22" s="70" t="str" cm="1">
        <f t="array" ref="P22">IF(NOT(ISBLANK(T5W_SAL[[#This Row],['#adm2+name]])),
CONCATENATE(T5W_SAL[[#This Row],['#adm1+code]],"-",T5W_SAL[[#This Row],['#adm2+name]]),
IF(ISNA(VLOOKUP(LEFT(T5W_SAL[[#This Row],['#project+code_name]],15),LEFT(Cluster___Org___Projects[['#project+code_name]:['#project+id]],15),2,FALSE))&lt;&gt;"", "","")
)</f>
        <v/>
      </c>
      <c r="Q22" s="35" t="str" cm="1">
        <f t="array" ref="Q22">IF(NOT(ISBLANK(T5W_SAL[[#This Row],['#adm2+name]])),
VLOOKUP(T5W_SAL[[#This Row],['#meta+check_adm1code_adm2name]],Admin2_1[#All],5,FALSE),
IF(ISNA(VLOOKUP(LEFT(T5W_SAL[[#This Row],['#project+code_name]],15),LEFT(Cluster___Org___Projects[['#project+code_name]:['#project+id]],15),2,FALSE))&lt;&gt;"", "","")
)</f>
        <v/>
      </c>
      <c r="R22" s="2"/>
      <c r="S22" s="70" t="str" cm="1">
        <f t="array" ref="S22">IF(NOT(ISBLANK(T5W_SAL[[#This Row],['#adm3+name]])),
CONCATENATE(T5W_SAL[[#This Row],['#adm2+code]],"-",T5W_SAL[[#This Row],['#adm3+name]]),
IF(ISNA(VLOOKUP(LEFT(T5W_SAL[[#This Row],['#project+code_name]],15),LEFT(Cluster___Org___Projects[['#project+code_name]:['#project+id]],15),2,FALSE))&lt;&gt;"", "","")
)</f>
        <v/>
      </c>
      <c r="T22" s="35" t="str" cm="1">
        <f t="array" ref="T22">IF(NOT(ISBLANK(T5W_SAL[[#This Row],['#adm3+name]])),
VLOOKUP(T5W_SAL[[#This Row],['#meta+check_adm2code_adm3name]],Admin3_1[#All],5,FALSE),
IF(ISNA(VLOOKUP(LEFT(T5W_SAL[[#This Row],['#project+code_name]],15),LEFT(Cluster___Org___Projects[['#project+code_name]:['#project+id]],15),2,FALSE))&lt;&gt;"", "","")
)</f>
        <v/>
      </c>
      <c r="U22" s="57"/>
      <c r="V22" s="2"/>
      <c r="W22" s="95"/>
      <c r="X22" s="96"/>
      <c r="Y22" s="35"/>
      <c r="Z22" s="2"/>
      <c r="AA22" s="2"/>
      <c r="AB22" s="2"/>
      <c r="AC22" s="113"/>
      <c r="AD22" s="3" t="str" cm="1">
        <f t="array" ref="AD22">IF(T5W_SAL[[#This Row],['#activity+name+selected]]&lt;&gt;"",VLOOKUP(LEFT(T5W_SAL[[#This Row],['#activity+name+selected]],255),LEFT(Logframe[['#activity+name+selected]:['#activity+indicator+unit]],255),2,FALSE),"")</f>
        <v/>
      </c>
      <c r="AE22" s="3" t="str" cm="1">
        <f t="array" ref="AE22">IF(T5W_SAL[[#This Row],['#activity+name+selected]]&lt;&gt;"",VLOOKUP(LEFT(T5W_SAL[[#This Row],['#activity+name+selected]],255),LEFT(Logframe[['#activity+name+selected]:['#activity+indicator+unit]],255),5,FALSE),"")</f>
        <v/>
      </c>
      <c r="AF22" s="38"/>
      <c r="AG22" s="5"/>
      <c r="AH22" s="6"/>
      <c r="AI22" s="44"/>
      <c r="AJ22" s="47"/>
      <c r="AK22" s="27"/>
      <c r="AL22" s="93"/>
      <c r="AM22" s="41"/>
      <c r="AN22" s="42"/>
      <c r="AO22" s="27"/>
      <c r="AP22" s="27"/>
      <c r="AQ22" s="27"/>
      <c r="AR22" s="52"/>
      <c r="AS22" s="27"/>
      <c r="AT22" s="52"/>
      <c r="AU22" s="27"/>
      <c r="AV22" s="30"/>
      <c r="AW22" s="1"/>
    </row>
    <row r="23" spans="1:49" x14ac:dyDescent="0.25">
      <c r="A23" s="4"/>
      <c r="B23" s="75"/>
      <c r="C23" s="2"/>
      <c r="D23" s="2"/>
      <c r="E23" s="2"/>
      <c r="F23" s="90" t="str">
        <f>IF(NOT(ISBLANK(T5W_SAL[[#This Row],['#org+leader]])),VLOOKUP(T5W_SAL[[#This Row],['#org+leader]],Organizaciones!$A:$C,3,FALSE),"")</f>
        <v/>
      </c>
      <c r="G23" s="3" t="str">
        <f>IF(AND(NOT(ISBLANK(T5W_SAL[[#This Row],['#org+leader]])),T5W_SAL[[#This Row],['#meta+hrp]]="Sí"),
VLOOKUP(CONCATENATE($A$1, " # ",VLOOKUP( T5W_SAL[[#This Row],['#org+leader]],Clusters___Org[['#organization+name+selected]:['#meta+check_cluster_org]],2,FALSE)), Clusters___Org['#meta+check_cluster_org],1,FALSE),"")</f>
        <v/>
      </c>
      <c r="H23" s="2"/>
      <c r="I23" s="74" t="str" cm="1">
        <f t="array" ref="I23">IF(NOT(ISBLANK(T5W_SAL[[#This Row],['#project+code_name]])),VALUE(VLOOKUP(LEFT(T5W_SAL[[#This Row],['#project+code_name]],255),LEFT(Cluster___Org___Projects[['#project+code_name]:['#project+id]],255),2,FALSE)),"")</f>
        <v/>
      </c>
      <c r="J23"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3" s="2"/>
      <c r="L23" s="108" t="str">
        <f>IF(NOT(ISBLANK(T5W_SAL[[#This Row],['#org+impl]])),VLOOKUP(T5W_SAL[[#This Row],['#org+impl]],Organizaciones!$A:$C,3,FALSE),"")</f>
        <v/>
      </c>
      <c r="M23" s="1"/>
      <c r="N23" s="35" t="str" cm="1">
        <f t="array" aca="1" ref="N23" ca="1">IF(NOT(ISBLANK(T5W_SAL[[#This Row],['#adm1+name]])),
OFFSET(Admin1_1[[#Headers],['#adm1+name]],MATCH(T5W_SAL[[#This Row],['#adm1+name]],Admin1,0),1),
IF(ISNA(VLOOKUP(LEFT(T5W_SAL[[#This Row],['#project+code_name]],15),LEFT(Cluster___Org___Projects[['#project+code_name]:['#project+id]],15),2,FALSE))&lt;&gt;"", "","")
)</f>
        <v/>
      </c>
      <c r="O23" s="2"/>
      <c r="P23" s="70" t="str" cm="1">
        <f t="array" ref="P23">IF(NOT(ISBLANK(T5W_SAL[[#This Row],['#adm2+name]])),
CONCATENATE(T5W_SAL[[#This Row],['#adm1+code]],"-",T5W_SAL[[#This Row],['#adm2+name]]),
IF(ISNA(VLOOKUP(LEFT(T5W_SAL[[#This Row],['#project+code_name]],15),LEFT(Cluster___Org___Projects[['#project+code_name]:['#project+id]],15),2,FALSE))&lt;&gt;"", "","")
)</f>
        <v/>
      </c>
      <c r="Q23" s="35" t="str" cm="1">
        <f t="array" ref="Q23">IF(NOT(ISBLANK(T5W_SAL[[#This Row],['#adm2+name]])),
VLOOKUP(T5W_SAL[[#This Row],['#meta+check_adm1code_adm2name]],Admin2_1[#All],5,FALSE),
IF(ISNA(VLOOKUP(LEFT(T5W_SAL[[#This Row],['#project+code_name]],15),LEFT(Cluster___Org___Projects[['#project+code_name]:['#project+id]],15),2,FALSE))&lt;&gt;"", "","")
)</f>
        <v/>
      </c>
      <c r="R23" s="2"/>
      <c r="S23" s="70" t="str" cm="1">
        <f t="array" ref="S23">IF(NOT(ISBLANK(T5W_SAL[[#This Row],['#adm3+name]])),
CONCATENATE(T5W_SAL[[#This Row],['#adm2+code]],"-",T5W_SAL[[#This Row],['#adm3+name]]),
IF(ISNA(VLOOKUP(LEFT(T5W_SAL[[#This Row],['#project+code_name]],15),LEFT(Cluster___Org___Projects[['#project+code_name]:['#project+id]],15),2,FALSE))&lt;&gt;"", "","")
)</f>
        <v/>
      </c>
      <c r="T23" s="35" t="str" cm="1">
        <f t="array" ref="T23">IF(NOT(ISBLANK(T5W_SAL[[#This Row],['#adm3+name]])),
VLOOKUP(T5W_SAL[[#This Row],['#meta+check_adm2code_adm3name]],Admin3_1[#All],5,FALSE),
IF(ISNA(VLOOKUP(LEFT(T5W_SAL[[#This Row],['#project+code_name]],15),LEFT(Cluster___Org___Projects[['#project+code_name]:['#project+id]],15),2,FALSE))&lt;&gt;"", "","")
)</f>
        <v/>
      </c>
      <c r="U23" s="57"/>
      <c r="V23" s="2"/>
      <c r="W23" s="95"/>
      <c r="X23" s="96"/>
      <c r="Y23" s="35"/>
      <c r="Z23" s="2"/>
      <c r="AA23" s="2"/>
      <c r="AB23" s="2"/>
      <c r="AC23" s="113"/>
      <c r="AD23" s="3" t="str" cm="1">
        <f t="array" ref="AD23">IF(T5W_SAL[[#This Row],['#activity+name+selected]]&lt;&gt;"",VLOOKUP(LEFT(T5W_SAL[[#This Row],['#activity+name+selected]],255),LEFT(Logframe[['#activity+name+selected]:['#activity+indicator+unit]],255),2,FALSE),"")</f>
        <v/>
      </c>
      <c r="AE23" s="3" t="str" cm="1">
        <f t="array" ref="AE23">IF(T5W_SAL[[#This Row],['#activity+name+selected]]&lt;&gt;"",VLOOKUP(LEFT(T5W_SAL[[#This Row],['#activity+name+selected]],255),LEFT(Logframe[['#activity+name+selected]:['#activity+indicator+unit]],255),5,FALSE),"")</f>
        <v/>
      </c>
      <c r="AF23" s="38"/>
      <c r="AG23" s="5"/>
      <c r="AH23" s="6"/>
      <c r="AI23" s="44"/>
      <c r="AJ23" s="47"/>
      <c r="AK23" s="27"/>
      <c r="AL23" s="93"/>
      <c r="AM23" s="41"/>
      <c r="AN23" s="42"/>
      <c r="AO23" s="27"/>
      <c r="AP23" s="27"/>
      <c r="AQ23" s="27"/>
      <c r="AR23" s="52"/>
      <c r="AS23" s="27"/>
      <c r="AT23" s="52"/>
      <c r="AU23" s="27"/>
      <c r="AV23" s="30"/>
      <c r="AW23" s="1"/>
    </row>
    <row r="24" spans="1:49" x14ac:dyDescent="0.25">
      <c r="A24" s="4"/>
      <c r="B24" s="75"/>
      <c r="C24" s="2"/>
      <c r="D24" s="2"/>
      <c r="E24" s="2"/>
      <c r="F24" s="90" t="str">
        <f>IF(NOT(ISBLANK(T5W_SAL[[#This Row],['#org+leader]])),VLOOKUP(T5W_SAL[[#This Row],['#org+leader]],Organizaciones!$A:$C,3,FALSE),"")</f>
        <v/>
      </c>
      <c r="G24" s="3" t="str">
        <f>IF(AND(NOT(ISBLANK(T5W_SAL[[#This Row],['#org+leader]])),T5W_SAL[[#This Row],['#meta+hrp]]="Sí"),
VLOOKUP(CONCATENATE($A$1, " # ",VLOOKUP( T5W_SAL[[#This Row],['#org+leader]],Clusters___Org[['#organization+name+selected]:['#meta+check_cluster_org]],2,FALSE)), Clusters___Org['#meta+check_cluster_org],1,FALSE),"")</f>
        <v/>
      </c>
      <c r="H24" s="2"/>
      <c r="I24" s="74" t="str" cm="1">
        <f t="array" ref="I24">IF(NOT(ISBLANK(T5W_SAL[[#This Row],['#project+code_name]])),VALUE(VLOOKUP(LEFT(T5W_SAL[[#This Row],['#project+code_name]],255),LEFT(Cluster___Org___Projects[['#project+code_name]:['#project+id]],255),2,FALSE)),"")</f>
        <v/>
      </c>
      <c r="J24"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4" s="2"/>
      <c r="L24" s="108" t="str">
        <f>IF(NOT(ISBLANK(T5W_SAL[[#This Row],['#org+impl]])),VLOOKUP(T5W_SAL[[#This Row],['#org+impl]],Organizaciones!$A:$C,3,FALSE),"")</f>
        <v/>
      </c>
      <c r="M24" s="1"/>
      <c r="N24" s="35" t="str" cm="1">
        <f t="array" aca="1" ref="N24" ca="1">IF(NOT(ISBLANK(T5W_SAL[[#This Row],['#adm1+name]])),
OFFSET(Admin1_1[[#Headers],['#adm1+name]],MATCH(T5W_SAL[[#This Row],['#adm1+name]],Admin1,0),1),
IF(ISNA(VLOOKUP(LEFT(T5W_SAL[[#This Row],['#project+code_name]],15),LEFT(Cluster___Org___Projects[['#project+code_name]:['#project+id]],15),2,FALSE))&lt;&gt;"", "","")
)</f>
        <v/>
      </c>
      <c r="O24" s="2"/>
      <c r="P24" s="70" t="str" cm="1">
        <f t="array" ref="P24">IF(NOT(ISBLANK(T5W_SAL[[#This Row],['#adm2+name]])),
CONCATENATE(T5W_SAL[[#This Row],['#adm1+code]],"-",T5W_SAL[[#This Row],['#adm2+name]]),
IF(ISNA(VLOOKUP(LEFT(T5W_SAL[[#This Row],['#project+code_name]],15),LEFT(Cluster___Org___Projects[['#project+code_name]:['#project+id]],15),2,FALSE))&lt;&gt;"", "","")
)</f>
        <v/>
      </c>
      <c r="Q24" s="35" t="str" cm="1">
        <f t="array" ref="Q24">IF(NOT(ISBLANK(T5W_SAL[[#This Row],['#adm2+name]])),
VLOOKUP(T5W_SAL[[#This Row],['#meta+check_adm1code_adm2name]],Admin2_1[#All],5,FALSE),
IF(ISNA(VLOOKUP(LEFT(T5W_SAL[[#This Row],['#project+code_name]],15),LEFT(Cluster___Org___Projects[['#project+code_name]:['#project+id]],15),2,FALSE))&lt;&gt;"", "","")
)</f>
        <v/>
      </c>
      <c r="R24" s="2"/>
      <c r="S24" s="70" t="str" cm="1">
        <f t="array" ref="S24">IF(NOT(ISBLANK(T5W_SAL[[#This Row],['#adm3+name]])),
CONCATENATE(T5W_SAL[[#This Row],['#adm2+code]],"-",T5W_SAL[[#This Row],['#adm3+name]]),
IF(ISNA(VLOOKUP(LEFT(T5W_SAL[[#This Row],['#project+code_name]],15),LEFT(Cluster___Org___Projects[['#project+code_name]:['#project+id]],15),2,FALSE))&lt;&gt;"", "","")
)</f>
        <v/>
      </c>
      <c r="T24" s="35" t="str" cm="1">
        <f t="array" ref="T24">IF(NOT(ISBLANK(T5W_SAL[[#This Row],['#adm3+name]])),
VLOOKUP(T5W_SAL[[#This Row],['#meta+check_adm2code_adm3name]],Admin3_1[#All],5,FALSE),
IF(ISNA(VLOOKUP(LEFT(T5W_SAL[[#This Row],['#project+code_name]],15),LEFT(Cluster___Org___Projects[['#project+code_name]:['#project+id]],15),2,FALSE))&lt;&gt;"", "","")
)</f>
        <v/>
      </c>
      <c r="U24" s="57"/>
      <c r="V24" s="2"/>
      <c r="W24" s="95"/>
      <c r="X24" s="96"/>
      <c r="Y24" s="35"/>
      <c r="Z24" s="2"/>
      <c r="AA24" s="2"/>
      <c r="AB24" s="2"/>
      <c r="AC24" s="113"/>
      <c r="AD24" s="3" t="str" cm="1">
        <f t="array" ref="AD24">IF(T5W_SAL[[#This Row],['#activity+name+selected]]&lt;&gt;"",VLOOKUP(LEFT(T5W_SAL[[#This Row],['#activity+name+selected]],255),LEFT(Logframe[['#activity+name+selected]:['#activity+indicator+unit]],255),2,FALSE),"")</f>
        <v/>
      </c>
      <c r="AE24" s="3" t="str" cm="1">
        <f t="array" ref="AE24">IF(T5W_SAL[[#This Row],['#activity+name+selected]]&lt;&gt;"",VLOOKUP(LEFT(T5W_SAL[[#This Row],['#activity+name+selected]],255),LEFT(Logframe[['#activity+name+selected]:['#activity+indicator+unit]],255),5,FALSE),"")</f>
        <v/>
      </c>
      <c r="AF24" s="38"/>
      <c r="AG24" s="5"/>
      <c r="AH24" s="6"/>
      <c r="AI24" s="44"/>
      <c r="AJ24" s="47"/>
      <c r="AK24" s="27"/>
      <c r="AL24" s="93"/>
      <c r="AM24" s="41"/>
      <c r="AN24" s="42"/>
      <c r="AO24" s="27"/>
      <c r="AP24" s="27"/>
      <c r="AQ24" s="27"/>
      <c r="AR24" s="52"/>
      <c r="AS24" s="27"/>
      <c r="AT24" s="52"/>
      <c r="AU24" s="27"/>
      <c r="AV24" s="30"/>
      <c r="AW24" s="1"/>
    </row>
    <row r="25" spans="1:49" x14ac:dyDescent="0.25">
      <c r="A25" s="4"/>
      <c r="B25" s="75"/>
      <c r="C25" s="2"/>
      <c r="D25" s="2"/>
      <c r="E25" s="2"/>
      <c r="F25" s="90" t="str">
        <f>IF(NOT(ISBLANK(T5W_SAL[[#This Row],['#org+leader]])),VLOOKUP(T5W_SAL[[#This Row],['#org+leader]],Organizaciones!$A:$C,3,FALSE),"")</f>
        <v/>
      </c>
      <c r="G25" s="3" t="str">
        <f>IF(AND(NOT(ISBLANK(T5W_SAL[[#This Row],['#org+leader]])),T5W_SAL[[#This Row],['#meta+hrp]]="Sí"),
VLOOKUP(CONCATENATE($A$1, " # ",VLOOKUP( T5W_SAL[[#This Row],['#org+leader]],Clusters___Org[['#organization+name+selected]:['#meta+check_cluster_org]],2,FALSE)), Clusters___Org['#meta+check_cluster_org],1,FALSE),"")</f>
        <v/>
      </c>
      <c r="H25" s="2"/>
      <c r="I25" s="74" t="str" cm="1">
        <f t="array" ref="I25">IF(NOT(ISBLANK(T5W_SAL[[#This Row],['#project+code_name]])),VALUE(VLOOKUP(LEFT(T5W_SAL[[#This Row],['#project+code_name]],255),LEFT(Cluster___Org___Projects[['#project+code_name]:['#project+id]],255),2,FALSE)),"")</f>
        <v/>
      </c>
      <c r="J25"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5" s="2"/>
      <c r="L25" s="108" t="str">
        <f>IF(NOT(ISBLANK(T5W_SAL[[#This Row],['#org+impl]])),VLOOKUP(T5W_SAL[[#This Row],['#org+impl]],Organizaciones!$A:$C,3,FALSE),"")</f>
        <v/>
      </c>
      <c r="M25" s="1"/>
      <c r="N25" s="35" t="str" cm="1">
        <f t="array" aca="1" ref="N25" ca="1">IF(NOT(ISBLANK(T5W_SAL[[#This Row],['#adm1+name]])),
OFFSET(Admin1_1[[#Headers],['#adm1+name]],MATCH(T5W_SAL[[#This Row],['#adm1+name]],Admin1,0),1),
IF(ISNA(VLOOKUP(LEFT(T5W_SAL[[#This Row],['#project+code_name]],15),LEFT(Cluster___Org___Projects[['#project+code_name]:['#project+id]],15),2,FALSE))&lt;&gt;"", "","")
)</f>
        <v/>
      </c>
      <c r="O25" s="2"/>
      <c r="P25" s="70" t="str" cm="1">
        <f t="array" ref="P25">IF(NOT(ISBLANK(T5W_SAL[[#This Row],['#adm2+name]])),
CONCATENATE(T5W_SAL[[#This Row],['#adm1+code]],"-",T5W_SAL[[#This Row],['#adm2+name]]),
IF(ISNA(VLOOKUP(LEFT(T5W_SAL[[#This Row],['#project+code_name]],15),LEFT(Cluster___Org___Projects[['#project+code_name]:['#project+id]],15),2,FALSE))&lt;&gt;"", "","")
)</f>
        <v/>
      </c>
      <c r="Q25" s="35" t="str" cm="1">
        <f t="array" ref="Q25">IF(NOT(ISBLANK(T5W_SAL[[#This Row],['#adm2+name]])),
VLOOKUP(T5W_SAL[[#This Row],['#meta+check_adm1code_adm2name]],Admin2_1[#All],5,FALSE),
IF(ISNA(VLOOKUP(LEFT(T5W_SAL[[#This Row],['#project+code_name]],15),LEFT(Cluster___Org___Projects[['#project+code_name]:['#project+id]],15),2,FALSE))&lt;&gt;"", "","")
)</f>
        <v/>
      </c>
      <c r="R25" s="2"/>
      <c r="S25" s="70" t="str" cm="1">
        <f t="array" ref="S25">IF(NOT(ISBLANK(T5W_SAL[[#This Row],['#adm3+name]])),
CONCATENATE(T5W_SAL[[#This Row],['#adm2+code]],"-",T5W_SAL[[#This Row],['#adm3+name]]),
IF(ISNA(VLOOKUP(LEFT(T5W_SAL[[#This Row],['#project+code_name]],15),LEFT(Cluster___Org___Projects[['#project+code_name]:['#project+id]],15),2,FALSE))&lt;&gt;"", "","")
)</f>
        <v/>
      </c>
      <c r="T25" s="35" t="str" cm="1">
        <f t="array" ref="T25">IF(NOT(ISBLANK(T5W_SAL[[#This Row],['#adm3+name]])),
VLOOKUP(T5W_SAL[[#This Row],['#meta+check_adm2code_adm3name]],Admin3_1[#All],5,FALSE),
IF(ISNA(VLOOKUP(LEFT(T5W_SAL[[#This Row],['#project+code_name]],15),LEFT(Cluster___Org___Projects[['#project+code_name]:['#project+id]],15),2,FALSE))&lt;&gt;"", "","")
)</f>
        <v/>
      </c>
      <c r="U25" s="57"/>
      <c r="V25" s="2"/>
      <c r="W25" s="95"/>
      <c r="X25" s="96"/>
      <c r="Y25" s="35"/>
      <c r="Z25" s="2"/>
      <c r="AA25" s="2"/>
      <c r="AB25" s="2"/>
      <c r="AC25" s="113"/>
      <c r="AD25" s="3" t="str" cm="1">
        <f t="array" ref="AD25">IF(T5W_SAL[[#This Row],['#activity+name+selected]]&lt;&gt;"",VLOOKUP(LEFT(T5W_SAL[[#This Row],['#activity+name+selected]],255),LEFT(Logframe[['#activity+name+selected]:['#activity+indicator+unit]],255),2,FALSE),"")</f>
        <v/>
      </c>
      <c r="AE25" s="3" t="str" cm="1">
        <f t="array" ref="AE25">IF(T5W_SAL[[#This Row],['#activity+name+selected]]&lt;&gt;"",VLOOKUP(LEFT(T5W_SAL[[#This Row],['#activity+name+selected]],255),LEFT(Logframe[['#activity+name+selected]:['#activity+indicator+unit]],255),5,FALSE),"")</f>
        <v/>
      </c>
      <c r="AF25" s="38"/>
      <c r="AG25" s="5"/>
      <c r="AH25" s="6"/>
      <c r="AI25" s="44"/>
      <c r="AJ25" s="47"/>
      <c r="AK25" s="27"/>
      <c r="AL25" s="93"/>
      <c r="AM25" s="41"/>
      <c r="AN25" s="42"/>
      <c r="AO25" s="27"/>
      <c r="AP25" s="27"/>
      <c r="AQ25" s="27"/>
      <c r="AR25" s="52"/>
      <c r="AS25" s="27"/>
      <c r="AT25" s="52"/>
      <c r="AU25" s="27"/>
      <c r="AV25" s="30"/>
      <c r="AW25" s="1"/>
    </row>
    <row r="26" spans="1:49" x14ac:dyDescent="0.25">
      <c r="A26" s="4"/>
      <c r="B26" s="75"/>
      <c r="C26" s="2"/>
      <c r="D26" s="2"/>
      <c r="E26" s="2"/>
      <c r="F26" s="90" t="str">
        <f>IF(NOT(ISBLANK(T5W_SAL[[#This Row],['#org+leader]])),VLOOKUP(T5W_SAL[[#This Row],['#org+leader]],Organizaciones!$A:$C,3,FALSE),"")</f>
        <v/>
      </c>
      <c r="G26" s="3" t="str">
        <f>IF(AND(NOT(ISBLANK(T5W_SAL[[#This Row],['#org+leader]])),T5W_SAL[[#This Row],['#meta+hrp]]="Sí"),
VLOOKUP(CONCATENATE($A$1, " # ",VLOOKUP( T5W_SAL[[#This Row],['#org+leader]],Clusters___Org[['#organization+name+selected]:['#meta+check_cluster_org]],2,FALSE)), Clusters___Org['#meta+check_cluster_org],1,FALSE),"")</f>
        <v/>
      </c>
      <c r="H26" s="2"/>
      <c r="I26" s="74" t="str" cm="1">
        <f t="array" ref="I26">IF(NOT(ISBLANK(T5W_SAL[[#This Row],['#project+code_name]])),VALUE(VLOOKUP(LEFT(T5W_SAL[[#This Row],['#project+code_name]],255),LEFT(Cluster___Org___Projects[['#project+code_name]:['#project+id]],255),2,FALSE)),"")</f>
        <v/>
      </c>
      <c r="J26"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6" s="2"/>
      <c r="L26" s="108" t="str">
        <f>IF(NOT(ISBLANK(T5W_SAL[[#This Row],['#org+impl]])),VLOOKUP(T5W_SAL[[#This Row],['#org+impl]],Organizaciones!$A:$C,3,FALSE),"")</f>
        <v/>
      </c>
      <c r="M26" s="1"/>
      <c r="N26" s="35" t="str" cm="1">
        <f t="array" aca="1" ref="N26" ca="1">IF(NOT(ISBLANK(T5W_SAL[[#This Row],['#adm1+name]])),
OFFSET(Admin1_1[[#Headers],['#adm1+name]],MATCH(T5W_SAL[[#This Row],['#adm1+name]],Admin1,0),1),
IF(ISNA(VLOOKUP(LEFT(T5W_SAL[[#This Row],['#project+code_name]],15),LEFT(Cluster___Org___Projects[['#project+code_name]:['#project+id]],15),2,FALSE))&lt;&gt;"", "","")
)</f>
        <v/>
      </c>
      <c r="O26" s="2"/>
      <c r="P26" s="70" t="str" cm="1">
        <f t="array" ref="P26">IF(NOT(ISBLANK(T5W_SAL[[#This Row],['#adm2+name]])),
CONCATENATE(T5W_SAL[[#This Row],['#adm1+code]],"-",T5W_SAL[[#This Row],['#adm2+name]]),
IF(ISNA(VLOOKUP(LEFT(T5W_SAL[[#This Row],['#project+code_name]],15),LEFT(Cluster___Org___Projects[['#project+code_name]:['#project+id]],15),2,FALSE))&lt;&gt;"", "","")
)</f>
        <v/>
      </c>
      <c r="Q26" s="35" t="str" cm="1">
        <f t="array" ref="Q26">IF(NOT(ISBLANK(T5W_SAL[[#This Row],['#adm2+name]])),
VLOOKUP(T5W_SAL[[#This Row],['#meta+check_adm1code_adm2name]],Admin2_1[#All],5,FALSE),
IF(ISNA(VLOOKUP(LEFT(T5W_SAL[[#This Row],['#project+code_name]],15),LEFT(Cluster___Org___Projects[['#project+code_name]:['#project+id]],15),2,FALSE))&lt;&gt;"", "","")
)</f>
        <v/>
      </c>
      <c r="R26" s="2"/>
      <c r="S26" s="70" t="str" cm="1">
        <f t="array" ref="S26">IF(NOT(ISBLANK(T5W_SAL[[#This Row],['#adm3+name]])),
CONCATENATE(T5W_SAL[[#This Row],['#adm2+code]],"-",T5W_SAL[[#This Row],['#adm3+name]]),
IF(ISNA(VLOOKUP(LEFT(T5W_SAL[[#This Row],['#project+code_name]],15),LEFT(Cluster___Org___Projects[['#project+code_name]:['#project+id]],15),2,FALSE))&lt;&gt;"", "","")
)</f>
        <v/>
      </c>
      <c r="T26" s="35" t="str" cm="1">
        <f t="array" ref="T26">IF(NOT(ISBLANK(T5W_SAL[[#This Row],['#adm3+name]])),
VLOOKUP(T5W_SAL[[#This Row],['#meta+check_adm2code_adm3name]],Admin3_1[#All],5,FALSE),
IF(ISNA(VLOOKUP(LEFT(T5W_SAL[[#This Row],['#project+code_name]],15),LEFT(Cluster___Org___Projects[['#project+code_name]:['#project+id]],15),2,FALSE))&lt;&gt;"", "","")
)</f>
        <v/>
      </c>
      <c r="U26" s="57"/>
      <c r="V26" s="2"/>
      <c r="W26" s="95"/>
      <c r="X26" s="96"/>
      <c r="Y26" s="35"/>
      <c r="Z26" s="2"/>
      <c r="AA26" s="2"/>
      <c r="AB26" s="2"/>
      <c r="AC26" s="113"/>
      <c r="AD26" s="3" t="str" cm="1">
        <f t="array" ref="AD26">IF(T5W_SAL[[#This Row],['#activity+name+selected]]&lt;&gt;"",VLOOKUP(LEFT(T5W_SAL[[#This Row],['#activity+name+selected]],255),LEFT(Logframe[['#activity+name+selected]:['#activity+indicator+unit]],255),2,FALSE),"")</f>
        <v/>
      </c>
      <c r="AE26" s="3" t="str" cm="1">
        <f t="array" ref="AE26">IF(T5W_SAL[[#This Row],['#activity+name+selected]]&lt;&gt;"",VLOOKUP(LEFT(T5W_SAL[[#This Row],['#activity+name+selected]],255),LEFT(Logframe[['#activity+name+selected]:['#activity+indicator+unit]],255),5,FALSE),"")</f>
        <v/>
      </c>
      <c r="AF26" s="38"/>
      <c r="AG26" s="5"/>
      <c r="AH26" s="6"/>
      <c r="AI26" s="44"/>
      <c r="AJ26" s="47"/>
      <c r="AK26" s="27"/>
      <c r="AL26" s="93"/>
      <c r="AM26" s="41"/>
      <c r="AN26" s="42"/>
      <c r="AO26" s="27"/>
      <c r="AP26" s="27"/>
      <c r="AQ26" s="27"/>
      <c r="AR26" s="52"/>
      <c r="AS26" s="27"/>
      <c r="AT26" s="52"/>
      <c r="AU26" s="27"/>
      <c r="AV26" s="30"/>
      <c r="AW26" s="1"/>
    </row>
    <row r="27" spans="1:49" x14ac:dyDescent="0.25">
      <c r="A27" s="4"/>
      <c r="B27" s="75"/>
      <c r="C27" s="2"/>
      <c r="D27" s="2"/>
      <c r="E27" s="2"/>
      <c r="F27" s="90" t="str">
        <f>IF(NOT(ISBLANK(T5W_SAL[[#This Row],['#org+leader]])),VLOOKUP(T5W_SAL[[#This Row],['#org+leader]],Organizaciones!$A:$C,3,FALSE),"")</f>
        <v/>
      </c>
      <c r="G27" s="3" t="str">
        <f>IF(AND(NOT(ISBLANK(T5W_SAL[[#This Row],['#org+leader]])),T5W_SAL[[#This Row],['#meta+hrp]]="Sí"),
VLOOKUP(CONCATENATE($A$1, " # ",VLOOKUP( T5W_SAL[[#This Row],['#org+leader]],Clusters___Org[['#organization+name+selected]:['#meta+check_cluster_org]],2,FALSE)), Clusters___Org['#meta+check_cluster_org],1,FALSE),"")</f>
        <v/>
      </c>
      <c r="H27" s="2"/>
      <c r="I27" s="74" t="str" cm="1">
        <f t="array" ref="I27">IF(NOT(ISBLANK(T5W_SAL[[#This Row],['#project+code_name]])),VALUE(VLOOKUP(LEFT(T5W_SAL[[#This Row],['#project+code_name]],255),LEFT(Cluster___Org___Projects[['#project+code_name]:['#project+id]],255),2,FALSE)),"")</f>
        <v/>
      </c>
      <c r="J27"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7" s="2"/>
      <c r="L27" s="108" t="str">
        <f>IF(NOT(ISBLANK(T5W_SAL[[#This Row],['#org+impl]])),VLOOKUP(T5W_SAL[[#This Row],['#org+impl]],Organizaciones!$A:$C,3,FALSE),"")</f>
        <v/>
      </c>
      <c r="M27" s="1"/>
      <c r="N27" s="35" t="str" cm="1">
        <f t="array" aca="1" ref="N27" ca="1">IF(NOT(ISBLANK(T5W_SAL[[#This Row],['#adm1+name]])),
OFFSET(Admin1_1[[#Headers],['#adm1+name]],MATCH(T5W_SAL[[#This Row],['#adm1+name]],Admin1,0),1),
IF(ISNA(VLOOKUP(LEFT(T5W_SAL[[#This Row],['#project+code_name]],15),LEFT(Cluster___Org___Projects[['#project+code_name]:['#project+id]],15),2,FALSE))&lt;&gt;"", "","")
)</f>
        <v/>
      </c>
      <c r="O27" s="2"/>
      <c r="P27" s="70" t="str" cm="1">
        <f t="array" ref="P27">IF(NOT(ISBLANK(T5W_SAL[[#This Row],['#adm2+name]])),
CONCATENATE(T5W_SAL[[#This Row],['#adm1+code]],"-",T5W_SAL[[#This Row],['#adm2+name]]),
IF(ISNA(VLOOKUP(LEFT(T5W_SAL[[#This Row],['#project+code_name]],15),LEFT(Cluster___Org___Projects[['#project+code_name]:['#project+id]],15),2,FALSE))&lt;&gt;"", "","")
)</f>
        <v/>
      </c>
      <c r="Q27" s="35" t="str" cm="1">
        <f t="array" ref="Q27">IF(NOT(ISBLANK(T5W_SAL[[#This Row],['#adm2+name]])),
VLOOKUP(T5W_SAL[[#This Row],['#meta+check_adm1code_adm2name]],Admin2_1[#All],5,FALSE),
IF(ISNA(VLOOKUP(LEFT(T5W_SAL[[#This Row],['#project+code_name]],15),LEFT(Cluster___Org___Projects[['#project+code_name]:['#project+id]],15),2,FALSE))&lt;&gt;"", "","")
)</f>
        <v/>
      </c>
      <c r="R27" s="2"/>
      <c r="S27" s="70" t="str" cm="1">
        <f t="array" ref="S27">IF(NOT(ISBLANK(T5W_SAL[[#This Row],['#adm3+name]])),
CONCATENATE(T5W_SAL[[#This Row],['#adm2+code]],"-",T5W_SAL[[#This Row],['#adm3+name]]),
IF(ISNA(VLOOKUP(LEFT(T5W_SAL[[#This Row],['#project+code_name]],15),LEFT(Cluster___Org___Projects[['#project+code_name]:['#project+id]],15),2,FALSE))&lt;&gt;"", "","")
)</f>
        <v/>
      </c>
      <c r="T27" s="35" t="str" cm="1">
        <f t="array" ref="T27">IF(NOT(ISBLANK(T5W_SAL[[#This Row],['#adm3+name]])),
VLOOKUP(T5W_SAL[[#This Row],['#meta+check_adm2code_adm3name]],Admin3_1[#All],5,FALSE),
IF(ISNA(VLOOKUP(LEFT(T5W_SAL[[#This Row],['#project+code_name]],15),LEFT(Cluster___Org___Projects[['#project+code_name]:['#project+id]],15),2,FALSE))&lt;&gt;"", "","")
)</f>
        <v/>
      </c>
      <c r="U27" s="57"/>
      <c r="V27" s="2"/>
      <c r="W27" s="95"/>
      <c r="X27" s="96"/>
      <c r="Y27" s="35"/>
      <c r="Z27" s="2"/>
      <c r="AA27" s="2"/>
      <c r="AB27" s="2"/>
      <c r="AC27" s="113"/>
      <c r="AD27" s="3" t="str" cm="1">
        <f t="array" ref="AD27">IF(T5W_SAL[[#This Row],['#activity+name+selected]]&lt;&gt;"",VLOOKUP(LEFT(T5W_SAL[[#This Row],['#activity+name+selected]],255),LEFT(Logframe[['#activity+name+selected]:['#activity+indicator+unit]],255),2,FALSE),"")</f>
        <v/>
      </c>
      <c r="AE27" s="3" t="str" cm="1">
        <f t="array" ref="AE27">IF(T5W_SAL[[#This Row],['#activity+name+selected]]&lt;&gt;"",VLOOKUP(LEFT(T5W_SAL[[#This Row],['#activity+name+selected]],255),LEFT(Logframe[['#activity+name+selected]:['#activity+indicator+unit]],255),5,FALSE),"")</f>
        <v/>
      </c>
      <c r="AF27" s="38"/>
      <c r="AG27" s="5"/>
      <c r="AH27" s="6"/>
      <c r="AI27" s="44"/>
      <c r="AJ27" s="47"/>
      <c r="AK27" s="27"/>
      <c r="AL27" s="93"/>
      <c r="AM27" s="41"/>
      <c r="AN27" s="42"/>
      <c r="AO27" s="27"/>
      <c r="AP27" s="27"/>
      <c r="AQ27" s="27"/>
      <c r="AR27" s="52"/>
      <c r="AS27" s="27"/>
      <c r="AT27" s="52"/>
      <c r="AU27" s="27"/>
      <c r="AV27" s="30"/>
      <c r="AW27" s="1"/>
    </row>
    <row r="28" spans="1:49" x14ac:dyDescent="0.25">
      <c r="A28" s="4"/>
      <c r="B28" s="75"/>
      <c r="C28" s="2"/>
      <c r="D28" s="2"/>
      <c r="E28" s="2"/>
      <c r="F28" s="90" t="str">
        <f>IF(NOT(ISBLANK(T5W_SAL[[#This Row],['#org+leader]])),VLOOKUP(T5W_SAL[[#This Row],['#org+leader]],Organizaciones!$A:$C,3,FALSE),"")</f>
        <v/>
      </c>
      <c r="G28" s="3" t="str">
        <f>IF(AND(NOT(ISBLANK(T5W_SAL[[#This Row],['#org+leader]])),T5W_SAL[[#This Row],['#meta+hrp]]="Sí"),
VLOOKUP(CONCATENATE($A$1, " # ",VLOOKUP( T5W_SAL[[#This Row],['#org+leader]],Clusters___Org[['#organization+name+selected]:['#meta+check_cluster_org]],2,FALSE)), Clusters___Org['#meta+check_cluster_org],1,FALSE),"")</f>
        <v/>
      </c>
      <c r="H28" s="2"/>
      <c r="I28" s="74" t="str" cm="1">
        <f t="array" ref="I28">IF(NOT(ISBLANK(T5W_SAL[[#This Row],['#project+code_name]])),VALUE(VLOOKUP(LEFT(T5W_SAL[[#This Row],['#project+code_name]],255),LEFT(Cluster___Org___Projects[['#project+code_name]:['#project+id]],255),2,FALSE)),"")</f>
        <v/>
      </c>
      <c r="J28"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8" s="2"/>
      <c r="L28" s="108" t="str">
        <f>IF(NOT(ISBLANK(T5W_SAL[[#This Row],['#org+impl]])),VLOOKUP(T5W_SAL[[#This Row],['#org+impl]],Organizaciones!$A:$C,3,FALSE),"")</f>
        <v/>
      </c>
      <c r="M28" s="1"/>
      <c r="N28" s="35" t="str" cm="1">
        <f t="array" aca="1" ref="N28" ca="1">IF(NOT(ISBLANK(T5W_SAL[[#This Row],['#adm1+name]])),
OFFSET(Admin1_1[[#Headers],['#adm1+name]],MATCH(T5W_SAL[[#This Row],['#adm1+name]],Admin1,0),1),
IF(ISNA(VLOOKUP(LEFT(T5W_SAL[[#This Row],['#project+code_name]],15),LEFT(Cluster___Org___Projects[['#project+code_name]:['#project+id]],15),2,FALSE))&lt;&gt;"", "","")
)</f>
        <v/>
      </c>
      <c r="O28" s="2"/>
      <c r="P28" s="70" t="str" cm="1">
        <f t="array" ref="P28">IF(NOT(ISBLANK(T5W_SAL[[#This Row],['#adm2+name]])),
CONCATENATE(T5W_SAL[[#This Row],['#adm1+code]],"-",T5W_SAL[[#This Row],['#adm2+name]]),
IF(ISNA(VLOOKUP(LEFT(T5W_SAL[[#This Row],['#project+code_name]],15),LEFT(Cluster___Org___Projects[['#project+code_name]:['#project+id]],15),2,FALSE))&lt;&gt;"", "","")
)</f>
        <v/>
      </c>
      <c r="Q28" s="35" t="str" cm="1">
        <f t="array" ref="Q28">IF(NOT(ISBLANK(T5W_SAL[[#This Row],['#adm2+name]])),
VLOOKUP(T5W_SAL[[#This Row],['#meta+check_adm1code_adm2name]],Admin2_1[#All],5,FALSE),
IF(ISNA(VLOOKUP(LEFT(T5W_SAL[[#This Row],['#project+code_name]],15),LEFT(Cluster___Org___Projects[['#project+code_name]:['#project+id]],15),2,FALSE))&lt;&gt;"", "","")
)</f>
        <v/>
      </c>
      <c r="R28" s="2"/>
      <c r="S28" s="70" t="str" cm="1">
        <f t="array" ref="S28">IF(NOT(ISBLANK(T5W_SAL[[#This Row],['#adm3+name]])),
CONCATENATE(T5W_SAL[[#This Row],['#adm2+code]],"-",T5W_SAL[[#This Row],['#adm3+name]]),
IF(ISNA(VLOOKUP(LEFT(T5W_SAL[[#This Row],['#project+code_name]],15),LEFT(Cluster___Org___Projects[['#project+code_name]:['#project+id]],15),2,FALSE))&lt;&gt;"", "","")
)</f>
        <v/>
      </c>
      <c r="T28" s="35" t="str" cm="1">
        <f t="array" ref="T28">IF(NOT(ISBLANK(T5W_SAL[[#This Row],['#adm3+name]])),
VLOOKUP(T5W_SAL[[#This Row],['#meta+check_adm2code_adm3name]],Admin3_1[#All],5,FALSE),
IF(ISNA(VLOOKUP(LEFT(T5W_SAL[[#This Row],['#project+code_name]],15),LEFT(Cluster___Org___Projects[['#project+code_name]:['#project+id]],15),2,FALSE))&lt;&gt;"", "","")
)</f>
        <v/>
      </c>
      <c r="U28" s="57"/>
      <c r="V28" s="2"/>
      <c r="W28" s="95"/>
      <c r="X28" s="96"/>
      <c r="Y28" s="35"/>
      <c r="Z28" s="2"/>
      <c r="AA28" s="2"/>
      <c r="AB28" s="2"/>
      <c r="AC28" s="113"/>
      <c r="AD28" s="3" t="str" cm="1">
        <f t="array" ref="AD28">IF(T5W_SAL[[#This Row],['#activity+name+selected]]&lt;&gt;"",VLOOKUP(LEFT(T5W_SAL[[#This Row],['#activity+name+selected]],255),LEFT(Logframe[['#activity+name+selected]:['#activity+indicator+unit]],255),2,FALSE),"")</f>
        <v/>
      </c>
      <c r="AE28" s="3" t="str" cm="1">
        <f t="array" ref="AE28">IF(T5W_SAL[[#This Row],['#activity+name+selected]]&lt;&gt;"",VLOOKUP(LEFT(T5W_SAL[[#This Row],['#activity+name+selected]],255),LEFT(Logframe[['#activity+name+selected]:['#activity+indicator+unit]],255),5,FALSE),"")</f>
        <v/>
      </c>
      <c r="AF28" s="38"/>
      <c r="AG28" s="5"/>
      <c r="AH28" s="6"/>
      <c r="AI28" s="44"/>
      <c r="AJ28" s="47"/>
      <c r="AK28" s="27"/>
      <c r="AL28" s="93"/>
      <c r="AM28" s="41"/>
      <c r="AN28" s="42"/>
      <c r="AO28" s="27"/>
      <c r="AP28" s="27"/>
      <c r="AQ28" s="27"/>
      <c r="AR28" s="52"/>
      <c r="AS28" s="27"/>
      <c r="AT28" s="52"/>
      <c r="AU28" s="27"/>
      <c r="AV28" s="30"/>
      <c r="AW28" s="1"/>
    </row>
    <row r="29" spans="1:49" x14ac:dyDescent="0.25">
      <c r="A29" s="4"/>
      <c r="B29" s="75"/>
      <c r="C29" s="2"/>
      <c r="D29" s="2"/>
      <c r="E29" s="2"/>
      <c r="F29" s="90" t="str">
        <f>IF(NOT(ISBLANK(T5W_SAL[[#This Row],['#org+leader]])),VLOOKUP(T5W_SAL[[#This Row],['#org+leader]],Organizaciones!$A:$C,3,FALSE),"")</f>
        <v/>
      </c>
      <c r="G29" s="3" t="str">
        <f>IF(AND(NOT(ISBLANK(T5W_SAL[[#This Row],['#org+leader]])),T5W_SAL[[#This Row],['#meta+hrp]]="Sí"),
VLOOKUP(CONCATENATE($A$1, " # ",VLOOKUP( T5W_SAL[[#This Row],['#org+leader]],Clusters___Org[['#organization+name+selected]:['#meta+check_cluster_org]],2,FALSE)), Clusters___Org['#meta+check_cluster_org],1,FALSE),"")</f>
        <v/>
      </c>
      <c r="H29" s="2"/>
      <c r="I29" s="74" t="str" cm="1">
        <f t="array" ref="I29">IF(NOT(ISBLANK(T5W_SAL[[#This Row],['#project+code_name]])),VALUE(VLOOKUP(LEFT(T5W_SAL[[#This Row],['#project+code_name]],255),LEFT(Cluster___Org___Projects[['#project+code_name]:['#project+id]],255),2,FALSE)),"")</f>
        <v/>
      </c>
      <c r="J29"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29" s="2"/>
      <c r="L29" s="108" t="str">
        <f>IF(NOT(ISBLANK(T5W_SAL[[#This Row],['#org+impl]])),VLOOKUP(T5W_SAL[[#This Row],['#org+impl]],Organizaciones!$A:$C,3,FALSE),"")</f>
        <v/>
      </c>
      <c r="M29" s="1"/>
      <c r="N29" s="35" t="str" cm="1">
        <f t="array" aca="1" ref="N29" ca="1">IF(NOT(ISBLANK(T5W_SAL[[#This Row],['#adm1+name]])),
OFFSET(Admin1_1[[#Headers],['#adm1+name]],MATCH(T5W_SAL[[#This Row],['#adm1+name]],Admin1,0),1),
IF(ISNA(VLOOKUP(LEFT(T5W_SAL[[#This Row],['#project+code_name]],15),LEFT(Cluster___Org___Projects[['#project+code_name]:['#project+id]],15),2,FALSE))&lt;&gt;"", "","")
)</f>
        <v/>
      </c>
      <c r="O29" s="2"/>
      <c r="P29" s="70" t="str" cm="1">
        <f t="array" ref="P29">IF(NOT(ISBLANK(T5W_SAL[[#This Row],['#adm2+name]])),
CONCATENATE(T5W_SAL[[#This Row],['#adm1+code]],"-",T5W_SAL[[#This Row],['#adm2+name]]),
IF(ISNA(VLOOKUP(LEFT(T5W_SAL[[#This Row],['#project+code_name]],15),LEFT(Cluster___Org___Projects[['#project+code_name]:['#project+id]],15),2,FALSE))&lt;&gt;"", "","")
)</f>
        <v/>
      </c>
      <c r="Q29" s="35" t="str" cm="1">
        <f t="array" ref="Q29">IF(NOT(ISBLANK(T5W_SAL[[#This Row],['#adm2+name]])),
VLOOKUP(T5W_SAL[[#This Row],['#meta+check_adm1code_adm2name]],Admin2_1[#All],5,FALSE),
IF(ISNA(VLOOKUP(LEFT(T5W_SAL[[#This Row],['#project+code_name]],15),LEFT(Cluster___Org___Projects[['#project+code_name]:['#project+id]],15),2,FALSE))&lt;&gt;"", "","")
)</f>
        <v/>
      </c>
      <c r="R29" s="2"/>
      <c r="S29" s="70" t="str" cm="1">
        <f t="array" ref="S29">IF(NOT(ISBLANK(T5W_SAL[[#This Row],['#adm3+name]])),
CONCATENATE(T5W_SAL[[#This Row],['#adm2+code]],"-",T5W_SAL[[#This Row],['#adm3+name]]),
IF(ISNA(VLOOKUP(LEFT(T5W_SAL[[#This Row],['#project+code_name]],15),LEFT(Cluster___Org___Projects[['#project+code_name]:['#project+id]],15),2,FALSE))&lt;&gt;"", "","")
)</f>
        <v/>
      </c>
      <c r="T29" s="35" t="str" cm="1">
        <f t="array" ref="T29">IF(NOT(ISBLANK(T5W_SAL[[#This Row],['#adm3+name]])),
VLOOKUP(T5W_SAL[[#This Row],['#meta+check_adm2code_adm3name]],Admin3_1[#All],5,FALSE),
IF(ISNA(VLOOKUP(LEFT(T5W_SAL[[#This Row],['#project+code_name]],15),LEFT(Cluster___Org___Projects[['#project+code_name]:['#project+id]],15),2,FALSE))&lt;&gt;"", "","")
)</f>
        <v/>
      </c>
      <c r="U29" s="57"/>
      <c r="V29" s="2"/>
      <c r="W29" s="95"/>
      <c r="X29" s="96"/>
      <c r="Y29" s="35"/>
      <c r="Z29" s="2"/>
      <c r="AA29" s="2"/>
      <c r="AB29" s="2"/>
      <c r="AC29" s="113"/>
      <c r="AD29" s="3" t="str" cm="1">
        <f t="array" ref="AD29">IF(T5W_SAL[[#This Row],['#activity+name+selected]]&lt;&gt;"",VLOOKUP(LEFT(T5W_SAL[[#This Row],['#activity+name+selected]],255),LEFT(Logframe[['#activity+name+selected]:['#activity+indicator+unit]],255),2,FALSE),"")</f>
        <v/>
      </c>
      <c r="AE29" s="3" t="str" cm="1">
        <f t="array" ref="AE29">IF(T5W_SAL[[#This Row],['#activity+name+selected]]&lt;&gt;"",VLOOKUP(LEFT(T5W_SAL[[#This Row],['#activity+name+selected]],255),LEFT(Logframe[['#activity+name+selected]:['#activity+indicator+unit]],255),5,FALSE),"")</f>
        <v/>
      </c>
      <c r="AF29" s="38"/>
      <c r="AG29" s="5"/>
      <c r="AH29" s="6"/>
      <c r="AI29" s="44"/>
      <c r="AJ29" s="47"/>
      <c r="AK29" s="27"/>
      <c r="AL29" s="93"/>
      <c r="AM29" s="41"/>
      <c r="AN29" s="42"/>
      <c r="AO29" s="27"/>
      <c r="AP29" s="27"/>
      <c r="AQ29" s="27"/>
      <c r="AR29" s="52"/>
      <c r="AS29" s="27"/>
      <c r="AT29" s="52"/>
      <c r="AU29" s="27"/>
      <c r="AV29" s="30"/>
      <c r="AW29" s="1"/>
    </row>
    <row r="30" spans="1:49" x14ac:dyDescent="0.25">
      <c r="A30" s="4"/>
      <c r="B30" s="75"/>
      <c r="C30" s="2"/>
      <c r="D30" s="2"/>
      <c r="E30" s="2"/>
      <c r="F30" s="90" t="str">
        <f>IF(NOT(ISBLANK(T5W_SAL[[#This Row],['#org+leader]])),VLOOKUP(T5W_SAL[[#This Row],['#org+leader]],Organizaciones!$A:$C,3,FALSE),"")</f>
        <v/>
      </c>
      <c r="G30" s="3" t="str">
        <f>IF(AND(NOT(ISBLANK(T5W_SAL[[#This Row],['#org+leader]])),T5W_SAL[[#This Row],['#meta+hrp]]="Sí"),
VLOOKUP(CONCATENATE($A$1, " # ",VLOOKUP( T5W_SAL[[#This Row],['#org+leader]],Clusters___Org[['#organization+name+selected]:['#meta+check_cluster_org]],2,FALSE)), Clusters___Org['#meta+check_cluster_org],1,FALSE),"")</f>
        <v/>
      </c>
      <c r="H30" s="2"/>
      <c r="I30" s="74" t="str" cm="1">
        <f t="array" ref="I30">IF(NOT(ISBLANK(T5W_SAL[[#This Row],['#project+code_name]])),VALUE(VLOOKUP(LEFT(T5W_SAL[[#This Row],['#project+code_name]],255),LEFT(Cluster___Org___Projects[['#project+code_name]:['#project+id]],255),2,FALSE)),"")</f>
        <v/>
      </c>
      <c r="J30"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30" s="2"/>
      <c r="L30" s="108" t="str">
        <f>IF(NOT(ISBLANK(T5W_SAL[[#This Row],['#org+impl]])),VLOOKUP(T5W_SAL[[#This Row],['#org+impl]],Organizaciones!$A:$C,3,FALSE),"")</f>
        <v/>
      </c>
      <c r="M30" s="1"/>
      <c r="N30" s="35" t="str" cm="1">
        <f t="array" aca="1" ref="N30" ca="1">IF(NOT(ISBLANK(T5W_SAL[[#This Row],['#adm1+name]])),
OFFSET(Admin1_1[[#Headers],['#adm1+name]],MATCH(T5W_SAL[[#This Row],['#adm1+name]],Admin1,0),1),
IF(ISNA(VLOOKUP(LEFT(T5W_SAL[[#This Row],['#project+code_name]],15),LEFT(Cluster___Org___Projects[['#project+code_name]:['#project+id]],15),2,FALSE))&lt;&gt;"", "","")
)</f>
        <v/>
      </c>
      <c r="O30" s="2"/>
      <c r="P30" s="70" t="str" cm="1">
        <f t="array" ref="P30">IF(NOT(ISBLANK(T5W_SAL[[#This Row],['#adm2+name]])),
CONCATENATE(T5W_SAL[[#This Row],['#adm1+code]],"-",T5W_SAL[[#This Row],['#adm2+name]]),
IF(ISNA(VLOOKUP(LEFT(T5W_SAL[[#This Row],['#project+code_name]],15),LEFT(Cluster___Org___Projects[['#project+code_name]:['#project+id]],15),2,FALSE))&lt;&gt;"", "","")
)</f>
        <v/>
      </c>
      <c r="Q30" s="35" t="str" cm="1">
        <f t="array" ref="Q30">IF(NOT(ISBLANK(T5W_SAL[[#This Row],['#adm2+name]])),
VLOOKUP(T5W_SAL[[#This Row],['#meta+check_adm1code_adm2name]],Admin2_1[#All],5,FALSE),
IF(ISNA(VLOOKUP(LEFT(T5W_SAL[[#This Row],['#project+code_name]],15),LEFT(Cluster___Org___Projects[['#project+code_name]:['#project+id]],15),2,FALSE))&lt;&gt;"", "","")
)</f>
        <v/>
      </c>
      <c r="R30" s="2"/>
      <c r="S30" s="70" t="str" cm="1">
        <f t="array" ref="S30">IF(NOT(ISBLANK(T5W_SAL[[#This Row],['#adm3+name]])),
CONCATENATE(T5W_SAL[[#This Row],['#adm2+code]],"-",T5W_SAL[[#This Row],['#adm3+name]]),
IF(ISNA(VLOOKUP(LEFT(T5W_SAL[[#This Row],['#project+code_name]],15),LEFT(Cluster___Org___Projects[['#project+code_name]:['#project+id]],15),2,FALSE))&lt;&gt;"", "","")
)</f>
        <v/>
      </c>
      <c r="T30" s="35" t="str" cm="1">
        <f t="array" ref="T30">IF(NOT(ISBLANK(T5W_SAL[[#This Row],['#adm3+name]])),
VLOOKUP(T5W_SAL[[#This Row],['#meta+check_adm2code_adm3name]],Admin3_1[#All],5,FALSE),
IF(ISNA(VLOOKUP(LEFT(T5W_SAL[[#This Row],['#project+code_name]],15),LEFT(Cluster___Org___Projects[['#project+code_name]:['#project+id]],15),2,FALSE))&lt;&gt;"", "","")
)</f>
        <v/>
      </c>
      <c r="U30" s="57"/>
      <c r="V30" s="2"/>
      <c r="W30" s="95"/>
      <c r="X30" s="96"/>
      <c r="Y30" s="35"/>
      <c r="Z30" s="2"/>
      <c r="AA30" s="2"/>
      <c r="AB30" s="2"/>
      <c r="AC30" s="113"/>
      <c r="AD30" s="3" t="str" cm="1">
        <f t="array" ref="AD30">IF(T5W_SAL[[#This Row],['#activity+name+selected]]&lt;&gt;"",VLOOKUP(LEFT(T5W_SAL[[#This Row],['#activity+name+selected]],255),LEFT(Logframe[['#activity+name+selected]:['#activity+indicator+unit]],255),2,FALSE),"")</f>
        <v/>
      </c>
      <c r="AE30" s="3" t="str" cm="1">
        <f t="array" ref="AE30">IF(T5W_SAL[[#This Row],['#activity+name+selected]]&lt;&gt;"",VLOOKUP(LEFT(T5W_SAL[[#This Row],['#activity+name+selected]],255),LEFT(Logframe[['#activity+name+selected]:['#activity+indicator+unit]],255),5,FALSE),"")</f>
        <v/>
      </c>
      <c r="AF30" s="38"/>
      <c r="AG30" s="5"/>
      <c r="AH30" s="6"/>
      <c r="AI30" s="44"/>
      <c r="AJ30" s="47"/>
      <c r="AK30" s="27"/>
      <c r="AL30" s="93"/>
      <c r="AM30" s="41"/>
      <c r="AN30" s="42"/>
      <c r="AO30" s="27"/>
      <c r="AP30" s="27"/>
      <c r="AQ30" s="27"/>
      <c r="AR30" s="52"/>
      <c r="AS30" s="27"/>
      <c r="AT30" s="52"/>
      <c r="AU30" s="27"/>
      <c r="AV30" s="30"/>
      <c r="AW30" s="1"/>
    </row>
    <row r="31" spans="1:49" x14ac:dyDescent="0.25">
      <c r="A31" s="4"/>
      <c r="B31" s="75"/>
      <c r="C31" s="2"/>
      <c r="D31" s="2"/>
      <c r="E31" s="2"/>
      <c r="F31" s="90" t="str">
        <f>IF(NOT(ISBLANK(T5W_SAL[[#This Row],['#org+leader]])),VLOOKUP(T5W_SAL[[#This Row],['#org+leader]],Organizaciones!$A:$C,3,FALSE),"")</f>
        <v/>
      </c>
      <c r="G31" s="3" t="str">
        <f>IF(AND(NOT(ISBLANK(T5W_SAL[[#This Row],['#org+leader]])),T5W_SAL[[#This Row],['#meta+hrp]]="Sí"),
VLOOKUP(CONCATENATE($A$1, " # ",VLOOKUP( T5W_SAL[[#This Row],['#org+leader]],Clusters___Org[['#organization+name+selected]:['#meta+check_cluster_org]],2,FALSE)), Clusters___Org['#meta+check_cluster_org],1,FALSE),"")</f>
        <v/>
      </c>
      <c r="H31" s="2"/>
      <c r="I31" s="74" t="str" cm="1">
        <f t="array" ref="I31">IF(NOT(ISBLANK(T5W_SAL[[#This Row],['#project+code_name]])),VALUE(VLOOKUP(LEFT(T5W_SAL[[#This Row],['#project+code_name]],255),LEFT(Cluster___Org___Projects[['#project+code_name]:['#project+id]],255),2,FALSE)),"")</f>
        <v/>
      </c>
      <c r="J31"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31" s="2"/>
      <c r="L31" s="108" t="str">
        <f>IF(NOT(ISBLANK(T5W_SAL[[#This Row],['#org+impl]])),VLOOKUP(T5W_SAL[[#This Row],['#org+impl]],Organizaciones!$A:$C,3,FALSE),"")</f>
        <v/>
      </c>
      <c r="M31" s="1"/>
      <c r="N31" s="35" t="str" cm="1">
        <f t="array" aca="1" ref="N31" ca="1">IF(NOT(ISBLANK(T5W_SAL[[#This Row],['#adm1+name]])),
OFFSET(Admin1_1[[#Headers],['#adm1+name]],MATCH(T5W_SAL[[#This Row],['#adm1+name]],Admin1,0),1),
IF(ISNA(VLOOKUP(LEFT(T5W_SAL[[#This Row],['#project+code_name]],15),LEFT(Cluster___Org___Projects[['#project+code_name]:['#project+id]],15),2,FALSE))&lt;&gt;"", "","")
)</f>
        <v/>
      </c>
      <c r="O31" s="2"/>
      <c r="P31" s="70" t="str" cm="1">
        <f t="array" ref="P31">IF(NOT(ISBLANK(T5W_SAL[[#This Row],['#adm2+name]])),
CONCATENATE(T5W_SAL[[#This Row],['#adm1+code]],"-",T5W_SAL[[#This Row],['#adm2+name]]),
IF(ISNA(VLOOKUP(LEFT(T5W_SAL[[#This Row],['#project+code_name]],15),LEFT(Cluster___Org___Projects[['#project+code_name]:['#project+id]],15),2,FALSE))&lt;&gt;"", "","")
)</f>
        <v/>
      </c>
      <c r="Q31" s="35" t="str" cm="1">
        <f t="array" ref="Q31">IF(NOT(ISBLANK(T5W_SAL[[#This Row],['#adm2+name]])),
VLOOKUP(T5W_SAL[[#This Row],['#meta+check_adm1code_adm2name]],Admin2_1[#All],5,FALSE),
IF(ISNA(VLOOKUP(LEFT(T5W_SAL[[#This Row],['#project+code_name]],15),LEFT(Cluster___Org___Projects[['#project+code_name]:['#project+id]],15),2,FALSE))&lt;&gt;"", "","")
)</f>
        <v/>
      </c>
      <c r="R31" s="2"/>
      <c r="S31" s="70" t="str" cm="1">
        <f t="array" ref="S31">IF(NOT(ISBLANK(T5W_SAL[[#This Row],['#adm3+name]])),
CONCATENATE(T5W_SAL[[#This Row],['#adm2+code]],"-",T5W_SAL[[#This Row],['#adm3+name]]),
IF(ISNA(VLOOKUP(LEFT(T5W_SAL[[#This Row],['#project+code_name]],15),LEFT(Cluster___Org___Projects[['#project+code_name]:['#project+id]],15),2,FALSE))&lt;&gt;"", "","")
)</f>
        <v/>
      </c>
      <c r="T31" s="35" t="str" cm="1">
        <f t="array" ref="T31">IF(NOT(ISBLANK(T5W_SAL[[#This Row],['#adm3+name]])),
VLOOKUP(T5W_SAL[[#This Row],['#meta+check_adm2code_adm3name]],Admin3_1[#All],5,FALSE),
IF(ISNA(VLOOKUP(LEFT(T5W_SAL[[#This Row],['#project+code_name]],15),LEFT(Cluster___Org___Projects[['#project+code_name]:['#project+id]],15),2,FALSE))&lt;&gt;"", "","")
)</f>
        <v/>
      </c>
      <c r="U31" s="57"/>
      <c r="V31" s="2"/>
      <c r="W31" s="95"/>
      <c r="X31" s="96"/>
      <c r="Y31" s="35"/>
      <c r="Z31" s="2"/>
      <c r="AA31" s="2"/>
      <c r="AB31" s="2"/>
      <c r="AC31" s="113"/>
      <c r="AD31" s="3" t="str" cm="1">
        <f t="array" ref="AD31">IF(T5W_SAL[[#This Row],['#activity+name+selected]]&lt;&gt;"",VLOOKUP(LEFT(T5W_SAL[[#This Row],['#activity+name+selected]],255),LEFT(Logframe[['#activity+name+selected]:['#activity+indicator+unit]],255),2,FALSE),"")</f>
        <v/>
      </c>
      <c r="AE31" s="3" t="str" cm="1">
        <f t="array" ref="AE31">IF(T5W_SAL[[#This Row],['#activity+name+selected]]&lt;&gt;"",VLOOKUP(LEFT(T5W_SAL[[#This Row],['#activity+name+selected]],255),LEFT(Logframe[['#activity+name+selected]:['#activity+indicator+unit]],255),5,FALSE),"")</f>
        <v/>
      </c>
      <c r="AF31" s="38"/>
      <c r="AG31" s="5"/>
      <c r="AH31" s="6"/>
      <c r="AI31" s="44"/>
      <c r="AJ31" s="47"/>
      <c r="AK31" s="27"/>
      <c r="AL31" s="93"/>
      <c r="AM31" s="41"/>
      <c r="AN31" s="42"/>
      <c r="AO31" s="27"/>
      <c r="AP31" s="27"/>
      <c r="AQ31" s="27"/>
      <c r="AR31" s="52"/>
      <c r="AS31" s="27"/>
      <c r="AT31" s="52"/>
      <c r="AU31" s="27"/>
      <c r="AV31" s="30"/>
      <c r="AW31" s="1"/>
    </row>
    <row r="32" spans="1:49" x14ac:dyDescent="0.25">
      <c r="A32" s="4"/>
      <c r="B32" s="75"/>
      <c r="C32" s="2"/>
      <c r="D32" s="2"/>
      <c r="E32" s="2"/>
      <c r="F32" s="90" t="str">
        <f>IF(NOT(ISBLANK(T5W_SAL[[#This Row],['#org+leader]])),VLOOKUP(T5W_SAL[[#This Row],['#org+leader]],Organizaciones!$A:$C,3,FALSE),"")</f>
        <v/>
      </c>
      <c r="G32" s="3" t="str">
        <f>IF(AND(NOT(ISBLANK(T5W_SAL[[#This Row],['#org+leader]])),T5W_SAL[[#This Row],['#meta+hrp]]="Sí"),
VLOOKUP(CONCATENATE($A$1, " # ",VLOOKUP( T5W_SAL[[#This Row],['#org+leader]],Clusters___Org[['#organization+name+selected]:['#meta+check_cluster_org]],2,FALSE)), Clusters___Org['#meta+check_cluster_org],1,FALSE),"")</f>
        <v/>
      </c>
      <c r="H32" s="2"/>
      <c r="I32" s="74" t="str" cm="1">
        <f t="array" ref="I32">IF(NOT(ISBLANK(T5W_SAL[[#This Row],['#project+code_name]])),VALUE(VLOOKUP(LEFT(T5W_SAL[[#This Row],['#project+code_name]],255),LEFT(Cluster___Org___Projects[['#project+code_name]:['#project+id]],255),2,FALSE)),"")</f>
        <v/>
      </c>
      <c r="J32"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32" s="2"/>
      <c r="L32" s="108" t="str">
        <f>IF(NOT(ISBLANK(T5W_SAL[[#This Row],['#org+impl]])),VLOOKUP(T5W_SAL[[#This Row],['#org+impl]],Organizaciones!$A:$C,3,FALSE),"")</f>
        <v/>
      </c>
      <c r="M32" s="1"/>
      <c r="N32" s="35" t="str" cm="1">
        <f t="array" aca="1" ref="N32" ca="1">IF(NOT(ISBLANK(T5W_SAL[[#This Row],['#adm1+name]])),
OFFSET(Admin1_1[[#Headers],['#adm1+name]],MATCH(T5W_SAL[[#This Row],['#adm1+name]],Admin1,0),1),
IF(ISNA(VLOOKUP(LEFT(T5W_SAL[[#This Row],['#project+code_name]],15),LEFT(Cluster___Org___Projects[['#project+code_name]:['#project+id]],15),2,FALSE))&lt;&gt;"", "","")
)</f>
        <v/>
      </c>
      <c r="O32" s="2"/>
      <c r="P32" s="70" t="str" cm="1">
        <f t="array" ref="P32">IF(NOT(ISBLANK(T5W_SAL[[#This Row],['#adm2+name]])),
CONCATENATE(T5W_SAL[[#This Row],['#adm1+code]],"-",T5W_SAL[[#This Row],['#adm2+name]]),
IF(ISNA(VLOOKUP(LEFT(T5W_SAL[[#This Row],['#project+code_name]],15),LEFT(Cluster___Org___Projects[['#project+code_name]:['#project+id]],15),2,FALSE))&lt;&gt;"", "","")
)</f>
        <v/>
      </c>
      <c r="Q32" s="35" t="str" cm="1">
        <f t="array" ref="Q32">IF(NOT(ISBLANK(T5W_SAL[[#This Row],['#adm2+name]])),
VLOOKUP(T5W_SAL[[#This Row],['#meta+check_adm1code_adm2name]],Admin2_1[#All],5,FALSE),
IF(ISNA(VLOOKUP(LEFT(T5W_SAL[[#This Row],['#project+code_name]],15),LEFT(Cluster___Org___Projects[['#project+code_name]:['#project+id]],15),2,FALSE))&lt;&gt;"", "","")
)</f>
        <v/>
      </c>
      <c r="R32" s="2"/>
      <c r="S32" s="70" t="str" cm="1">
        <f t="array" ref="S32">IF(NOT(ISBLANK(T5W_SAL[[#This Row],['#adm3+name]])),
CONCATENATE(T5W_SAL[[#This Row],['#adm2+code]],"-",T5W_SAL[[#This Row],['#adm3+name]]),
IF(ISNA(VLOOKUP(LEFT(T5W_SAL[[#This Row],['#project+code_name]],15),LEFT(Cluster___Org___Projects[['#project+code_name]:['#project+id]],15),2,FALSE))&lt;&gt;"", "","")
)</f>
        <v/>
      </c>
      <c r="T32" s="35" t="str" cm="1">
        <f t="array" ref="T32">IF(NOT(ISBLANK(T5W_SAL[[#This Row],['#adm3+name]])),
VLOOKUP(T5W_SAL[[#This Row],['#meta+check_adm2code_adm3name]],Admin3_1[#All],5,FALSE),
IF(ISNA(VLOOKUP(LEFT(T5W_SAL[[#This Row],['#project+code_name]],15),LEFT(Cluster___Org___Projects[['#project+code_name]:['#project+id]],15),2,FALSE))&lt;&gt;"", "","")
)</f>
        <v/>
      </c>
      <c r="U32" s="57"/>
      <c r="V32" s="2"/>
      <c r="W32" s="95"/>
      <c r="X32" s="96"/>
      <c r="Y32" s="35"/>
      <c r="Z32" s="2"/>
      <c r="AA32" s="2"/>
      <c r="AB32" s="2"/>
      <c r="AC32" s="113"/>
      <c r="AD32" s="3" t="str" cm="1">
        <f t="array" ref="AD32">IF(T5W_SAL[[#This Row],['#activity+name+selected]]&lt;&gt;"",VLOOKUP(LEFT(T5W_SAL[[#This Row],['#activity+name+selected]],255),LEFT(Logframe[['#activity+name+selected]:['#activity+indicator+unit]],255),2,FALSE),"")</f>
        <v/>
      </c>
      <c r="AE32" s="3" t="str" cm="1">
        <f t="array" ref="AE32">IF(T5W_SAL[[#This Row],['#activity+name+selected]]&lt;&gt;"",VLOOKUP(LEFT(T5W_SAL[[#This Row],['#activity+name+selected]],255),LEFT(Logframe[['#activity+name+selected]:['#activity+indicator+unit]],255),5,FALSE),"")</f>
        <v/>
      </c>
      <c r="AF32" s="38"/>
      <c r="AG32" s="5"/>
      <c r="AH32" s="6"/>
      <c r="AI32" s="44"/>
      <c r="AJ32" s="47"/>
      <c r="AK32" s="27"/>
      <c r="AL32" s="93"/>
      <c r="AM32" s="41"/>
      <c r="AN32" s="42"/>
      <c r="AO32" s="27"/>
      <c r="AP32" s="27"/>
      <c r="AQ32" s="27"/>
      <c r="AR32" s="52"/>
      <c r="AS32" s="27"/>
      <c r="AT32" s="52"/>
      <c r="AU32" s="27"/>
      <c r="AV32" s="30"/>
      <c r="AW32" s="1"/>
    </row>
    <row r="33" spans="1:49" x14ac:dyDescent="0.25">
      <c r="A33" s="4"/>
      <c r="B33" s="75"/>
      <c r="C33" s="2"/>
      <c r="D33" s="2"/>
      <c r="E33" s="2"/>
      <c r="F33" s="90" t="str">
        <f>IF(NOT(ISBLANK(T5W_SAL[[#This Row],['#org+leader]])),VLOOKUP(T5W_SAL[[#This Row],['#org+leader]],Organizaciones!$A:$C,3,FALSE),"")</f>
        <v/>
      </c>
      <c r="G33" s="3" t="str">
        <f>IF(AND(NOT(ISBLANK(T5W_SAL[[#This Row],['#org+leader]])),T5W_SAL[[#This Row],['#meta+hrp]]="Sí"),
VLOOKUP(CONCATENATE($A$1, " # ",VLOOKUP( T5W_SAL[[#This Row],['#org+leader]],Clusters___Org[['#organization+name+selected]:['#meta+check_cluster_org]],2,FALSE)), Clusters___Org['#meta+check_cluster_org],1,FALSE),"")</f>
        <v/>
      </c>
      <c r="H33" s="2"/>
      <c r="I33" s="74" t="str" cm="1">
        <f t="array" ref="I33">IF(NOT(ISBLANK(T5W_SAL[[#This Row],['#project+code_name]])),VALUE(VLOOKUP(LEFT(T5W_SAL[[#This Row],['#project+code_name]],255),LEFT(Cluster___Org___Projects[['#project+code_name]:['#project+id]],255),2,FALSE)),"")</f>
        <v/>
      </c>
      <c r="J33"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33" s="2"/>
      <c r="L33" s="108" t="str">
        <f>IF(NOT(ISBLANK(T5W_SAL[[#This Row],['#org+impl]])),VLOOKUP(T5W_SAL[[#This Row],['#org+impl]],Organizaciones!$A:$C,3,FALSE),"")</f>
        <v/>
      </c>
      <c r="M33" s="1"/>
      <c r="N33" s="35" t="str" cm="1">
        <f t="array" aca="1" ref="N33" ca="1">IF(NOT(ISBLANK(T5W_SAL[[#This Row],['#adm1+name]])),
OFFSET(Admin1_1[[#Headers],['#adm1+name]],MATCH(T5W_SAL[[#This Row],['#adm1+name]],Admin1,0),1),
IF(ISNA(VLOOKUP(LEFT(T5W_SAL[[#This Row],['#project+code_name]],15),LEFT(Cluster___Org___Projects[['#project+code_name]:['#project+id]],15),2,FALSE))&lt;&gt;"", "","")
)</f>
        <v/>
      </c>
      <c r="O33" s="2"/>
      <c r="P33" s="70" t="str" cm="1">
        <f t="array" ref="P33">IF(NOT(ISBLANK(T5W_SAL[[#This Row],['#adm2+name]])),
CONCATENATE(T5W_SAL[[#This Row],['#adm1+code]],"-",T5W_SAL[[#This Row],['#adm2+name]]),
IF(ISNA(VLOOKUP(LEFT(T5W_SAL[[#This Row],['#project+code_name]],15),LEFT(Cluster___Org___Projects[['#project+code_name]:['#project+id]],15),2,FALSE))&lt;&gt;"", "","")
)</f>
        <v/>
      </c>
      <c r="Q33" s="35" t="str" cm="1">
        <f t="array" ref="Q33">IF(NOT(ISBLANK(T5W_SAL[[#This Row],['#adm2+name]])),
VLOOKUP(T5W_SAL[[#This Row],['#meta+check_adm1code_adm2name]],Admin2_1[#All],5,FALSE),
IF(ISNA(VLOOKUP(LEFT(T5W_SAL[[#This Row],['#project+code_name]],15),LEFT(Cluster___Org___Projects[['#project+code_name]:['#project+id]],15),2,FALSE))&lt;&gt;"", "","")
)</f>
        <v/>
      </c>
      <c r="R33" s="2"/>
      <c r="S33" s="70" t="str" cm="1">
        <f t="array" ref="S33">IF(NOT(ISBLANK(T5W_SAL[[#This Row],['#adm3+name]])),
CONCATENATE(T5W_SAL[[#This Row],['#adm2+code]],"-",T5W_SAL[[#This Row],['#adm3+name]]),
IF(ISNA(VLOOKUP(LEFT(T5W_SAL[[#This Row],['#project+code_name]],15),LEFT(Cluster___Org___Projects[['#project+code_name]:['#project+id]],15),2,FALSE))&lt;&gt;"", "","")
)</f>
        <v/>
      </c>
      <c r="T33" s="35" t="str" cm="1">
        <f t="array" ref="T33">IF(NOT(ISBLANK(T5W_SAL[[#This Row],['#adm3+name]])),
VLOOKUP(T5W_SAL[[#This Row],['#meta+check_adm2code_adm3name]],Admin3_1[#All],5,FALSE),
IF(ISNA(VLOOKUP(LEFT(T5W_SAL[[#This Row],['#project+code_name]],15),LEFT(Cluster___Org___Projects[['#project+code_name]:['#project+id]],15),2,FALSE))&lt;&gt;"", "","")
)</f>
        <v/>
      </c>
      <c r="U33" s="57"/>
      <c r="V33" s="2"/>
      <c r="W33" s="95"/>
      <c r="X33" s="96"/>
      <c r="Y33" s="35"/>
      <c r="Z33" s="2"/>
      <c r="AA33" s="2"/>
      <c r="AB33" s="2"/>
      <c r="AC33" s="113"/>
      <c r="AD33" s="3" t="str" cm="1">
        <f t="array" ref="AD33">IF(T5W_SAL[[#This Row],['#activity+name+selected]]&lt;&gt;"",VLOOKUP(LEFT(T5W_SAL[[#This Row],['#activity+name+selected]],255),LEFT(Logframe[['#activity+name+selected]:['#activity+indicator+unit]],255),2,FALSE),"")</f>
        <v/>
      </c>
      <c r="AE33" s="3" t="str" cm="1">
        <f t="array" ref="AE33">IF(T5W_SAL[[#This Row],['#activity+name+selected]]&lt;&gt;"",VLOOKUP(LEFT(T5W_SAL[[#This Row],['#activity+name+selected]],255),LEFT(Logframe[['#activity+name+selected]:['#activity+indicator+unit]],255),5,FALSE),"")</f>
        <v/>
      </c>
      <c r="AF33" s="38"/>
      <c r="AG33" s="5"/>
      <c r="AH33" s="6"/>
      <c r="AI33" s="44"/>
      <c r="AJ33" s="47"/>
      <c r="AK33" s="27"/>
      <c r="AL33" s="93"/>
      <c r="AM33" s="41"/>
      <c r="AN33" s="42"/>
      <c r="AO33" s="27"/>
      <c r="AP33" s="27"/>
      <c r="AQ33" s="27"/>
      <c r="AR33" s="52"/>
      <c r="AS33" s="27"/>
      <c r="AT33" s="52"/>
      <c r="AU33" s="27"/>
      <c r="AV33" s="30"/>
      <c r="AW33" s="1"/>
    </row>
    <row r="34" spans="1:49" x14ac:dyDescent="0.25">
      <c r="A34" s="4"/>
      <c r="B34" s="75"/>
      <c r="C34" s="2"/>
      <c r="D34" s="2"/>
      <c r="E34" s="2"/>
      <c r="F34" s="90" t="str">
        <f>IF(NOT(ISBLANK(T5W_SAL[[#This Row],['#org+leader]])),VLOOKUP(T5W_SAL[[#This Row],['#org+leader]],Organizaciones!$A:$C,3,FALSE),"")</f>
        <v/>
      </c>
      <c r="G34" s="3" t="str">
        <f>IF(AND(NOT(ISBLANK(T5W_SAL[[#This Row],['#org+leader]])),T5W_SAL[[#This Row],['#meta+hrp]]="Sí"),
VLOOKUP(CONCATENATE($A$1, " # ",VLOOKUP( T5W_SAL[[#This Row],['#org+leader]],Clusters___Org[['#organization+name+selected]:['#meta+check_cluster_org]],2,FALSE)), Clusters___Org['#meta+check_cluster_org],1,FALSE),"")</f>
        <v/>
      </c>
      <c r="H34" s="2"/>
      <c r="I34" s="74" t="str" cm="1">
        <f t="array" ref="I34">IF(NOT(ISBLANK(T5W_SAL[[#This Row],['#project+code_name]])),VALUE(VLOOKUP(LEFT(T5W_SAL[[#This Row],['#project+code_name]],255),LEFT(Cluster___Org___Projects[['#project+code_name]:['#project+id]],255),2,FALSE)),"")</f>
        <v/>
      </c>
      <c r="J34"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34" s="2"/>
      <c r="L34" s="108" t="str">
        <f>IF(NOT(ISBLANK(T5W_SAL[[#This Row],['#org+impl]])),VLOOKUP(T5W_SAL[[#This Row],['#org+impl]],Organizaciones!$A:$C,3,FALSE),"")</f>
        <v/>
      </c>
      <c r="M34" s="1"/>
      <c r="N34" s="35" t="str" cm="1">
        <f t="array" aca="1" ref="N34" ca="1">IF(NOT(ISBLANK(T5W_SAL[[#This Row],['#adm1+name]])),
OFFSET(Admin1_1[[#Headers],['#adm1+name]],MATCH(T5W_SAL[[#This Row],['#adm1+name]],Admin1,0),1),
IF(ISNA(VLOOKUP(LEFT(T5W_SAL[[#This Row],['#project+code_name]],15),LEFT(Cluster___Org___Projects[['#project+code_name]:['#project+id]],15),2,FALSE))&lt;&gt;"", "","")
)</f>
        <v/>
      </c>
      <c r="O34" s="2"/>
      <c r="P34" s="70" t="str" cm="1">
        <f t="array" ref="P34">IF(NOT(ISBLANK(T5W_SAL[[#This Row],['#adm2+name]])),
CONCATENATE(T5W_SAL[[#This Row],['#adm1+code]],"-",T5W_SAL[[#This Row],['#adm2+name]]),
IF(ISNA(VLOOKUP(LEFT(T5W_SAL[[#This Row],['#project+code_name]],15),LEFT(Cluster___Org___Projects[['#project+code_name]:['#project+id]],15),2,FALSE))&lt;&gt;"", "","")
)</f>
        <v/>
      </c>
      <c r="Q34" s="35" t="str" cm="1">
        <f t="array" ref="Q34">IF(NOT(ISBLANK(T5W_SAL[[#This Row],['#adm2+name]])),
VLOOKUP(T5W_SAL[[#This Row],['#meta+check_adm1code_adm2name]],Admin2_1[#All],5,FALSE),
IF(ISNA(VLOOKUP(LEFT(T5W_SAL[[#This Row],['#project+code_name]],15),LEFT(Cluster___Org___Projects[['#project+code_name]:['#project+id]],15),2,FALSE))&lt;&gt;"", "","")
)</f>
        <v/>
      </c>
      <c r="R34" s="2"/>
      <c r="S34" s="70" t="str" cm="1">
        <f t="array" ref="S34">IF(NOT(ISBLANK(T5W_SAL[[#This Row],['#adm3+name]])),
CONCATENATE(T5W_SAL[[#This Row],['#adm2+code]],"-",T5W_SAL[[#This Row],['#adm3+name]]),
IF(ISNA(VLOOKUP(LEFT(T5W_SAL[[#This Row],['#project+code_name]],15),LEFT(Cluster___Org___Projects[['#project+code_name]:['#project+id]],15),2,FALSE))&lt;&gt;"", "","")
)</f>
        <v/>
      </c>
      <c r="T34" s="35" t="str" cm="1">
        <f t="array" ref="T34">IF(NOT(ISBLANK(T5W_SAL[[#This Row],['#adm3+name]])),
VLOOKUP(T5W_SAL[[#This Row],['#meta+check_adm2code_adm3name]],Admin3_1[#All],5,FALSE),
IF(ISNA(VLOOKUP(LEFT(T5W_SAL[[#This Row],['#project+code_name]],15),LEFT(Cluster___Org___Projects[['#project+code_name]:['#project+id]],15),2,FALSE))&lt;&gt;"", "","")
)</f>
        <v/>
      </c>
      <c r="U34" s="57"/>
      <c r="V34" s="2"/>
      <c r="W34" s="95"/>
      <c r="X34" s="96"/>
      <c r="Y34" s="35"/>
      <c r="Z34" s="2"/>
      <c r="AA34" s="2"/>
      <c r="AB34" s="2"/>
      <c r="AC34" s="113"/>
      <c r="AD34" s="3" t="str" cm="1">
        <f t="array" ref="AD34">IF(T5W_SAL[[#This Row],['#activity+name+selected]]&lt;&gt;"",VLOOKUP(LEFT(T5W_SAL[[#This Row],['#activity+name+selected]],255),LEFT(Logframe[['#activity+name+selected]:['#activity+indicator+unit]],255),2,FALSE),"")</f>
        <v/>
      </c>
      <c r="AE34" s="3" t="str" cm="1">
        <f t="array" ref="AE34">IF(T5W_SAL[[#This Row],['#activity+name+selected]]&lt;&gt;"",VLOOKUP(LEFT(T5W_SAL[[#This Row],['#activity+name+selected]],255),LEFT(Logframe[['#activity+name+selected]:['#activity+indicator+unit]],255),5,FALSE),"")</f>
        <v/>
      </c>
      <c r="AF34" s="38"/>
      <c r="AG34" s="5"/>
      <c r="AH34" s="6"/>
      <c r="AI34" s="44"/>
      <c r="AJ34" s="47"/>
      <c r="AK34" s="27"/>
      <c r="AL34" s="93"/>
      <c r="AM34" s="41"/>
      <c r="AN34" s="42"/>
      <c r="AO34" s="27"/>
      <c r="AP34" s="27"/>
      <c r="AQ34" s="27"/>
      <c r="AR34" s="52"/>
      <c r="AS34" s="27"/>
      <c r="AT34" s="52"/>
      <c r="AU34" s="27"/>
      <c r="AV34" s="30"/>
      <c r="AW34" s="1"/>
    </row>
    <row r="35" spans="1:49" x14ac:dyDescent="0.25">
      <c r="A35" s="4"/>
      <c r="B35" s="75"/>
      <c r="C35" s="2"/>
      <c r="E35" s="2"/>
      <c r="F35" s="90" t="str">
        <f>IF(NOT(ISBLANK(T5W_SAL[[#This Row],['#org+leader]])),VLOOKUP(T5W_SAL[[#This Row],['#org+leader]],Organizaciones!$A:$C,3,FALSE),"")</f>
        <v/>
      </c>
      <c r="G35" s="3" t="str">
        <f>IF(AND(NOT(ISBLANK(T5W_SAL[[#This Row],['#org+leader]])),T5W_SAL[[#This Row],['#meta+hrp]]="Sí"),
VLOOKUP(CONCATENATE($A$1, " # ",VLOOKUP( T5W_SAL[[#This Row],['#org+leader]],Clusters___Org[['#organization+name+selected]:['#meta+check_cluster_org]],2,FALSE)), Clusters___Org['#meta+check_cluster_org],1,FALSE),"")</f>
        <v/>
      </c>
      <c r="H35" s="2"/>
      <c r="I35" s="70" t="str" cm="1">
        <f t="array" ref="I35">IF(NOT(ISBLANK(T5W_SAL[[#This Row],['#project+code_name]])),VALUE(VLOOKUP(LEFT(T5W_SAL[[#This Row],['#project+code_name]],255),LEFT(Cluster___Org___Projects[['#project+code_name]:['#project+id]],255),2,FALSE)),"")</f>
        <v/>
      </c>
      <c r="J35" s="3" t="str">
        <f>IF(
AND(IF(NOT(ISBLANK(T5W_SAL[[#This Row],['#project+code_name]])),CONCATENATE(T5W_SAL[[#This Row],['#meta+check_cluster_org]], " # ",T5W_SAL[[#This Row],['#project+code]]), "")&lt;&gt;"",T5W_SAL[[#This Row],['#meta+hrp]]="Sí"),
VLOOKUP(IF(NOT(ISBLANK(T5W_SAL[[#This Row],['#project+code_name]])),CONCATENATE(T5W_SAL[[#This Row],['#meta+check_cluster_org]], " # ",T5W_SAL[[#This Row],['#project+code]]), ""),Cluster___Org___Projects['#meta+check_cluster_org_proj],1,FALSE),
"")</f>
        <v/>
      </c>
      <c r="K35" s="2"/>
      <c r="L35" s="90" t="str">
        <f>IF(NOT(ISBLANK(T5W_SAL[[#This Row],['#org+impl]])),VLOOKUP(T5W_SAL[[#This Row],['#org+impl]],Organizaciones!$A:$C,3,FALSE),"")</f>
        <v/>
      </c>
      <c r="M35" s="1"/>
      <c r="N35" s="35" t="str" cm="1">
        <f t="array" aca="1" ref="N35" ca="1">IF(NOT(ISBLANK(T5W_SAL[[#This Row],['#adm1+name]])),
OFFSET(Admin1_1[[#Headers],['#adm1+name]],MATCH(T5W_SAL[[#This Row],['#adm1+name]],Admin1,0),1),
IF(ISNA(VLOOKUP(LEFT(T5W_SAL[[#This Row],['#project+code_name]],15),LEFT(Cluster___Org___Projects[['#project+code_name]:['#project+id]],15),2,FALSE))&lt;&gt;"", "","")
)</f>
        <v/>
      </c>
      <c r="O35" s="2"/>
      <c r="P35" s="70" t="str" cm="1">
        <f t="array" ref="P35">IF(NOT(ISBLANK(T5W_SAL[[#This Row],['#adm2+name]])),
CONCATENATE(T5W_SAL[[#This Row],['#adm1+code]],"-",T5W_SAL[[#This Row],['#adm2+name]]),
IF(ISNA(VLOOKUP(LEFT(T5W_SAL[[#This Row],['#project+code_name]],15),LEFT(Cluster___Org___Projects[['#project+code_name]:['#project+id]],15),2,FALSE))&lt;&gt;"", "","")
)</f>
        <v/>
      </c>
      <c r="Q35" s="35" t="str" cm="1">
        <f t="array" ref="Q35">IF(NOT(ISBLANK(T5W_SAL[[#This Row],['#adm2+name]])),
VLOOKUP(T5W_SAL[[#This Row],['#meta+check_adm1code_adm2name]],Admin2_1[#All],5,FALSE),
IF(ISNA(VLOOKUP(LEFT(T5W_SAL[[#This Row],['#project+code_name]],15),LEFT(Cluster___Org___Projects[['#project+code_name]:['#project+id]],15),2,FALSE))&lt;&gt;"", "","")
)</f>
        <v/>
      </c>
      <c r="R35" s="2"/>
      <c r="S35" s="70" t="str" cm="1">
        <f t="array" ref="S35">IF(NOT(ISBLANK(T5W_SAL[[#This Row],['#adm3+name]])),
CONCATENATE(T5W_SAL[[#This Row],['#adm2+code]],"-",T5W_SAL[[#This Row],['#adm3+name]]),
IF(ISNA(VLOOKUP(LEFT(T5W_SAL[[#This Row],['#project+code_name]],15),LEFT(Cluster___Org___Projects[['#project+code_name]:['#project+id]],15),2,FALSE))&lt;&gt;"", "","")
)</f>
        <v/>
      </c>
      <c r="T35" s="35" t="str" cm="1">
        <f t="array" ref="T35">IF(NOT(ISBLANK(T5W_SAL[[#This Row],['#adm3+name]])),
VLOOKUP(T5W_SAL[[#This Row],['#meta+check_adm2code_adm3name]],Admin3_1[#All],5,FALSE),
IF(ISNA(VLOOKUP(LEFT(T5W_SAL[[#This Row],['#project+code_name]],15),LEFT(Cluster___Org___Projects[['#project+code_name]:['#project+id]],15),2,FALSE))&lt;&gt;"", "","")
)</f>
        <v/>
      </c>
      <c r="U35" s="57"/>
      <c r="V35" s="2"/>
      <c r="W35" s="95"/>
      <c r="X35" s="96"/>
      <c r="Y35" s="35"/>
      <c r="Z35" s="103"/>
      <c r="AA35" s="2"/>
      <c r="AB35" s="2"/>
      <c r="AC35" s="2"/>
      <c r="AD35" s="3" t="str" cm="1">
        <f t="array" ref="AD35">IF(T5W_SAL[[#This Row],['#activity+name+selected]]&lt;&gt;"",VLOOKUP(LEFT(T5W_SAL[[#This Row],['#activity+name+selected]],255),LEFT(Logframe[['#activity+name+selected]:['#activity+indicator+unit]],255),2,FALSE),"")</f>
        <v/>
      </c>
      <c r="AE35" s="3" t="str" cm="1">
        <f t="array" ref="AE35">IF(T5W_SAL[[#This Row],['#activity+name+selected]]&lt;&gt;"",VLOOKUP(LEFT(T5W_SAL[[#This Row],['#activity+name+selected]],255),LEFT(Logframe[['#activity+name+selected]:['#activity+indicator+unit]],255),5,FALSE),"")</f>
        <v/>
      </c>
      <c r="AF35" s="130"/>
      <c r="AG35" s="5"/>
      <c r="AH35" s="6"/>
      <c r="AI35" s="44"/>
      <c r="AJ35" s="47"/>
      <c r="AK35" s="27"/>
      <c r="AL35" s="93"/>
      <c r="AM35" s="131"/>
      <c r="AN35" s="52"/>
      <c r="AO35" s="27"/>
      <c r="AP35" s="27"/>
      <c r="AQ35" s="27"/>
      <c r="AR35" s="52"/>
      <c r="AS35" s="27"/>
      <c r="AT35" s="52"/>
      <c r="AU35" s="27"/>
      <c r="AV35" s="30"/>
      <c r="AW35" s="2"/>
    </row>
  </sheetData>
  <sheetProtection formatRows="0" insertColumns="0" insertRows="0" deleteRows="0" sort="0" autoFilter="0" pivotTables="0"/>
  <protectedRanges>
    <protectedRange algorithmName="SHA-512" hashValue="xTvxPlCcBkKF/jJGtAcjMS+Yolg9jqexny+452eZXfzUTmHpnPhsnnjUcbFk/kEkvigjmSsSdndIN+s2GwVscw==" saltValue="dRM7L1rhBKUCW+zeNaOroA==" spinCount="100000" sqref="G5:K34 A36:C1048576 E35:Y1048576 E5:E34 M5:Y34 AA5:AB34 B5:C35 AD5:AD34 AA35:AD1048576 AE5:AE1048576 AF36:XFD1048576 AF5:AF35 AI5:AK35 AM5:XFD35" name="Range1"/>
    <protectedRange algorithmName="SHA-512" hashValue="2nOw6a2RACDF0lwSog8pG0XLg+oZu3IAc38zbVzVI75LLIxO5BHArMGzTUT7XlQeIGJyOg4XIhyyUh/RYTYoZQ==" saltValue="hqsMQI/ZNmoGd4uq6YFO8Q==" spinCount="100000" sqref="F5:F34" name="Range1_1"/>
    <protectedRange algorithmName="SHA-512" hashValue="2nOw6a2RACDF0lwSog8pG0XLg+oZu3IAc38zbVzVI75LLIxO5BHArMGzTUT7XlQeIGJyOg4XIhyyUh/RYTYoZQ==" saltValue="hqsMQI/ZNmoGd4uq6YFO8Q==" spinCount="100000" sqref="L5:L34" name="Range1_2"/>
    <protectedRange algorithmName="SHA-512" hashValue="2nOw6a2RACDF0lwSog8pG0XLg+oZu3IAc38zbVzVI75LLIxO5BHArMGzTUT7XlQeIGJyOg4XIhyyUh/RYTYoZQ==" saltValue="hqsMQI/ZNmoGd4uq6YFO8Q==" spinCount="100000" sqref="Z5:Z1048576" name="Range1_3"/>
    <protectedRange algorithmName="SHA-512" hashValue="NmSwoLwoRyRLVbJ1QFUupqpcjop/p/zG5TQwtpBlXHylNoRj7d2rrXH5jVnhbY8hhNX5oRHwNd5hNz1tivzIcQ==" saltValue="tPgkL4xLFH5Kz+snaPbvFQ==" spinCount="100000" sqref="AC5:AC34" name="Range1_4"/>
    <protectedRange algorithmName="SHA-512" hashValue="2nOw6a2RACDF0lwSog8pG0XLg+oZu3IAc38zbVzVI75LLIxO5BHArMGzTUT7XlQeIGJyOg4XIhyyUh/RYTYoZQ==" saltValue="hqsMQI/ZNmoGd4uq6YFO8Q==" spinCount="100000" sqref="A5:A35" name="Range1_4_1"/>
    <protectedRange algorithmName="SHA-512" hashValue="2nOw6a2RACDF0lwSog8pG0XLg+oZu3IAc38zbVzVI75LLIxO5BHArMGzTUT7XlQeIGJyOg4XIhyyUh/RYTYoZQ==" saltValue="hqsMQI/ZNmoGd4uq6YFO8Q==" spinCount="100000" sqref="AG5:AH35" name="Range1_7"/>
    <protectedRange algorithmName="SHA-512" hashValue="CyTWwgM4U1Msv3/ObdyWZvXlH/SerGwJAvaImvLaAkAVeSQEBlhK4X2v3KHqEZMrKh+uNB+Sow3te1bR0FpPeA==" saltValue="eSqolLSoXKgs6lNnB5mnrA==" spinCount="100000" sqref="AL5:AL35" name="Range1_6"/>
    <protectedRange algorithmName="SHA-512" hashValue="2nOw6a2RACDF0lwSog8pG0XLg+oZu3IAc38zbVzVI75LLIxO5BHArMGzTUT7XlQeIGJyOg4XIhyyUh/RYTYoZQ==" saltValue="hqsMQI/ZNmoGd4uq6YFO8Q==" spinCount="100000" sqref="D5:D1048576" name="Range1_5"/>
  </protectedRanges>
  <mergeCells count="44">
    <mergeCell ref="C1:L1"/>
    <mergeCell ref="M2:M3"/>
    <mergeCell ref="R2:R3"/>
    <mergeCell ref="T2:T3"/>
    <mergeCell ref="U2:U3"/>
    <mergeCell ref="M1:X1"/>
    <mergeCell ref="P2:P3"/>
    <mergeCell ref="H2:H3"/>
    <mergeCell ref="I2:I3"/>
    <mergeCell ref="J2:J3"/>
    <mergeCell ref="K2:K3"/>
    <mergeCell ref="L2:L3"/>
    <mergeCell ref="O2:O3"/>
    <mergeCell ref="Q2:Q3"/>
    <mergeCell ref="A2:A3"/>
    <mergeCell ref="B2:B3"/>
    <mergeCell ref="C2:C3"/>
    <mergeCell ref="E2:E3"/>
    <mergeCell ref="G2:G3"/>
    <mergeCell ref="F2:F3"/>
    <mergeCell ref="D2:D3"/>
    <mergeCell ref="AW2:AW3"/>
    <mergeCell ref="AF2:AF3"/>
    <mergeCell ref="AG2:AG3"/>
    <mergeCell ref="AH2:AH3"/>
    <mergeCell ref="AI2:AI3"/>
    <mergeCell ref="AJ2:AJ3"/>
    <mergeCell ref="AK2:AK3"/>
    <mergeCell ref="AO2:AV2"/>
    <mergeCell ref="AJ1:AV1"/>
    <mergeCell ref="N2:N3"/>
    <mergeCell ref="Y1:AF1"/>
    <mergeCell ref="S2:S3"/>
    <mergeCell ref="V2:V3"/>
    <mergeCell ref="W2:W3"/>
    <mergeCell ref="X2:X3"/>
    <mergeCell ref="Y2:Y3"/>
    <mergeCell ref="AG1:AI1"/>
    <mergeCell ref="Z2:Z3"/>
    <mergeCell ref="AE2:AE3"/>
    <mergeCell ref="AD2:AD3"/>
    <mergeCell ref="AB2:AB3"/>
    <mergeCell ref="AA2:AA3"/>
    <mergeCell ref="AL2:AN2"/>
  </mergeCells>
  <conditionalFormatting sqref="B5:B35">
    <cfRule type="expression" dxfId="145" priority="15">
      <formula>NOT(OR(COUNTIF(TTableMes,$B5),ISBLANK($B5)))</formula>
    </cfRule>
  </conditionalFormatting>
  <conditionalFormatting sqref="C5:C35 M5:M35 O5:O35 R5:R35 AA5:AA35 AI5:AK35">
    <cfRule type="expression" dxfId="144" priority="16">
      <formula>AND(  NOT(ISBLANK($B5)),  ISBLANK(C5))</formula>
    </cfRule>
  </conditionalFormatting>
  <conditionalFormatting sqref="E5:E35 K5:K35">
    <cfRule type="expression" dxfId="143" priority="14">
      <formula>NOT(OR(COUNTIF(TOrganizaciones,E5),ISBLANK(E5)))</formula>
    </cfRule>
  </conditionalFormatting>
  <conditionalFormatting sqref="E5:E35">
    <cfRule type="expression" dxfId="142" priority="18">
      <formula>AND(  NOT(ISBLANK(B5)),  AND(ISBLANK(E5),   OR(ISBLANK(E5), ISBLANK(K5))))</formula>
    </cfRule>
    <cfRule type="expression" dxfId="141" priority="19">
      <formula>AND( C5="Sí", ISNA(G5))</formula>
    </cfRule>
  </conditionalFormatting>
  <conditionalFormatting sqref="H5:H35">
    <cfRule type="expression" dxfId="140" priority="20">
      <formula>IF( C5="Sí",   OR(ISNA(J5),ISBLANK(H5)),   NOT(ISBLANK(H5)) )</formula>
    </cfRule>
  </conditionalFormatting>
  <conditionalFormatting sqref="K5:K35">
    <cfRule type="expression" dxfId="139" priority="21">
      <formula>AND(  NOT(ISBLANK(B5)),  AND(ISBLANK(K5),   OR(ISBLANK(E5), ISBLANK(K5))))</formula>
    </cfRule>
  </conditionalFormatting>
  <conditionalFormatting sqref="M5:M35 U5:U35">
    <cfRule type="expression" dxfId="138" priority="24">
      <formula>ISNA(N5)</formula>
    </cfRule>
  </conditionalFormatting>
  <conditionalFormatting sqref="O5:O35 R5:R35">
    <cfRule type="expression" dxfId="137" priority="64">
      <formula>ISNA(Q5)</formula>
    </cfRule>
  </conditionalFormatting>
  <conditionalFormatting sqref="U5:U35">
    <cfRule type="expression" dxfId="136" priority="11">
      <formula>NOT(OR(COUNTIF(TTipoEstablecimiento,$U5),ISBLANK($U5)))</formula>
    </cfRule>
  </conditionalFormatting>
  <conditionalFormatting sqref="W5:W35">
    <cfRule type="expression" dxfId="135" priority="22">
      <formula>AND(  NOT(ISBLANK(B5)),  AND(ISBLANK(R5),ISBLANK(W5)))</formula>
    </cfRule>
  </conditionalFormatting>
  <conditionalFormatting sqref="X5:X35">
    <cfRule type="expression" dxfId="134" priority="23">
      <formula>AND(  NOT(ISBLANK(B5)),  AND(ISBLANK(R5),ISBLANK(X5)))</formula>
    </cfRule>
  </conditionalFormatting>
  <conditionalFormatting sqref="AA5:AA35">
    <cfRule type="expression" dxfId="133" priority="128">
      <formula>ISNA(AD5)</formula>
    </cfRule>
  </conditionalFormatting>
  <conditionalFormatting sqref="AB5:AB35">
    <cfRule type="expression" dxfId="132" priority="166">
      <formula>ISNA(#REF!)</formula>
    </cfRule>
  </conditionalFormatting>
  <conditionalFormatting sqref="AG5:AH35">
    <cfRule type="expression" dxfId="131" priority="3">
      <formula>AND(OR(AG5&lt;DATE(2023,1,1),AG5&gt;DATE(2023,12,31)),NOT(ISBLANK(AG5)))</formula>
    </cfRule>
    <cfRule type="expression" dxfId="130" priority="4">
      <formula>AND(  NOT(ISBLANK($B5)),  ISBLANK(AG5))</formula>
    </cfRule>
  </conditionalFormatting>
  <conditionalFormatting sqref="AI5:AI35">
    <cfRule type="expression" dxfId="129" priority="165">
      <formula>NOT(OR(COUNTIF(TStatus,$AI5),ISBLANK($B5)))</formula>
    </cfRule>
  </conditionalFormatting>
  <conditionalFormatting sqref="AK5:AK35">
    <cfRule type="expression" dxfId="128" priority="61">
      <formula>$AK5&lt;&gt;SUM($AO5:$AV5)</formula>
    </cfRule>
  </conditionalFormatting>
  <conditionalFormatting sqref="AL5:AL35">
    <cfRule type="expression" dxfId="127" priority="2">
      <formula>#REF!&lt;&gt;"Si"</formula>
    </cfRule>
  </conditionalFormatting>
  <conditionalFormatting sqref="AM5:AN35">
    <cfRule type="cellIs" dxfId="126" priority="26" operator="greaterThan">
      <formula>$AK5</formula>
    </cfRule>
  </conditionalFormatting>
  <conditionalFormatting sqref="D5:D34">
    <cfRule type="expression" dxfId="125" priority="1">
      <formula>AND(  NOT(ISBLANK($B5)),  ISBLANK(D5))</formula>
    </cfRule>
  </conditionalFormatting>
  <dataValidations count="65">
    <dataValidation allowBlank="1" showInputMessage="1" showErrorMessage="1" error="Debe seleccionar uno de los valores del listado desplegable. _x000a_Si su proyecto no aparece, insértelo en la hoja Ficha_Proyecto y en el menú seleccione Datos &gt; Actualizar datos" sqref="I5:I35"/>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_x000a_" sqref="B2:B4"/>
    <dataValidation allowBlank="1" showInputMessage="1" promptTitle="¿En un proyecto HRP?" prompt="¿La actividad reportada pertenece a un proyecto reportado en el HRP 2021?_x000a_Obligatorio: Sí_x000a_Valores: Sí/No (del desplegable)" sqref="C2:C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Código del proyecto - Automático" prompt="No editable._x000a_Muestra el código del proyecto seleccionado." sqref="I2:I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Código de estado - Automático" prompt="No editable._x000a_Campo automático." sqref="N2:N4"/>
    <dataValidation allowBlank="1" showInputMessage="1" promptTitle="Código de municipio - Automático" prompt="No editable._x000a_Campo automático." sqref="Q2:Q4"/>
    <dataValidation allowBlank="1" showInputMessage="1" promptTitle="Código de parroquia - Automático" prompt="No editable._x000a_Campo automático." sqref="T2:T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Z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A2:AA4"/>
    <dataValidation allowBlank="1" showInputMessage="1" promptTitle="Código de actividad" prompt="No editable._x000a_Campo automático._x000a_Código de la actividad sectorial seleccionada." sqref="AD2:AD4"/>
    <dataValidation allowBlank="1" showInputMessage="1" promptTitle="Indicador sectorial - Automático" prompt="No editable._x000a_Campo automático._x000a_Unidad e indicador vinculado a la actividad sectorial seleccionada." sqref="AE2:AE4"/>
    <dataValidation allowBlank="1" showInputMessage="1" promptTitle="Alcanzado del indicador" prompt="En esta ubicación y con esta actividad sectorial, ¿cuántas unidades del indicador anterior se han alcanzado en el mes de reporte? (no acumulado)_x000a_Obligatorio: Deseable_x000a_Formato: Número entero mayor que cero" sqref="AF2:AF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J2:AJ4"/>
    <dataValidation allowBlank="1" showInputMessage="1" promptTitle="Fecha de inicio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G2:AG4"/>
    <dataValidation allowBlank="1" showInputMessage="1" promptTitle="Fecha de fin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H2:AH4"/>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I2:AJ4"/>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K2:AK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AW2:AW4">
      <formula1>5</formula1>
    </dataValidation>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type="textLength" operator="greaterThanOrEqual" allowBlank="1" showErrorMessage="1" errorTitle="Texto demasiado corto" error="El nombre de la ubicación debe tener al menos 5 caracteres" sqref="V5:V35">
      <formula1>5</formula1>
    </dataValidation>
    <dataValidation type="list" allowBlank="1" showErrorMessage="1" errorTitle="Estatus no válido" error="Debe seleccionar uno de los valores posibles del desplegable" sqref="AI5:AI35">
      <formula1>ListEstatus</formula1>
    </dataValidation>
    <dataValidation type="decimal" allowBlank="1" showErrorMessage="1" errorTitle="Longitud no válida" error="La longitud debe tener 6 decimales y estar entre -73.4 y -59.6 para Venezuela." sqref="X5:X35">
      <formula1>-73.4</formula1>
      <formula2>-59.6</formula2>
    </dataValidation>
    <dataValidation type="whole" operator="greaterThanOrEqual" allowBlank="1" showErrorMessage="1" errorTitle="Número no válido" error="Debe ser un número entero mayor que cero" sqref="AF5:AF35">
      <formula1>0</formula1>
    </dataValidation>
    <dataValidation type="list" allowBlank="1" showErrorMessage="1" errorTitle="Estado no válido" error="Debe seleccionar uno de los estados del listado desplegable" sqref="M5:M35">
      <formula1>Admin1</formula1>
    </dataValidation>
    <dataValidation allowBlank="1" error="Debe seleccionar uno de los valores del listado desplegable. _x000a_Si su proyecto no aparece, insértelo en la hoja Ficha_Proyecto y en el menú seleccione Datos &gt; Actualizar datos" sqref="J5:J35"/>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5">
      <formula1>ListQuien</formula1>
    </dataValidation>
    <dataValidation type="decimal" allowBlank="1" showErrorMessage="1" errorTitle="Latitud no válida" error="La latitud debe tener 6 decimales y estar entre 0.5 y 12.3 para Venezuela." sqref="W5:W35">
      <formula1>0.5</formula1>
      <formula2>12.3</formula2>
    </dataValidation>
    <dataValidation type="list" allowBlank="1" showErrorMessage="1" errorTitle="Valor no válido" error="Debe elegir Sí o No en el desplegable" sqref="C5:C35">
      <formula1>ListSiNo</formula1>
    </dataValidation>
    <dataValidation type="textLength" operator="greaterThanOrEqual" allowBlank="1" showInputMessage="1" showErrorMessage="1" errorTitle="Texto demasiado corto" error="Debe introducir al menos 10 caracteres" sqref="AW5:AW35">
      <formula1>10</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5">
      <formula1>LocationType</formula1>
    </dataValidation>
    <dataValidation type="list" allowBlank="1" showErrorMessage="1" errorTitle="Valor no válido" error="Debe seleccionar una de las áreas de responsabilidad de la lista desplegable_x000a_" sqref="Y5:Y35">
      <formula1>OFFSET(LF_PT_Area,MATCH($A$1,LF_PT_Sector,0)-1,0,COUNTIF(LF_PT_Sector,$A$1))</formula1>
    </dataValidation>
    <dataValidation type="list" allowBlank="1" showErrorMessage="1" errorTitle="Valor no válido" error="Debe elegir Sí o No en el desplegable." sqref="AJ5:AJ35">
      <formula1>ListSiNo</formula1>
    </dataValidation>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O2:AV4"/>
    <dataValidation operator="greaterThanOrEqual" allowBlank="1" showInputMessage="1" showErrorMessage="1" errorTitle="Valor no válido" sqref="AK5:AK35 AM5:AV35"/>
    <dataValidation allowBlank="1" showInputMessage="1" promptTitle="Subactividad Sectorial" prompt="Seleccione la subactividad sectorial realizada_x000a_Obligatorio: Sí_x000a_Valores: Subactividades de la actividad seleccionada_x000a_Nota: Si con esta actividad se han realizado varias subactividades sectoriales, rellene líneas adicionales" sqref="AB4:AC4 AB2:AC2"/>
    <dataValidation allowBlank="1" showInputMessage="1" promptTitle="Campo de validación - Automático" prompt="No editable._x000a_Campo de validación._x000a_Concatena admin1 y admin2 para obtener el PCODE de admin2 correcto y validar" sqref="P2:P4"/>
    <dataValidation allowBlank="1" errorTitle="Municpio no válido" error="Debe seleccionar uno de los municipios del listado desplegable" sqref="P5:P35"/>
    <dataValidation allowBlank="1" showInputMessage="1" error="Debe seleccionar uno de los valores del listado desplegable" sqref="S5:S35"/>
    <dataValidation allowBlank="1" showInputMessage="1" promptTitle="Dato de validación - Automático" prompt="No editable._x000a_Campo de validación._x000a_Concatena admin2 y admin3 para obtener el PCODE de admin3 correcto y validar" sqref="S2:S4"/>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F5:F35 L5:L35"/>
    <dataValidation allowBlank="1" showInputMessage="1" promptTitle="Identificador de organización" prompt="No editable" sqref="F2:F4 L2:L4"/>
    <dataValidation type="list" allowBlank="1" showErrorMessage="1" errorTitle="Actividad no válida" error="Debe seleccionar uno de las actividades de la lista desplegable_x000a_" sqref="AA5:AA35">
      <formula1>IF(  OR(ISBLANK(Y5), ISBLANK(Y5)),  OFFSET(LF_Actividad,MATCH($A$1,LF_Sector,0)-1,0,COUNTIF(LF_Sector,$A$1)),  OFFSET(LF_Actividad,MATCH(Y5,LF_Area,0)-1,0,COUNTIF(LF_Area,Y5))   )</formula1>
    </dataValidation>
    <dataValidation type="list" allowBlank="1" showErrorMessage="1" errorTitle="Municpio no válido" error="Debe seleccionar uno de los municipios del listado desplegable" sqref="O5:O35">
      <formula1>OFFSET(Admin2,MATCH(N5,Admin1_Linked_Pcode,0)-1,0,COUNTIF(Admin1_Linked_Pcode,N5))</formula1>
    </dataValidation>
    <dataValidation type="list" allowBlank="1" showInputMessage="1" showErrorMessage="1" error="Debe seleccionar uno de los valores del listado desplegable" sqref="R5:R35">
      <formula1>OFFSET(Admin3,MATCH(Q5,Admin2_Linked_Pcode,0)-1,0,COUNTIF(Admin2_Linked_Pcode,Q5))</formula1>
    </dataValidation>
    <dataValidation type="list" allowBlank="1" showErrorMessage="1" errorTitle="Proyecto no válido" error="Debe seleccionar uno de los proyectos del listado desplegable" sqref="H5:H35">
      <formula1>OFFSET(TClOrgPrPr,MATCH(G5,TClOrgPrAux,0)-1,0,COUNTIF(TClOrgPrAux,G5))</formula1>
    </dataValidation>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5">
      <formula1>IF(C5="Sí", OFFSET(TClOrgOrg,MATCH($A$1,TClOrgCl,0)-1,0,COUNTIF(TClOrgCl,$A$1)), ListQuien)</formula1>
    </dataValidation>
    <dataValidation type="list" allowBlank="1" showErrorMessage="1" errorTitle="Subactividad no válida" error="Debe seleccionar una de las subactividades de la lista desplegable_x000a_" sqref="AB5:AB35">
      <formula1>OFFSET(LF_subactividad,MATCH(AD5,LF_ActID_Salud,0)-1,0,COUNTIF(LF_ActID_Salud,AD5))</formula1>
    </dataValidation>
    <dataValidation type="list" allowBlank="1" showErrorMessage="1" errorTitle="Valor no válido" error="Debe seleccionar una de las áreas de responsabilidad de la lista desplegable_x000a_" sqref="Z5:Z35">
      <formula1>ListSiNo</formula1>
    </dataValidation>
    <dataValidation allowBlank="1" showInputMessage="1" promptTitle="Actividad Desastres Naturales" prompt="Seleccione si la actividad esta relacionada con prevensión o respuesta a desastres naturales_x000a_Obligatorio: No_x000a_Valores: Sí / No" sqref="Z2"/>
    <dataValidation type="date" allowBlank="1" showInputMessage="1" showErrorMessage="1" sqref="A5:A35 AG5:AH35">
      <formula1>44896</formula1>
      <formula2>45291</formula2>
    </dataValidation>
    <dataValidation type="list" allowBlank="1" showInputMessage="1" showErrorMessage="1" sqref="AL5:AL35">
      <formula1>PROPG_reached_type_T</formula1>
    </dataValidation>
    <dataValidation allowBlank="1" showInputMessage="1" promptTitle="Grupo poblacional alcanzado" prompt="Grupo poblacional al que pertenecen la mayoría de personas alcanzadas._x000a_Campo específico del sector de Protección._x000a_Valores: Listado de grupo poblacionales" sqref="AL3:AL4"/>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M3:AN4 AL2"/>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CCE6A557-97BC-4b89-ADB6-D9C93CAAB3DF}">
      <x14:dataValidations xmlns:xm="http://schemas.microsoft.com/office/excel/2006/main" count="3">
        <x14:dataValidation type="list" allowBlank="1" showErrorMessage="1" errorTitle="Fecha no válida" error="Debe seleccionar una de las fechas del listado desplegable">
          <x14:formula1>
            <xm:f>Vocab!$B$13:$B$24</xm:f>
          </x14:formula1>
          <xm:sqref>B5:B35</xm:sqref>
        </x14:dataValidation>
        <x14:dataValidation type="list" operator="greaterThanOrEqual" allowBlank="1" showErrorMessage="1" errorTitle="Valor no válido" error="Debe seleccionar uno de los valores de la lista">
          <x14:formula1>
            <xm:f>Vocab!$D$28:$D$34</xm:f>
          </x14:formula1>
          <xm:sqref>AC5:AC35</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W35"/>
  <sheetViews>
    <sheetView showWhiteSpace="0" zoomScaleNormal="100" zoomScaleSheetLayoutView="80" workbookViewId="0">
      <pane ySplit="4" topLeftCell="A5" activePane="bottomLeft" state="frozen"/>
      <selection activeCell="AF2" sqref="AF2:AS4"/>
      <selection pane="bottomLeft" activeCell="A5" sqref="A5"/>
    </sheetView>
  </sheetViews>
  <sheetFormatPr baseColWidth="10" defaultColWidth="10.75" defaultRowHeight="15.75" x14ac:dyDescent="0.25"/>
  <cols>
    <col min="1" max="2" width="10.625" customWidth="1"/>
    <col min="3" max="3" width="7.625" customWidth="1"/>
    <col min="4" max="4" width="11.25" customWidth="1"/>
    <col min="5" max="5" width="25.625" customWidth="1"/>
    <col min="6" max="6" width="6" hidden="1" customWidth="1"/>
    <col min="7" max="7" width="30" hidden="1" customWidth="1"/>
    <col min="8" max="8" width="30.625" customWidth="1"/>
    <col min="9" max="9" width="7.625" customWidth="1"/>
    <col min="10" max="10" width="25.625" hidden="1" customWidth="1"/>
    <col min="11" max="11" width="25.625" customWidth="1"/>
    <col min="12" max="12" width="5.625" hidden="1" customWidth="1"/>
    <col min="13" max="13" width="10.625" customWidth="1"/>
    <col min="14" max="14" width="7.625" customWidth="1"/>
    <col min="15" max="15" width="10.625" customWidth="1"/>
    <col min="16" max="16" width="10.625" hidden="1" customWidth="1"/>
    <col min="17" max="17" width="7.625" customWidth="1"/>
    <col min="18" max="18" width="10.625" customWidth="1"/>
    <col min="19" max="19" width="10.625" hidden="1" customWidth="1"/>
    <col min="20" max="20" width="7.625" customWidth="1"/>
    <col min="21" max="21" width="10.625" customWidth="1"/>
    <col min="22" max="22" width="25.625" customWidth="1"/>
    <col min="23" max="24" width="10.625" customWidth="1"/>
    <col min="25" max="25" width="10.625" hidden="1" customWidth="1"/>
    <col min="26" max="26" width="15" customWidth="1"/>
    <col min="27" max="27" width="30.625" customWidth="1"/>
    <col min="28" max="28" width="10.625" customWidth="1"/>
    <col min="29" max="29" width="30.625" customWidth="1"/>
    <col min="30" max="30" width="16.75" bestFit="1" customWidth="1"/>
    <col min="31" max="31" width="10.25" customWidth="1"/>
    <col min="32" max="34" width="10.625" customWidth="1"/>
    <col min="35" max="35" width="25" customWidth="1"/>
    <col min="36" max="48" width="10.625" customWidth="1"/>
    <col min="49" max="49" width="20.125" customWidth="1"/>
    <col min="50" max="51" width="10.75" customWidth="1"/>
  </cols>
  <sheetData>
    <row r="1" spans="1:49" ht="31.5" x14ac:dyDescent="0.25">
      <c r="A1" s="58" t="s">
        <v>6952</v>
      </c>
      <c r="B1" s="83" t="s">
        <v>51</v>
      </c>
      <c r="C1" s="138" t="s">
        <v>8654</v>
      </c>
      <c r="D1" s="136"/>
      <c r="E1" s="136"/>
      <c r="F1" s="136"/>
      <c r="G1" s="136"/>
      <c r="H1" s="136"/>
      <c r="I1" s="136"/>
      <c r="J1" s="136"/>
      <c r="K1" s="136"/>
      <c r="L1" s="137"/>
      <c r="M1" s="155" t="s">
        <v>8655</v>
      </c>
      <c r="N1" s="156"/>
      <c r="O1" s="156"/>
      <c r="P1" s="156"/>
      <c r="Q1" s="156"/>
      <c r="R1" s="156"/>
      <c r="S1" s="156"/>
      <c r="T1" s="156"/>
      <c r="U1" s="156"/>
      <c r="V1" s="156"/>
      <c r="W1" s="156"/>
      <c r="X1" s="157"/>
      <c r="Y1" s="138" t="s">
        <v>8656</v>
      </c>
      <c r="Z1" s="136"/>
      <c r="AA1" s="136"/>
      <c r="AB1" s="136"/>
      <c r="AC1" s="136"/>
      <c r="AD1" s="136"/>
      <c r="AE1" s="137"/>
      <c r="AF1" s="155" t="s">
        <v>8657</v>
      </c>
      <c r="AG1" s="156"/>
      <c r="AH1" s="157"/>
      <c r="AI1" s="128" t="s">
        <v>8706</v>
      </c>
      <c r="AJ1" s="170" t="s">
        <v>8658</v>
      </c>
      <c r="AK1" s="171"/>
      <c r="AL1" s="171"/>
      <c r="AM1" s="171"/>
      <c r="AN1" s="171"/>
      <c r="AO1" s="171"/>
      <c r="AP1" s="171"/>
      <c r="AQ1" s="171"/>
      <c r="AR1" s="171"/>
      <c r="AS1" s="171"/>
      <c r="AT1" s="171"/>
      <c r="AU1" s="171"/>
      <c r="AV1" s="171"/>
      <c r="AW1" s="43"/>
    </row>
    <row r="2" spans="1:49" ht="15.4" customHeight="1" x14ac:dyDescent="0.25">
      <c r="A2" s="166" t="s">
        <v>8659</v>
      </c>
      <c r="B2" s="145" t="s">
        <v>8660</v>
      </c>
      <c r="C2" s="147" t="s">
        <v>8661</v>
      </c>
      <c r="D2" s="139" t="s">
        <v>18193</v>
      </c>
      <c r="E2" s="139" t="s">
        <v>8662</v>
      </c>
      <c r="F2" s="149" t="s">
        <v>8663</v>
      </c>
      <c r="G2" s="149" t="s">
        <v>8664</v>
      </c>
      <c r="H2" s="139" t="s">
        <v>8665</v>
      </c>
      <c r="I2" s="173" t="s">
        <v>8666</v>
      </c>
      <c r="J2" s="149" t="s">
        <v>8667</v>
      </c>
      <c r="K2" s="139" t="s">
        <v>8668</v>
      </c>
      <c r="L2" s="160" t="s">
        <v>8669</v>
      </c>
      <c r="M2" s="166" t="s">
        <v>8670</v>
      </c>
      <c r="N2" s="151" t="s">
        <v>8671</v>
      </c>
      <c r="O2" s="143" t="s">
        <v>8672</v>
      </c>
      <c r="P2" s="149" t="s">
        <v>8673</v>
      </c>
      <c r="Q2" s="151" t="s">
        <v>8674</v>
      </c>
      <c r="R2" s="143" t="s">
        <v>8675</v>
      </c>
      <c r="S2" s="149" t="s">
        <v>8676</v>
      </c>
      <c r="T2" s="151" t="s">
        <v>8677</v>
      </c>
      <c r="U2" s="143" t="s">
        <v>8678</v>
      </c>
      <c r="V2" s="143" t="s">
        <v>8679</v>
      </c>
      <c r="W2" s="143" t="s">
        <v>8680</v>
      </c>
      <c r="X2" s="145" t="s">
        <v>8681</v>
      </c>
      <c r="Y2" s="164" t="s">
        <v>8728</v>
      </c>
      <c r="Z2" s="139" t="s">
        <v>8708</v>
      </c>
      <c r="AA2" s="153" t="s">
        <v>8683</v>
      </c>
      <c r="AB2" s="164" t="s">
        <v>8684</v>
      </c>
      <c r="AC2" s="151" t="s">
        <v>8729</v>
      </c>
      <c r="AD2" s="151" t="s">
        <v>8709</v>
      </c>
      <c r="AE2" s="139" t="s">
        <v>8687</v>
      </c>
      <c r="AF2" s="166" t="s">
        <v>8690</v>
      </c>
      <c r="AG2" s="143" t="s">
        <v>8691</v>
      </c>
      <c r="AH2" s="145" t="s">
        <v>8692</v>
      </c>
      <c r="AI2" s="190" t="s">
        <v>8710</v>
      </c>
      <c r="AJ2" s="168" t="s">
        <v>8693</v>
      </c>
      <c r="AK2" s="168" t="s">
        <v>8694</v>
      </c>
      <c r="AL2" s="158" t="s">
        <v>8695</v>
      </c>
      <c r="AM2" s="209"/>
      <c r="AN2" s="159"/>
      <c r="AO2" s="175" t="s">
        <v>8865</v>
      </c>
      <c r="AP2" s="216"/>
      <c r="AQ2" s="175" t="s">
        <v>8696</v>
      </c>
      <c r="AR2" s="176"/>
      <c r="AS2" s="176"/>
      <c r="AT2" s="176"/>
      <c r="AU2" s="176"/>
      <c r="AV2" s="176"/>
      <c r="AW2" s="162" t="s">
        <v>8644</v>
      </c>
    </row>
    <row r="3" spans="1:49" ht="39" thickBot="1" x14ac:dyDescent="0.3">
      <c r="A3" s="167"/>
      <c r="B3" s="146"/>
      <c r="C3" s="148"/>
      <c r="D3" s="139"/>
      <c r="E3" s="140"/>
      <c r="F3" s="150"/>
      <c r="G3" s="150"/>
      <c r="H3" s="140"/>
      <c r="I3" s="174"/>
      <c r="J3" s="150"/>
      <c r="K3" s="140"/>
      <c r="L3" s="161"/>
      <c r="M3" s="167"/>
      <c r="N3" s="152"/>
      <c r="O3" s="144"/>
      <c r="P3" s="150"/>
      <c r="Q3" s="152"/>
      <c r="R3" s="144"/>
      <c r="S3" s="150"/>
      <c r="T3" s="152"/>
      <c r="U3" s="144"/>
      <c r="V3" s="144"/>
      <c r="W3" s="144"/>
      <c r="X3" s="146"/>
      <c r="Y3" s="165"/>
      <c r="Z3" s="140"/>
      <c r="AA3" s="154"/>
      <c r="AB3" s="165"/>
      <c r="AC3" s="152"/>
      <c r="AD3" s="152"/>
      <c r="AE3" s="140"/>
      <c r="AF3" s="167"/>
      <c r="AG3" s="144"/>
      <c r="AH3" s="146"/>
      <c r="AI3" s="191"/>
      <c r="AJ3" s="169"/>
      <c r="AK3" s="169"/>
      <c r="AL3" s="60" t="s">
        <v>8774</v>
      </c>
      <c r="AM3" s="60" t="s">
        <v>8698</v>
      </c>
      <c r="AN3" s="61" t="s">
        <v>8699</v>
      </c>
      <c r="AO3" s="88" t="s">
        <v>8866</v>
      </c>
      <c r="AP3" s="89" t="s">
        <v>8867</v>
      </c>
      <c r="AQ3" s="62" t="s">
        <v>8700</v>
      </c>
      <c r="AR3" s="63" t="s">
        <v>8779</v>
      </c>
      <c r="AS3" s="63" t="s">
        <v>8702</v>
      </c>
      <c r="AT3" s="63" t="s">
        <v>8703</v>
      </c>
      <c r="AU3" s="63" t="s">
        <v>8704</v>
      </c>
      <c r="AV3" s="63" t="s">
        <v>8868</v>
      </c>
      <c r="AW3" s="163"/>
    </row>
    <row r="4" spans="1:49" ht="26.25" thickBot="1" x14ac:dyDescent="0.3">
      <c r="A4" s="18" t="s">
        <v>8562</v>
      </c>
      <c r="B4" s="19" t="s">
        <v>28</v>
      </c>
      <c r="C4" s="20" t="s">
        <v>8565</v>
      </c>
      <c r="D4" s="23" t="s">
        <v>18192</v>
      </c>
      <c r="E4" s="23" t="s">
        <v>8567</v>
      </c>
      <c r="F4" s="22" t="s">
        <v>8566</v>
      </c>
      <c r="G4" s="22" t="s">
        <v>6494</v>
      </c>
      <c r="H4" s="23" t="s">
        <v>7082</v>
      </c>
      <c r="I4" s="34" t="s">
        <v>8569</v>
      </c>
      <c r="J4" s="31" t="s">
        <v>8568</v>
      </c>
      <c r="K4" s="23" t="s">
        <v>8571</v>
      </c>
      <c r="L4" s="22" t="s">
        <v>8570</v>
      </c>
      <c r="M4" s="20" t="s">
        <v>76</v>
      </c>
      <c r="N4" s="36" t="s">
        <v>77</v>
      </c>
      <c r="O4" s="23" t="s">
        <v>79</v>
      </c>
      <c r="P4" s="31" t="s">
        <v>78</v>
      </c>
      <c r="Q4" s="36" t="s">
        <v>80</v>
      </c>
      <c r="R4" s="23" t="s">
        <v>82</v>
      </c>
      <c r="S4" s="31" t="s">
        <v>81</v>
      </c>
      <c r="T4" s="36" t="s">
        <v>83</v>
      </c>
      <c r="U4" s="23" t="s">
        <v>7</v>
      </c>
      <c r="V4" s="23" t="s">
        <v>8572</v>
      </c>
      <c r="W4" s="64" t="s">
        <v>84</v>
      </c>
      <c r="X4" s="64" t="s">
        <v>85</v>
      </c>
      <c r="Y4" s="36" t="s">
        <v>8573</v>
      </c>
      <c r="Z4" s="23" t="s">
        <v>8711</v>
      </c>
      <c r="AA4" s="23" t="s">
        <v>7153</v>
      </c>
      <c r="AB4" s="36" t="s">
        <v>8574</v>
      </c>
      <c r="AC4" s="65" t="s">
        <v>7155</v>
      </c>
      <c r="AD4" s="65" t="s">
        <v>7161</v>
      </c>
      <c r="AE4" s="66" t="s">
        <v>8576</v>
      </c>
      <c r="AF4" s="20" t="s">
        <v>8577</v>
      </c>
      <c r="AG4" s="23" t="s">
        <v>8578</v>
      </c>
      <c r="AH4" s="67" t="s">
        <v>0</v>
      </c>
      <c r="AI4" s="67" t="s">
        <v>8712</v>
      </c>
      <c r="AJ4" s="68" t="s">
        <v>8579</v>
      </c>
      <c r="AK4" s="69" t="s">
        <v>8580</v>
      </c>
      <c r="AL4" s="23" t="s">
        <v>24</v>
      </c>
      <c r="AM4" s="23" t="s">
        <v>8581</v>
      </c>
      <c r="AN4" s="23" t="s">
        <v>8588</v>
      </c>
      <c r="AO4" s="20" t="s">
        <v>8869</v>
      </c>
      <c r="AP4" s="23" t="s">
        <v>8870</v>
      </c>
      <c r="AQ4" s="20" t="s">
        <v>8582</v>
      </c>
      <c r="AR4" s="23" t="s">
        <v>8583</v>
      </c>
      <c r="AS4" s="23" t="s">
        <v>8584</v>
      </c>
      <c r="AT4" s="23" t="s">
        <v>8585</v>
      </c>
      <c r="AU4" s="23" t="s">
        <v>8586</v>
      </c>
      <c r="AV4" s="23" t="s">
        <v>8587</v>
      </c>
      <c r="AW4" s="20" t="s">
        <v>8589</v>
      </c>
    </row>
    <row r="5" spans="1:49" x14ac:dyDescent="0.25">
      <c r="A5" s="4"/>
      <c r="B5" s="75"/>
      <c r="C5" s="1"/>
      <c r="D5" s="2"/>
      <c r="E5" s="2"/>
      <c r="F5" s="90" t="str">
        <f>IF(NOT(ISBLANK(T5W_SA[[#This Row],['#org+leader]])),VLOOKUP(T5W_SA[[#This Row],['#org+leader]],Organizaciones!$A:$C,3,FALSE),"")</f>
        <v/>
      </c>
      <c r="G5" s="3" t="str">
        <f>IF(AND(NOT(ISBLANK(T5W_SA[[#This Row],['#org+leader]])),T5W_SA[[#This Row],['#meta+hrp]]="Sí"),
VLOOKUP(CONCATENATE($A$1, " # ",VLOOKUP( T5W_SA[[#This Row],['#org+leader]],Clusters___Org[['#organization+name+selected]:['#meta+check_cluster_org]],2,FALSE)), Clusters___Org['#meta+check_cluster_org],1,FALSE),"")</f>
        <v/>
      </c>
      <c r="H5" s="2"/>
      <c r="I5" s="74" t="str" cm="1">
        <f t="array" ref="I5">IF(NOT(ISBLANK(T5W_SA[[#This Row],['#project+code_name]])),VALUE(VLOOKUP(LEFT(T5W_SA[[#This Row],['#project+code_name]],255),LEFT(Cluster___Org___Projects[['#project+code_name]:['#project+id]],255),2,FALSE)),"")</f>
        <v/>
      </c>
      <c r="J5"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5" s="2"/>
      <c r="L5" s="108" t="str">
        <f>IF(NOT(ISBLANK(T5W_SA[[#This Row],['#org+impl]])),VLOOKUP(T5W_SA[[#This Row],['#org+impl]],Organizaciones!$A:$C,3,FALSE),"")</f>
        <v/>
      </c>
      <c r="M5" s="1"/>
      <c r="N5" s="35" t="str" cm="1">
        <f t="array" aca="1" ref="N5" ca="1">IF(NOT(ISBLANK(T5W_SA[[#This Row],['#adm1+name]])),
OFFSET(Admin1_1[[#Headers],['#adm1+name]],MATCH(T5W_SA[[#This Row],['#adm1+name]],Admin1,0),1),
IF(ISNA(VLOOKUP(LEFT(T5W_SA[[#This Row],['#project+code_name]],15),LEFT(Cluster___Org___Projects[['#project+code_name]:['#project+id]],15),2,FALSE))&lt;&gt;"", "","")
)</f>
        <v/>
      </c>
      <c r="O5" s="2"/>
      <c r="P5" s="70" t="str" cm="1">
        <f t="array" ref="P5">IF(NOT(ISBLANK(T5W_SA[[#This Row],['#adm2+name]])),
CONCATENATE(T5W_SA[[#This Row],['#adm1+code]],"-",T5W_SA[[#This Row],['#adm2+name]]),
IF(ISNA(VLOOKUP(LEFT(T5W_SA[[#This Row],['#project+code_name]],15),LEFT(Cluster___Org___Projects[['#project+code_name]:['#project+id]],15),2,FALSE))&lt;&gt;"", "","")
)</f>
        <v/>
      </c>
      <c r="Q5" s="35" t="str" cm="1">
        <f t="array" ref="Q5">IF(NOT(ISBLANK(T5W_SA[[#This Row],['#adm2+name]])),
VLOOKUP(T5W_SA[[#This Row],['#meta+check_adm1code_adm2name]],Admin2_1[#All],5,FALSE),
IF(ISNA(VLOOKUP(LEFT(T5W_SA[[#This Row],['#project+code_name]],15),LEFT(Cluster___Org___Projects[['#project+code_name]:['#project+id]],15),2,FALSE))&lt;&gt;"", "","")
)</f>
        <v/>
      </c>
      <c r="R5" s="2"/>
      <c r="S5" s="70" t="str" cm="1">
        <f t="array" ref="S5">IF(NOT(ISBLANK(T5W_SA[[#This Row],['#adm3+name]])),
CONCATENATE(T5W_SA[[#This Row],['#adm2+code]],"-",T5W_SA[[#This Row],['#adm3+name]]),
IF(ISNA(VLOOKUP(LEFT(T5W_SA[[#This Row],['#project+code_name]],15),LEFT(Cluster___Org___Projects[['#project+code_name]:['#project+id]],15),2,FALSE))&lt;&gt;"", "","")
)</f>
        <v/>
      </c>
      <c r="T5" s="35" t="str" cm="1">
        <f t="array" ref="T5">IF(NOT(ISBLANK(T5W_SA[[#This Row],['#adm3+name]])),
VLOOKUP(T5W_SA[[#This Row],['#meta+check_adm2code_adm3name]],Admin3_1[#All],5,FALSE),
IF(ISNA(VLOOKUP(LEFT(T5W_SA[[#This Row],['#project+code_name]],15),LEFT(Cluster___Org___Projects[['#project+code_name]:['#project+id]],15),2,FALSE))&lt;&gt;"", "","")
)</f>
        <v/>
      </c>
      <c r="U5" s="57"/>
      <c r="V5" s="2"/>
      <c r="W5" s="29"/>
      <c r="X5" s="40"/>
      <c r="Y5" s="3"/>
      <c r="Z5" s="2"/>
      <c r="AA5" s="2"/>
      <c r="AB5" s="3" t="str" cm="1">
        <f t="array" ref="AB5">IF(T5W_SA[[#This Row],['#activity+name+selected]]&lt;&gt;"",VLOOKUP(LEFT(T5W_SA[[#This Row],['#activity+name+selected]],255),LEFT(Logframe[['#activity+name+selected]:['#activity+indicator+unit]],255),2,FALSE),"")</f>
        <v/>
      </c>
      <c r="AC5" s="3" t="str" cm="1">
        <f t="array" ref="AC5">IF(T5W_SA[[#This Row],['#activity+name+selected]]&lt;&gt;"",VLOOKUP(LEFT(T5W_SA[[#This Row],['#activity+name+selected]],255),LEFT(Logframe[['#activity+name+selected]:['#activity+indicator+unit]],255),5,FALSE),"")</f>
        <v/>
      </c>
      <c r="AD5" s="3" t="str" cm="1">
        <f t="array" ref="AD5">IF(T5W_SA[[#This Row],['#activity+name+selected]]&lt;&gt;"",VLOOKUP(LEFT(T5W_SA[[#This Row],['#activity+name+selected]],255),LEFT(Logframe[['#activity+name+selected]:['#direct+beneficiaries]],255),11,FALSE),"")</f>
        <v/>
      </c>
      <c r="AE5" s="38"/>
      <c r="AF5" s="5"/>
      <c r="AG5" s="6"/>
      <c r="AH5" s="45"/>
      <c r="AI5" s="125"/>
      <c r="AJ5" s="46"/>
      <c r="AK5" s="27"/>
      <c r="AL5" s="93"/>
      <c r="AM5" s="41"/>
      <c r="AN5" s="42"/>
      <c r="AO5" s="49"/>
      <c r="AP5" s="50"/>
      <c r="AQ5" s="27"/>
      <c r="AR5" s="51"/>
      <c r="AS5" s="27"/>
      <c r="AT5" s="51"/>
      <c r="AU5" s="27"/>
      <c r="AV5" s="27"/>
      <c r="AW5" s="1"/>
    </row>
    <row r="6" spans="1:49" x14ac:dyDescent="0.25">
      <c r="A6" s="4"/>
      <c r="B6" s="75"/>
      <c r="C6" s="1"/>
      <c r="D6" s="2"/>
      <c r="E6" s="2"/>
      <c r="F6" s="90" t="str">
        <f>IF(NOT(ISBLANK(T5W_SA[[#This Row],['#org+leader]])),VLOOKUP(T5W_SA[[#This Row],['#org+leader]],Organizaciones!$A:$C,3,FALSE),"")</f>
        <v/>
      </c>
      <c r="G6" s="3" t="str">
        <f>IF(AND(NOT(ISBLANK(T5W_SA[[#This Row],['#org+leader]])),T5W_SA[[#This Row],['#meta+hrp]]="Sí"),
VLOOKUP(CONCATENATE($A$1, " # ",VLOOKUP( T5W_SA[[#This Row],['#org+leader]],Clusters___Org[['#organization+name+selected]:['#meta+check_cluster_org]],2,FALSE)), Clusters___Org['#meta+check_cluster_org],1,FALSE),"")</f>
        <v/>
      </c>
      <c r="H6" s="2"/>
      <c r="I6" s="74" t="str" cm="1">
        <f t="array" ref="I6">IF(NOT(ISBLANK(T5W_SA[[#This Row],['#project+code_name]])),VALUE(VLOOKUP(LEFT(T5W_SA[[#This Row],['#project+code_name]],255),LEFT(Cluster___Org___Projects[['#project+code_name]:['#project+id]],255),2,FALSE)),"")</f>
        <v/>
      </c>
      <c r="J6"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6" s="2"/>
      <c r="L6" s="108" t="str">
        <f>IF(NOT(ISBLANK(T5W_SA[[#This Row],['#org+impl]])),VLOOKUP(T5W_SA[[#This Row],['#org+impl]],Organizaciones!$A:$C,3,FALSE),"")</f>
        <v/>
      </c>
      <c r="M6" s="1"/>
      <c r="N6" s="35" t="str" cm="1">
        <f t="array" aca="1" ref="N6" ca="1">IF(NOT(ISBLANK(T5W_SA[[#This Row],['#adm1+name]])),
OFFSET(Admin1_1[[#Headers],['#adm1+name]],MATCH(T5W_SA[[#This Row],['#adm1+name]],Admin1,0),1),
IF(ISNA(VLOOKUP(LEFT(T5W_SA[[#This Row],['#project+code_name]],15),LEFT(Cluster___Org___Projects[['#project+code_name]:['#project+id]],15),2,FALSE))&lt;&gt;"", "","")
)</f>
        <v/>
      </c>
      <c r="O6" s="2"/>
      <c r="P6" s="70" t="str" cm="1">
        <f t="array" ref="P6">IF(NOT(ISBLANK(T5W_SA[[#This Row],['#adm2+name]])),
CONCATENATE(T5W_SA[[#This Row],['#adm1+code]],"-",T5W_SA[[#This Row],['#adm2+name]]),
IF(ISNA(VLOOKUP(LEFT(T5W_SA[[#This Row],['#project+code_name]],15),LEFT(Cluster___Org___Projects[['#project+code_name]:['#project+id]],15),2,FALSE))&lt;&gt;"", "","")
)</f>
        <v/>
      </c>
      <c r="Q6" s="35" t="str" cm="1">
        <f t="array" ref="Q6">IF(NOT(ISBLANK(T5W_SA[[#This Row],['#adm2+name]])),
VLOOKUP(T5W_SA[[#This Row],['#meta+check_adm1code_adm2name]],Admin2_1[#All],5,FALSE),
IF(ISNA(VLOOKUP(LEFT(T5W_SA[[#This Row],['#project+code_name]],15),LEFT(Cluster___Org___Projects[['#project+code_name]:['#project+id]],15),2,FALSE))&lt;&gt;"", "","")
)</f>
        <v/>
      </c>
      <c r="R6" s="2"/>
      <c r="S6" s="70" t="str" cm="1">
        <f t="array" ref="S6">IF(NOT(ISBLANK(T5W_SA[[#This Row],['#adm3+name]])),
CONCATENATE(T5W_SA[[#This Row],['#adm2+code]],"-",T5W_SA[[#This Row],['#adm3+name]]),
IF(ISNA(VLOOKUP(LEFT(T5W_SA[[#This Row],['#project+code_name]],15),LEFT(Cluster___Org___Projects[['#project+code_name]:['#project+id]],15),2,FALSE))&lt;&gt;"", "","")
)</f>
        <v/>
      </c>
      <c r="T6" s="35" t="str" cm="1">
        <f t="array" ref="T6">IF(NOT(ISBLANK(T5W_SA[[#This Row],['#adm3+name]])),
VLOOKUP(T5W_SA[[#This Row],['#meta+check_adm2code_adm3name]],Admin3_1[#All],5,FALSE),
IF(ISNA(VLOOKUP(LEFT(T5W_SA[[#This Row],['#project+code_name]],15),LEFT(Cluster___Org___Projects[['#project+code_name]:['#project+id]],15),2,FALSE))&lt;&gt;"", "","")
)</f>
        <v/>
      </c>
      <c r="U6" s="57"/>
      <c r="V6" s="2"/>
      <c r="W6" s="29"/>
      <c r="X6" s="40"/>
      <c r="Y6" s="3"/>
      <c r="Z6" s="2"/>
      <c r="AA6" s="2"/>
      <c r="AB6" s="3" t="str" cm="1">
        <f t="array" ref="AB6">IF(T5W_SA[[#This Row],['#activity+name+selected]]&lt;&gt;"",VLOOKUP(LEFT(T5W_SA[[#This Row],['#activity+name+selected]],255),LEFT(Logframe[['#activity+name+selected]:['#activity+indicator+unit]],255),2,FALSE),"")</f>
        <v/>
      </c>
      <c r="AC6" s="3" t="str" cm="1">
        <f t="array" ref="AC6">IF(T5W_SA[[#This Row],['#activity+name+selected]]&lt;&gt;"",VLOOKUP(LEFT(T5W_SA[[#This Row],['#activity+name+selected]],255),LEFT(Logframe[['#activity+name+selected]:['#activity+indicator+unit]],255),5,FALSE),"")</f>
        <v/>
      </c>
      <c r="AD6" s="3" t="str" cm="1">
        <f t="array" ref="AD6">IF(T5W_SA[[#This Row],['#activity+name+selected]]&lt;&gt;"",VLOOKUP(LEFT(T5W_SA[[#This Row],['#activity+name+selected]],255),LEFT(Logframe[['#activity+name+selected]:['#direct+beneficiaries]],255),11,FALSE),"")</f>
        <v/>
      </c>
      <c r="AE6" s="38"/>
      <c r="AF6" s="5"/>
      <c r="AG6" s="6"/>
      <c r="AH6" s="44"/>
      <c r="AI6" s="126"/>
      <c r="AJ6" s="47"/>
      <c r="AK6" s="27"/>
      <c r="AL6" s="93"/>
      <c r="AM6" s="41"/>
      <c r="AN6" s="42"/>
      <c r="AO6" s="49"/>
      <c r="AP6" s="42"/>
      <c r="AQ6" s="27"/>
      <c r="AR6" s="52"/>
      <c r="AS6" s="27"/>
      <c r="AT6" s="52"/>
      <c r="AU6" s="27"/>
      <c r="AV6" s="27"/>
      <c r="AW6" s="1"/>
    </row>
    <row r="7" spans="1:49" x14ac:dyDescent="0.25">
      <c r="A7" s="4"/>
      <c r="B7" s="75"/>
      <c r="C7" s="1"/>
      <c r="D7" s="2"/>
      <c r="E7" s="2"/>
      <c r="F7" s="90" t="str">
        <f>IF(NOT(ISBLANK(T5W_SA[[#This Row],['#org+leader]])),VLOOKUP(T5W_SA[[#This Row],['#org+leader]],Organizaciones!$A:$C,3,FALSE),"")</f>
        <v/>
      </c>
      <c r="G7" s="3" t="str">
        <f>IF(AND(NOT(ISBLANK(T5W_SA[[#This Row],['#org+leader]])),T5W_SA[[#This Row],['#meta+hrp]]="Sí"),
VLOOKUP(CONCATENATE($A$1, " # ",VLOOKUP( T5W_SA[[#This Row],['#org+leader]],Clusters___Org[['#organization+name+selected]:['#meta+check_cluster_org]],2,FALSE)), Clusters___Org['#meta+check_cluster_org],1,FALSE),"")</f>
        <v/>
      </c>
      <c r="H7" s="2"/>
      <c r="I7" s="74" t="str" cm="1">
        <f t="array" ref="I7">IF(NOT(ISBLANK(T5W_SA[[#This Row],['#project+code_name]])),VALUE(VLOOKUP(LEFT(T5W_SA[[#This Row],['#project+code_name]],255),LEFT(Cluster___Org___Projects[['#project+code_name]:['#project+id]],255),2,FALSE)),"")</f>
        <v/>
      </c>
      <c r="J7"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7" s="2"/>
      <c r="L7" s="108" t="str">
        <f>IF(NOT(ISBLANK(T5W_SA[[#This Row],['#org+impl]])),VLOOKUP(T5W_SA[[#This Row],['#org+impl]],Organizaciones!$A:$C,3,FALSE),"")</f>
        <v/>
      </c>
      <c r="M7" s="1"/>
      <c r="N7" s="35" t="str" cm="1">
        <f t="array" aca="1" ref="N7" ca="1">IF(NOT(ISBLANK(T5W_SA[[#This Row],['#adm1+name]])),
OFFSET(Admin1_1[[#Headers],['#adm1+name]],MATCH(T5W_SA[[#This Row],['#adm1+name]],Admin1,0),1),
IF(ISNA(VLOOKUP(LEFT(T5W_SA[[#This Row],['#project+code_name]],15),LEFT(Cluster___Org___Projects[['#project+code_name]:['#project+id]],15),2,FALSE))&lt;&gt;"", "","")
)</f>
        <v/>
      </c>
      <c r="O7" s="2"/>
      <c r="P7" s="70" t="str" cm="1">
        <f t="array" ref="P7">IF(NOT(ISBLANK(T5W_SA[[#This Row],['#adm2+name]])),
CONCATENATE(T5W_SA[[#This Row],['#adm1+code]],"-",T5W_SA[[#This Row],['#adm2+name]]),
IF(ISNA(VLOOKUP(LEFT(T5W_SA[[#This Row],['#project+code_name]],15),LEFT(Cluster___Org___Projects[['#project+code_name]:['#project+id]],15),2,FALSE))&lt;&gt;"", "","")
)</f>
        <v/>
      </c>
      <c r="Q7" s="35" t="str" cm="1">
        <f t="array" ref="Q7">IF(NOT(ISBLANK(T5W_SA[[#This Row],['#adm2+name]])),
VLOOKUP(T5W_SA[[#This Row],['#meta+check_adm1code_adm2name]],Admin2_1[#All],5,FALSE),
IF(ISNA(VLOOKUP(LEFT(T5W_SA[[#This Row],['#project+code_name]],15),LEFT(Cluster___Org___Projects[['#project+code_name]:['#project+id]],15),2,FALSE))&lt;&gt;"", "","")
)</f>
        <v/>
      </c>
      <c r="R7" s="2"/>
      <c r="S7" s="70" t="str" cm="1">
        <f t="array" ref="S7">IF(NOT(ISBLANK(T5W_SA[[#This Row],['#adm3+name]])),
CONCATENATE(T5W_SA[[#This Row],['#adm2+code]],"-",T5W_SA[[#This Row],['#adm3+name]]),
IF(ISNA(VLOOKUP(LEFT(T5W_SA[[#This Row],['#project+code_name]],15),LEFT(Cluster___Org___Projects[['#project+code_name]:['#project+id]],15),2,FALSE))&lt;&gt;"", "","")
)</f>
        <v/>
      </c>
      <c r="T7" s="35" t="str" cm="1">
        <f t="array" ref="T7">IF(NOT(ISBLANK(T5W_SA[[#This Row],['#adm3+name]])),
VLOOKUP(T5W_SA[[#This Row],['#meta+check_adm2code_adm3name]],Admin3_1[#All],5,FALSE),
IF(ISNA(VLOOKUP(LEFT(T5W_SA[[#This Row],['#project+code_name]],15),LEFT(Cluster___Org___Projects[['#project+code_name]:['#project+id]],15),2,FALSE))&lt;&gt;"", "","")
)</f>
        <v/>
      </c>
      <c r="U7" s="57"/>
      <c r="V7" s="2"/>
      <c r="W7" s="29"/>
      <c r="X7" s="40"/>
      <c r="Y7" s="3"/>
      <c r="Z7" s="2"/>
      <c r="AA7" s="2"/>
      <c r="AB7" s="3" t="str" cm="1">
        <f t="array" ref="AB7">IF(T5W_SA[[#This Row],['#activity+name+selected]]&lt;&gt;"",VLOOKUP(LEFT(T5W_SA[[#This Row],['#activity+name+selected]],255),LEFT(Logframe[['#activity+name+selected]:['#activity+indicator+unit]],255),2,FALSE),"")</f>
        <v/>
      </c>
      <c r="AC7" s="3" t="str" cm="1">
        <f t="array" ref="AC7">IF(T5W_SA[[#This Row],['#activity+name+selected]]&lt;&gt;"",VLOOKUP(LEFT(T5W_SA[[#This Row],['#activity+name+selected]],255),LEFT(Logframe[['#activity+name+selected]:['#activity+indicator+unit]],255),5,FALSE),"")</f>
        <v/>
      </c>
      <c r="AD7" s="3" t="str" cm="1">
        <f t="array" ref="AD7">IF(T5W_SA[[#This Row],['#activity+name+selected]]&lt;&gt;"",VLOOKUP(LEFT(T5W_SA[[#This Row],['#activity+name+selected]],255),LEFT(Logframe[['#activity+name+selected]:['#direct+beneficiaries]],255),11,FALSE),"")</f>
        <v/>
      </c>
      <c r="AE7" s="38"/>
      <c r="AF7" s="5"/>
      <c r="AG7" s="6"/>
      <c r="AH7" s="44"/>
      <c r="AI7" s="126"/>
      <c r="AJ7" s="47"/>
      <c r="AK7" s="27"/>
      <c r="AL7" s="93"/>
      <c r="AM7" s="41"/>
      <c r="AN7" s="42"/>
      <c r="AO7" s="49"/>
      <c r="AP7" s="42"/>
      <c r="AQ7" s="27"/>
      <c r="AR7" s="52"/>
      <c r="AS7" s="27"/>
      <c r="AT7" s="52"/>
      <c r="AU7" s="27"/>
      <c r="AV7" s="27"/>
      <c r="AW7" s="1"/>
    </row>
    <row r="8" spans="1:49" x14ac:dyDescent="0.25">
      <c r="A8" s="4"/>
      <c r="B8" s="75"/>
      <c r="C8" s="1"/>
      <c r="D8" s="2"/>
      <c r="E8" s="2"/>
      <c r="F8" s="104" t="str">
        <f>IF(NOT(ISBLANK(T5W_SA[[#This Row],['#org+leader]])),VLOOKUP(T5W_SA[[#This Row],['#org+leader]],Organizaciones!$A:$C,3,FALSE),"")</f>
        <v/>
      </c>
      <c r="G8" s="3" t="str">
        <f>IF(AND(NOT(ISBLANK(T5W_SA[[#This Row],['#org+leader]])),T5W_SA[[#This Row],['#meta+hrp]]="Sí"),
VLOOKUP(CONCATENATE($A$1, " # ",VLOOKUP( T5W_SA[[#This Row],['#org+leader]],Clusters___Org[['#organization+name+selected]:['#meta+check_cluster_org]],2,FALSE)), Clusters___Org['#meta+check_cluster_org],1,FALSE),"")</f>
        <v/>
      </c>
      <c r="H8" s="2"/>
      <c r="I8" s="74" t="str" cm="1">
        <f t="array" ref="I8">IF(NOT(ISBLANK(T5W_SA[[#This Row],['#project+code_name]])),VALUE(VLOOKUP(LEFT(T5W_SA[[#This Row],['#project+code_name]],255),LEFT(Cluster___Org___Projects[['#project+code_name]:['#project+id]],255),2,FALSE)),"")</f>
        <v/>
      </c>
      <c r="J8"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8" s="2"/>
      <c r="L8" s="108" t="str">
        <f>IF(NOT(ISBLANK(T5W_SA[[#This Row],['#org+impl]])),VLOOKUP(T5W_SA[[#This Row],['#org+impl]],Organizaciones!$A:$C,3,FALSE),"")</f>
        <v/>
      </c>
      <c r="M8" s="1"/>
      <c r="N8" s="35" t="str" cm="1">
        <f t="array" aca="1" ref="N8" ca="1">IF(NOT(ISBLANK(T5W_SA[[#This Row],['#adm1+name]])),
OFFSET(Admin1_1[[#Headers],['#adm1+name]],MATCH(T5W_SA[[#This Row],['#adm1+name]],Admin1,0),1),
IF(ISNA(VLOOKUP(LEFT(T5W_SA[[#This Row],['#project+code_name]],15),LEFT(Cluster___Org___Projects[['#project+code_name]:['#project+id]],15),2,FALSE))&lt;&gt;"", "","")
)</f>
        <v/>
      </c>
      <c r="O8" s="2"/>
      <c r="P8" s="70" t="str" cm="1">
        <f t="array" ref="P8">IF(NOT(ISBLANK(T5W_SA[[#This Row],['#adm2+name]])),
CONCATENATE(T5W_SA[[#This Row],['#adm1+code]],"-",T5W_SA[[#This Row],['#adm2+name]]),
IF(ISNA(VLOOKUP(LEFT(T5W_SA[[#This Row],['#project+code_name]],15),LEFT(Cluster___Org___Projects[['#project+code_name]:['#project+id]],15),2,FALSE))&lt;&gt;"", "","")
)</f>
        <v/>
      </c>
      <c r="Q8" s="35" t="str" cm="1">
        <f t="array" ref="Q8">IF(NOT(ISBLANK(T5W_SA[[#This Row],['#adm2+name]])),
VLOOKUP(T5W_SA[[#This Row],['#meta+check_adm1code_adm2name]],Admin2_1[#All],5,FALSE),
IF(ISNA(VLOOKUP(LEFT(T5W_SA[[#This Row],['#project+code_name]],15),LEFT(Cluster___Org___Projects[['#project+code_name]:['#project+id]],15),2,FALSE))&lt;&gt;"", "","")
)</f>
        <v/>
      </c>
      <c r="R8" s="2"/>
      <c r="S8" s="70" t="str" cm="1">
        <f t="array" ref="S8">IF(NOT(ISBLANK(T5W_SA[[#This Row],['#adm3+name]])),
CONCATENATE(T5W_SA[[#This Row],['#adm2+code]],"-",T5W_SA[[#This Row],['#adm3+name]]),
IF(ISNA(VLOOKUP(LEFT(T5W_SA[[#This Row],['#project+code_name]],15),LEFT(Cluster___Org___Projects[['#project+code_name]:['#project+id]],15),2,FALSE))&lt;&gt;"", "","")
)</f>
        <v/>
      </c>
      <c r="T8" s="35" t="str" cm="1">
        <f t="array" ref="T8">IF(NOT(ISBLANK(T5W_SA[[#This Row],['#adm3+name]])),
VLOOKUP(T5W_SA[[#This Row],['#meta+check_adm2code_adm3name]],Admin3_1[#All],5,FALSE),
IF(ISNA(VLOOKUP(LEFT(T5W_SA[[#This Row],['#project+code_name]],15),LEFT(Cluster___Org___Projects[['#project+code_name]:['#project+id]],15),2,FALSE))&lt;&gt;"", "","")
)</f>
        <v/>
      </c>
      <c r="U8" s="57"/>
      <c r="V8" s="2"/>
      <c r="W8" s="29"/>
      <c r="X8" s="40"/>
      <c r="Y8" s="3"/>
      <c r="Z8" s="2"/>
      <c r="AA8" s="2"/>
      <c r="AB8" s="3" t="str" cm="1">
        <f t="array" ref="AB8">IF(T5W_SA[[#This Row],['#activity+name+selected]]&lt;&gt;"",VLOOKUP(LEFT(T5W_SA[[#This Row],['#activity+name+selected]],255),LEFT(Logframe[['#activity+name+selected]:['#activity+indicator+unit]],255),2,FALSE),"")</f>
        <v/>
      </c>
      <c r="AC8" s="3" t="str" cm="1">
        <f t="array" ref="AC8">IF(T5W_SA[[#This Row],['#activity+name+selected]]&lt;&gt;"",VLOOKUP(LEFT(T5W_SA[[#This Row],['#activity+name+selected]],255),LEFT(Logframe[['#activity+name+selected]:['#activity+indicator+unit]],255),5,FALSE),"")</f>
        <v/>
      </c>
      <c r="AD8" s="3" t="str" cm="1">
        <f t="array" ref="AD8">IF(T5W_SA[[#This Row],['#activity+name+selected]]&lt;&gt;"",VLOOKUP(LEFT(T5W_SA[[#This Row],['#activity+name+selected]],255),LEFT(Logframe[['#activity+name+selected]:['#direct+beneficiaries]],255),11,FALSE),"")</f>
        <v/>
      </c>
      <c r="AE8" s="38"/>
      <c r="AF8" s="5"/>
      <c r="AG8" s="6"/>
      <c r="AH8" s="44"/>
      <c r="AI8" s="126"/>
      <c r="AJ8" s="47"/>
      <c r="AK8" s="27"/>
      <c r="AL8" s="93"/>
      <c r="AM8" s="41"/>
      <c r="AN8" s="42"/>
      <c r="AO8" s="49"/>
      <c r="AP8" s="42"/>
      <c r="AQ8" s="27"/>
      <c r="AR8" s="52"/>
      <c r="AS8" s="27"/>
      <c r="AT8" s="52"/>
      <c r="AU8" s="27"/>
      <c r="AV8" s="27"/>
      <c r="AW8" s="1"/>
    </row>
    <row r="9" spans="1:49" x14ac:dyDescent="0.25">
      <c r="A9" s="4"/>
      <c r="B9" s="75"/>
      <c r="C9" s="1"/>
      <c r="D9" s="2"/>
      <c r="E9" s="2"/>
      <c r="F9" s="104" t="str">
        <f>IF(NOT(ISBLANK(T5W_SA[[#This Row],['#org+leader]])),VLOOKUP(T5W_SA[[#This Row],['#org+leader]],Organizaciones!$A:$C,3,FALSE),"")</f>
        <v/>
      </c>
      <c r="G9" s="3" t="str">
        <f>IF(AND(NOT(ISBLANK(T5W_SA[[#This Row],['#org+leader]])),T5W_SA[[#This Row],['#meta+hrp]]="Sí"),
VLOOKUP(CONCATENATE($A$1, " # ",VLOOKUP( T5W_SA[[#This Row],['#org+leader]],Clusters___Org[['#organization+name+selected]:['#meta+check_cluster_org]],2,FALSE)), Clusters___Org['#meta+check_cluster_org],1,FALSE),"")</f>
        <v/>
      </c>
      <c r="H9" s="2"/>
      <c r="I9" s="74" t="str" cm="1">
        <f t="array" ref="I9">IF(NOT(ISBLANK(T5W_SA[[#This Row],['#project+code_name]])),VALUE(VLOOKUP(LEFT(T5W_SA[[#This Row],['#project+code_name]],255),LEFT(Cluster___Org___Projects[['#project+code_name]:['#project+id]],255),2,FALSE)),"")</f>
        <v/>
      </c>
      <c r="J9"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9" s="2"/>
      <c r="L9" s="108" t="str">
        <f>IF(NOT(ISBLANK(T5W_SA[[#This Row],['#org+impl]])),VLOOKUP(T5W_SA[[#This Row],['#org+impl]],Organizaciones!$A:$C,3,FALSE),"")</f>
        <v/>
      </c>
      <c r="M9" s="1"/>
      <c r="N9" s="35" t="str" cm="1">
        <f t="array" aca="1" ref="N9" ca="1">IF(NOT(ISBLANK(T5W_SA[[#This Row],['#adm1+name]])),
OFFSET(Admin1_1[[#Headers],['#adm1+name]],MATCH(T5W_SA[[#This Row],['#adm1+name]],Admin1,0),1),
IF(ISNA(VLOOKUP(LEFT(T5W_SA[[#This Row],['#project+code_name]],15),LEFT(Cluster___Org___Projects[['#project+code_name]:['#project+id]],15),2,FALSE))&lt;&gt;"", "","")
)</f>
        <v/>
      </c>
      <c r="O9" s="2"/>
      <c r="P9" s="70" t="str" cm="1">
        <f t="array" ref="P9">IF(NOT(ISBLANK(T5W_SA[[#This Row],['#adm2+name]])),
CONCATENATE(T5W_SA[[#This Row],['#adm1+code]],"-",T5W_SA[[#This Row],['#adm2+name]]),
IF(ISNA(VLOOKUP(LEFT(T5W_SA[[#This Row],['#project+code_name]],15),LEFT(Cluster___Org___Projects[['#project+code_name]:['#project+id]],15),2,FALSE))&lt;&gt;"", "","")
)</f>
        <v/>
      </c>
      <c r="Q9" s="35" t="str" cm="1">
        <f t="array" ref="Q9">IF(NOT(ISBLANK(T5W_SA[[#This Row],['#adm2+name]])),
VLOOKUP(T5W_SA[[#This Row],['#meta+check_adm1code_adm2name]],Admin2_1[#All],5,FALSE),
IF(ISNA(VLOOKUP(LEFT(T5W_SA[[#This Row],['#project+code_name]],15),LEFT(Cluster___Org___Projects[['#project+code_name]:['#project+id]],15),2,FALSE))&lt;&gt;"", "","")
)</f>
        <v/>
      </c>
      <c r="R9" s="2"/>
      <c r="S9" s="70" t="str" cm="1">
        <f t="array" ref="S9">IF(NOT(ISBLANK(T5W_SA[[#This Row],['#adm3+name]])),
CONCATENATE(T5W_SA[[#This Row],['#adm2+code]],"-",T5W_SA[[#This Row],['#adm3+name]]),
IF(ISNA(VLOOKUP(LEFT(T5W_SA[[#This Row],['#project+code_name]],15),LEFT(Cluster___Org___Projects[['#project+code_name]:['#project+id]],15),2,FALSE))&lt;&gt;"", "","")
)</f>
        <v/>
      </c>
      <c r="T9" s="35" t="str" cm="1">
        <f t="array" ref="T9">IF(NOT(ISBLANK(T5W_SA[[#This Row],['#adm3+name]])),
VLOOKUP(T5W_SA[[#This Row],['#meta+check_adm2code_adm3name]],Admin3_1[#All],5,FALSE),
IF(ISNA(VLOOKUP(LEFT(T5W_SA[[#This Row],['#project+code_name]],15),LEFT(Cluster___Org___Projects[['#project+code_name]:['#project+id]],15),2,FALSE))&lt;&gt;"", "","")
)</f>
        <v/>
      </c>
      <c r="U9" s="57"/>
      <c r="V9" s="2"/>
      <c r="W9" s="29"/>
      <c r="X9" s="40"/>
      <c r="Y9" s="3"/>
      <c r="Z9" s="2"/>
      <c r="AA9" s="2"/>
      <c r="AB9" s="3" t="str" cm="1">
        <f t="array" ref="AB9">IF(T5W_SA[[#This Row],['#activity+name+selected]]&lt;&gt;"",VLOOKUP(LEFT(T5W_SA[[#This Row],['#activity+name+selected]],255),LEFT(Logframe[['#activity+name+selected]:['#activity+indicator+unit]],255),2,FALSE),"")</f>
        <v/>
      </c>
      <c r="AC9" s="3" t="str" cm="1">
        <f t="array" ref="AC9">IF(T5W_SA[[#This Row],['#activity+name+selected]]&lt;&gt;"",VLOOKUP(LEFT(T5W_SA[[#This Row],['#activity+name+selected]],255),LEFT(Logframe[['#activity+name+selected]:['#activity+indicator+unit]],255),5,FALSE),"")</f>
        <v/>
      </c>
      <c r="AD9" s="3" t="str" cm="1">
        <f t="array" ref="AD9">IF(T5W_SA[[#This Row],['#activity+name+selected]]&lt;&gt;"",VLOOKUP(LEFT(T5W_SA[[#This Row],['#activity+name+selected]],255),LEFT(Logframe[['#activity+name+selected]:['#direct+beneficiaries]],255),11,FALSE),"")</f>
        <v/>
      </c>
      <c r="AE9" s="38"/>
      <c r="AF9" s="5"/>
      <c r="AG9" s="6"/>
      <c r="AH9" s="44"/>
      <c r="AI9" s="126"/>
      <c r="AJ9" s="47"/>
      <c r="AK9" s="27"/>
      <c r="AL9" s="93"/>
      <c r="AM9" s="41"/>
      <c r="AN9" s="42"/>
      <c r="AO9" s="49"/>
      <c r="AP9" s="42"/>
      <c r="AQ9" s="27"/>
      <c r="AR9" s="52"/>
      <c r="AS9" s="27"/>
      <c r="AT9" s="52"/>
      <c r="AU9" s="27"/>
      <c r="AV9" s="27"/>
      <c r="AW9" s="1"/>
    </row>
    <row r="10" spans="1:49" x14ac:dyDescent="0.25">
      <c r="A10" s="4"/>
      <c r="B10" s="75"/>
      <c r="C10" s="2"/>
      <c r="D10" s="2"/>
      <c r="E10" s="2"/>
      <c r="F10" s="90" t="str">
        <f>IF(NOT(ISBLANK(T5W_SA[[#This Row],['#org+leader]])),VLOOKUP(T5W_SA[[#This Row],['#org+leader]],Organizaciones!$A:$C,3,FALSE),"")</f>
        <v/>
      </c>
      <c r="G10" s="3" t="str">
        <f>IF(AND(NOT(ISBLANK(T5W_SA[[#This Row],['#org+leader]])),T5W_SA[[#This Row],['#meta+hrp]]="Sí"),
VLOOKUP(CONCATENATE($A$1, " # ",VLOOKUP( T5W_SA[[#This Row],['#org+leader]],Clusters___Org[['#organization+name+selected]:['#meta+check_cluster_org]],2,FALSE)), Clusters___Org['#meta+check_cluster_org],1,FALSE),"")</f>
        <v/>
      </c>
      <c r="H10" s="2"/>
      <c r="I10" s="74" t="str" cm="1">
        <f t="array" ref="I10">IF(NOT(ISBLANK(T5W_SA[[#This Row],['#project+code_name]])),VALUE(VLOOKUP(LEFT(T5W_SA[[#This Row],['#project+code_name]],255),LEFT(Cluster___Org___Projects[['#project+code_name]:['#project+id]],255),2,FALSE)),"")</f>
        <v/>
      </c>
      <c r="J10"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0" s="2"/>
      <c r="L10" s="108" t="str">
        <f>IF(NOT(ISBLANK(T5W_SA[[#This Row],['#org+impl]])),VLOOKUP(T5W_SA[[#This Row],['#org+impl]],Organizaciones!$A:$C,3,FALSE),"")</f>
        <v/>
      </c>
      <c r="M10" s="1"/>
      <c r="N10" s="35" t="str" cm="1">
        <f t="array" aca="1" ref="N10" ca="1">IF(NOT(ISBLANK(T5W_SA[[#This Row],['#adm1+name]])),
OFFSET(Admin1_1[[#Headers],['#adm1+name]],MATCH(T5W_SA[[#This Row],['#adm1+name]],Admin1,0),1),
IF(ISNA(VLOOKUP(LEFT(T5W_SA[[#This Row],['#project+code_name]],15),LEFT(Cluster___Org___Projects[['#project+code_name]:['#project+id]],15),2,FALSE))&lt;&gt;"", "","")
)</f>
        <v/>
      </c>
      <c r="O10" s="2"/>
      <c r="P10" s="70" t="str" cm="1">
        <f t="array" ref="P10">IF(NOT(ISBLANK(T5W_SA[[#This Row],['#adm2+name]])),
CONCATENATE(T5W_SA[[#This Row],['#adm1+code]],"-",T5W_SA[[#This Row],['#adm2+name]]),
IF(ISNA(VLOOKUP(LEFT(T5W_SA[[#This Row],['#project+code_name]],15),LEFT(Cluster___Org___Projects[['#project+code_name]:['#project+id]],15),2,FALSE))&lt;&gt;"", "","")
)</f>
        <v/>
      </c>
      <c r="Q10" s="35" t="str" cm="1">
        <f t="array" ref="Q10">IF(NOT(ISBLANK(T5W_SA[[#This Row],['#adm2+name]])),
VLOOKUP(T5W_SA[[#This Row],['#meta+check_adm1code_adm2name]],Admin2_1[#All],5,FALSE),
IF(ISNA(VLOOKUP(LEFT(T5W_SA[[#This Row],['#project+code_name]],15),LEFT(Cluster___Org___Projects[['#project+code_name]:['#project+id]],15),2,FALSE))&lt;&gt;"", "","")
)</f>
        <v/>
      </c>
      <c r="R10" s="2"/>
      <c r="S10" s="70" t="str" cm="1">
        <f t="array" ref="S10">IF(NOT(ISBLANK(T5W_SA[[#This Row],['#adm3+name]])),
CONCATENATE(T5W_SA[[#This Row],['#adm2+code]],"-",T5W_SA[[#This Row],['#adm3+name]]),
IF(ISNA(VLOOKUP(LEFT(T5W_SA[[#This Row],['#project+code_name]],15),LEFT(Cluster___Org___Projects[['#project+code_name]:['#project+id]],15),2,FALSE))&lt;&gt;"", "","")
)</f>
        <v/>
      </c>
      <c r="T10" s="35" t="str" cm="1">
        <f t="array" ref="T10">IF(NOT(ISBLANK(T5W_SA[[#This Row],['#adm3+name]])),
VLOOKUP(T5W_SA[[#This Row],['#meta+check_adm2code_adm3name]],Admin3_1[#All],5,FALSE),
IF(ISNA(VLOOKUP(LEFT(T5W_SA[[#This Row],['#project+code_name]],15),LEFT(Cluster___Org___Projects[['#project+code_name]:['#project+id]],15),2,FALSE))&lt;&gt;"", "","")
)</f>
        <v/>
      </c>
      <c r="U10" s="57"/>
      <c r="V10" s="2"/>
      <c r="W10" s="29"/>
      <c r="X10" s="40"/>
      <c r="Y10" s="3"/>
      <c r="Z10" s="2"/>
      <c r="AA10" s="2"/>
      <c r="AB10" s="3" t="str" cm="1">
        <f t="array" ref="AB10">IF(T5W_SA[[#This Row],['#activity+name+selected]]&lt;&gt;"",VLOOKUP(LEFT(T5W_SA[[#This Row],['#activity+name+selected]],255),LEFT(Logframe[['#activity+name+selected]:['#activity+indicator+unit]],255),2,FALSE),"")</f>
        <v/>
      </c>
      <c r="AC10" s="3" t="str" cm="1">
        <f t="array" ref="AC10">IF(T5W_SA[[#This Row],['#activity+name+selected]]&lt;&gt;"",VLOOKUP(LEFT(T5W_SA[[#This Row],['#activity+name+selected]],255),LEFT(Logframe[['#activity+name+selected]:['#activity+indicator+unit]],255),5,FALSE),"")</f>
        <v/>
      </c>
      <c r="AD10" s="3" t="str" cm="1">
        <f t="array" ref="AD10">IF(T5W_SA[[#This Row],['#activity+name+selected]]&lt;&gt;"",VLOOKUP(LEFT(T5W_SA[[#This Row],['#activity+name+selected]],255),LEFT(Logframe[['#activity+name+selected]:['#direct+beneficiaries]],255),11,FALSE),"")</f>
        <v/>
      </c>
      <c r="AE10" s="38"/>
      <c r="AF10" s="5"/>
      <c r="AG10" s="6"/>
      <c r="AH10" s="44"/>
      <c r="AI10" s="126"/>
      <c r="AJ10" s="47"/>
      <c r="AK10" s="27"/>
      <c r="AL10" s="93"/>
      <c r="AM10" s="41"/>
      <c r="AN10" s="42"/>
      <c r="AO10" s="49"/>
      <c r="AP10" s="42"/>
      <c r="AQ10" s="27"/>
      <c r="AR10" s="52"/>
      <c r="AS10" s="27"/>
      <c r="AT10" s="52"/>
      <c r="AU10" s="27"/>
      <c r="AV10" s="27"/>
      <c r="AW10" s="1"/>
    </row>
    <row r="11" spans="1:49" x14ac:dyDescent="0.25">
      <c r="A11" s="4"/>
      <c r="B11" s="75"/>
      <c r="C11" s="2"/>
      <c r="D11" s="2"/>
      <c r="E11" s="2"/>
      <c r="F11" s="90" t="str">
        <f>IF(NOT(ISBLANK(T5W_SA[[#This Row],['#org+leader]])),VLOOKUP(T5W_SA[[#This Row],['#org+leader]],Organizaciones!$A:$C,3,FALSE),"")</f>
        <v/>
      </c>
      <c r="G11" s="3" t="str">
        <f>IF(AND(NOT(ISBLANK(T5W_SA[[#This Row],['#org+leader]])),T5W_SA[[#This Row],['#meta+hrp]]="Sí"),
VLOOKUP(CONCATENATE($A$1, " # ",VLOOKUP( T5W_SA[[#This Row],['#org+leader]],Clusters___Org[['#organization+name+selected]:['#meta+check_cluster_org]],2,FALSE)), Clusters___Org['#meta+check_cluster_org],1,FALSE),"")</f>
        <v/>
      </c>
      <c r="H11" s="2"/>
      <c r="I11" s="74" t="str" cm="1">
        <f t="array" ref="I11">IF(NOT(ISBLANK(T5W_SA[[#This Row],['#project+code_name]])),VALUE(VLOOKUP(LEFT(T5W_SA[[#This Row],['#project+code_name]],255),LEFT(Cluster___Org___Projects[['#project+code_name]:['#project+id]],255),2,FALSE)),"")</f>
        <v/>
      </c>
      <c r="J11"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1" s="2"/>
      <c r="L11" s="108" t="str">
        <f>IF(NOT(ISBLANK(T5W_SA[[#This Row],['#org+impl]])),VLOOKUP(T5W_SA[[#This Row],['#org+impl]],Organizaciones!$A:$C,3,FALSE),"")</f>
        <v/>
      </c>
      <c r="M11" s="1"/>
      <c r="N11" s="35" t="str" cm="1">
        <f t="array" aca="1" ref="N11" ca="1">IF(NOT(ISBLANK(T5W_SA[[#This Row],['#adm1+name]])),
OFFSET(Admin1_1[[#Headers],['#adm1+name]],MATCH(T5W_SA[[#This Row],['#adm1+name]],Admin1,0),1),
IF(ISNA(VLOOKUP(LEFT(T5W_SA[[#This Row],['#project+code_name]],15),LEFT(Cluster___Org___Projects[['#project+code_name]:['#project+id]],15),2,FALSE))&lt;&gt;"", "","")
)</f>
        <v/>
      </c>
      <c r="O11" s="2"/>
      <c r="P11" s="70" t="str" cm="1">
        <f t="array" ref="P11">IF(NOT(ISBLANK(T5W_SA[[#This Row],['#adm2+name]])),
CONCATENATE(T5W_SA[[#This Row],['#adm1+code]],"-",T5W_SA[[#This Row],['#adm2+name]]),
IF(ISNA(VLOOKUP(LEFT(T5W_SA[[#This Row],['#project+code_name]],15),LEFT(Cluster___Org___Projects[['#project+code_name]:['#project+id]],15),2,FALSE))&lt;&gt;"", "","")
)</f>
        <v/>
      </c>
      <c r="Q11" s="35" t="str" cm="1">
        <f t="array" ref="Q11">IF(NOT(ISBLANK(T5W_SA[[#This Row],['#adm2+name]])),
VLOOKUP(T5W_SA[[#This Row],['#meta+check_adm1code_adm2name]],Admin2_1[#All],5,FALSE),
IF(ISNA(VLOOKUP(LEFT(T5W_SA[[#This Row],['#project+code_name]],15),LEFT(Cluster___Org___Projects[['#project+code_name]:['#project+id]],15),2,FALSE))&lt;&gt;"", "","")
)</f>
        <v/>
      </c>
      <c r="R11" s="2"/>
      <c r="S11" s="70" t="str" cm="1">
        <f t="array" ref="S11">IF(NOT(ISBLANK(T5W_SA[[#This Row],['#adm3+name]])),
CONCATENATE(T5W_SA[[#This Row],['#adm2+code]],"-",T5W_SA[[#This Row],['#adm3+name]]),
IF(ISNA(VLOOKUP(LEFT(T5W_SA[[#This Row],['#project+code_name]],15),LEFT(Cluster___Org___Projects[['#project+code_name]:['#project+id]],15),2,FALSE))&lt;&gt;"", "","")
)</f>
        <v/>
      </c>
      <c r="T11" s="35" t="str" cm="1">
        <f t="array" ref="T11">IF(NOT(ISBLANK(T5W_SA[[#This Row],['#adm3+name]])),
VLOOKUP(T5W_SA[[#This Row],['#meta+check_adm2code_adm3name]],Admin3_1[#All],5,FALSE),
IF(ISNA(VLOOKUP(LEFT(T5W_SA[[#This Row],['#project+code_name]],15),LEFT(Cluster___Org___Projects[['#project+code_name]:['#project+id]],15),2,FALSE))&lt;&gt;"", "","")
)</f>
        <v/>
      </c>
      <c r="U11" s="57"/>
      <c r="V11" s="2"/>
      <c r="W11" s="29"/>
      <c r="X11" s="40"/>
      <c r="Y11" s="3"/>
      <c r="Z11" s="2"/>
      <c r="AA11" s="2"/>
      <c r="AB11" s="3" t="str" cm="1">
        <f t="array" ref="AB11">IF(T5W_SA[[#This Row],['#activity+name+selected]]&lt;&gt;"",VLOOKUP(LEFT(T5W_SA[[#This Row],['#activity+name+selected]],255),LEFT(Logframe[['#activity+name+selected]:['#activity+indicator+unit]],255),2,FALSE),"")</f>
        <v/>
      </c>
      <c r="AC11" s="3" t="str" cm="1">
        <f t="array" ref="AC11">IF(T5W_SA[[#This Row],['#activity+name+selected]]&lt;&gt;"",VLOOKUP(LEFT(T5W_SA[[#This Row],['#activity+name+selected]],255),LEFT(Logframe[['#activity+name+selected]:['#activity+indicator+unit]],255),5,FALSE),"")</f>
        <v/>
      </c>
      <c r="AD11" s="3" t="str" cm="1">
        <f t="array" ref="AD11">IF(T5W_SA[[#This Row],['#activity+name+selected]]&lt;&gt;"",VLOOKUP(LEFT(T5W_SA[[#This Row],['#activity+name+selected]],255),LEFT(Logframe[['#activity+name+selected]:['#direct+beneficiaries]],255),11,FALSE),"")</f>
        <v/>
      </c>
      <c r="AE11" s="38"/>
      <c r="AF11" s="5"/>
      <c r="AG11" s="6"/>
      <c r="AH11" s="44"/>
      <c r="AI11" s="126"/>
      <c r="AJ11" s="47"/>
      <c r="AK11" s="27"/>
      <c r="AL11" s="93"/>
      <c r="AM11" s="41"/>
      <c r="AN11" s="42"/>
      <c r="AO11" s="49"/>
      <c r="AP11" s="42"/>
      <c r="AQ11" s="27"/>
      <c r="AR11" s="52"/>
      <c r="AS11" s="27"/>
      <c r="AT11" s="52"/>
      <c r="AU11" s="27"/>
      <c r="AV11" s="27"/>
      <c r="AW11" s="1"/>
    </row>
    <row r="12" spans="1:49" x14ac:dyDescent="0.25">
      <c r="A12" s="4"/>
      <c r="B12" s="75"/>
      <c r="C12" s="2"/>
      <c r="D12" s="2"/>
      <c r="E12" s="2"/>
      <c r="F12" s="90" t="str">
        <f>IF(NOT(ISBLANK(T5W_SA[[#This Row],['#org+leader]])),VLOOKUP(T5W_SA[[#This Row],['#org+leader]],Organizaciones!$A:$C,3,FALSE),"")</f>
        <v/>
      </c>
      <c r="G12" s="3" t="str">
        <f>IF(AND(NOT(ISBLANK(T5W_SA[[#This Row],['#org+leader]])),T5W_SA[[#This Row],['#meta+hrp]]="Sí"),
VLOOKUP(CONCATENATE($A$1, " # ",VLOOKUP( T5W_SA[[#This Row],['#org+leader]],Clusters___Org[['#organization+name+selected]:['#meta+check_cluster_org]],2,FALSE)), Clusters___Org['#meta+check_cluster_org],1,FALSE),"")</f>
        <v/>
      </c>
      <c r="H12" s="2"/>
      <c r="I12" s="74" t="str" cm="1">
        <f t="array" ref="I12">IF(NOT(ISBLANK(T5W_SA[[#This Row],['#project+code_name]])),VALUE(VLOOKUP(LEFT(T5W_SA[[#This Row],['#project+code_name]],255),LEFT(Cluster___Org___Projects[['#project+code_name]:['#project+id]],255),2,FALSE)),"")</f>
        <v/>
      </c>
      <c r="J12"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2" s="2"/>
      <c r="L12" s="108" t="str">
        <f>IF(NOT(ISBLANK(T5W_SA[[#This Row],['#org+impl]])),VLOOKUP(T5W_SA[[#This Row],['#org+impl]],Organizaciones!$A:$C,3,FALSE),"")</f>
        <v/>
      </c>
      <c r="M12" s="1"/>
      <c r="N12" s="35" t="str" cm="1">
        <f t="array" aca="1" ref="N12" ca="1">IF(NOT(ISBLANK(T5W_SA[[#This Row],['#adm1+name]])),
OFFSET(Admin1_1[[#Headers],['#adm1+name]],MATCH(T5W_SA[[#This Row],['#adm1+name]],Admin1,0),1),
IF(ISNA(VLOOKUP(LEFT(T5W_SA[[#This Row],['#project+code_name]],15),LEFT(Cluster___Org___Projects[['#project+code_name]:['#project+id]],15),2,FALSE))&lt;&gt;"", "","")
)</f>
        <v/>
      </c>
      <c r="O12" s="2"/>
      <c r="P12" s="70" t="str" cm="1">
        <f t="array" ref="P12">IF(NOT(ISBLANK(T5W_SA[[#This Row],['#adm2+name]])),
CONCATENATE(T5W_SA[[#This Row],['#adm1+code]],"-",T5W_SA[[#This Row],['#adm2+name]]),
IF(ISNA(VLOOKUP(LEFT(T5W_SA[[#This Row],['#project+code_name]],15),LEFT(Cluster___Org___Projects[['#project+code_name]:['#project+id]],15),2,FALSE))&lt;&gt;"", "","")
)</f>
        <v/>
      </c>
      <c r="Q12" s="35" t="str" cm="1">
        <f t="array" ref="Q12">IF(NOT(ISBLANK(T5W_SA[[#This Row],['#adm2+name]])),
VLOOKUP(T5W_SA[[#This Row],['#meta+check_adm1code_adm2name]],Admin2_1[#All],5,FALSE),
IF(ISNA(VLOOKUP(LEFT(T5W_SA[[#This Row],['#project+code_name]],15),LEFT(Cluster___Org___Projects[['#project+code_name]:['#project+id]],15),2,FALSE))&lt;&gt;"", "","")
)</f>
        <v/>
      </c>
      <c r="R12" s="2"/>
      <c r="S12" s="70" t="str" cm="1">
        <f t="array" ref="S12">IF(NOT(ISBLANK(T5W_SA[[#This Row],['#adm3+name]])),
CONCATENATE(T5W_SA[[#This Row],['#adm2+code]],"-",T5W_SA[[#This Row],['#adm3+name]]),
IF(ISNA(VLOOKUP(LEFT(T5W_SA[[#This Row],['#project+code_name]],15),LEFT(Cluster___Org___Projects[['#project+code_name]:['#project+id]],15),2,FALSE))&lt;&gt;"", "","")
)</f>
        <v/>
      </c>
      <c r="T12" s="35" t="str" cm="1">
        <f t="array" ref="T12">IF(NOT(ISBLANK(T5W_SA[[#This Row],['#adm3+name]])),
VLOOKUP(T5W_SA[[#This Row],['#meta+check_adm2code_adm3name]],Admin3_1[#All],5,FALSE),
IF(ISNA(VLOOKUP(LEFT(T5W_SA[[#This Row],['#project+code_name]],15),LEFT(Cluster___Org___Projects[['#project+code_name]:['#project+id]],15),2,FALSE))&lt;&gt;"", "","")
)</f>
        <v/>
      </c>
      <c r="U12" s="57"/>
      <c r="V12" s="2"/>
      <c r="W12" s="29"/>
      <c r="X12" s="40"/>
      <c r="Y12" s="3"/>
      <c r="Z12" s="2"/>
      <c r="AA12" s="2"/>
      <c r="AB12" s="3" t="str" cm="1">
        <f t="array" ref="AB12">IF(T5W_SA[[#This Row],['#activity+name+selected]]&lt;&gt;"",VLOOKUP(LEFT(T5W_SA[[#This Row],['#activity+name+selected]],255),LEFT(Logframe[['#activity+name+selected]:['#activity+indicator+unit]],255),2,FALSE),"")</f>
        <v/>
      </c>
      <c r="AC12" s="3" t="str" cm="1">
        <f t="array" ref="AC12">IF(T5W_SA[[#This Row],['#activity+name+selected]]&lt;&gt;"",VLOOKUP(LEFT(T5W_SA[[#This Row],['#activity+name+selected]],255),LEFT(Logframe[['#activity+name+selected]:['#activity+indicator+unit]],255),5,FALSE),"")</f>
        <v/>
      </c>
      <c r="AD12" s="3" t="str" cm="1">
        <f t="array" ref="AD12">IF(T5W_SA[[#This Row],['#activity+name+selected]]&lt;&gt;"",VLOOKUP(LEFT(T5W_SA[[#This Row],['#activity+name+selected]],255),LEFT(Logframe[['#activity+name+selected]:['#direct+beneficiaries]],255),11,FALSE),"")</f>
        <v/>
      </c>
      <c r="AE12" s="38"/>
      <c r="AF12" s="5"/>
      <c r="AG12" s="6"/>
      <c r="AH12" s="44"/>
      <c r="AI12" s="126"/>
      <c r="AJ12" s="47"/>
      <c r="AK12" s="27"/>
      <c r="AL12" s="93"/>
      <c r="AM12" s="41"/>
      <c r="AN12" s="42"/>
      <c r="AO12" s="49"/>
      <c r="AP12" s="42"/>
      <c r="AQ12" s="27"/>
      <c r="AR12" s="52"/>
      <c r="AS12" s="27"/>
      <c r="AT12" s="52"/>
      <c r="AU12" s="27"/>
      <c r="AV12" s="27"/>
      <c r="AW12" s="1"/>
    </row>
    <row r="13" spans="1:49" x14ac:dyDescent="0.25">
      <c r="A13" s="4"/>
      <c r="B13" s="75"/>
      <c r="C13" s="2"/>
      <c r="D13" s="2"/>
      <c r="E13" s="2"/>
      <c r="F13" s="90" t="str">
        <f>IF(NOT(ISBLANK(T5W_SA[[#This Row],['#org+leader]])),VLOOKUP(T5W_SA[[#This Row],['#org+leader]],Organizaciones!$A:$C,3,FALSE),"")</f>
        <v/>
      </c>
      <c r="G13" s="3" t="str">
        <f>IF(AND(NOT(ISBLANK(T5W_SA[[#This Row],['#org+leader]])),T5W_SA[[#This Row],['#meta+hrp]]="Sí"),
VLOOKUP(CONCATENATE($A$1, " # ",VLOOKUP( T5W_SA[[#This Row],['#org+leader]],Clusters___Org[['#organization+name+selected]:['#meta+check_cluster_org]],2,FALSE)), Clusters___Org['#meta+check_cluster_org],1,FALSE),"")</f>
        <v/>
      </c>
      <c r="H13" s="2"/>
      <c r="I13" s="74" t="str" cm="1">
        <f t="array" ref="I13">IF(NOT(ISBLANK(T5W_SA[[#This Row],['#project+code_name]])),VALUE(VLOOKUP(LEFT(T5W_SA[[#This Row],['#project+code_name]],255),LEFT(Cluster___Org___Projects[['#project+code_name]:['#project+id]],255),2,FALSE)),"")</f>
        <v/>
      </c>
      <c r="J13"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3" s="2"/>
      <c r="L13" s="108" t="str">
        <f>IF(NOT(ISBLANK(T5W_SA[[#This Row],['#org+impl]])),VLOOKUP(T5W_SA[[#This Row],['#org+impl]],Organizaciones!$A:$C,3,FALSE),"")</f>
        <v/>
      </c>
      <c r="M13" s="1"/>
      <c r="N13" s="35" t="str" cm="1">
        <f t="array" aca="1" ref="N13" ca="1">IF(NOT(ISBLANK(T5W_SA[[#This Row],['#adm1+name]])),
OFFSET(Admin1_1[[#Headers],['#adm1+name]],MATCH(T5W_SA[[#This Row],['#adm1+name]],Admin1,0),1),
IF(ISNA(VLOOKUP(LEFT(T5W_SA[[#This Row],['#project+code_name]],15),LEFT(Cluster___Org___Projects[['#project+code_name]:['#project+id]],15),2,FALSE))&lt;&gt;"", "","")
)</f>
        <v/>
      </c>
      <c r="O13" s="2"/>
      <c r="P13" s="70" t="str" cm="1">
        <f t="array" ref="P13">IF(NOT(ISBLANK(T5W_SA[[#This Row],['#adm2+name]])),
CONCATENATE(T5W_SA[[#This Row],['#adm1+code]],"-",T5W_SA[[#This Row],['#adm2+name]]),
IF(ISNA(VLOOKUP(LEFT(T5W_SA[[#This Row],['#project+code_name]],15),LEFT(Cluster___Org___Projects[['#project+code_name]:['#project+id]],15),2,FALSE))&lt;&gt;"", "","")
)</f>
        <v/>
      </c>
      <c r="Q13" s="35" t="str" cm="1">
        <f t="array" ref="Q13">IF(NOT(ISBLANK(T5W_SA[[#This Row],['#adm2+name]])),
VLOOKUP(T5W_SA[[#This Row],['#meta+check_adm1code_adm2name]],Admin2_1[#All],5,FALSE),
IF(ISNA(VLOOKUP(LEFT(T5W_SA[[#This Row],['#project+code_name]],15),LEFT(Cluster___Org___Projects[['#project+code_name]:['#project+id]],15),2,FALSE))&lt;&gt;"", "","")
)</f>
        <v/>
      </c>
      <c r="R13" s="2"/>
      <c r="S13" s="70" t="str" cm="1">
        <f t="array" ref="S13">IF(NOT(ISBLANK(T5W_SA[[#This Row],['#adm3+name]])),
CONCATENATE(T5W_SA[[#This Row],['#adm2+code]],"-",T5W_SA[[#This Row],['#adm3+name]]),
IF(ISNA(VLOOKUP(LEFT(T5W_SA[[#This Row],['#project+code_name]],15),LEFT(Cluster___Org___Projects[['#project+code_name]:['#project+id]],15),2,FALSE))&lt;&gt;"", "","")
)</f>
        <v/>
      </c>
      <c r="T13" s="35" t="str" cm="1">
        <f t="array" ref="T13">IF(NOT(ISBLANK(T5W_SA[[#This Row],['#adm3+name]])),
VLOOKUP(T5W_SA[[#This Row],['#meta+check_adm2code_adm3name]],Admin3_1[#All],5,FALSE),
IF(ISNA(VLOOKUP(LEFT(T5W_SA[[#This Row],['#project+code_name]],15),LEFT(Cluster___Org___Projects[['#project+code_name]:['#project+id]],15),2,FALSE))&lt;&gt;"", "","")
)</f>
        <v/>
      </c>
      <c r="U13" s="57"/>
      <c r="V13" s="2"/>
      <c r="W13" s="29"/>
      <c r="X13" s="40"/>
      <c r="Y13" s="3"/>
      <c r="Z13" s="2"/>
      <c r="AA13" s="2"/>
      <c r="AB13" s="3" t="str" cm="1">
        <f t="array" ref="AB13">IF(T5W_SA[[#This Row],['#activity+name+selected]]&lt;&gt;"",VLOOKUP(LEFT(T5W_SA[[#This Row],['#activity+name+selected]],255),LEFT(Logframe[['#activity+name+selected]:['#activity+indicator+unit]],255),2,FALSE),"")</f>
        <v/>
      </c>
      <c r="AC13" s="3" t="str" cm="1">
        <f t="array" ref="AC13">IF(T5W_SA[[#This Row],['#activity+name+selected]]&lt;&gt;"",VLOOKUP(LEFT(T5W_SA[[#This Row],['#activity+name+selected]],255),LEFT(Logframe[['#activity+name+selected]:['#activity+indicator+unit]],255),5,FALSE),"")</f>
        <v/>
      </c>
      <c r="AD13" s="3" t="str" cm="1">
        <f t="array" ref="AD13">IF(T5W_SA[[#This Row],['#activity+name+selected]]&lt;&gt;"",VLOOKUP(LEFT(T5W_SA[[#This Row],['#activity+name+selected]],255),LEFT(Logframe[['#activity+name+selected]:['#direct+beneficiaries]],255),11,FALSE),"")</f>
        <v/>
      </c>
      <c r="AE13" s="38"/>
      <c r="AF13" s="5"/>
      <c r="AG13" s="6"/>
      <c r="AH13" s="44"/>
      <c r="AI13" s="126"/>
      <c r="AJ13" s="47"/>
      <c r="AK13" s="27"/>
      <c r="AL13" s="93"/>
      <c r="AM13" s="41"/>
      <c r="AN13" s="42"/>
      <c r="AO13" s="49"/>
      <c r="AP13" s="42"/>
      <c r="AQ13" s="27"/>
      <c r="AR13" s="52"/>
      <c r="AS13" s="27"/>
      <c r="AT13" s="52"/>
      <c r="AU13" s="27"/>
      <c r="AV13" s="27"/>
      <c r="AW13" s="1"/>
    </row>
    <row r="14" spans="1:49" x14ac:dyDescent="0.25">
      <c r="A14" s="4"/>
      <c r="B14" s="75"/>
      <c r="C14" s="2"/>
      <c r="D14" s="2"/>
      <c r="E14" s="2"/>
      <c r="F14" s="90" t="str">
        <f>IF(NOT(ISBLANK(T5W_SA[[#This Row],['#org+leader]])),VLOOKUP(T5W_SA[[#This Row],['#org+leader]],Organizaciones!$A:$C,3,FALSE),"")</f>
        <v/>
      </c>
      <c r="G14" s="3" t="str">
        <f>IF(AND(NOT(ISBLANK(T5W_SA[[#This Row],['#org+leader]])),T5W_SA[[#This Row],['#meta+hrp]]="Sí"),
VLOOKUP(CONCATENATE($A$1, " # ",VLOOKUP( T5W_SA[[#This Row],['#org+leader]],Clusters___Org[['#organization+name+selected]:['#meta+check_cluster_org]],2,FALSE)), Clusters___Org['#meta+check_cluster_org],1,FALSE),"")</f>
        <v/>
      </c>
      <c r="H14" s="2"/>
      <c r="I14" s="74" t="str" cm="1">
        <f t="array" ref="I14">IF(NOT(ISBLANK(T5W_SA[[#This Row],['#project+code_name]])),VALUE(VLOOKUP(LEFT(T5W_SA[[#This Row],['#project+code_name]],255),LEFT(Cluster___Org___Projects[['#project+code_name]:['#project+id]],255),2,FALSE)),"")</f>
        <v/>
      </c>
      <c r="J14"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4" s="2"/>
      <c r="L14" s="108" t="str">
        <f>IF(NOT(ISBLANK(T5W_SA[[#This Row],['#org+impl]])),VLOOKUP(T5W_SA[[#This Row],['#org+impl]],Organizaciones!$A:$C,3,FALSE),"")</f>
        <v/>
      </c>
      <c r="M14" s="1"/>
      <c r="N14" s="35" t="str" cm="1">
        <f t="array" aca="1" ref="N14" ca="1">IF(NOT(ISBLANK(T5W_SA[[#This Row],['#adm1+name]])),
OFFSET(Admin1_1[[#Headers],['#adm1+name]],MATCH(T5W_SA[[#This Row],['#adm1+name]],Admin1,0),1),
IF(ISNA(VLOOKUP(LEFT(T5W_SA[[#This Row],['#project+code_name]],15),LEFT(Cluster___Org___Projects[['#project+code_name]:['#project+id]],15),2,FALSE))&lt;&gt;"", "","")
)</f>
        <v/>
      </c>
      <c r="O14" s="2"/>
      <c r="P14" s="70" t="str" cm="1">
        <f t="array" ref="P14">IF(NOT(ISBLANK(T5W_SA[[#This Row],['#adm2+name]])),
CONCATENATE(T5W_SA[[#This Row],['#adm1+code]],"-",T5W_SA[[#This Row],['#adm2+name]]),
IF(ISNA(VLOOKUP(LEFT(T5W_SA[[#This Row],['#project+code_name]],15),LEFT(Cluster___Org___Projects[['#project+code_name]:['#project+id]],15),2,FALSE))&lt;&gt;"", "","")
)</f>
        <v/>
      </c>
      <c r="Q14" s="35" t="str" cm="1">
        <f t="array" ref="Q14">IF(NOT(ISBLANK(T5W_SA[[#This Row],['#adm2+name]])),
VLOOKUP(T5W_SA[[#This Row],['#meta+check_adm1code_adm2name]],Admin2_1[#All],5,FALSE),
IF(ISNA(VLOOKUP(LEFT(T5W_SA[[#This Row],['#project+code_name]],15),LEFT(Cluster___Org___Projects[['#project+code_name]:['#project+id]],15),2,FALSE))&lt;&gt;"", "","")
)</f>
        <v/>
      </c>
      <c r="R14" s="2"/>
      <c r="S14" s="70" t="str" cm="1">
        <f t="array" ref="S14">IF(NOT(ISBLANK(T5W_SA[[#This Row],['#adm3+name]])),
CONCATENATE(T5W_SA[[#This Row],['#adm2+code]],"-",T5W_SA[[#This Row],['#adm3+name]]),
IF(ISNA(VLOOKUP(LEFT(T5W_SA[[#This Row],['#project+code_name]],15),LEFT(Cluster___Org___Projects[['#project+code_name]:['#project+id]],15),2,FALSE))&lt;&gt;"", "","")
)</f>
        <v/>
      </c>
      <c r="T14" s="35" t="str" cm="1">
        <f t="array" ref="T14">IF(NOT(ISBLANK(T5W_SA[[#This Row],['#adm3+name]])),
VLOOKUP(T5W_SA[[#This Row],['#meta+check_adm2code_adm3name]],Admin3_1[#All],5,FALSE),
IF(ISNA(VLOOKUP(LEFT(T5W_SA[[#This Row],['#project+code_name]],15),LEFT(Cluster___Org___Projects[['#project+code_name]:['#project+id]],15),2,FALSE))&lt;&gt;"", "","")
)</f>
        <v/>
      </c>
      <c r="U14" s="57"/>
      <c r="V14" s="2"/>
      <c r="W14" s="29"/>
      <c r="X14" s="40"/>
      <c r="Y14" s="3"/>
      <c r="Z14" s="2"/>
      <c r="AA14" s="2"/>
      <c r="AB14" s="3" t="str" cm="1">
        <f t="array" ref="AB14">IF(T5W_SA[[#This Row],['#activity+name+selected]]&lt;&gt;"",VLOOKUP(LEFT(T5W_SA[[#This Row],['#activity+name+selected]],255),LEFT(Logframe[['#activity+name+selected]:['#activity+indicator+unit]],255),2,FALSE),"")</f>
        <v/>
      </c>
      <c r="AC14" s="3" t="str" cm="1">
        <f t="array" ref="AC14">IF(T5W_SA[[#This Row],['#activity+name+selected]]&lt;&gt;"",VLOOKUP(LEFT(T5W_SA[[#This Row],['#activity+name+selected]],255),LEFT(Logframe[['#activity+name+selected]:['#activity+indicator+unit]],255),5,FALSE),"")</f>
        <v/>
      </c>
      <c r="AD14" s="3" t="str" cm="1">
        <f t="array" ref="AD14">IF(T5W_SA[[#This Row],['#activity+name+selected]]&lt;&gt;"",VLOOKUP(LEFT(T5W_SA[[#This Row],['#activity+name+selected]],255),LEFT(Logframe[['#activity+name+selected]:['#direct+beneficiaries]],255),11,FALSE),"")</f>
        <v/>
      </c>
      <c r="AE14" s="38"/>
      <c r="AF14" s="5"/>
      <c r="AG14" s="6"/>
      <c r="AH14" s="44"/>
      <c r="AI14" s="126"/>
      <c r="AJ14" s="47"/>
      <c r="AK14" s="27"/>
      <c r="AL14" s="93"/>
      <c r="AM14" s="41"/>
      <c r="AN14" s="42"/>
      <c r="AO14" s="49"/>
      <c r="AP14" s="42"/>
      <c r="AQ14" s="27"/>
      <c r="AR14" s="52"/>
      <c r="AS14" s="27"/>
      <c r="AT14" s="52"/>
      <c r="AU14" s="27"/>
      <c r="AV14" s="27"/>
      <c r="AW14" s="1"/>
    </row>
    <row r="15" spans="1:49" x14ac:dyDescent="0.25">
      <c r="A15" s="4"/>
      <c r="B15" s="75"/>
      <c r="C15" s="2"/>
      <c r="D15" s="2"/>
      <c r="E15" s="2"/>
      <c r="F15" s="90" t="str">
        <f>IF(NOT(ISBLANK(T5W_SA[[#This Row],['#org+leader]])),VLOOKUP(T5W_SA[[#This Row],['#org+leader]],Organizaciones!$A:$C,3,FALSE),"")</f>
        <v/>
      </c>
      <c r="G15" s="3" t="str">
        <f>IF(AND(NOT(ISBLANK(T5W_SA[[#This Row],['#org+leader]])),T5W_SA[[#This Row],['#meta+hrp]]="Sí"),
VLOOKUP(CONCATENATE($A$1, " # ",VLOOKUP( T5W_SA[[#This Row],['#org+leader]],Clusters___Org[['#organization+name+selected]:['#meta+check_cluster_org]],2,FALSE)), Clusters___Org['#meta+check_cluster_org],1,FALSE),"")</f>
        <v/>
      </c>
      <c r="H15" s="2"/>
      <c r="I15" s="74" t="str" cm="1">
        <f t="array" ref="I15">IF(NOT(ISBLANK(T5W_SA[[#This Row],['#project+code_name]])),VALUE(VLOOKUP(LEFT(T5W_SA[[#This Row],['#project+code_name]],255),LEFT(Cluster___Org___Projects[['#project+code_name]:['#project+id]],255),2,FALSE)),"")</f>
        <v/>
      </c>
      <c r="J15"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5" s="2"/>
      <c r="L15" s="108" t="str">
        <f>IF(NOT(ISBLANK(T5W_SA[[#This Row],['#org+impl]])),VLOOKUP(T5W_SA[[#This Row],['#org+impl]],Organizaciones!$A:$C,3,FALSE),"")</f>
        <v/>
      </c>
      <c r="M15" s="1"/>
      <c r="N15" s="35" t="str" cm="1">
        <f t="array" aca="1" ref="N15" ca="1">IF(NOT(ISBLANK(T5W_SA[[#This Row],['#adm1+name]])),
OFFSET(Admin1_1[[#Headers],['#adm1+name]],MATCH(T5W_SA[[#This Row],['#adm1+name]],Admin1,0),1),
IF(ISNA(VLOOKUP(LEFT(T5W_SA[[#This Row],['#project+code_name]],15),LEFT(Cluster___Org___Projects[['#project+code_name]:['#project+id]],15),2,FALSE))&lt;&gt;"", "","")
)</f>
        <v/>
      </c>
      <c r="O15" s="2"/>
      <c r="P15" s="70" t="str" cm="1">
        <f t="array" ref="P15">IF(NOT(ISBLANK(T5W_SA[[#This Row],['#adm2+name]])),
CONCATENATE(T5W_SA[[#This Row],['#adm1+code]],"-",T5W_SA[[#This Row],['#adm2+name]]),
IF(ISNA(VLOOKUP(LEFT(T5W_SA[[#This Row],['#project+code_name]],15),LEFT(Cluster___Org___Projects[['#project+code_name]:['#project+id]],15),2,FALSE))&lt;&gt;"", "","")
)</f>
        <v/>
      </c>
      <c r="Q15" s="35" t="str" cm="1">
        <f t="array" ref="Q15">IF(NOT(ISBLANK(T5W_SA[[#This Row],['#adm2+name]])),
VLOOKUP(T5W_SA[[#This Row],['#meta+check_adm1code_adm2name]],Admin2_1[#All],5,FALSE),
IF(ISNA(VLOOKUP(LEFT(T5W_SA[[#This Row],['#project+code_name]],15),LEFT(Cluster___Org___Projects[['#project+code_name]:['#project+id]],15),2,FALSE))&lt;&gt;"", "","")
)</f>
        <v/>
      </c>
      <c r="R15" s="2"/>
      <c r="S15" s="70" t="str" cm="1">
        <f t="array" ref="S15">IF(NOT(ISBLANK(T5W_SA[[#This Row],['#adm3+name]])),
CONCATENATE(T5W_SA[[#This Row],['#adm2+code]],"-",T5W_SA[[#This Row],['#adm3+name]]),
IF(ISNA(VLOOKUP(LEFT(T5W_SA[[#This Row],['#project+code_name]],15),LEFT(Cluster___Org___Projects[['#project+code_name]:['#project+id]],15),2,FALSE))&lt;&gt;"", "","")
)</f>
        <v/>
      </c>
      <c r="T15" s="35" t="str" cm="1">
        <f t="array" ref="T15">IF(NOT(ISBLANK(T5W_SA[[#This Row],['#adm3+name]])),
VLOOKUP(T5W_SA[[#This Row],['#meta+check_adm2code_adm3name]],Admin3_1[#All],5,FALSE),
IF(ISNA(VLOOKUP(LEFT(T5W_SA[[#This Row],['#project+code_name]],15),LEFT(Cluster___Org___Projects[['#project+code_name]:['#project+id]],15),2,FALSE))&lt;&gt;"", "","")
)</f>
        <v/>
      </c>
      <c r="U15" s="57"/>
      <c r="V15" s="2"/>
      <c r="W15" s="29"/>
      <c r="X15" s="40"/>
      <c r="Y15" s="3"/>
      <c r="Z15" s="2"/>
      <c r="AA15" s="2"/>
      <c r="AB15" s="3" t="str" cm="1">
        <f t="array" ref="AB15">IF(T5W_SA[[#This Row],['#activity+name+selected]]&lt;&gt;"",VLOOKUP(LEFT(T5W_SA[[#This Row],['#activity+name+selected]],255),LEFT(Logframe[['#activity+name+selected]:['#activity+indicator+unit]],255),2,FALSE),"")</f>
        <v/>
      </c>
      <c r="AC15" s="3" t="str" cm="1">
        <f t="array" ref="AC15">IF(T5W_SA[[#This Row],['#activity+name+selected]]&lt;&gt;"",VLOOKUP(LEFT(T5W_SA[[#This Row],['#activity+name+selected]],255),LEFT(Logframe[['#activity+name+selected]:['#activity+indicator+unit]],255),5,FALSE),"")</f>
        <v/>
      </c>
      <c r="AD15" s="3" t="str" cm="1">
        <f t="array" ref="AD15">IF(T5W_SA[[#This Row],['#activity+name+selected]]&lt;&gt;"",VLOOKUP(LEFT(T5W_SA[[#This Row],['#activity+name+selected]],255),LEFT(Logframe[['#activity+name+selected]:['#direct+beneficiaries]],255),11,FALSE),"")</f>
        <v/>
      </c>
      <c r="AE15" s="38"/>
      <c r="AF15" s="5"/>
      <c r="AG15" s="6"/>
      <c r="AH15" s="44"/>
      <c r="AI15" s="126"/>
      <c r="AJ15" s="47"/>
      <c r="AK15" s="27"/>
      <c r="AL15" s="93"/>
      <c r="AM15" s="41"/>
      <c r="AN15" s="42"/>
      <c r="AO15" s="49"/>
      <c r="AP15" s="42"/>
      <c r="AQ15" s="27"/>
      <c r="AR15" s="52"/>
      <c r="AS15" s="27"/>
      <c r="AT15" s="52"/>
      <c r="AU15" s="27"/>
      <c r="AV15" s="27"/>
      <c r="AW15" s="1"/>
    </row>
    <row r="16" spans="1:49" x14ac:dyDescent="0.25">
      <c r="A16" s="4"/>
      <c r="B16" s="75"/>
      <c r="C16" s="2"/>
      <c r="D16" s="2"/>
      <c r="E16" s="2"/>
      <c r="F16" s="90" t="str">
        <f>IF(NOT(ISBLANK(T5W_SA[[#This Row],['#org+leader]])),VLOOKUP(T5W_SA[[#This Row],['#org+leader]],Organizaciones!$A:$C,3,FALSE),"")</f>
        <v/>
      </c>
      <c r="G16" s="3" t="str">
        <f>IF(AND(NOT(ISBLANK(T5W_SA[[#This Row],['#org+leader]])),T5W_SA[[#This Row],['#meta+hrp]]="Sí"),
VLOOKUP(CONCATENATE($A$1, " # ",VLOOKUP( T5W_SA[[#This Row],['#org+leader]],Clusters___Org[['#organization+name+selected]:['#meta+check_cluster_org]],2,FALSE)), Clusters___Org['#meta+check_cluster_org],1,FALSE),"")</f>
        <v/>
      </c>
      <c r="H16" s="2"/>
      <c r="I16" s="74" t="str" cm="1">
        <f t="array" ref="I16">IF(NOT(ISBLANK(T5W_SA[[#This Row],['#project+code_name]])),VALUE(VLOOKUP(LEFT(T5W_SA[[#This Row],['#project+code_name]],255),LEFT(Cluster___Org___Projects[['#project+code_name]:['#project+id]],255),2,FALSE)),"")</f>
        <v/>
      </c>
      <c r="J16"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6" s="2"/>
      <c r="L16" s="108" t="str">
        <f>IF(NOT(ISBLANK(T5W_SA[[#This Row],['#org+impl]])),VLOOKUP(T5W_SA[[#This Row],['#org+impl]],Organizaciones!$A:$C,3,FALSE),"")</f>
        <v/>
      </c>
      <c r="M16" s="1"/>
      <c r="N16" s="35" t="str" cm="1">
        <f t="array" aca="1" ref="N16" ca="1">IF(NOT(ISBLANK(T5W_SA[[#This Row],['#adm1+name]])),
OFFSET(Admin1_1[[#Headers],['#adm1+name]],MATCH(T5W_SA[[#This Row],['#adm1+name]],Admin1,0),1),
IF(ISNA(VLOOKUP(LEFT(T5W_SA[[#This Row],['#project+code_name]],15),LEFT(Cluster___Org___Projects[['#project+code_name]:['#project+id]],15),2,FALSE))&lt;&gt;"", "","")
)</f>
        <v/>
      </c>
      <c r="O16" s="2"/>
      <c r="P16" s="70" t="str" cm="1">
        <f t="array" ref="P16">IF(NOT(ISBLANK(T5W_SA[[#This Row],['#adm2+name]])),
CONCATENATE(T5W_SA[[#This Row],['#adm1+code]],"-",T5W_SA[[#This Row],['#adm2+name]]),
IF(ISNA(VLOOKUP(LEFT(T5W_SA[[#This Row],['#project+code_name]],15),LEFT(Cluster___Org___Projects[['#project+code_name]:['#project+id]],15),2,FALSE))&lt;&gt;"", "","")
)</f>
        <v/>
      </c>
      <c r="Q16" s="35" t="str" cm="1">
        <f t="array" ref="Q16">IF(NOT(ISBLANK(T5W_SA[[#This Row],['#adm2+name]])),
VLOOKUP(T5W_SA[[#This Row],['#meta+check_adm1code_adm2name]],Admin2_1[#All],5,FALSE),
IF(ISNA(VLOOKUP(LEFT(T5W_SA[[#This Row],['#project+code_name]],15),LEFT(Cluster___Org___Projects[['#project+code_name]:['#project+id]],15),2,FALSE))&lt;&gt;"", "","")
)</f>
        <v/>
      </c>
      <c r="R16" s="2"/>
      <c r="S16" s="70" t="str" cm="1">
        <f t="array" ref="S16">IF(NOT(ISBLANK(T5W_SA[[#This Row],['#adm3+name]])),
CONCATENATE(T5W_SA[[#This Row],['#adm2+code]],"-",T5W_SA[[#This Row],['#adm3+name]]),
IF(ISNA(VLOOKUP(LEFT(T5W_SA[[#This Row],['#project+code_name]],15),LEFT(Cluster___Org___Projects[['#project+code_name]:['#project+id]],15),2,FALSE))&lt;&gt;"", "","")
)</f>
        <v/>
      </c>
      <c r="T16" s="35" t="str" cm="1">
        <f t="array" ref="T16">IF(NOT(ISBLANK(T5W_SA[[#This Row],['#adm3+name]])),
VLOOKUP(T5W_SA[[#This Row],['#meta+check_adm2code_adm3name]],Admin3_1[#All],5,FALSE),
IF(ISNA(VLOOKUP(LEFT(T5W_SA[[#This Row],['#project+code_name]],15),LEFT(Cluster___Org___Projects[['#project+code_name]:['#project+id]],15),2,FALSE))&lt;&gt;"", "","")
)</f>
        <v/>
      </c>
      <c r="U16" s="57"/>
      <c r="V16" s="2"/>
      <c r="W16" s="29"/>
      <c r="X16" s="40"/>
      <c r="Y16" s="3"/>
      <c r="Z16" s="2"/>
      <c r="AA16" s="2"/>
      <c r="AB16" s="3" t="str" cm="1">
        <f t="array" ref="AB16">IF(T5W_SA[[#This Row],['#activity+name+selected]]&lt;&gt;"",VLOOKUP(LEFT(T5W_SA[[#This Row],['#activity+name+selected]],255),LEFT(Logframe[['#activity+name+selected]:['#activity+indicator+unit]],255),2,FALSE),"")</f>
        <v/>
      </c>
      <c r="AC16" s="3" t="str" cm="1">
        <f t="array" ref="AC16">IF(T5W_SA[[#This Row],['#activity+name+selected]]&lt;&gt;"",VLOOKUP(LEFT(T5W_SA[[#This Row],['#activity+name+selected]],255),LEFT(Logframe[['#activity+name+selected]:['#activity+indicator+unit]],255),5,FALSE),"")</f>
        <v/>
      </c>
      <c r="AD16" s="3" t="str" cm="1">
        <f t="array" ref="AD16">IF(T5W_SA[[#This Row],['#activity+name+selected]]&lt;&gt;"",VLOOKUP(LEFT(T5W_SA[[#This Row],['#activity+name+selected]],255),LEFT(Logframe[['#activity+name+selected]:['#direct+beneficiaries]],255),11,FALSE),"")</f>
        <v/>
      </c>
      <c r="AE16" s="38"/>
      <c r="AF16" s="5"/>
      <c r="AG16" s="6"/>
      <c r="AH16" s="44"/>
      <c r="AI16" s="126"/>
      <c r="AJ16" s="47"/>
      <c r="AK16" s="27"/>
      <c r="AL16" s="93"/>
      <c r="AM16" s="41"/>
      <c r="AN16" s="42"/>
      <c r="AO16" s="49"/>
      <c r="AP16" s="42"/>
      <c r="AQ16" s="27"/>
      <c r="AR16" s="52"/>
      <c r="AS16" s="27"/>
      <c r="AT16" s="52"/>
      <c r="AU16" s="27"/>
      <c r="AV16" s="27"/>
      <c r="AW16" s="1"/>
    </row>
    <row r="17" spans="1:49" x14ac:dyDescent="0.25">
      <c r="A17" s="4"/>
      <c r="B17" s="75"/>
      <c r="C17" s="2"/>
      <c r="D17" s="2"/>
      <c r="E17" s="2"/>
      <c r="F17" s="90" t="str">
        <f>IF(NOT(ISBLANK(T5W_SA[[#This Row],['#org+leader]])),VLOOKUP(T5W_SA[[#This Row],['#org+leader]],Organizaciones!$A:$C,3,FALSE),"")</f>
        <v/>
      </c>
      <c r="G17" s="3" t="str">
        <f>IF(AND(NOT(ISBLANK(T5W_SA[[#This Row],['#org+leader]])),T5W_SA[[#This Row],['#meta+hrp]]="Sí"),
VLOOKUP(CONCATENATE($A$1, " # ",VLOOKUP( T5W_SA[[#This Row],['#org+leader]],Clusters___Org[['#organization+name+selected]:['#meta+check_cluster_org]],2,FALSE)), Clusters___Org['#meta+check_cluster_org],1,FALSE),"")</f>
        <v/>
      </c>
      <c r="H17" s="2"/>
      <c r="I17" s="74" t="str" cm="1">
        <f t="array" ref="I17">IF(NOT(ISBLANK(T5W_SA[[#This Row],['#project+code_name]])),VALUE(VLOOKUP(LEFT(T5W_SA[[#This Row],['#project+code_name]],255),LEFT(Cluster___Org___Projects[['#project+code_name]:['#project+id]],255),2,FALSE)),"")</f>
        <v/>
      </c>
      <c r="J17"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7" s="2"/>
      <c r="L17" s="108" t="str">
        <f>IF(NOT(ISBLANK(T5W_SA[[#This Row],['#org+impl]])),VLOOKUP(T5W_SA[[#This Row],['#org+impl]],Organizaciones!$A:$C,3,FALSE),"")</f>
        <v/>
      </c>
      <c r="M17" s="1"/>
      <c r="N17" s="35" t="str" cm="1">
        <f t="array" aca="1" ref="N17" ca="1">IF(NOT(ISBLANK(T5W_SA[[#This Row],['#adm1+name]])),
OFFSET(Admin1_1[[#Headers],['#adm1+name]],MATCH(T5W_SA[[#This Row],['#adm1+name]],Admin1,0),1),
IF(ISNA(VLOOKUP(LEFT(T5W_SA[[#This Row],['#project+code_name]],15),LEFT(Cluster___Org___Projects[['#project+code_name]:['#project+id]],15),2,FALSE))&lt;&gt;"", "","")
)</f>
        <v/>
      </c>
      <c r="O17" s="2"/>
      <c r="P17" s="70" t="str" cm="1">
        <f t="array" ref="P17">IF(NOT(ISBLANK(T5W_SA[[#This Row],['#adm2+name]])),
CONCATENATE(T5W_SA[[#This Row],['#adm1+code]],"-",T5W_SA[[#This Row],['#adm2+name]]),
IF(ISNA(VLOOKUP(LEFT(T5W_SA[[#This Row],['#project+code_name]],15),LEFT(Cluster___Org___Projects[['#project+code_name]:['#project+id]],15),2,FALSE))&lt;&gt;"", "","")
)</f>
        <v/>
      </c>
      <c r="Q17" s="35" t="str" cm="1">
        <f t="array" ref="Q17">IF(NOT(ISBLANK(T5W_SA[[#This Row],['#adm2+name]])),
VLOOKUP(T5W_SA[[#This Row],['#meta+check_adm1code_adm2name]],Admin2_1[#All],5,FALSE),
IF(ISNA(VLOOKUP(LEFT(T5W_SA[[#This Row],['#project+code_name]],15),LEFT(Cluster___Org___Projects[['#project+code_name]:['#project+id]],15),2,FALSE))&lt;&gt;"", "","")
)</f>
        <v/>
      </c>
      <c r="R17" s="2"/>
      <c r="S17" s="70" t="str" cm="1">
        <f t="array" ref="S17">IF(NOT(ISBLANK(T5W_SA[[#This Row],['#adm3+name]])),
CONCATENATE(T5W_SA[[#This Row],['#adm2+code]],"-",T5W_SA[[#This Row],['#adm3+name]]),
IF(ISNA(VLOOKUP(LEFT(T5W_SA[[#This Row],['#project+code_name]],15),LEFT(Cluster___Org___Projects[['#project+code_name]:['#project+id]],15),2,FALSE))&lt;&gt;"", "","")
)</f>
        <v/>
      </c>
      <c r="T17" s="35" t="str" cm="1">
        <f t="array" ref="T17">IF(NOT(ISBLANK(T5W_SA[[#This Row],['#adm3+name]])),
VLOOKUP(T5W_SA[[#This Row],['#meta+check_adm2code_adm3name]],Admin3_1[#All],5,FALSE),
IF(ISNA(VLOOKUP(LEFT(T5W_SA[[#This Row],['#project+code_name]],15),LEFT(Cluster___Org___Projects[['#project+code_name]:['#project+id]],15),2,FALSE))&lt;&gt;"", "","")
)</f>
        <v/>
      </c>
      <c r="U17" s="57"/>
      <c r="V17" s="2"/>
      <c r="W17" s="29"/>
      <c r="X17" s="40"/>
      <c r="Y17" s="3"/>
      <c r="Z17" s="2"/>
      <c r="AA17" s="2"/>
      <c r="AB17" s="3" t="str" cm="1">
        <f t="array" ref="AB17">IF(T5W_SA[[#This Row],['#activity+name+selected]]&lt;&gt;"",VLOOKUP(LEFT(T5W_SA[[#This Row],['#activity+name+selected]],255),LEFT(Logframe[['#activity+name+selected]:['#activity+indicator+unit]],255),2,FALSE),"")</f>
        <v/>
      </c>
      <c r="AC17" s="3" t="str" cm="1">
        <f t="array" ref="AC17">IF(T5W_SA[[#This Row],['#activity+name+selected]]&lt;&gt;"",VLOOKUP(LEFT(T5W_SA[[#This Row],['#activity+name+selected]],255),LEFT(Logframe[['#activity+name+selected]:['#activity+indicator+unit]],255),5,FALSE),"")</f>
        <v/>
      </c>
      <c r="AD17" s="3" t="str" cm="1">
        <f t="array" ref="AD17">IF(T5W_SA[[#This Row],['#activity+name+selected]]&lt;&gt;"",VLOOKUP(LEFT(T5W_SA[[#This Row],['#activity+name+selected]],255),LEFT(Logframe[['#activity+name+selected]:['#direct+beneficiaries]],255),11,FALSE),"")</f>
        <v/>
      </c>
      <c r="AE17" s="38"/>
      <c r="AF17" s="5"/>
      <c r="AG17" s="6"/>
      <c r="AH17" s="44"/>
      <c r="AI17" s="126"/>
      <c r="AJ17" s="47"/>
      <c r="AK17" s="27"/>
      <c r="AL17" s="93"/>
      <c r="AM17" s="41"/>
      <c r="AN17" s="42"/>
      <c r="AO17" s="49"/>
      <c r="AP17" s="42"/>
      <c r="AQ17" s="27"/>
      <c r="AR17" s="52"/>
      <c r="AS17" s="27"/>
      <c r="AT17" s="52"/>
      <c r="AU17" s="27"/>
      <c r="AV17" s="27"/>
      <c r="AW17" s="1"/>
    </row>
    <row r="18" spans="1:49" x14ac:dyDescent="0.25">
      <c r="A18" s="4"/>
      <c r="B18" s="75"/>
      <c r="C18" s="2"/>
      <c r="D18" s="2"/>
      <c r="E18" s="2"/>
      <c r="F18" s="90" t="str">
        <f>IF(NOT(ISBLANK(T5W_SA[[#This Row],['#org+leader]])),VLOOKUP(T5W_SA[[#This Row],['#org+leader]],Organizaciones!$A:$C,3,FALSE),"")</f>
        <v/>
      </c>
      <c r="G18" s="3" t="str">
        <f>IF(AND(NOT(ISBLANK(T5W_SA[[#This Row],['#org+leader]])),T5W_SA[[#This Row],['#meta+hrp]]="Sí"),
VLOOKUP(CONCATENATE($A$1, " # ",VLOOKUP( T5W_SA[[#This Row],['#org+leader]],Clusters___Org[['#organization+name+selected]:['#meta+check_cluster_org]],2,FALSE)), Clusters___Org['#meta+check_cluster_org],1,FALSE),"")</f>
        <v/>
      </c>
      <c r="H18" s="2"/>
      <c r="I18" s="74" t="str" cm="1">
        <f t="array" ref="I18">IF(NOT(ISBLANK(T5W_SA[[#This Row],['#project+code_name]])),VALUE(VLOOKUP(LEFT(T5W_SA[[#This Row],['#project+code_name]],255),LEFT(Cluster___Org___Projects[['#project+code_name]:['#project+id]],255),2,FALSE)),"")</f>
        <v/>
      </c>
      <c r="J18"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8" s="2"/>
      <c r="L18" s="108" t="str">
        <f>IF(NOT(ISBLANK(T5W_SA[[#This Row],['#org+impl]])),VLOOKUP(T5W_SA[[#This Row],['#org+impl]],Organizaciones!$A:$C,3,FALSE),"")</f>
        <v/>
      </c>
      <c r="M18" s="1"/>
      <c r="N18" s="35" t="str" cm="1">
        <f t="array" aca="1" ref="N18" ca="1">IF(NOT(ISBLANK(T5W_SA[[#This Row],['#adm1+name]])),
OFFSET(Admin1_1[[#Headers],['#adm1+name]],MATCH(T5W_SA[[#This Row],['#adm1+name]],Admin1,0),1),
IF(ISNA(VLOOKUP(LEFT(T5W_SA[[#This Row],['#project+code_name]],15),LEFT(Cluster___Org___Projects[['#project+code_name]:['#project+id]],15),2,FALSE))&lt;&gt;"", "","")
)</f>
        <v/>
      </c>
      <c r="O18" s="2"/>
      <c r="P18" s="70" t="str" cm="1">
        <f t="array" ref="P18">IF(NOT(ISBLANK(T5W_SA[[#This Row],['#adm2+name]])),
CONCATENATE(T5W_SA[[#This Row],['#adm1+code]],"-",T5W_SA[[#This Row],['#adm2+name]]),
IF(ISNA(VLOOKUP(LEFT(T5W_SA[[#This Row],['#project+code_name]],15),LEFT(Cluster___Org___Projects[['#project+code_name]:['#project+id]],15),2,FALSE))&lt;&gt;"", "","")
)</f>
        <v/>
      </c>
      <c r="Q18" s="35" t="str" cm="1">
        <f t="array" ref="Q18">IF(NOT(ISBLANK(T5W_SA[[#This Row],['#adm2+name]])),
VLOOKUP(T5W_SA[[#This Row],['#meta+check_adm1code_adm2name]],Admin2_1[#All],5,FALSE),
IF(ISNA(VLOOKUP(LEFT(T5W_SA[[#This Row],['#project+code_name]],15),LEFT(Cluster___Org___Projects[['#project+code_name]:['#project+id]],15),2,FALSE))&lt;&gt;"", "","")
)</f>
        <v/>
      </c>
      <c r="R18" s="2"/>
      <c r="S18" s="70" t="str" cm="1">
        <f t="array" ref="S18">IF(NOT(ISBLANK(T5W_SA[[#This Row],['#adm3+name]])),
CONCATENATE(T5W_SA[[#This Row],['#adm2+code]],"-",T5W_SA[[#This Row],['#adm3+name]]),
IF(ISNA(VLOOKUP(LEFT(T5W_SA[[#This Row],['#project+code_name]],15),LEFT(Cluster___Org___Projects[['#project+code_name]:['#project+id]],15),2,FALSE))&lt;&gt;"", "","")
)</f>
        <v/>
      </c>
      <c r="T18" s="35" t="str" cm="1">
        <f t="array" ref="T18">IF(NOT(ISBLANK(T5W_SA[[#This Row],['#adm3+name]])),
VLOOKUP(T5W_SA[[#This Row],['#meta+check_adm2code_adm3name]],Admin3_1[#All],5,FALSE),
IF(ISNA(VLOOKUP(LEFT(T5W_SA[[#This Row],['#project+code_name]],15),LEFT(Cluster___Org___Projects[['#project+code_name]:['#project+id]],15),2,FALSE))&lt;&gt;"", "","")
)</f>
        <v/>
      </c>
      <c r="U18" s="57"/>
      <c r="V18" s="2"/>
      <c r="W18" s="29"/>
      <c r="X18" s="40"/>
      <c r="Y18" s="3"/>
      <c r="Z18" s="2"/>
      <c r="AA18" s="2"/>
      <c r="AB18" s="3" t="str" cm="1">
        <f t="array" ref="AB18">IF(T5W_SA[[#This Row],['#activity+name+selected]]&lt;&gt;"",VLOOKUP(LEFT(T5W_SA[[#This Row],['#activity+name+selected]],255),LEFT(Logframe[['#activity+name+selected]:['#activity+indicator+unit]],255),2,FALSE),"")</f>
        <v/>
      </c>
      <c r="AC18" s="3" t="str" cm="1">
        <f t="array" ref="AC18">IF(T5W_SA[[#This Row],['#activity+name+selected]]&lt;&gt;"",VLOOKUP(LEFT(T5W_SA[[#This Row],['#activity+name+selected]],255),LEFT(Logframe[['#activity+name+selected]:['#activity+indicator+unit]],255),5,FALSE),"")</f>
        <v/>
      </c>
      <c r="AD18" s="3" t="str" cm="1">
        <f t="array" ref="AD18">IF(T5W_SA[[#This Row],['#activity+name+selected]]&lt;&gt;"",VLOOKUP(LEFT(T5W_SA[[#This Row],['#activity+name+selected]],255),LEFT(Logframe[['#activity+name+selected]:['#direct+beneficiaries]],255),11,FALSE),"")</f>
        <v/>
      </c>
      <c r="AE18" s="38"/>
      <c r="AF18" s="5"/>
      <c r="AG18" s="6"/>
      <c r="AH18" s="44"/>
      <c r="AI18" s="126"/>
      <c r="AJ18" s="47"/>
      <c r="AK18" s="27"/>
      <c r="AL18" s="93"/>
      <c r="AM18" s="41"/>
      <c r="AN18" s="42"/>
      <c r="AO18" s="49"/>
      <c r="AP18" s="42"/>
      <c r="AQ18" s="27"/>
      <c r="AR18" s="52"/>
      <c r="AS18" s="27"/>
      <c r="AT18" s="52"/>
      <c r="AU18" s="27"/>
      <c r="AV18" s="27"/>
      <c r="AW18" s="1"/>
    </row>
    <row r="19" spans="1:49" x14ac:dyDescent="0.25">
      <c r="A19" s="4"/>
      <c r="B19" s="75"/>
      <c r="C19" s="2"/>
      <c r="D19" s="2"/>
      <c r="E19" s="2"/>
      <c r="F19" s="90" t="str">
        <f>IF(NOT(ISBLANK(T5W_SA[[#This Row],['#org+leader]])),VLOOKUP(T5W_SA[[#This Row],['#org+leader]],Organizaciones!$A:$C,3,FALSE),"")</f>
        <v/>
      </c>
      <c r="G19" s="3" t="str">
        <f>IF(AND(NOT(ISBLANK(T5W_SA[[#This Row],['#org+leader]])),T5W_SA[[#This Row],['#meta+hrp]]="Sí"),
VLOOKUP(CONCATENATE($A$1, " # ",VLOOKUP( T5W_SA[[#This Row],['#org+leader]],Clusters___Org[['#organization+name+selected]:['#meta+check_cluster_org]],2,FALSE)), Clusters___Org['#meta+check_cluster_org],1,FALSE),"")</f>
        <v/>
      </c>
      <c r="H19" s="2"/>
      <c r="I19" s="74" t="str" cm="1">
        <f t="array" ref="I19">IF(NOT(ISBLANK(T5W_SA[[#This Row],['#project+code_name]])),VALUE(VLOOKUP(LEFT(T5W_SA[[#This Row],['#project+code_name]],255),LEFT(Cluster___Org___Projects[['#project+code_name]:['#project+id]],255),2,FALSE)),"")</f>
        <v/>
      </c>
      <c r="J19"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19" s="2"/>
      <c r="L19" s="108" t="str">
        <f>IF(NOT(ISBLANK(T5W_SA[[#This Row],['#org+impl]])),VLOOKUP(T5W_SA[[#This Row],['#org+impl]],Organizaciones!$A:$C,3,FALSE),"")</f>
        <v/>
      </c>
      <c r="M19" s="1"/>
      <c r="N19" s="35" t="str" cm="1">
        <f t="array" aca="1" ref="N19" ca="1">IF(NOT(ISBLANK(T5W_SA[[#This Row],['#adm1+name]])),
OFFSET(Admin1_1[[#Headers],['#adm1+name]],MATCH(T5W_SA[[#This Row],['#adm1+name]],Admin1,0),1),
IF(ISNA(VLOOKUP(LEFT(T5W_SA[[#This Row],['#project+code_name]],15),LEFT(Cluster___Org___Projects[['#project+code_name]:['#project+id]],15),2,FALSE))&lt;&gt;"", "","")
)</f>
        <v/>
      </c>
      <c r="O19" s="2"/>
      <c r="P19" s="70" t="str" cm="1">
        <f t="array" ref="P19">IF(NOT(ISBLANK(T5W_SA[[#This Row],['#adm2+name]])),
CONCATENATE(T5W_SA[[#This Row],['#adm1+code]],"-",T5W_SA[[#This Row],['#adm2+name]]),
IF(ISNA(VLOOKUP(LEFT(T5W_SA[[#This Row],['#project+code_name]],15),LEFT(Cluster___Org___Projects[['#project+code_name]:['#project+id]],15),2,FALSE))&lt;&gt;"", "","")
)</f>
        <v/>
      </c>
      <c r="Q19" s="35" t="str" cm="1">
        <f t="array" ref="Q19">IF(NOT(ISBLANK(T5W_SA[[#This Row],['#adm2+name]])),
VLOOKUP(T5W_SA[[#This Row],['#meta+check_adm1code_adm2name]],Admin2_1[#All],5,FALSE),
IF(ISNA(VLOOKUP(LEFT(T5W_SA[[#This Row],['#project+code_name]],15),LEFT(Cluster___Org___Projects[['#project+code_name]:['#project+id]],15),2,FALSE))&lt;&gt;"", "","")
)</f>
        <v/>
      </c>
      <c r="R19" s="2"/>
      <c r="S19" s="70" t="str" cm="1">
        <f t="array" ref="S19">IF(NOT(ISBLANK(T5W_SA[[#This Row],['#adm3+name]])),
CONCATENATE(T5W_SA[[#This Row],['#adm2+code]],"-",T5W_SA[[#This Row],['#adm3+name]]),
IF(ISNA(VLOOKUP(LEFT(T5W_SA[[#This Row],['#project+code_name]],15),LEFT(Cluster___Org___Projects[['#project+code_name]:['#project+id]],15),2,FALSE))&lt;&gt;"", "","")
)</f>
        <v/>
      </c>
      <c r="T19" s="35" t="str" cm="1">
        <f t="array" ref="T19">IF(NOT(ISBLANK(T5W_SA[[#This Row],['#adm3+name]])),
VLOOKUP(T5W_SA[[#This Row],['#meta+check_adm2code_adm3name]],Admin3_1[#All],5,FALSE),
IF(ISNA(VLOOKUP(LEFT(T5W_SA[[#This Row],['#project+code_name]],15),LEFT(Cluster___Org___Projects[['#project+code_name]:['#project+id]],15),2,FALSE))&lt;&gt;"", "","")
)</f>
        <v/>
      </c>
      <c r="U19" s="57"/>
      <c r="V19" s="2"/>
      <c r="W19" s="29"/>
      <c r="X19" s="40"/>
      <c r="Y19" s="3"/>
      <c r="Z19" s="2"/>
      <c r="AA19" s="2"/>
      <c r="AB19" s="3" t="str" cm="1">
        <f t="array" ref="AB19">IF(T5W_SA[[#This Row],['#activity+name+selected]]&lt;&gt;"",VLOOKUP(LEFT(T5W_SA[[#This Row],['#activity+name+selected]],255),LEFT(Logframe[['#activity+name+selected]:['#activity+indicator+unit]],255),2,FALSE),"")</f>
        <v/>
      </c>
      <c r="AC19" s="3" t="str" cm="1">
        <f t="array" ref="AC19">IF(T5W_SA[[#This Row],['#activity+name+selected]]&lt;&gt;"",VLOOKUP(LEFT(T5W_SA[[#This Row],['#activity+name+selected]],255),LEFT(Logframe[['#activity+name+selected]:['#activity+indicator+unit]],255),5,FALSE),"")</f>
        <v/>
      </c>
      <c r="AD19" s="3" t="str" cm="1">
        <f t="array" ref="AD19">IF(T5W_SA[[#This Row],['#activity+name+selected]]&lt;&gt;"",VLOOKUP(LEFT(T5W_SA[[#This Row],['#activity+name+selected]],255),LEFT(Logframe[['#activity+name+selected]:['#direct+beneficiaries]],255),11,FALSE),"")</f>
        <v/>
      </c>
      <c r="AE19" s="38"/>
      <c r="AF19" s="5"/>
      <c r="AG19" s="6"/>
      <c r="AH19" s="44"/>
      <c r="AI19" s="126"/>
      <c r="AJ19" s="47"/>
      <c r="AK19" s="27"/>
      <c r="AL19" s="93"/>
      <c r="AM19" s="41"/>
      <c r="AN19" s="42"/>
      <c r="AO19" s="49"/>
      <c r="AP19" s="42"/>
      <c r="AQ19" s="27"/>
      <c r="AR19" s="52"/>
      <c r="AS19" s="27"/>
      <c r="AT19" s="52"/>
      <c r="AU19" s="27"/>
      <c r="AV19" s="27"/>
      <c r="AW19" s="1"/>
    </row>
    <row r="20" spans="1:49" x14ac:dyDescent="0.25">
      <c r="A20" s="4"/>
      <c r="B20" s="75"/>
      <c r="C20" s="2"/>
      <c r="D20" s="2"/>
      <c r="E20" s="2"/>
      <c r="F20" s="90" t="str">
        <f>IF(NOT(ISBLANK(T5W_SA[[#This Row],['#org+leader]])),VLOOKUP(T5W_SA[[#This Row],['#org+leader]],Organizaciones!$A:$C,3,FALSE),"")</f>
        <v/>
      </c>
      <c r="G20" s="3" t="str">
        <f>IF(AND(NOT(ISBLANK(T5W_SA[[#This Row],['#org+leader]])),T5W_SA[[#This Row],['#meta+hrp]]="Sí"),
VLOOKUP(CONCATENATE($A$1, " # ",VLOOKUP( T5W_SA[[#This Row],['#org+leader]],Clusters___Org[['#organization+name+selected]:['#meta+check_cluster_org]],2,FALSE)), Clusters___Org['#meta+check_cluster_org],1,FALSE),"")</f>
        <v/>
      </c>
      <c r="H20" s="2"/>
      <c r="I20" s="74" t="str" cm="1">
        <f t="array" ref="I20">IF(NOT(ISBLANK(T5W_SA[[#This Row],['#project+code_name]])),VALUE(VLOOKUP(LEFT(T5W_SA[[#This Row],['#project+code_name]],255),LEFT(Cluster___Org___Projects[['#project+code_name]:['#project+id]],255),2,FALSE)),"")</f>
        <v/>
      </c>
      <c r="J20"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0" s="2"/>
      <c r="L20" s="108" t="str">
        <f>IF(NOT(ISBLANK(T5W_SA[[#This Row],['#org+impl]])),VLOOKUP(T5W_SA[[#This Row],['#org+impl]],Organizaciones!$A:$C,3,FALSE),"")</f>
        <v/>
      </c>
      <c r="M20" s="1"/>
      <c r="N20" s="35" t="str" cm="1">
        <f t="array" aca="1" ref="N20" ca="1">IF(NOT(ISBLANK(T5W_SA[[#This Row],['#adm1+name]])),
OFFSET(Admin1_1[[#Headers],['#adm1+name]],MATCH(T5W_SA[[#This Row],['#adm1+name]],Admin1,0),1),
IF(ISNA(VLOOKUP(LEFT(T5W_SA[[#This Row],['#project+code_name]],15),LEFT(Cluster___Org___Projects[['#project+code_name]:['#project+id]],15),2,FALSE))&lt;&gt;"", "","")
)</f>
        <v/>
      </c>
      <c r="O20" s="2"/>
      <c r="P20" s="70" t="str" cm="1">
        <f t="array" ref="P20">IF(NOT(ISBLANK(T5W_SA[[#This Row],['#adm2+name]])),
CONCATENATE(T5W_SA[[#This Row],['#adm1+code]],"-",T5W_SA[[#This Row],['#adm2+name]]),
IF(ISNA(VLOOKUP(LEFT(T5W_SA[[#This Row],['#project+code_name]],15),LEFT(Cluster___Org___Projects[['#project+code_name]:['#project+id]],15),2,FALSE))&lt;&gt;"", "","")
)</f>
        <v/>
      </c>
      <c r="Q20" s="35" t="str" cm="1">
        <f t="array" ref="Q20">IF(NOT(ISBLANK(T5W_SA[[#This Row],['#adm2+name]])),
VLOOKUP(T5W_SA[[#This Row],['#meta+check_adm1code_adm2name]],Admin2_1[#All],5,FALSE),
IF(ISNA(VLOOKUP(LEFT(T5W_SA[[#This Row],['#project+code_name]],15),LEFT(Cluster___Org___Projects[['#project+code_name]:['#project+id]],15),2,FALSE))&lt;&gt;"", "","")
)</f>
        <v/>
      </c>
      <c r="R20" s="2"/>
      <c r="S20" s="70" t="str" cm="1">
        <f t="array" ref="S20">IF(NOT(ISBLANK(T5W_SA[[#This Row],['#adm3+name]])),
CONCATENATE(T5W_SA[[#This Row],['#adm2+code]],"-",T5W_SA[[#This Row],['#adm3+name]]),
IF(ISNA(VLOOKUP(LEFT(T5W_SA[[#This Row],['#project+code_name]],15),LEFT(Cluster___Org___Projects[['#project+code_name]:['#project+id]],15),2,FALSE))&lt;&gt;"", "","")
)</f>
        <v/>
      </c>
      <c r="T20" s="35" t="str" cm="1">
        <f t="array" ref="T20">IF(NOT(ISBLANK(T5W_SA[[#This Row],['#adm3+name]])),
VLOOKUP(T5W_SA[[#This Row],['#meta+check_adm2code_adm3name]],Admin3_1[#All],5,FALSE),
IF(ISNA(VLOOKUP(LEFT(T5W_SA[[#This Row],['#project+code_name]],15),LEFT(Cluster___Org___Projects[['#project+code_name]:['#project+id]],15),2,FALSE))&lt;&gt;"", "","")
)</f>
        <v/>
      </c>
      <c r="U20" s="57"/>
      <c r="V20" s="2"/>
      <c r="W20" s="29"/>
      <c r="X20" s="40"/>
      <c r="Y20" s="3"/>
      <c r="Z20" s="2"/>
      <c r="AA20" s="2"/>
      <c r="AB20" s="3" t="str" cm="1">
        <f t="array" ref="AB20">IF(T5W_SA[[#This Row],['#activity+name+selected]]&lt;&gt;"",VLOOKUP(LEFT(T5W_SA[[#This Row],['#activity+name+selected]],255),LEFT(Logframe[['#activity+name+selected]:['#activity+indicator+unit]],255),2,FALSE),"")</f>
        <v/>
      </c>
      <c r="AC20" s="3" t="str" cm="1">
        <f t="array" ref="AC20">IF(T5W_SA[[#This Row],['#activity+name+selected]]&lt;&gt;"",VLOOKUP(LEFT(T5W_SA[[#This Row],['#activity+name+selected]],255),LEFT(Logframe[['#activity+name+selected]:['#activity+indicator+unit]],255),5,FALSE),"")</f>
        <v/>
      </c>
      <c r="AD20" s="3" t="str" cm="1">
        <f t="array" ref="AD20">IF(T5W_SA[[#This Row],['#activity+name+selected]]&lt;&gt;"",VLOOKUP(LEFT(T5W_SA[[#This Row],['#activity+name+selected]],255),LEFT(Logframe[['#activity+name+selected]:['#direct+beneficiaries]],255),11,FALSE),"")</f>
        <v/>
      </c>
      <c r="AE20" s="38"/>
      <c r="AF20" s="5"/>
      <c r="AG20" s="6"/>
      <c r="AH20" s="44"/>
      <c r="AI20" s="126"/>
      <c r="AJ20" s="47"/>
      <c r="AK20" s="27"/>
      <c r="AL20" s="93"/>
      <c r="AM20" s="41"/>
      <c r="AN20" s="42"/>
      <c r="AO20" s="49"/>
      <c r="AP20" s="42"/>
      <c r="AQ20" s="27"/>
      <c r="AR20" s="52"/>
      <c r="AS20" s="27"/>
      <c r="AT20" s="52"/>
      <c r="AU20" s="27"/>
      <c r="AV20" s="27"/>
      <c r="AW20" s="1"/>
    </row>
    <row r="21" spans="1:49" x14ac:dyDescent="0.25">
      <c r="A21" s="4"/>
      <c r="B21" s="75"/>
      <c r="C21" s="2"/>
      <c r="D21" s="2"/>
      <c r="E21" s="2"/>
      <c r="F21" s="90" t="str">
        <f>IF(NOT(ISBLANK(T5W_SA[[#This Row],['#org+leader]])),VLOOKUP(T5W_SA[[#This Row],['#org+leader]],Organizaciones!$A:$C,3,FALSE),"")</f>
        <v/>
      </c>
      <c r="G21" s="3" t="str">
        <f>IF(AND(NOT(ISBLANK(T5W_SA[[#This Row],['#org+leader]])),T5W_SA[[#This Row],['#meta+hrp]]="Sí"),
VLOOKUP(CONCATENATE($A$1, " # ",VLOOKUP( T5W_SA[[#This Row],['#org+leader]],Clusters___Org[['#organization+name+selected]:['#meta+check_cluster_org]],2,FALSE)), Clusters___Org['#meta+check_cluster_org],1,FALSE),"")</f>
        <v/>
      </c>
      <c r="H21" s="2"/>
      <c r="I21" s="74" t="str" cm="1">
        <f t="array" ref="I21">IF(NOT(ISBLANK(T5W_SA[[#This Row],['#project+code_name]])),VALUE(VLOOKUP(LEFT(T5W_SA[[#This Row],['#project+code_name]],255),LEFT(Cluster___Org___Projects[['#project+code_name]:['#project+id]],255),2,FALSE)),"")</f>
        <v/>
      </c>
      <c r="J21"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1" s="2"/>
      <c r="L21" s="108" t="str">
        <f>IF(NOT(ISBLANK(T5W_SA[[#This Row],['#org+impl]])),VLOOKUP(T5W_SA[[#This Row],['#org+impl]],Organizaciones!$A:$C,3,FALSE),"")</f>
        <v/>
      </c>
      <c r="M21" s="1"/>
      <c r="N21" s="35" t="str" cm="1">
        <f t="array" aca="1" ref="N21" ca="1">IF(NOT(ISBLANK(T5W_SA[[#This Row],['#adm1+name]])),
OFFSET(Admin1_1[[#Headers],['#adm1+name]],MATCH(T5W_SA[[#This Row],['#adm1+name]],Admin1,0),1),
IF(ISNA(VLOOKUP(LEFT(T5W_SA[[#This Row],['#project+code_name]],15),LEFT(Cluster___Org___Projects[['#project+code_name]:['#project+id]],15),2,FALSE))&lt;&gt;"", "","")
)</f>
        <v/>
      </c>
      <c r="O21" s="2"/>
      <c r="P21" s="70" t="str" cm="1">
        <f t="array" ref="P21">IF(NOT(ISBLANK(T5W_SA[[#This Row],['#adm2+name]])),
CONCATENATE(T5W_SA[[#This Row],['#adm1+code]],"-",T5W_SA[[#This Row],['#adm2+name]]),
IF(ISNA(VLOOKUP(LEFT(T5W_SA[[#This Row],['#project+code_name]],15),LEFT(Cluster___Org___Projects[['#project+code_name]:['#project+id]],15),2,FALSE))&lt;&gt;"", "","")
)</f>
        <v/>
      </c>
      <c r="Q21" s="35" t="str" cm="1">
        <f t="array" ref="Q21">IF(NOT(ISBLANK(T5W_SA[[#This Row],['#adm2+name]])),
VLOOKUP(T5W_SA[[#This Row],['#meta+check_adm1code_adm2name]],Admin2_1[#All],5,FALSE),
IF(ISNA(VLOOKUP(LEFT(T5W_SA[[#This Row],['#project+code_name]],15),LEFT(Cluster___Org___Projects[['#project+code_name]:['#project+id]],15),2,FALSE))&lt;&gt;"", "","")
)</f>
        <v/>
      </c>
      <c r="R21" s="2"/>
      <c r="S21" s="70" t="str" cm="1">
        <f t="array" ref="S21">IF(NOT(ISBLANK(T5W_SA[[#This Row],['#adm3+name]])),
CONCATENATE(T5W_SA[[#This Row],['#adm2+code]],"-",T5W_SA[[#This Row],['#adm3+name]]),
IF(ISNA(VLOOKUP(LEFT(T5W_SA[[#This Row],['#project+code_name]],15),LEFT(Cluster___Org___Projects[['#project+code_name]:['#project+id]],15),2,FALSE))&lt;&gt;"", "","")
)</f>
        <v/>
      </c>
      <c r="T21" s="35" t="str" cm="1">
        <f t="array" ref="T21">IF(NOT(ISBLANK(T5W_SA[[#This Row],['#adm3+name]])),
VLOOKUP(T5W_SA[[#This Row],['#meta+check_adm2code_adm3name]],Admin3_1[#All],5,FALSE),
IF(ISNA(VLOOKUP(LEFT(T5W_SA[[#This Row],['#project+code_name]],15),LEFT(Cluster___Org___Projects[['#project+code_name]:['#project+id]],15),2,FALSE))&lt;&gt;"", "","")
)</f>
        <v/>
      </c>
      <c r="U21" s="57"/>
      <c r="V21" s="2"/>
      <c r="W21" s="29"/>
      <c r="X21" s="40"/>
      <c r="Y21" s="3"/>
      <c r="Z21" s="2"/>
      <c r="AA21" s="2"/>
      <c r="AB21" s="3" t="str" cm="1">
        <f t="array" ref="AB21">IF(T5W_SA[[#This Row],['#activity+name+selected]]&lt;&gt;"",VLOOKUP(LEFT(T5W_SA[[#This Row],['#activity+name+selected]],255),LEFT(Logframe[['#activity+name+selected]:['#activity+indicator+unit]],255),2,FALSE),"")</f>
        <v/>
      </c>
      <c r="AC21" s="3" t="str" cm="1">
        <f t="array" ref="AC21">IF(T5W_SA[[#This Row],['#activity+name+selected]]&lt;&gt;"",VLOOKUP(LEFT(T5W_SA[[#This Row],['#activity+name+selected]],255),LEFT(Logframe[['#activity+name+selected]:['#activity+indicator+unit]],255),5,FALSE),"")</f>
        <v/>
      </c>
      <c r="AD21" s="3" t="str" cm="1">
        <f t="array" ref="AD21">IF(T5W_SA[[#This Row],['#activity+name+selected]]&lt;&gt;"",VLOOKUP(LEFT(T5W_SA[[#This Row],['#activity+name+selected]],255),LEFT(Logframe[['#activity+name+selected]:['#direct+beneficiaries]],255),11,FALSE),"")</f>
        <v/>
      </c>
      <c r="AE21" s="38"/>
      <c r="AF21" s="5"/>
      <c r="AG21" s="6"/>
      <c r="AH21" s="44"/>
      <c r="AI21" s="126"/>
      <c r="AJ21" s="47"/>
      <c r="AK21" s="27"/>
      <c r="AL21" s="93"/>
      <c r="AM21" s="41"/>
      <c r="AN21" s="42"/>
      <c r="AO21" s="49"/>
      <c r="AP21" s="42"/>
      <c r="AQ21" s="27"/>
      <c r="AR21" s="52"/>
      <c r="AS21" s="27"/>
      <c r="AT21" s="52"/>
      <c r="AU21" s="27"/>
      <c r="AV21" s="27"/>
      <c r="AW21" s="1"/>
    </row>
    <row r="22" spans="1:49" x14ac:dyDescent="0.25">
      <c r="A22" s="4"/>
      <c r="B22" s="75"/>
      <c r="C22" s="2"/>
      <c r="D22" s="2"/>
      <c r="E22" s="2"/>
      <c r="F22" s="90" t="str">
        <f>IF(NOT(ISBLANK(T5W_SA[[#This Row],['#org+leader]])),VLOOKUP(T5W_SA[[#This Row],['#org+leader]],Organizaciones!$A:$C,3,FALSE),"")</f>
        <v/>
      </c>
      <c r="G22" s="3" t="str">
        <f>IF(AND(NOT(ISBLANK(T5W_SA[[#This Row],['#org+leader]])),T5W_SA[[#This Row],['#meta+hrp]]="Sí"),
VLOOKUP(CONCATENATE($A$1, " # ",VLOOKUP( T5W_SA[[#This Row],['#org+leader]],Clusters___Org[['#organization+name+selected]:['#meta+check_cluster_org]],2,FALSE)), Clusters___Org['#meta+check_cluster_org],1,FALSE),"")</f>
        <v/>
      </c>
      <c r="H22" s="2"/>
      <c r="I22" s="74" t="str" cm="1">
        <f t="array" ref="I22">IF(NOT(ISBLANK(T5W_SA[[#This Row],['#project+code_name]])),VALUE(VLOOKUP(LEFT(T5W_SA[[#This Row],['#project+code_name]],255),LEFT(Cluster___Org___Projects[['#project+code_name]:['#project+id]],255),2,FALSE)),"")</f>
        <v/>
      </c>
      <c r="J22"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2" s="2"/>
      <c r="L22" s="108" t="str">
        <f>IF(NOT(ISBLANK(T5W_SA[[#This Row],['#org+impl]])),VLOOKUP(T5W_SA[[#This Row],['#org+impl]],Organizaciones!$A:$C,3,FALSE),"")</f>
        <v/>
      </c>
      <c r="M22" s="1"/>
      <c r="N22" s="35" t="str" cm="1">
        <f t="array" aca="1" ref="N22" ca="1">IF(NOT(ISBLANK(T5W_SA[[#This Row],['#adm1+name]])),
OFFSET(Admin1_1[[#Headers],['#adm1+name]],MATCH(T5W_SA[[#This Row],['#adm1+name]],Admin1,0),1),
IF(ISNA(VLOOKUP(LEFT(T5W_SA[[#This Row],['#project+code_name]],15),LEFT(Cluster___Org___Projects[['#project+code_name]:['#project+id]],15),2,FALSE))&lt;&gt;"", "","")
)</f>
        <v/>
      </c>
      <c r="O22" s="2"/>
      <c r="P22" s="70" t="str" cm="1">
        <f t="array" ref="P22">IF(NOT(ISBLANK(T5W_SA[[#This Row],['#adm2+name]])),
CONCATENATE(T5W_SA[[#This Row],['#adm1+code]],"-",T5W_SA[[#This Row],['#adm2+name]]),
IF(ISNA(VLOOKUP(LEFT(T5W_SA[[#This Row],['#project+code_name]],15),LEFT(Cluster___Org___Projects[['#project+code_name]:['#project+id]],15),2,FALSE))&lt;&gt;"", "","")
)</f>
        <v/>
      </c>
      <c r="Q22" s="35" t="str" cm="1">
        <f t="array" ref="Q22">IF(NOT(ISBLANK(T5W_SA[[#This Row],['#adm2+name]])),
VLOOKUP(T5W_SA[[#This Row],['#meta+check_adm1code_adm2name]],Admin2_1[#All],5,FALSE),
IF(ISNA(VLOOKUP(LEFT(T5W_SA[[#This Row],['#project+code_name]],15),LEFT(Cluster___Org___Projects[['#project+code_name]:['#project+id]],15),2,FALSE))&lt;&gt;"", "","")
)</f>
        <v/>
      </c>
      <c r="R22" s="2"/>
      <c r="S22" s="70" t="str" cm="1">
        <f t="array" ref="S22">IF(NOT(ISBLANK(T5W_SA[[#This Row],['#adm3+name]])),
CONCATENATE(T5W_SA[[#This Row],['#adm2+code]],"-",T5W_SA[[#This Row],['#adm3+name]]),
IF(ISNA(VLOOKUP(LEFT(T5W_SA[[#This Row],['#project+code_name]],15),LEFT(Cluster___Org___Projects[['#project+code_name]:['#project+id]],15),2,FALSE))&lt;&gt;"", "","")
)</f>
        <v/>
      </c>
      <c r="T22" s="35" t="str" cm="1">
        <f t="array" ref="T22">IF(NOT(ISBLANK(T5W_SA[[#This Row],['#adm3+name]])),
VLOOKUP(T5W_SA[[#This Row],['#meta+check_adm2code_adm3name]],Admin3_1[#All],5,FALSE),
IF(ISNA(VLOOKUP(LEFT(T5W_SA[[#This Row],['#project+code_name]],15),LEFT(Cluster___Org___Projects[['#project+code_name]:['#project+id]],15),2,FALSE))&lt;&gt;"", "","")
)</f>
        <v/>
      </c>
      <c r="U22" s="57"/>
      <c r="V22" s="2"/>
      <c r="W22" s="29"/>
      <c r="X22" s="40"/>
      <c r="Y22" s="3"/>
      <c r="Z22" s="2"/>
      <c r="AA22" s="2"/>
      <c r="AB22" s="3" t="str" cm="1">
        <f t="array" ref="AB22">IF(T5W_SA[[#This Row],['#activity+name+selected]]&lt;&gt;"",VLOOKUP(LEFT(T5W_SA[[#This Row],['#activity+name+selected]],255),LEFT(Logframe[['#activity+name+selected]:['#activity+indicator+unit]],255),2,FALSE),"")</f>
        <v/>
      </c>
      <c r="AC22" s="3" t="str" cm="1">
        <f t="array" ref="AC22">IF(T5W_SA[[#This Row],['#activity+name+selected]]&lt;&gt;"",VLOOKUP(LEFT(T5W_SA[[#This Row],['#activity+name+selected]],255),LEFT(Logframe[['#activity+name+selected]:['#activity+indicator+unit]],255),5,FALSE),"")</f>
        <v/>
      </c>
      <c r="AD22" s="3" t="str" cm="1">
        <f t="array" ref="AD22">IF(T5W_SA[[#This Row],['#activity+name+selected]]&lt;&gt;"",VLOOKUP(LEFT(T5W_SA[[#This Row],['#activity+name+selected]],255),LEFT(Logframe[['#activity+name+selected]:['#direct+beneficiaries]],255),11,FALSE),"")</f>
        <v/>
      </c>
      <c r="AE22" s="38"/>
      <c r="AF22" s="5"/>
      <c r="AG22" s="6"/>
      <c r="AH22" s="44"/>
      <c r="AI22" s="126"/>
      <c r="AJ22" s="47"/>
      <c r="AK22" s="27"/>
      <c r="AL22" s="93"/>
      <c r="AM22" s="41"/>
      <c r="AN22" s="42"/>
      <c r="AO22" s="49"/>
      <c r="AP22" s="42"/>
      <c r="AQ22" s="27"/>
      <c r="AR22" s="52"/>
      <c r="AS22" s="27"/>
      <c r="AT22" s="52"/>
      <c r="AU22" s="27"/>
      <c r="AV22" s="27"/>
      <c r="AW22" s="1"/>
    </row>
    <row r="23" spans="1:49" x14ac:dyDescent="0.25">
      <c r="A23" s="4"/>
      <c r="B23" s="75"/>
      <c r="C23" s="2"/>
      <c r="D23" s="2"/>
      <c r="E23" s="2"/>
      <c r="F23" s="90" t="str">
        <f>IF(NOT(ISBLANK(T5W_SA[[#This Row],['#org+leader]])),VLOOKUP(T5W_SA[[#This Row],['#org+leader]],Organizaciones!$A:$C,3,FALSE),"")</f>
        <v/>
      </c>
      <c r="G23" s="3" t="str">
        <f>IF(AND(NOT(ISBLANK(T5W_SA[[#This Row],['#org+leader]])),T5W_SA[[#This Row],['#meta+hrp]]="Sí"),
VLOOKUP(CONCATENATE($A$1, " # ",VLOOKUP( T5W_SA[[#This Row],['#org+leader]],Clusters___Org[['#organization+name+selected]:['#meta+check_cluster_org]],2,FALSE)), Clusters___Org['#meta+check_cluster_org],1,FALSE),"")</f>
        <v/>
      </c>
      <c r="H23" s="2"/>
      <c r="I23" s="74" t="str" cm="1">
        <f t="array" ref="I23">IF(NOT(ISBLANK(T5W_SA[[#This Row],['#project+code_name]])),VALUE(VLOOKUP(LEFT(T5W_SA[[#This Row],['#project+code_name]],255),LEFT(Cluster___Org___Projects[['#project+code_name]:['#project+id]],255),2,FALSE)),"")</f>
        <v/>
      </c>
      <c r="J23"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3" s="2"/>
      <c r="L23" s="108" t="str">
        <f>IF(NOT(ISBLANK(T5W_SA[[#This Row],['#org+impl]])),VLOOKUP(T5W_SA[[#This Row],['#org+impl]],Organizaciones!$A:$C,3,FALSE),"")</f>
        <v/>
      </c>
      <c r="M23" s="1"/>
      <c r="N23" s="35" t="str" cm="1">
        <f t="array" aca="1" ref="N23" ca="1">IF(NOT(ISBLANK(T5W_SA[[#This Row],['#adm1+name]])),
OFFSET(Admin1_1[[#Headers],['#adm1+name]],MATCH(T5W_SA[[#This Row],['#adm1+name]],Admin1,0),1),
IF(ISNA(VLOOKUP(LEFT(T5W_SA[[#This Row],['#project+code_name]],15),LEFT(Cluster___Org___Projects[['#project+code_name]:['#project+id]],15),2,FALSE))&lt;&gt;"", "","")
)</f>
        <v/>
      </c>
      <c r="O23" s="2"/>
      <c r="P23" s="70" t="str" cm="1">
        <f t="array" ref="P23">IF(NOT(ISBLANK(T5W_SA[[#This Row],['#adm2+name]])),
CONCATENATE(T5W_SA[[#This Row],['#adm1+code]],"-",T5W_SA[[#This Row],['#adm2+name]]),
IF(ISNA(VLOOKUP(LEFT(T5W_SA[[#This Row],['#project+code_name]],15),LEFT(Cluster___Org___Projects[['#project+code_name]:['#project+id]],15),2,FALSE))&lt;&gt;"", "","")
)</f>
        <v/>
      </c>
      <c r="Q23" s="35" t="str" cm="1">
        <f t="array" ref="Q23">IF(NOT(ISBLANK(T5W_SA[[#This Row],['#adm2+name]])),
VLOOKUP(T5W_SA[[#This Row],['#meta+check_adm1code_adm2name]],Admin2_1[#All],5,FALSE),
IF(ISNA(VLOOKUP(LEFT(T5W_SA[[#This Row],['#project+code_name]],15),LEFT(Cluster___Org___Projects[['#project+code_name]:['#project+id]],15),2,FALSE))&lt;&gt;"", "","")
)</f>
        <v/>
      </c>
      <c r="R23" s="2"/>
      <c r="S23" s="70" t="str" cm="1">
        <f t="array" ref="S23">IF(NOT(ISBLANK(T5W_SA[[#This Row],['#adm3+name]])),
CONCATENATE(T5W_SA[[#This Row],['#adm2+code]],"-",T5W_SA[[#This Row],['#adm3+name]]),
IF(ISNA(VLOOKUP(LEFT(T5W_SA[[#This Row],['#project+code_name]],15),LEFT(Cluster___Org___Projects[['#project+code_name]:['#project+id]],15),2,FALSE))&lt;&gt;"", "","")
)</f>
        <v/>
      </c>
      <c r="T23" s="35" t="str" cm="1">
        <f t="array" ref="T23">IF(NOT(ISBLANK(T5W_SA[[#This Row],['#adm3+name]])),
VLOOKUP(T5W_SA[[#This Row],['#meta+check_adm2code_adm3name]],Admin3_1[#All],5,FALSE),
IF(ISNA(VLOOKUP(LEFT(T5W_SA[[#This Row],['#project+code_name]],15),LEFT(Cluster___Org___Projects[['#project+code_name]:['#project+id]],15),2,FALSE))&lt;&gt;"", "","")
)</f>
        <v/>
      </c>
      <c r="U23" s="57"/>
      <c r="V23" s="2"/>
      <c r="W23" s="29"/>
      <c r="X23" s="40"/>
      <c r="Y23" s="3"/>
      <c r="Z23" s="2"/>
      <c r="AA23" s="2"/>
      <c r="AB23" s="3" t="str" cm="1">
        <f t="array" ref="AB23">IF(T5W_SA[[#This Row],['#activity+name+selected]]&lt;&gt;"",VLOOKUP(LEFT(T5W_SA[[#This Row],['#activity+name+selected]],255),LEFT(Logframe[['#activity+name+selected]:['#activity+indicator+unit]],255),2,FALSE),"")</f>
        <v/>
      </c>
      <c r="AC23" s="3" t="str" cm="1">
        <f t="array" ref="AC23">IF(T5W_SA[[#This Row],['#activity+name+selected]]&lt;&gt;"",VLOOKUP(LEFT(T5W_SA[[#This Row],['#activity+name+selected]],255),LEFT(Logframe[['#activity+name+selected]:['#activity+indicator+unit]],255),5,FALSE),"")</f>
        <v/>
      </c>
      <c r="AD23" s="3" t="str" cm="1">
        <f t="array" ref="AD23">IF(T5W_SA[[#This Row],['#activity+name+selected]]&lt;&gt;"",VLOOKUP(LEFT(T5W_SA[[#This Row],['#activity+name+selected]],255),LEFT(Logframe[['#activity+name+selected]:['#direct+beneficiaries]],255),11,FALSE),"")</f>
        <v/>
      </c>
      <c r="AE23" s="38"/>
      <c r="AF23" s="5"/>
      <c r="AG23" s="6"/>
      <c r="AH23" s="44"/>
      <c r="AI23" s="126"/>
      <c r="AJ23" s="47"/>
      <c r="AK23" s="27"/>
      <c r="AL23" s="93"/>
      <c r="AM23" s="41"/>
      <c r="AN23" s="42"/>
      <c r="AO23" s="49"/>
      <c r="AP23" s="42"/>
      <c r="AQ23" s="27"/>
      <c r="AR23" s="52"/>
      <c r="AS23" s="27"/>
      <c r="AT23" s="52"/>
      <c r="AU23" s="27"/>
      <c r="AV23" s="27"/>
      <c r="AW23" s="1"/>
    </row>
    <row r="24" spans="1:49" x14ac:dyDescent="0.25">
      <c r="A24" s="4"/>
      <c r="B24" s="75"/>
      <c r="C24" s="2"/>
      <c r="D24" s="2"/>
      <c r="E24" s="2"/>
      <c r="F24" s="90" t="str">
        <f>IF(NOT(ISBLANK(T5W_SA[[#This Row],['#org+leader]])),VLOOKUP(T5W_SA[[#This Row],['#org+leader]],Organizaciones!$A:$C,3,FALSE),"")</f>
        <v/>
      </c>
      <c r="G24" s="3" t="str">
        <f>IF(AND(NOT(ISBLANK(T5W_SA[[#This Row],['#org+leader]])),T5W_SA[[#This Row],['#meta+hrp]]="Sí"),
VLOOKUP(CONCATENATE($A$1, " # ",VLOOKUP( T5W_SA[[#This Row],['#org+leader]],Clusters___Org[['#organization+name+selected]:['#meta+check_cluster_org]],2,FALSE)), Clusters___Org['#meta+check_cluster_org],1,FALSE),"")</f>
        <v/>
      </c>
      <c r="H24" s="2"/>
      <c r="I24" s="74" t="str" cm="1">
        <f t="array" ref="I24">IF(NOT(ISBLANK(T5W_SA[[#This Row],['#project+code_name]])),VALUE(VLOOKUP(LEFT(T5W_SA[[#This Row],['#project+code_name]],255),LEFT(Cluster___Org___Projects[['#project+code_name]:['#project+id]],255),2,FALSE)),"")</f>
        <v/>
      </c>
      <c r="J24"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4" s="2"/>
      <c r="L24" s="108" t="str">
        <f>IF(NOT(ISBLANK(T5W_SA[[#This Row],['#org+impl]])),VLOOKUP(T5W_SA[[#This Row],['#org+impl]],Organizaciones!$A:$C,3,FALSE),"")</f>
        <v/>
      </c>
      <c r="M24" s="1"/>
      <c r="N24" s="35" t="str" cm="1">
        <f t="array" aca="1" ref="N24" ca="1">IF(NOT(ISBLANK(T5W_SA[[#This Row],['#adm1+name]])),
OFFSET(Admin1_1[[#Headers],['#adm1+name]],MATCH(T5W_SA[[#This Row],['#adm1+name]],Admin1,0),1),
IF(ISNA(VLOOKUP(LEFT(T5W_SA[[#This Row],['#project+code_name]],15),LEFT(Cluster___Org___Projects[['#project+code_name]:['#project+id]],15),2,FALSE))&lt;&gt;"", "","")
)</f>
        <v/>
      </c>
      <c r="O24" s="2"/>
      <c r="P24" s="70" t="str" cm="1">
        <f t="array" ref="P24">IF(NOT(ISBLANK(T5W_SA[[#This Row],['#adm2+name]])),
CONCATENATE(T5W_SA[[#This Row],['#adm1+code]],"-",T5W_SA[[#This Row],['#adm2+name]]),
IF(ISNA(VLOOKUP(LEFT(T5W_SA[[#This Row],['#project+code_name]],15),LEFT(Cluster___Org___Projects[['#project+code_name]:['#project+id]],15),2,FALSE))&lt;&gt;"", "","")
)</f>
        <v/>
      </c>
      <c r="Q24" s="35" t="str" cm="1">
        <f t="array" ref="Q24">IF(NOT(ISBLANK(T5W_SA[[#This Row],['#adm2+name]])),
VLOOKUP(T5W_SA[[#This Row],['#meta+check_adm1code_adm2name]],Admin2_1[#All],5,FALSE),
IF(ISNA(VLOOKUP(LEFT(T5W_SA[[#This Row],['#project+code_name]],15),LEFT(Cluster___Org___Projects[['#project+code_name]:['#project+id]],15),2,FALSE))&lt;&gt;"", "","")
)</f>
        <v/>
      </c>
      <c r="R24" s="2"/>
      <c r="S24" s="70" t="str" cm="1">
        <f t="array" ref="S24">IF(NOT(ISBLANK(T5W_SA[[#This Row],['#adm3+name]])),
CONCATENATE(T5W_SA[[#This Row],['#adm2+code]],"-",T5W_SA[[#This Row],['#adm3+name]]),
IF(ISNA(VLOOKUP(LEFT(T5W_SA[[#This Row],['#project+code_name]],15),LEFT(Cluster___Org___Projects[['#project+code_name]:['#project+id]],15),2,FALSE))&lt;&gt;"", "","")
)</f>
        <v/>
      </c>
      <c r="T24" s="35" t="str" cm="1">
        <f t="array" ref="T24">IF(NOT(ISBLANK(T5W_SA[[#This Row],['#adm3+name]])),
VLOOKUP(T5W_SA[[#This Row],['#meta+check_adm2code_adm3name]],Admin3_1[#All],5,FALSE),
IF(ISNA(VLOOKUP(LEFT(T5W_SA[[#This Row],['#project+code_name]],15),LEFT(Cluster___Org___Projects[['#project+code_name]:['#project+id]],15),2,FALSE))&lt;&gt;"", "","")
)</f>
        <v/>
      </c>
      <c r="U24" s="57"/>
      <c r="V24" s="2"/>
      <c r="W24" s="29"/>
      <c r="X24" s="40"/>
      <c r="Y24" s="3"/>
      <c r="Z24" s="2"/>
      <c r="AA24" s="2"/>
      <c r="AB24" s="3" t="str" cm="1">
        <f t="array" ref="AB24">IF(T5W_SA[[#This Row],['#activity+name+selected]]&lt;&gt;"",VLOOKUP(LEFT(T5W_SA[[#This Row],['#activity+name+selected]],255),LEFT(Logframe[['#activity+name+selected]:['#activity+indicator+unit]],255),2,FALSE),"")</f>
        <v/>
      </c>
      <c r="AC24" s="3" t="str" cm="1">
        <f t="array" ref="AC24">IF(T5W_SA[[#This Row],['#activity+name+selected]]&lt;&gt;"",VLOOKUP(LEFT(T5W_SA[[#This Row],['#activity+name+selected]],255),LEFT(Logframe[['#activity+name+selected]:['#activity+indicator+unit]],255),5,FALSE),"")</f>
        <v/>
      </c>
      <c r="AD24" s="3" t="str" cm="1">
        <f t="array" ref="AD24">IF(T5W_SA[[#This Row],['#activity+name+selected]]&lt;&gt;"",VLOOKUP(LEFT(T5W_SA[[#This Row],['#activity+name+selected]],255),LEFT(Logframe[['#activity+name+selected]:['#direct+beneficiaries]],255),11,FALSE),"")</f>
        <v/>
      </c>
      <c r="AE24" s="38"/>
      <c r="AF24" s="5"/>
      <c r="AG24" s="6"/>
      <c r="AH24" s="44"/>
      <c r="AI24" s="126"/>
      <c r="AJ24" s="47"/>
      <c r="AK24" s="27"/>
      <c r="AL24" s="93"/>
      <c r="AM24" s="41"/>
      <c r="AN24" s="42"/>
      <c r="AO24" s="49"/>
      <c r="AP24" s="42"/>
      <c r="AQ24" s="27"/>
      <c r="AR24" s="52"/>
      <c r="AS24" s="27"/>
      <c r="AT24" s="52"/>
      <c r="AU24" s="27"/>
      <c r="AV24" s="27"/>
      <c r="AW24" s="1"/>
    </row>
    <row r="25" spans="1:49" x14ac:dyDescent="0.25">
      <c r="A25" s="4"/>
      <c r="B25" s="75"/>
      <c r="C25" s="2"/>
      <c r="D25" s="2"/>
      <c r="E25" s="2"/>
      <c r="F25" s="90" t="str">
        <f>IF(NOT(ISBLANK(T5W_SA[[#This Row],['#org+leader]])),VLOOKUP(T5W_SA[[#This Row],['#org+leader]],Organizaciones!$A:$C,3,FALSE),"")</f>
        <v/>
      </c>
      <c r="G25" s="3" t="str">
        <f>IF(AND(NOT(ISBLANK(T5W_SA[[#This Row],['#org+leader]])),T5W_SA[[#This Row],['#meta+hrp]]="Sí"),
VLOOKUP(CONCATENATE($A$1, " # ",VLOOKUP( T5W_SA[[#This Row],['#org+leader]],Clusters___Org[['#organization+name+selected]:['#meta+check_cluster_org]],2,FALSE)), Clusters___Org['#meta+check_cluster_org],1,FALSE),"")</f>
        <v/>
      </c>
      <c r="H25" s="2"/>
      <c r="I25" s="74" t="str" cm="1">
        <f t="array" ref="I25">IF(NOT(ISBLANK(T5W_SA[[#This Row],['#project+code_name]])),VALUE(VLOOKUP(LEFT(T5W_SA[[#This Row],['#project+code_name]],255),LEFT(Cluster___Org___Projects[['#project+code_name]:['#project+id]],255),2,FALSE)),"")</f>
        <v/>
      </c>
      <c r="J25"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5" s="2"/>
      <c r="L25" s="108" t="str">
        <f>IF(NOT(ISBLANK(T5W_SA[[#This Row],['#org+impl]])),VLOOKUP(T5W_SA[[#This Row],['#org+impl]],Organizaciones!$A:$C,3,FALSE),"")</f>
        <v/>
      </c>
      <c r="M25" s="1"/>
      <c r="N25" s="35" t="str" cm="1">
        <f t="array" aca="1" ref="N25" ca="1">IF(NOT(ISBLANK(T5W_SA[[#This Row],['#adm1+name]])),
OFFSET(Admin1_1[[#Headers],['#adm1+name]],MATCH(T5W_SA[[#This Row],['#adm1+name]],Admin1,0),1),
IF(ISNA(VLOOKUP(LEFT(T5W_SA[[#This Row],['#project+code_name]],15),LEFT(Cluster___Org___Projects[['#project+code_name]:['#project+id]],15),2,FALSE))&lt;&gt;"", "","")
)</f>
        <v/>
      </c>
      <c r="O25" s="2"/>
      <c r="P25" s="70" t="str" cm="1">
        <f t="array" ref="P25">IF(NOT(ISBLANK(T5W_SA[[#This Row],['#adm2+name]])),
CONCATENATE(T5W_SA[[#This Row],['#adm1+code]],"-",T5W_SA[[#This Row],['#adm2+name]]),
IF(ISNA(VLOOKUP(LEFT(T5W_SA[[#This Row],['#project+code_name]],15),LEFT(Cluster___Org___Projects[['#project+code_name]:['#project+id]],15),2,FALSE))&lt;&gt;"", "","")
)</f>
        <v/>
      </c>
      <c r="Q25" s="35" t="str" cm="1">
        <f t="array" ref="Q25">IF(NOT(ISBLANK(T5W_SA[[#This Row],['#adm2+name]])),
VLOOKUP(T5W_SA[[#This Row],['#meta+check_adm1code_adm2name]],Admin2_1[#All],5,FALSE),
IF(ISNA(VLOOKUP(LEFT(T5W_SA[[#This Row],['#project+code_name]],15),LEFT(Cluster___Org___Projects[['#project+code_name]:['#project+id]],15),2,FALSE))&lt;&gt;"", "","")
)</f>
        <v/>
      </c>
      <c r="R25" s="2"/>
      <c r="S25" s="70" t="str" cm="1">
        <f t="array" ref="S25">IF(NOT(ISBLANK(T5W_SA[[#This Row],['#adm3+name]])),
CONCATENATE(T5W_SA[[#This Row],['#adm2+code]],"-",T5W_SA[[#This Row],['#adm3+name]]),
IF(ISNA(VLOOKUP(LEFT(T5W_SA[[#This Row],['#project+code_name]],15),LEFT(Cluster___Org___Projects[['#project+code_name]:['#project+id]],15),2,FALSE))&lt;&gt;"", "","")
)</f>
        <v/>
      </c>
      <c r="T25" s="35" t="str" cm="1">
        <f t="array" ref="T25">IF(NOT(ISBLANK(T5W_SA[[#This Row],['#adm3+name]])),
VLOOKUP(T5W_SA[[#This Row],['#meta+check_adm2code_adm3name]],Admin3_1[#All],5,FALSE),
IF(ISNA(VLOOKUP(LEFT(T5W_SA[[#This Row],['#project+code_name]],15),LEFT(Cluster___Org___Projects[['#project+code_name]:['#project+id]],15),2,FALSE))&lt;&gt;"", "","")
)</f>
        <v/>
      </c>
      <c r="U25" s="57"/>
      <c r="V25" s="2"/>
      <c r="W25" s="29"/>
      <c r="X25" s="40"/>
      <c r="Y25" s="3"/>
      <c r="Z25" s="2"/>
      <c r="AA25" s="2"/>
      <c r="AB25" s="3" t="str" cm="1">
        <f t="array" ref="AB25">IF(T5W_SA[[#This Row],['#activity+name+selected]]&lt;&gt;"",VLOOKUP(LEFT(T5W_SA[[#This Row],['#activity+name+selected]],255),LEFT(Logframe[['#activity+name+selected]:['#activity+indicator+unit]],255),2,FALSE),"")</f>
        <v/>
      </c>
      <c r="AC25" s="3" t="str" cm="1">
        <f t="array" ref="AC25">IF(T5W_SA[[#This Row],['#activity+name+selected]]&lt;&gt;"",VLOOKUP(LEFT(T5W_SA[[#This Row],['#activity+name+selected]],255),LEFT(Logframe[['#activity+name+selected]:['#activity+indicator+unit]],255),5,FALSE),"")</f>
        <v/>
      </c>
      <c r="AD25" s="3" t="str" cm="1">
        <f t="array" ref="AD25">IF(T5W_SA[[#This Row],['#activity+name+selected]]&lt;&gt;"",VLOOKUP(LEFT(T5W_SA[[#This Row],['#activity+name+selected]],255),LEFT(Logframe[['#activity+name+selected]:['#direct+beneficiaries]],255),11,FALSE),"")</f>
        <v/>
      </c>
      <c r="AE25" s="38"/>
      <c r="AF25" s="5"/>
      <c r="AG25" s="6"/>
      <c r="AH25" s="44"/>
      <c r="AI25" s="126"/>
      <c r="AJ25" s="47"/>
      <c r="AK25" s="27"/>
      <c r="AL25" s="93"/>
      <c r="AM25" s="41"/>
      <c r="AN25" s="42"/>
      <c r="AO25" s="49"/>
      <c r="AP25" s="42"/>
      <c r="AQ25" s="27"/>
      <c r="AR25" s="52"/>
      <c r="AS25" s="27"/>
      <c r="AT25" s="52"/>
      <c r="AU25" s="27"/>
      <c r="AV25" s="27"/>
      <c r="AW25" s="1"/>
    </row>
    <row r="26" spans="1:49" x14ac:dyDescent="0.25">
      <c r="A26" s="4"/>
      <c r="B26" s="75"/>
      <c r="C26" s="2"/>
      <c r="D26" s="2"/>
      <c r="E26" s="2"/>
      <c r="F26" s="90" t="str">
        <f>IF(NOT(ISBLANK(T5W_SA[[#This Row],['#org+leader]])),VLOOKUP(T5W_SA[[#This Row],['#org+leader]],Organizaciones!$A:$C,3,FALSE),"")</f>
        <v/>
      </c>
      <c r="G26" s="3" t="str">
        <f>IF(AND(NOT(ISBLANK(T5W_SA[[#This Row],['#org+leader]])),T5W_SA[[#This Row],['#meta+hrp]]="Sí"),
VLOOKUP(CONCATENATE($A$1, " # ",VLOOKUP( T5W_SA[[#This Row],['#org+leader]],Clusters___Org[['#organization+name+selected]:['#meta+check_cluster_org]],2,FALSE)), Clusters___Org['#meta+check_cluster_org],1,FALSE),"")</f>
        <v/>
      </c>
      <c r="H26" s="2"/>
      <c r="I26" s="74" t="str" cm="1">
        <f t="array" ref="I26">IF(NOT(ISBLANK(T5W_SA[[#This Row],['#project+code_name]])),VALUE(VLOOKUP(LEFT(T5W_SA[[#This Row],['#project+code_name]],255),LEFT(Cluster___Org___Projects[['#project+code_name]:['#project+id]],255),2,FALSE)),"")</f>
        <v/>
      </c>
      <c r="J26"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6" s="2"/>
      <c r="L26" s="108" t="str">
        <f>IF(NOT(ISBLANK(T5W_SA[[#This Row],['#org+impl]])),VLOOKUP(T5W_SA[[#This Row],['#org+impl]],Organizaciones!$A:$C,3,FALSE),"")</f>
        <v/>
      </c>
      <c r="M26" s="1"/>
      <c r="N26" s="35" t="str" cm="1">
        <f t="array" aca="1" ref="N26" ca="1">IF(NOT(ISBLANK(T5W_SA[[#This Row],['#adm1+name]])),
OFFSET(Admin1_1[[#Headers],['#adm1+name]],MATCH(T5W_SA[[#This Row],['#adm1+name]],Admin1,0),1),
IF(ISNA(VLOOKUP(LEFT(T5W_SA[[#This Row],['#project+code_name]],15),LEFT(Cluster___Org___Projects[['#project+code_name]:['#project+id]],15),2,FALSE))&lt;&gt;"", "","")
)</f>
        <v/>
      </c>
      <c r="O26" s="2"/>
      <c r="P26" s="70" t="str" cm="1">
        <f t="array" ref="P26">IF(NOT(ISBLANK(T5W_SA[[#This Row],['#adm2+name]])),
CONCATENATE(T5W_SA[[#This Row],['#adm1+code]],"-",T5W_SA[[#This Row],['#adm2+name]]),
IF(ISNA(VLOOKUP(LEFT(T5W_SA[[#This Row],['#project+code_name]],15),LEFT(Cluster___Org___Projects[['#project+code_name]:['#project+id]],15),2,FALSE))&lt;&gt;"", "","")
)</f>
        <v/>
      </c>
      <c r="Q26" s="35" t="str" cm="1">
        <f t="array" ref="Q26">IF(NOT(ISBLANK(T5W_SA[[#This Row],['#adm2+name]])),
VLOOKUP(T5W_SA[[#This Row],['#meta+check_adm1code_adm2name]],Admin2_1[#All],5,FALSE),
IF(ISNA(VLOOKUP(LEFT(T5W_SA[[#This Row],['#project+code_name]],15),LEFT(Cluster___Org___Projects[['#project+code_name]:['#project+id]],15),2,FALSE))&lt;&gt;"", "","")
)</f>
        <v/>
      </c>
      <c r="R26" s="2"/>
      <c r="S26" s="70" t="str" cm="1">
        <f t="array" ref="S26">IF(NOT(ISBLANK(T5W_SA[[#This Row],['#adm3+name]])),
CONCATENATE(T5W_SA[[#This Row],['#adm2+code]],"-",T5W_SA[[#This Row],['#adm3+name]]),
IF(ISNA(VLOOKUP(LEFT(T5W_SA[[#This Row],['#project+code_name]],15),LEFT(Cluster___Org___Projects[['#project+code_name]:['#project+id]],15),2,FALSE))&lt;&gt;"", "","")
)</f>
        <v/>
      </c>
      <c r="T26" s="35" t="str" cm="1">
        <f t="array" ref="T26">IF(NOT(ISBLANK(T5W_SA[[#This Row],['#adm3+name]])),
VLOOKUP(T5W_SA[[#This Row],['#meta+check_adm2code_adm3name]],Admin3_1[#All],5,FALSE),
IF(ISNA(VLOOKUP(LEFT(T5W_SA[[#This Row],['#project+code_name]],15),LEFT(Cluster___Org___Projects[['#project+code_name]:['#project+id]],15),2,FALSE))&lt;&gt;"", "","")
)</f>
        <v/>
      </c>
      <c r="U26" s="57"/>
      <c r="V26" s="2"/>
      <c r="W26" s="29"/>
      <c r="X26" s="40"/>
      <c r="Y26" s="3"/>
      <c r="Z26" s="2"/>
      <c r="AA26" s="2"/>
      <c r="AB26" s="3" t="str" cm="1">
        <f t="array" ref="AB26">IF(T5W_SA[[#This Row],['#activity+name+selected]]&lt;&gt;"",VLOOKUP(LEFT(T5W_SA[[#This Row],['#activity+name+selected]],255),LEFT(Logframe[['#activity+name+selected]:['#activity+indicator+unit]],255),2,FALSE),"")</f>
        <v/>
      </c>
      <c r="AC26" s="3" t="str" cm="1">
        <f t="array" ref="AC26">IF(T5W_SA[[#This Row],['#activity+name+selected]]&lt;&gt;"",VLOOKUP(LEFT(T5W_SA[[#This Row],['#activity+name+selected]],255),LEFT(Logframe[['#activity+name+selected]:['#activity+indicator+unit]],255),5,FALSE),"")</f>
        <v/>
      </c>
      <c r="AD26" s="3" t="str" cm="1">
        <f t="array" ref="AD26">IF(T5W_SA[[#This Row],['#activity+name+selected]]&lt;&gt;"",VLOOKUP(LEFT(T5W_SA[[#This Row],['#activity+name+selected]],255),LEFT(Logframe[['#activity+name+selected]:['#direct+beneficiaries]],255),11,FALSE),"")</f>
        <v/>
      </c>
      <c r="AE26" s="38"/>
      <c r="AF26" s="5"/>
      <c r="AG26" s="6"/>
      <c r="AH26" s="44"/>
      <c r="AI26" s="126"/>
      <c r="AJ26" s="47"/>
      <c r="AK26" s="27"/>
      <c r="AL26" s="93"/>
      <c r="AM26" s="41"/>
      <c r="AN26" s="42"/>
      <c r="AO26" s="49"/>
      <c r="AP26" s="42"/>
      <c r="AQ26" s="27"/>
      <c r="AR26" s="52"/>
      <c r="AS26" s="27"/>
      <c r="AT26" s="52"/>
      <c r="AU26" s="27"/>
      <c r="AV26" s="27"/>
      <c r="AW26" s="1"/>
    </row>
    <row r="27" spans="1:49" x14ac:dyDescent="0.25">
      <c r="A27" s="4"/>
      <c r="B27" s="75"/>
      <c r="C27" s="2"/>
      <c r="D27" s="2"/>
      <c r="E27" s="2"/>
      <c r="F27" s="104" t="str">
        <f>IF(NOT(ISBLANK(T5W_SA[[#This Row],['#org+leader]])),VLOOKUP(T5W_SA[[#This Row],['#org+leader]],Organizaciones!$A:$C,3,FALSE),"")</f>
        <v/>
      </c>
      <c r="G27" s="3" t="str">
        <f>IF(AND(NOT(ISBLANK(T5W_SA[[#This Row],['#org+leader]])),T5W_SA[[#This Row],['#meta+hrp]]="Sí"),
VLOOKUP(CONCATENATE($A$1, " # ",VLOOKUP( T5W_SA[[#This Row],['#org+leader]],Clusters___Org[['#organization+name+selected]:['#meta+check_cluster_org]],2,FALSE)), Clusters___Org['#meta+check_cluster_org],1,FALSE),"")</f>
        <v/>
      </c>
      <c r="H27" s="2"/>
      <c r="I27" s="74" t="str" cm="1">
        <f t="array" ref="I27">IF(NOT(ISBLANK(T5W_SA[[#This Row],['#project+code_name]])),VALUE(VLOOKUP(LEFT(T5W_SA[[#This Row],['#project+code_name]],255),LEFT(Cluster___Org___Projects[['#project+code_name]:['#project+id]],255),2,FALSE)),"")</f>
        <v/>
      </c>
      <c r="J27"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7" s="2"/>
      <c r="L27" s="108" t="str">
        <f>IF(NOT(ISBLANK(T5W_SA[[#This Row],['#org+impl]])),VLOOKUP(T5W_SA[[#This Row],['#org+impl]],Organizaciones!$A:$C,3,FALSE),"")</f>
        <v/>
      </c>
      <c r="M27" s="1"/>
      <c r="N27" s="35" t="str" cm="1">
        <f t="array" aca="1" ref="N27" ca="1">IF(NOT(ISBLANK(T5W_SA[[#This Row],['#adm1+name]])),
OFFSET(Admin1_1[[#Headers],['#adm1+name]],MATCH(T5W_SA[[#This Row],['#adm1+name]],Admin1,0),1),
IF(ISNA(VLOOKUP(LEFT(T5W_SA[[#This Row],['#project+code_name]],15),LEFT(Cluster___Org___Projects[['#project+code_name]:['#project+id]],15),2,FALSE))&lt;&gt;"", "","")
)</f>
        <v/>
      </c>
      <c r="O27" s="2"/>
      <c r="P27" s="70" t="str" cm="1">
        <f t="array" ref="P27">IF(NOT(ISBLANK(T5W_SA[[#This Row],['#adm2+name]])),
CONCATENATE(T5W_SA[[#This Row],['#adm1+code]],"-",T5W_SA[[#This Row],['#adm2+name]]),
IF(ISNA(VLOOKUP(LEFT(T5W_SA[[#This Row],['#project+code_name]],15),LEFT(Cluster___Org___Projects[['#project+code_name]:['#project+id]],15),2,FALSE))&lt;&gt;"", "","")
)</f>
        <v/>
      </c>
      <c r="Q27" s="35" t="str" cm="1">
        <f t="array" ref="Q27">IF(NOT(ISBLANK(T5W_SA[[#This Row],['#adm2+name]])),
VLOOKUP(T5W_SA[[#This Row],['#meta+check_adm1code_adm2name]],Admin2_1[#All],5,FALSE),
IF(ISNA(VLOOKUP(LEFT(T5W_SA[[#This Row],['#project+code_name]],15),LEFT(Cluster___Org___Projects[['#project+code_name]:['#project+id]],15),2,FALSE))&lt;&gt;"", "","")
)</f>
        <v/>
      </c>
      <c r="R27" s="2"/>
      <c r="S27" s="70" t="str" cm="1">
        <f t="array" ref="S27">IF(NOT(ISBLANK(T5W_SA[[#This Row],['#adm3+name]])),
CONCATENATE(T5W_SA[[#This Row],['#adm2+code]],"-",T5W_SA[[#This Row],['#adm3+name]]),
IF(ISNA(VLOOKUP(LEFT(T5W_SA[[#This Row],['#project+code_name]],15),LEFT(Cluster___Org___Projects[['#project+code_name]:['#project+id]],15),2,FALSE))&lt;&gt;"", "","")
)</f>
        <v/>
      </c>
      <c r="T27" s="35" t="str" cm="1">
        <f t="array" ref="T27">IF(NOT(ISBLANK(T5W_SA[[#This Row],['#adm3+name]])),
VLOOKUP(T5W_SA[[#This Row],['#meta+check_adm2code_adm3name]],Admin3_1[#All],5,FALSE),
IF(ISNA(VLOOKUP(LEFT(T5W_SA[[#This Row],['#project+code_name]],15),LEFT(Cluster___Org___Projects[['#project+code_name]:['#project+id]],15),2,FALSE))&lt;&gt;"", "","")
)</f>
        <v/>
      </c>
      <c r="U27" s="57"/>
      <c r="V27" s="2"/>
      <c r="W27" s="29"/>
      <c r="X27" s="40"/>
      <c r="Y27" s="3"/>
      <c r="Z27" s="2"/>
      <c r="AA27" s="2"/>
      <c r="AB27" s="3" t="str" cm="1">
        <f t="array" ref="AB27">IF(T5W_SA[[#This Row],['#activity+name+selected]]&lt;&gt;"",VLOOKUP(LEFT(T5W_SA[[#This Row],['#activity+name+selected]],255),LEFT(Logframe[['#activity+name+selected]:['#activity+indicator+unit]],255),2,FALSE),"")</f>
        <v/>
      </c>
      <c r="AC27" s="3" t="str" cm="1">
        <f t="array" ref="AC27">IF(T5W_SA[[#This Row],['#activity+name+selected]]&lt;&gt;"",VLOOKUP(LEFT(T5W_SA[[#This Row],['#activity+name+selected]],255),LEFT(Logframe[['#activity+name+selected]:['#activity+indicator+unit]],255),5,FALSE),"")</f>
        <v/>
      </c>
      <c r="AD27" s="3" t="str" cm="1">
        <f t="array" ref="AD27">IF(T5W_SA[[#This Row],['#activity+name+selected]]&lt;&gt;"",VLOOKUP(LEFT(T5W_SA[[#This Row],['#activity+name+selected]],255),LEFT(Logframe[['#activity+name+selected]:['#direct+beneficiaries]],255),11,FALSE),"")</f>
        <v/>
      </c>
      <c r="AE27" s="38"/>
      <c r="AF27" s="5"/>
      <c r="AG27" s="6"/>
      <c r="AH27" s="44"/>
      <c r="AI27" s="126"/>
      <c r="AJ27" s="47"/>
      <c r="AK27" s="27"/>
      <c r="AL27" s="93"/>
      <c r="AM27" s="41"/>
      <c r="AN27" s="42"/>
      <c r="AO27" s="49"/>
      <c r="AP27" s="42"/>
      <c r="AQ27" s="27"/>
      <c r="AR27" s="52"/>
      <c r="AS27" s="27"/>
      <c r="AT27" s="52"/>
      <c r="AU27" s="27"/>
      <c r="AV27" s="27"/>
      <c r="AW27" s="1"/>
    </row>
    <row r="28" spans="1:49" x14ac:dyDescent="0.25">
      <c r="A28" s="4"/>
      <c r="B28" s="75"/>
      <c r="C28" s="2"/>
      <c r="D28" s="2"/>
      <c r="E28" s="2"/>
      <c r="F28" s="90" t="str">
        <f>IF(NOT(ISBLANK(T5W_SA[[#This Row],['#org+leader]])),VLOOKUP(T5W_SA[[#This Row],['#org+leader]],Organizaciones!$A:$C,3,FALSE),"")</f>
        <v/>
      </c>
      <c r="G28" s="3" t="str">
        <f>IF(AND(NOT(ISBLANK(T5W_SA[[#This Row],['#org+leader]])),T5W_SA[[#This Row],['#meta+hrp]]="Sí"),
VLOOKUP(CONCATENATE($A$1, " # ",VLOOKUP( T5W_SA[[#This Row],['#org+leader]],Clusters___Org[['#organization+name+selected]:['#meta+check_cluster_org]],2,FALSE)), Clusters___Org['#meta+check_cluster_org],1,FALSE),"")</f>
        <v/>
      </c>
      <c r="H28" s="2"/>
      <c r="I28" s="74" t="str" cm="1">
        <f t="array" ref="I28">IF(NOT(ISBLANK(T5W_SA[[#This Row],['#project+code_name]])),VALUE(VLOOKUP(LEFT(T5W_SA[[#This Row],['#project+code_name]],255),LEFT(Cluster___Org___Projects[['#project+code_name]:['#project+id]],255),2,FALSE)),"")</f>
        <v/>
      </c>
      <c r="J28"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8" s="2"/>
      <c r="L28" s="108" t="str">
        <f>IF(NOT(ISBLANK(T5W_SA[[#This Row],['#org+impl]])),VLOOKUP(T5W_SA[[#This Row],['#org+impl]],Organizaciones!$A:$C,3,FALSE),"")</f>
        <v/>
      </c>
      <c r="M28" s="1"/>
      <c r="N28" s="35" t="str" cm="1">
        <f t="array" aca="1" ref="N28" ca="1">IF(NOT(ISBLANK(T5W_SA[[#This Row],['#adm1+name]])),
OFFSET(Admin1_1[[#Headers],['#adm1+name]],MATCH(T5W_SA[[#This Row],['#adm1+name]],Admin1,0),1),
IF(ISNA(VLOOKUP(LEFT(T5W_SA[[#This Row],['#project+code_name]],15),LEFT(Cluster___Org___Projects[['#project+code_name]:['#project+id]],15),2,FALSE))&lt;&gt;"", "","")
)</f>
        <v/>
      </c>
      <c r="O28" s="2"/>
      <c r="P28" s="70" t="str" cm="1">
        <f t="array" ref="P28">IF(NOT(ISBLANK(T5W_SA[[#This Row],['#adm2+name]])),
CONCATENATE(T5W_SA[[#This Row],['#adm1+code]],"-",T5W_SA[[#This Row],['#adm2+name]]),
IF(ISNA(VLOOKUP(LEFT(T5W_SA[[#This Row],['#project+code_name]],15),LEFT(Cluster___Org___Projects[['#project+code_name]:['#project+id]],15),2,FALSE))&lt;&gt;"", "","")
)</f>
        <v/>
      </c>
      <c r="Q28" s="35" t="str" cm="1">
        <f t="array" ref="Q28">IF(NOT(ISBLANK(T5W_SA[[#This Row],['#adm2+name]])),
VLOOKUP(T5W_SA[[#This Row],['#meta+check_adm1code_adm2name]],Admin2_1[#All],5,FALSE),
IF(ISNA(VLOOKUP(LEFT(T5W_SA[[#This Row],['#project+code_name]],15),LEFT(Cluster___Org___Projects[['#project+code_name]:['#project+id]],15),2,FALSE))&lt;&gt;"", "","")
)</f>
        <v/>
      </c>
      <c r="R28" s="2"/>
      <c r="S28" s="70" t="str" cm="1">
        <f t="array" ref="S28">IF(NOT(ISBLANK(T5W_SA[[#This Row],['#adm3+name]])),
CONCATENATE(T5W_SA[[#This Row],['#adm2+code]],"-",T5W_SA[[#This Row],['#adm3+name]]),
IF(ISNA(VLOOKUP(LEFT(T5W_SA[[#This Row],['#project+code_name]],15),LEFT(Cluster___Org___Projects[['#project+code_name]:['#project+id]],15),2,FALSE))&lt;&gt;"", "","")
)</f>
        <v/>
      </c>
      <c r="T28" s="35" t="str" cm="1">
        <f t="array" ref="T28">IF(NOT(ISBLANK(T5W_SA[[#This Row],['#adm3+name]])),
VLOOKUP(T5W_SA[[#This Row],['#meta+check_adm2code_adm3name]],Admin3_1[#All],5,FALSE),
IF(ISNA(VLOOKUP(LEFT(T5W_SA[[#This Row],['#project+code_name]],15),LEFT(Cluster___Org___Projects[['#project+code_name]:['#project+id]],15),2,FALSE))&lt;&gt;"", "","")
)</f>
        <v/>
      </c>
      <c r="U28" s="57"/>
      <c r="V28" s="2"/>
      <c r="W28" s="29"/>
      <c r="X28" s="40"/>
      <c r="Y28" s="3"/>
      <c r="Z28" s="2"/>
      <c r="AA28" s="2"/>
      <c r="AB28" s="3" t="str" cm="1">
        <f t="array" ref="AB28">IF(T5W_SA[[#This Row],['#activity+name+selected]]&lt;&gt;"",VLOOKUP(LEFT(T5W_SA[[#This Row],['#activity+name+selected]],255),LEFT(Logframe[['#activity+name+selected]:['#activity+indicator+unit]],255),2,FALSE),"")</f>
        <v/>
      </c>
      <c r="AC28" s="3" t="str" cm="1">
        <f t="array" ref="AC28">IF(T5W_SA[[#This Row],['#activity+name+selected]]&lt;&gt;"",VLOOKUP(LEFT(T5W_SA[[#This Row],['#activity+name+selected]],255),LEFT(Logframe[['#activity+name+selected]:['#activity+indicator+unit]],255),5,FALSE),"")</f>
        <v/>
      </c>
      <c r="AD28" s="3" t="str" cm="1">
        <f t="array" ref="AD28">IF(T5W_SA[[#This Row],['#activity+name+selected]]&lt;&gt;"",VLOOKUP(LEFT(T5W_SA[[#This Row],['#activity+name+selected]],255),LEFT(Logframe[['#activity+name+selected]:['#direct+beneficiaries]],255),11,FALSE),"")</f>
        <v/>
      </c>
      <c r="AE28" s="38"/>
      <c r="AF28" s="5"/>
      <c r="AG28" s="6"/>
      <c r="AH28" s="44"/>
      <c r="AI28" s="126"/>
      <c r="AJ28" s="47"/>
      <c r="AK28" s="27"/>
      <c r="AL28" s="93"/>
      <c r="AM28" s="41"/>
      <c r="AN28" s="42"/>
      <c r="AO28" s="49"/>
      <c r="AP28" s="42"/>
      <c r="AQ28" s="27"/>
      <c r="AR28" s="52"/>
      <c r="AS28" s="27"/>
      <c r="AT28" s="52"/>
      <c r="AU28" s="27"/>
      <c r="AV28" s="27"/>
      <c r="AW28" s="1"/>
    </row>
    <row r="29" spans="1:49" x14ac:dyDescent="0.25">
      <c r="A29" s="4"/>
      <c r="B29" s="75"/>
      <c r="C29" s="2"/>
      <c r="D29" s="2"/>
      <c r="E29" s="2"/>
      <c r="F29" s="90" t="str">
        <f>IF(NOT(ISBLANK(T5W_SA[[#This Row],['#org+leader]])),VLOOKUP(T5W_SA[[#This Row],['#org+leader]],Organizaciones!$A:$C,3,FALSE),"")</f>
        <v/>
      </c>
      <c r="G29" s="3" t="str">
        <f>IF(AND(NOT(ISBLANK(T5W_SA[[#This Row],['#org+leader]])),T5W_SA[[#This Row],['#meta+hrp]]="Sí"),
VLOOKUP(CONCATENATE($A$1, " # ",VLOOKUP( T5W_SA[[#This Row],['#org+leader]],Clusters___Org[['#organization+name+selected]:['#meta+check_cluster_org]],2,FALSE)), Clusters___Org['#meta+check_cluster_org],1,FALSE),"")</f>
        <v/>
      </c>
      <c r="H29" s="2"/>
      <c r="I29" s="74" t="str" cm="1">
        <f t="array" ref="I29">IF(NOT(ISBLANK(T5W_SA[[#This Row],['#project+code_name]])),VALUE(VLOOKUP(LEFT(T5W_SA[[#This Row],['#project+code_name]],255),LEFT(Cluster___Org___Projects[['#project+code_name]:['#project+id]],255),2,FALSE)),"")</f>
        <v/>
      </c>
      <c r="J29"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29" s="2"/>
      <c r="L29" s="108" t="str">
        <f>IF(NOT(ISBLANK(T5W_SA[[#This Row],['#org+impl]])),VLOOKUP(T5W_SA[[#This Row],['#org+impl]],Organizaciones!$A:$C,3,FALSE),"")</f>
        <v/>
      </c>
      <c r="M29" s="1"/>
      <c r="N29" s="35" t="str" cm="1">
        <f t="array" aca="1" ref="N29" ca="1">IF(NOT(ISBLANK(T5W_SA[[#This Row],['#adm1+name]])),
OFFSET(Admin1_1[[#Headers],['#adm1+name]],MATCH(T5W_SA[[#This Row],['#adm1+name]],Admin1,0),1),
IF(ISNA(VLOOKUP(LEFT(T5W_SA[[#This Row],['#project+code_name]],15),LEFT(Cluster___Org___Projects[['#project+code_name]:['#project+id]],15),2,FALSE))&lt;&gt;"", "","")
)</f>
        <v/>
      </c>
      <c r="O29" s="2"/>
      <c r="P29" s="70" t="str" cm="1">
        <f t="array" ref="P29">IF(NOT(ISBLANK(T5W_SA[[#This Row],['#adm2+name]])),
CONCATENATE(T5W_SA[[#This Row],['#adm1+code]],"-",T5W_SA[[#This Row],['#adm2+name]]),
IF(ISNA(VLOOKUP(LEFT(T5W_SA[[#This Row],['#project+code_name]],15),LEFT(Cluster___Org___Projects[['#project+code_name]:['#project+id]],15),2,FALSE))&lt;&gt;"", "","")
)</f>
        <v/>
      </c>
      <c r="Q29" s="35" t="str" cm="1">
        <f t="array" ref="Q29">IF(NOT(ISBLANK(T5W_SA[[#This Row],['#adm2+name]])),
VLOOKUP(T5W_SA[[#This Row],['#meta+check_adm1code_adm2name]],Admin2_1[#All],5,FALSE),
IF(ISNA(VLOOKUP(LEFT(T5W_SA[[#This Row],['#project+code_name]],15),LEFT(Cluster___Org___Projects[['#project+code_name]:['#project+id]],15),2,FALSE))&lt;&gt;"", "","")
)</f>
        <v/>
      </c>
      <c r="R29" s="2"/>
      <c r="S29" s="70" t="str" cm="1">
        <f t="array" ref="S29">IF(NOT(ISBLANK(T5W_SA[[#This Row],['#adm3+name]])),
CONCATENATE(T5W_SA[[#This Row],['#adm2+code]],"-",T5W_SA[[#This Row],['#adm3+name]]),
IF(ISNA(VLOOKUP(LEFT(T5W_SA[[#This Row],['#project+code_name]],15),LEFT(Cluster___Org___Projects[['#project+code_name]:['#project+id]],15),2,FALSE))&lt;&gt;"", "","")
)</f>
        <v/>
      </c>
      <c r="T29" s="35" t="str" cm="1">
        <f t="array" ref="T29">IF(NOT(ISBLANK(T5W_SA[[#This Row],['#adm3+name]])),
VLOOKUP(T5W_SA[[#This Row],['#meta+check_adm2code_adm3name]],Admin3_1[#All],5,FALSE),
IF(ISNA(VLOOKUP(LEFT(T5W_SA[[#This Row],['#project+code_name]],15),LEFT(Cluster___Org___Projects[['#project+code_name]:['#project+id]],15),2,FALSE))&lt;&gt;"", "","")
)</f>
        <v/>
      </c>
      <c r="U29" s="57"/>
      <c r="V29" s="2"/>
      <c r="W29" s="29"/>
      <c r="X29" s="40"/>
      <c r="Y29" s="3"/>
      <c r="Z29" s="2"/>
      <c r="AA29" s="2"/>
      <c r="AB29" s="3" t="str" cm="1">
        <f t="array" ref="AB29">IF(T5W_SA[[#This Row],['#activity+name+selected]]&lt;&gt;"",VLOOKUP(LEFT(T5W_SA[[#This Row],['#activity+name+selected]],255),LEFT(Logframe[['#activity+name+selected]:['#activity+indicator+unit]],255),2,FALSE),"")</f>
        <v/>
      </c>
      <c r="AC29" s="3" t="str" cm="1">
        <f t="array" ref="AC29">IF(T5W_SA[[#This Row],['#activity+name+selected]]&lt;&gt;"",VLOOKUP(LEFT(T5W_SA[[#This Row],['#activity+name+selected]],255),LEFT(Logframe[['#activity+name+selected]:['#activity+indicator+unit]],255),5,FALSE),"")</f>
        <v/>
      </c>
      <c r="AD29" s="3" t="str" cm="1">
        <f t="array" ref="AD29">IF(T5W_SA[[#This Row],['#activity+name+selected]]&lt;&gt;"",VLOOKUP(LEFT(T5W_SA[[#This Row],['#activity+name+selected]],255),LEFT(Logframe[['#activity+name+selected]:['#direct+beneficiaries]],255),11,FALSE),"")</f>
        <v/>
      </c>
      <c r="AE29" s="38"/>
      <c r="AF29" s="5"/>
      <c r="AG29" s="6"/>
      <c r="AH29" s="44"/>
      <c r="AI29" s="126"/>
      <c r="AJ29" s="47"/>
      <c r="AK29" s="27"/>
      <c r="AL29" s="93"/>
      <c r="AM29" s="41"/>
      <c r="AN29" s="42"/>
      <c r="AO29" s="49"/>
      <c r="AP29" s="42"/>
      <c r="AQ29" s="27"/>
      <c r="AR29" s="52"/>
      <c r="AS29" s="27"/>
      <c r="AT29" s="52"/>
      <c r="AU29" s="27"/>
      <c r="AV29" s="27"/>
      <c r="AW29" s="1"/>
    </row>
    <row r="30" spans="1:49" x14ac:dyDescent="0.25">
      <c r="A30" s="4"/>
      <c r="B30" s="75"/>
      <c r="C30" s="2"/>
      <c r="D30" s="2"/>
      <c r="E30" s="2"/>
      <c r="F30" s="104" t="str">
        <f>IF(NOT(ISBLANK(T5W_SA[[#This Row],['#org+leader]])),VLOOKUP(T5W_SA[[#This Row],['#org+leader]],Organizaciones!$A:$C,3,FALSE),"")</f>
        <v/>
      </c>
      <c r="G30" s="3" t="str">
        <f>IF(AND(NOT(ISBLANK(T5W_SA[[#This Row],['#org+leader]])),T5W_SA[[#This Row],['#meta+hrp]]="Sí"),
VLOOKUP(CONCATENATE($A$1, " # ",VLOOKUP( T5W_SA[[#This Row],['#org+leader]],Clusters___Org[['#organization+name+selected]:['#meta+check_cluster_org]],2,FALSE)), Clusters___Org['#meta+check_cluster_org],1,FALSE),"")</f>
        <v/>
      </c>
      <c r="H30" s="2"/>
      <c r="I30" s="74" t="str" cm="1">
        <f t="array" ref="I30">IF(NOT(ISBLANK(T5W_SA[[#This Row],['#project+code_name]])),VALUE(VLOOKUP(LEFT(T5W_SA[[#This Row],['#project+code_name]],255),LEFT(Cluster___Org___Projects[['#project+code_name]:['#project+id]],255),2,FALSE)),"")</f>
        <v/>
      </c>
      <c r="J30"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30" s="2"/>
      <c r="L30" s="108" t="str">
        <f>IF(NOT(ISBLANK(T5W_SA[[#This Row],['#org+impl]])),VLOOKUP(T5W_SA[[#This Row],['#org+impl]],Organizaciones!$A:$C,3,FALSE),"")</f>
        <v/>
      </c>
      <c r="M30" s="1"/>
      <c r="N30" s="35" t="str" cm="1">
        <f t="array" aca="1" ref="N30" ca="1">IF(NOT(ISBLANK(T5W_SA[[#This Row],['#adm1+name]])),
OFFSET(Admin1_1[[#Headers],['#adm1+name]],MATCH(T5W_SA[[#This Row],['#adm1+name]],Admin1,0),1),
IF(ISNA(VLOOKUP(LEFT(T5W_SA[[#This Row],['#project+code_name]],15),LEFT(Cluster___Org___Projects[['#project+code_name]:['#project+id]],15),2,FALSE))&lt;&gt;"", "","")
)</f>
        <v/>
      </c>
      <c r="O30" s="2"/>
      <c r="P30" s="70" t="str" cm="1">
        <f t="array" ref="P30">IF(NOT(ISBLANK(T5W_SA[[#This Row],['#adm2+name]])),
CONCATENATE(T5W_SA[[#This Row],['#adm1+code]],"-",T5W_SA[[#This Row],['#adm2+name]]),
IF(ISNA(VLOOKUP(LEFT(T5W_SA[[#This Row],['#project+code_name]],15),LEFT(Cluster___Org___Projects[['#project+code_name]:['#project+id]],15),2,FALSE))&lt;&gt;"", "","")
)</f>
        <v/>
      </c>
      <c r="Q30" s="35" t="str" cm="1">
        <f t="array" ref="Q30">IF(NOT(ISBLANK(T5W_SA[[#This Row],['#adm2+name]])),
VLOOKUP(T5W_SA[[#This Row],['#meta+check_adm1code_adm2name]],Admin2_1[#All],5,FALSE),
IF(ISNA(VLOOKUP(LEFT(T5W_SA[[#This Row],['#project+code_name]],15),LEFT(Cluster___Org___Projects[['#project+code_name]:['#project+id]],15),2,FALSE))&lt;&gt;"", "","")
)</f>
        <v/>
      </c>
      <c r="R30" s="2"/>
      <c r="S30" s="70" t="str" cm="1">
        <f t="array" ref="S30">IF(NOT(ISBLANK(T5W_SA[[#This Row],['#adm3+name]])),
CONCATENATE(T5W_SA[[#This Row],['#adm2+code]],"-",T5W_SA[[#This Row],['#adm3+name]]),
IF(ISNA(VLOOKUP(LEFT(T5W_SA[[#This Row],['#project+code_name]],15),LEFT(Cluster___Org___Projects[['#project+code_name]:['#project+id]],15),2,FALSE))&lt;&gt;"", "","")
)</f>
        <v/>
      </c>
      <c r="T30" s="35" t="str" cm="1">
        <f t="array" ref="T30">IF(NOT(ISBLANK(T5W_SA[[#This Row],['#adm3+name]])),
VLOOKUP(T5W_SA[[#This Row],['#meta+check_adm2code_adm3name]],Admin3_1[#All],5,FALSE),
IF(ISNA(VLOOKUP(LEFT(T5W_SA[[#This Row],['#project+code_name]],15),LEFT(Cluster___Org___Projects[['#project+code_name]:['#project+id]],15),2,FALSE))&lt;&gt;"", "","")
)</f>
        <v/>
      </c>
      <c r="U30" s="57"/>
      <c r="V30" s="2"/>
      <c r="W30" s="29"/>
      <c r="X30" s="40"/>
      <c r="Y30" s="3"/>
      <c r="Z30" s="2"/>
      <c r="AA30" s="2"/>
      <c r="AB30" s="3" t="str" cm="1">
        <f t="array" ref="AB30">IF(T5W_SA[[#This Row],['#activity+name+selected]]&lt;&gt;"",VLOOKUP(LEFT(T5W_SA[[#This Row],['#activity+name+selected]],255),LEFT(Logframe[['#activity+name+selected]:['#activity+indicator+unit]],255),2,FALSE),"")</f>
        <v/>
      </c>
      <c r="AC30" s="3" t="str" cm="1">
        <f t="array" ref="AC30">IF(T5W_SA[[#This Row],['#activity+name+selected]]&lt;&gt;"",VLOOKUP(LEFT(T5W_SA[[#This Row],['#activity+name+selected]],255),LEFT(Logframe[['#activity+name+selected]:['#activity+indicator+unit]],255),5,FALSE),"")</f>
        <v/>
      </c>
      <c r="AD30" s="3" t="str" cm="1">
        <f t="array" ref="AD30">IF(T5W_SA[[#This Row],['#activity+name+selected]]&lt;&gt;"",VLOOKUP(LEFT(T5W_SA[[#This Row],['#activity+name+selected]],255),LEFT(Logframe[['#activity+name+selected]:['#direct+beneficiaries]],255),11,FALSE),"")</f>
        <v/>
      </c>
      <c r="AE30" s="38"/>
      <c r="AF30" s="5"/>
      <c r="AG30" s="6"/>
      <c r="AH30" s="44"/>
      <c r="AI30" s="126"/>
      <c r="AJ30" s="47"/>
      <c r="AK30" s="27"/>
      <c r="AL30" s="93"/>
      <c r="AM30" s="41"/>
      <c r="AN30" s="42"/>
      <c r="AO30" s="49"/>
      <c r="AP30" s="42"/>
      <c r="AQ30" s="27"/>
      <c r="AR30" s="52"/>
      <c r="AS30" s="27"/>
      <c r="AT30" s="52"/>
      <c r="AU30" s="27"/>
      <c r="AV30" s="27"/>
      <c r="AW30" s="1"/>
    </row>
    <row r="31" spans="1:49" x14ac:dyDescent="0.25">
      <c r="A31" s="4"/>
      <c r="B31" s="75"/>
      <c r="C31" s="2"/>
      <c r="D31" s="2"/>
      <c r="E31" s="2"/>
      <c r="F31" s="90" t="str">
        <f>IF(NOT(ISBLANK(T5W_SA[[#This Row],['#org+leader]])),VLOOKUP(T5W_SA[[#This Row],['#org+leader]],Organizaciones!$A:$C,3,FALSE),"")</f>
        <v/>
      </c>
      <c r="G31" s="3" t="str">
        <f>IF(AND(NOT(ISBLANK(T5W_SA[[#This Row],['#org+leader]])),T5W_SA[[#This Row],['#meta+hrp]]="Sí"),
VLOOKUP(CONCATENATE($A$1, " # ",VLOOKUP( T5W_SA[[#This Row],['#org+leader]],Clusters___Org[['#organization+name+selected]:['#meta+check_cluster_org]],2,FALSE)), Clusters___Org['#meta+check_cluster_org],1,FALSE),"")</f>
        <v/>
      </c>
      <c r="H31" s="2"/>
      <c r="I31" s="74" t="str" cm="1">
        <f t="array" ref="I31">IF(NOT(ISBLANK(T5W_SA[[#This Row],['#project+code_name]])),VALUE(VLOOKUP(LEFT(T5W_SA[[#This Row],['#project+code_name]],255),LEFT(Cluster___Org___Projects[['#project+code_name]:['#project+id]],255),2,FALSE)),"")</f>
        <v/>
      </c>
      <c r="J31"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31" s="2"/>
      <c r="L31" s="108" t="str">
        <f>IF(NOT(ISBLANK(T5W_SA[[#This Row],['#org+impl]])),VLOOKUP(T5W_SA[[#This Row],['#org+impl]],Organizaciones!$A:$C,3,FALSE),"")</f>
        <v/>
      </c>
      <c r="M31" s="1"/>
      <c r="N31" s="35" t="str" cm="1">
        <f t="array" aca="1" ref="N31" ca="1">IF(NOT(ISBLANK(T5W_SA[[#This Row],['#adm1+name]])),
OFFSET(Admin1_1[[#Headers],['#adm1+name]],MATCH(T5W_SA[[#This Row],['#adm1+name]],Admin1,0),1),
IF(ISNA(VLOOKUP(LEFT(T5W_SA[[#This Row],['#project+code_name]],15),LEFT(Cluster___Org___Projects[['#project+code_name]:['#project+id]],15),2,FALSE))&lt;&gt;"", "","")
)</f>
        <v/>
      </c>
      <c r="O31" s="2"/>
      <c r="P31" s="70" t="str" cm="1">
        <f t="array" ref="P31">IF(NOT(ISBLANK(T5W_SA[[#This Row],['#adm2+name]])),
CONCATENATE(T5W_SA[[#This Row],['#adm1+code]],"-",T5W_SA[[#This Row],['#adm2+name]]),
IF(ISNA(VLOOKUP(LEFT(T5W_SA[[#This Row],['#project+code_name]],15),LEFT(Cluster___Org___Projects[['#project+code_name]:['#project+id]],15),2,FALSE))&lt;&gt;"", "","")
)</f>
        <v/>
      </c>
      <c r="Q31" s="35" t="str" cm="1">
        <f t="array" ref="Q31">IF(NOT(ISBLANK(T5W_SA[[#This Row],['#adm2+name]])),
VLOOKUP(T5W_SA[[#This Row],['#meta+check_adm1code_adm2name]],Admin2_1[#All],5,FALSE),
IF(ISNA(VLOOKUP(LEFT(T5W_SA[[#This Row],['#project+code_name]],15),LEFT(Cluster___Org___Projects[['#project+code_name]:['#project+id]],15),2,FALSE))&lt;&gt;"", "","")
)</f>
        <v/>
      </c>
      <c r="R31" s="2"/>
      <c r="S31" s="70" t="str" cm="1">
        <f t="array" ref="S31">IF(NOT(ISBLANK(T5W_SA[[#This Row],['#adm3+name]])),
CONCATENATE(T5W_SA[[#This Row],['#adm2+code]],"-",T5W_SA[[#This Row],['#adm3+name]]),
IF(ISNA(VLOOKUP(LEFT(T5W_SA[[#This Row],['#project+code_name]],15),LEFT(Cluster___Org___Projects[['#project+code_name]:['#project+id]],15),2,FALSE))&lt;&gt;"", "","")
)</f>
        <v/>
      </c>
      <c r="T31" s="35" t="str" cm="1">
        <f t="array" ref="T31">IF(NOT(ISBLANK(T5W_SA[[#This Row],['#adm3+name]])),
VLOOKUP(T5W_SA[[#This Row],['#meta+check_adm2code_adm3name]],Admin3_1[#All],5,FALSE),
IF(ISNA(VLOOKUP(LEFT(T5W_SA[[#This Row],['#project+code_name]],15),LEFT(Cluster___Org___Projects[['#project+code_name]:['#project+id]],15),2,FALSE))&lt;&gt;"", "","")
)</f>
        <v/>
      </c>
      <c r="U31" s="57"/>
      <c r="V31" s="2"/>
      <c r="W31" s="29"/>
      <c r="X31" s="40"/>
      <c r="Y31" s="3"/>
      <c r="Z31" s="2"/>
      <c r="AA31" s="2"/>
      <c r="AB31" s="3" t="str" cm="1">
        <f t="array" ref="AB31">IF(T5W_SA[[#This Row],['#activity+name+selected]]&lt;&gt;"",VLOOKUP(LEFT(T5W_SA[[#This Row],['#activity+name+selected]],255),LEFT(Logframe[['#activity+name+selected]:['#activity+indicator+unit]],255),2,FALSE),"")</f>
        <v/>
      </c>
      <c r="AC31" s="3" t="str" cm="1">
        <f t="array" ref="AC31">IF(T5W_SA[[#This Row],['#activity+name+selected]]&lt;&gt;"",VLOOKUP(LEFT(T5W_SA[[#This Row],['#activity+name+selected]],255),LEFT(Logframe[['#activity+name+selected]:['#activity+indicator+unit]],255),5,FALSE),"")</f>
        <v/>
      </c>
      <c r="AD31" s="3" t="str" cm="1">
        <f t="array" ref="AD31">IF(T5W_SA[[#This Row],['#activity+name+selected]]&lt;&gt;"",VLOOKUP(LEFT(T5W_SA[[#This Row],['#activity+name+selected]],255),LEFT(Logframe[['#activity+name+selected]:['#direct+beneficiaries]],255),11,FALSE),"")</f>
        <v/>
      </c>
      <c r="AE31" s="38"/>
      <c r="AF31" s="5"/>
      <c r="AG31" s="6"/>
      <c r="AH31" s="44"/>
      <c r="AI31" s="126"/>
      <c r="AJ31" s="47"/>
      <c r="AK31" s="27"/>
      <c r="AL31" s="93"/>
      <c r="AM31" s="41"/>
      <c r="AN31" s="42"/>
      <c r="AO31" s="49"/>
      <c r="AP31" s="42"/>
      <c r="AQ31" s="27"/>
      <c r="AR31" s="52"/>
      <c r="AS31" s="27"/>
      <c r="AT31" s="52"/>
      <c r="AU31" s="27"/>
      <c r="AV31" s="27"/>
      <c r="AW31" s="1"/>
    </row>
    <row r="32" spans="1:49" x14ac:dyDescent="0.25">
      <c r="A32" s="4"/>
      <c r="B32" s="75"/>
      <c r="C32" s="2"/>
      <c r="D32" s="2"/>
      <c r="E32" s="2"/>
      <c r="F32" s="104" t="str">
        <f>IF(NOT(ISBLANK(T5W_SA[[#This Row],['#org+leader]])),VLOOKUP(T5W_SA[[#This Row],['#org+leader]],Organizaciones!$A:$C,3,FALSE),"")</f>
        <v/>
      </c>
      <c r="G32" s="3" t="str">
        <f>IF(AND(NOT(ISBLANK(T5W_SA[[#This Row],['#org+leader]])),T5W_SA[[#This Row],['#meta+hrp]]="Sí"),
VLOOKUP(CONCATENATE($A$1, " # ",VLOOKUP( T5W_SA[[#This Row],['#org+leader]],Clusters___Org[['#organization+name+selected]:['#meta+check_cluster_org]],2,FALSE)), Clusters___Org['#meta+check_cluster_org],1,FALSE),"")</f>
        <v/>
      </c>
      <c r="H32" s="2"/>
      <c r="I32" s="74" t="str" cm="1">
        <f t="array" ref="I32">IF(NOT(ISBLANK(T5W_SA[[#This Row],['#project+code_name]])),VALUE(VLOOKUP(LEFT(T5W_SA[[#This Row],['#project+code_name]],255),LEFT(Cluster___Org___Projects[['#project+code_name]:['#project+id]],255),2,FALSE)),"")</f>
        <v/>
      </c>
      <c r="J32"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32" s="2"/>
      <c r="L32" s="108" t="str">
        <f>IF(NOT(ISBLANK(T5W_SA[[#This Row],['#org+impl]])),VLOOKUP(T5W_SA[[#This Row],['#org+impl]],Organizaciones!$A:$C,3,FALSE),"")</f>
        <v/>
      </c>
      <c r="M32" s="1"/>
      <c r="N32" s="35" t="str" cm="1">
        <f t="array" aca="1" ref="N32" ca="1">IF(NOT(ISBLANK(T5W_SA[[#This Row],['#adm1+name]])),
OFFSET(Admin1_1[[#Headers],['#adm1+name]],MATCH(T5W_SA[[#This Row],['#adm1+name]],Admin1,0),1),
IF(ISNA(VLOOKUP(LEFT(T5W_SA[[#This Row],['#project+code_name]],15),LEFT(Cluster___Org___Projects[['#project+code_name]:['#project+id]],15),2,FALSE))&lt;&gt;"", "","")
)</f>
        <v/>
      </c>
      <c r="O32" s="2"/>
      <c r="P32" s="70" t="str" cm="1">
        <f t="array" ref="P32">IF(NOT(ISBLANK(T5W_SA[[#This Row],['#adm2+name]])),
CONCATENATE(T5W_SA[[#This Row],['#adm1+code]],"-",T5W_SA[[#This Row],['#adm2+name]]),
IF(ISNA(VLOOKUP(LEFT(T5W_SA[[#This Row],['#project+code_name]],15),LEFT(Cluster___Org___Projects[['#project+code_name]:['#project+id]],15),2,FALSE))&lt;&gt;"", "","")
)</f>
        <v/>
      </c>
      <c r="Q32" s="35" t="str" cm="1">
        <f t="array" ref="Q32">IF(NOT(ISBLANK(T5W_SA[[#This Row],['#adm2+name]])),
VLOOKUP(T5W_SA[[#This Row],['#meta+check_adm1code_adm2name]],Admin2_1[#All],5,FALSE),
IF(ISNA(VLOOKUP(LEFT(T5W_SA[[#This Row],['#project+code_name]],15),LEFT(Cluster___Org___Projects[['#project+code_name]:['#project+id]],15),2,FALSE))&lt;&gt;"", "","")
)</f>
        <v/>
      </c>
      <c r="R32" s="2"/>
      <c r="S32" s="70" t="str" cm="1">
        <f t="array" ref="S32">IF(NOT(ISBLANK(T5W_SA[[#This Row],['#adm3+name]])),
CONCATENATE(T5W_SA[[#This Row],['#adm2+code]],"-",T5W_SA[[#This Row],['#adm3+name]]),
IF(ISNA(VLOOKUP(LEFT(T5W_SA[[#This Row],['#project+code_name]],15),LEFT(Cluster___Org___Projects[['#project+code_name]:['#project+id]],15),2,FALSE))&lt;&gt;"", "","")
)</f>
        <v/>
      </c>
      <c r="T32" s="35" t="str" cm="1">
        <f t="array" ref="T32">IF(NOT(ISBLANK(T5W_SA[[#This Row],['#adm3+name]])),
VLOOKUP(T5W_SA[[#This Row],['#meta+check_adm2code_adm3name]],Admin3_1[#All],5,FALSE),
IF(ISNA(VLOOKUP(LEFT(T5W_SA[[#This Row],['#project+code_name]],15),LEFT(Cluster___Org___Projects[['#project+code_name]:['#project+id]],15),2,FALSE))&lt;&gt;"", "","")
)</f>
        <v/>
      </c>
      <c r="U32" s="57"/>
      <c r="V32" s="2"/>
      <c r="W32" s="29"/>
      <c r="X32" s="40"/>
      <c r="Y32" s="3"/>
      <c r="Z32" s="2"/>
      <c r="AA32" s="2"/>
      <c r="AB32" s="3" t="str" cm="1">
        <f t="array" ref="AB32">IF(T5W_SA[[#This Row],['#activity+name+selected]]&lt;&gt;"",VLOOKUP(LEFT(T5W_SA[[#This Row],['#activity+name+selected]],255),LEFT(Logframe[['#activity+name+selected]:['#activity+indicator+unit]],255),2,FALSE),"")</f>
        <v/>
      </c>
      <c r="AC32" s="3" t="str" cm="1">
        <f t="array" ref="AC32">IF(T5W_SA[[#This Row],['#activity+name+selected]]&lt;&gt;"",VLOOKUP(LEFT(T5W_SA[[#This Row],['#activity+name+selected]],255),LEFT(Logframe[['#activity+name+selected]:['#activity+indicator+unit]],255),5,FALSE),"")</f>
        <v/>
      </c>
      <c r="AD32" s="3" t="str" cm="1">
        <f t="array" ref="AD32">IF(T5W_SA[[#This Row],['#activity+name+selected]]&lt;&gt;"",VLOOKUP(LEFT(T5W_SA[[#This Row],['#activity+name+selected]],255),LEFT(Logframe[['#activity+name+selected]:['#direct+beneficiaries]],255),11,FALSE),"")</f>
        <v/>
      </c>
      <c r="AE32" s="38"/>
      <c r="AF32" s="5"/>
      <c r="AG32" s="6"/>
      <c r="AH32" s="44"/>
      <c r="AI32" s="126"/>
      <c r="AJ32" s="47"/>
      <c r="AK32" s="27"/>
      <c r="AL32" s="93"/>
      <c r="AM32" s="41"/>
      <c r="AN32" s="42"/>
      <c r="AO32" s="49"/>
      <c r="AP32" s="42"/>
      <c r="AQ32" s="27"/>
      <c r="AR32" s="52"/>
      <c r="AS32" s="27"/>
      <c r="AT32" s="52"/>
      <c r="AU32" s="27"/>
      <c r="AV32" s="27"/>
      <c r="AW32" s="1"/>
    </row>
    <row r="33" spans="1:49" x14ac:dyDescent="0.25">
      <c r="A33" s="4"/>
      <c r="B33" s="75"/>
      <c r="C33" s="2"/>
      <c r="D33" s="2"/>
      <c r="E33" s="2"/>
      <c r="F33" s="90" t="str">
        <f>IF(NOT(ISBLANK(T5W_SA[[#This Row],['#org+leader]])),VLOOKUP(T5W_SA[[#This Row],['#org+leader]],Organizaciones!$A:$C,3,FALSE),"")</f>
        <v/>
      </c>
      <c r="G33" s="3" t="str">
        <f>IF(AND(NOT(ISBLANK(T5W_SA[[#This Row],['#org+leader]])),T5W_SA[[#This Row],['#meta+hrp]]="Sí"),
VLOOKUP(CONCATENATE($A$1, " # ",VLOOKUP( T5W_SA[[#This Row],['#org+leader]],Clusters___Org[['#organization+name+selected]:['#meta+check_cluster_org]],2,FALSE)), Clusters___Org['#meta+check_cluster_org],1,FALSE),"")</f>
        <v/>
      </c>
      <c r="H33" s="2"/>
      <c r="I33" s="74" t="str" cm="1">
        <f t="array" ref="I33">IF(NOT(ISBLANK(T5W_SA[[#This Row],['#project+code_name]])),VALUE(VLOOKUP(LEFT(T5W_SA[[#This Row],['#project+code_name]],255),LEFT(Cluster___Org___Projects[['#project+code_name]:['#project+id]],255),2,FALSE)),"")</f>
        <v/>
      </c>
      <c r="J33"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33" s="2"/>
      <c r="L33" s="108" t="str">
        <f>IF(NOT(ISBLANK(T5W_SA[[#This Row],['#org+impl]])),VLOOKUP(T5W_SA[[#This Row],['#org+impl]],Organizaciones!$A:$C,3,FALSE),"")</f>
        <v/>
      </c>
      <c r="M33" s="1"/>
      <c r="N33" s="35" t="str" cm="1">
        <f t="array" aca="1" ref="N33" ca="1">IF(NOT(ISBLANK(T5W_SA[[#This Row],['#adm1+name]])),
OFFSET(Admin1_1[[#Headers],['#adm1+name]],MATCH(T5W_SA[[#This Row],['#adm1+name]],Admin1,0),1),
IF(ISNA(VLOOKUP(LEFT(T5W_SA[[#This Row],['#project+code_name]],15),LEFT(Cluster___Org___Projects[['#project+code_name]:['#project+id]],15),2,FALSE))&lt;&gt;"", "","")
)</f>
        <v/>
      </c>
      <c r="O33" s="2"/>
      <c r="P33" s="70" t="str" cm="1">
        <f t="array" ref="P33">IF(NOT(ISBLANK(T5W_SA[[#This Row],['#adm2+name]])),
CONCATENATE(T5W_SA[[#This Row],['#adm1+code]],"-",T5W_SA[[#This Row],['#adm2+name]]),
IF(ISNA(VLOOKUP(LEFT(T5W_SA[[#This Row],['#project+code_name]],15),LEFT(Cluster___Org___Projects[['#project+code_name]:['#project+id]],15),2,FALSE))&lt;&gt;"", "","")
)</f>
        <v/>
      </c>
      <c r="Q33" s="35" t="str" cm="1">
        <f t="array" ref="Q33">IF(NOT(ISBLANK(T5W_SA[[#This Row],['#adm2+name]])),
VLOOKUP(T5W_SA[[#This Row],['#meta+check_adm1code_adm2name]],Admin2_1[#All],5,FALSE),
IF(ISNA(VLOOKUP(LEFT(T5W_SA[[#This Row],['#project+code_name]],15),LEFT(Cluster___Org___Projects[['#project+code_name]:['#project+id]],15),2,FALSE))&lt;&gt;"", "","")
)</f>
        <v/>
      </c>
      <c r="R33" s="2"/>
      <c r="S33" s="70" t="str" cm="1">
        <f t="array" ref="S33">IF(NOT(ISBLANK(T5W_SA[[#This Row],['#adm3+name]])),
CONCATENATE(T5W_SA[[#This Row],['#adm2+code]],"-",T5W_SA[[#This Row],['#adm3+name]]),
IF(ISNA(VLOOKUP(LEFT(T5W_SA[[#This Row],['#project+code_name]],15),LEFT(Cluster___Org___Projects[['#project+code_name]:['#project+id]],15),2,FALSE))&lt;&gt;"", "","")
)</f>
        <v/>
      </c>
      <c r="T33" s="35" t="str" cm="1">
        <f t="array" ref="T33">IF(NOT(ISBLANK(T5W_SA[[#This Row],['#adm3+name]])),
VLOOKUP(T5W_SA[[#This Row],['#meta+check_adm2code_adm3name]],Admin3_1[#All],5,FALSE),
IF(ISNA(VLOOKUP(LEFT(T5W_SA[[#This Row],['#project+code_name]],15),LEFT(Cluster___Org___Projects[['#project+code_name]:['#project+id]],15),2,FALSE))&lt;&gt;"", "","")
)</f>
        <v/>
      </c>
      <c r="U33" s="57"/>
      <c r="V33" s="2"/>
      <c r="W33" s="29"/>
      <c r="X33" s="40"/>
      <c r="Y33" s="3"/>
      <c r="Z33" s="2"/>
      <c r="AA33" s="2"/>
      <c r="AB33" s="3" t="str" cm="1">
        <f t="array" ref="AB33">IF(T5W_SA[[#This Row],['#activity+name+selected]]&lt;&gt;"",VLOOKUP(LEFT(T5W_SA[[#This Row],['#activity+name+selected]],255),LEFT(Logframe[['#activity+name+selected]:['#activity+indicator+unit]],255),2,FALSE),"")</f>
        <v/>
      </c>
      <c r="AC33" s="3" t="str" cm="1">
        <f t="array" ref="AC33">IF(T5W_SA[[#This Row],['#activity+name+selected]]&lt;&gt;"",VLOOKUP(LEFT(T5W_SA[[#This Row],['#activity+name+selected]],255),LEFT(Logframe[['#activity+name+selected]:['#activity+indicator+unit]],255),5,FALSE),"")</f>
        <v/>
      </c>
      <c r="AD33" s="3" t="str" cm="1">
        <f t="array" ref="AD33">IF(T5W_SA[[#This Row],['#activity+name+selected]]&lt;&gt;"",VLOOKUP(LEFT(T5W_SA[[#This Row],['#activity+name+selected]],255),LEFT(Logframe[['#activity+name+selected]:['#direct+beneficiaries]],255),11,FALSE),"")</f>
        <v/>
      </c>
      <c r="AE33" s="38"/>
      <c r="AF33" s="5"/>
      <c r="AG33" s="6"/>
      <c r="AH33" s="44"/>
      <c r="AI33" s="126"/>
      <c r="AJ33" s="47"/>
      <c r="AK33" s="27"/>
      <c r="AL33" s="93"/>
      <c r="AM33" s="41"/>
      <c r="AN33" s="42"/>
      <c r="AO33" s="49"/>
      <c r="AP33" s="42"/>
      <c r="AQ33" s="27"/>
      <c r="AR33" s="52"/>
      <c r="AS33" s="27"/>
      <c r="AT33" s="52"/>
      <c r="AU33" s="27"/>
      <c r="AV33" s="27"/>
      <c r="AW33" s="1"/>
    </row>
    <row r="34" spans="1:49" x14ac:dyDescent="0.25">
      <c r="A34" s="4"/>
      <c r="B34" s="75"/>
      <c r="C34" s="2"/>
      <c r="D34" s="2"/>
      <c r="E34" s="2"/>
      <c r="F34" s="90" t="str">
        <f>IF(NOT(ISBLANK(T5W_SA[[#This Row],['#org+leader]])),VLOOKUP(T5W_SA[[#This Row],['#org+leader]],Organizaciones!$A:$C,3,FALSE),"")</f>
        <v/>
      </c>
      <c r="G34" s="3" t="str">
        <f>IF(AND(NOT(ISBLANK(T5W_SA[[#This Row],['#org+leader]])),T5W_SA[[#This Row],['#meta+hrp]]="Sí"),
VLOOKUP(CONCATENATE($A$1, " # ",VLOOKUP( T5W_SA[[#This Row],['#org+leader]],Clusters___Org[['#organization+name+selected]:['#meta+check_cluster_org]],2,FALSE)), Clusters___Org['#meta+check_cluster_org],1,FALSE),"")</f>
        <v/>
      </c>
      <c r="H34" s="2"/>
      <c r="I34" s="74" t="str" cm="1">
        <f t="array" ref="I34">IF(NOT(ISBLANK(T5W_SA[[#This Row],['#project+code_name]])),VALUE(VLOOKUP(LEFT(T5W_SA[[#This Row],['#project+code_name]],255),LEFT(Cluster___Org___Projects[['#project+code_name]:['#project+id]],255),2,FALSE)),"")</f>
        <v/>
      </c>
      <c r="J34"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34" s="2"/>
      <c r="L34" s="108" t="str">
        <f>IF(NOT(ISBLANK(T5W_SA[[#This Row],['#org+impl]])),VLOOKUP(T5W_SA[[#This Row],['#org+impl]],Organizaciones!$A:$C,3,FALSE),"")</f>
        <v/>
      </c>
      <c r="M34" s="1"/>
      <c r="N34" s="35" t="str" cm="1">
        <f t="array" aca="1" ref="N34" ca="1">IF(NOT(ISBLANK(T5W_SA[[#This Row],['#adm1+name]])),
OFFSET(Admin1_1[[#Headers],['#adm1+name]],MATCH(T5W_SA[[#This Row],['#adm1+name]],Admin1,0),1),
IF(ISNA(VLOOKUP(LEFT(T5W_SA[[#This Row],['#project+code_name]],15),LEFT(Cluster___Org___Projects[['#project+code_name]:['#project+id]],15),2,FALSE))&lt;&gt;"", "","")
)</f>
        <v/>
      </c>
      <c r="O34" s="2"/>
      <c r="P34" s="70" t="str" cm="1">
        <f t="array" ref="P34">IF(NOT(ISBLANK(T5W_SA[[#This Row],['#adm2+name]])),
CONCATENATE(T5W_SA[[#This Row],['#adm1+code]],"-",T5W_SA[[#This Row],['#adm2+name]]),
IF(ISNA(VLOOKUP(LEFT(T5W_SA[[#This Row],['#project+code_name]],15),LEFT(Cluster___Org___Projects[['#project+code_name]:['#project+id]],15),2,FALSE))&lt;&gt;"", "","")
)</f>
        <v/>
      </c>
      <c r="Q34" s="35" t="str" cm="1">
        <f t="array" ref="Q34">IF(NOT(ISBLANK(T5W_SA[[#This Row],['#adm2+name]])),
VLOOKUP(T5W_SA[[#This Row],['#meta+check_adm1code_adm2name]],Admin2_1[#All],5,FALSE),
IF(ISNA(VLOOKUP(LEFT(T5W_SA[[#This Row],['#project+code_name]],15),LEFT(Cluster___Org___Projects[['#project+code_name]:['#project+id]],15),2,FALSE))&lt;&gt;"", "","")
)</f>
        <v/>
      </c>
      <c r="R34" s="2"/>
      <c r="S34" s="70" t="str" cm="1">
        <f t="array" ref="S34">IF(NOT(ISBLANK(T5W_SA[[#This Row],['#adm3+name]])),
CONCATENATE(T5W_SA[[#This Row],['#adm2+code]],"-",T5W_SA[[#This Row],['#adm3+name]]),
IF(ISNA(VLOOKUP(LEFT(T5W_SA[[#This Row],['#project+code_name]],15),LEFT(Cluster___Org___Projects[['#project+code_name]:['#project+id]],15),2,FALSE))&lt;&gt;"", "","")
)</f>
        <v/>
      </c>
      <c r="T34" s="35" t="str" cm="1">
        <f t="array" ref="T34">IF(NOT(ISBLANK(T5W_SA[[#This Row],['#adm3+name]])),
VLOOKUP(T5W_SA[[#This Row],['#meta+check_adm2code_adm3name]],Admin3_1[#All],5,FALSE),
IF(ISNA(VLOOKUP(LEFT(T5W_SA[[#This Row],['#project+code_name]],15),LEFT(Cluster___Org___Projects[['#project+code_name]:['#project+id]],15),2,FALSE))&lt;&gt;"", "","")
)</f>
        <v/>
      </c>
      <c r="U34" s="57"/>
      <c r="V34" s="2"/>
      <c r="W34" s="29"/>
      <c r="X34" s="40"/>
      <c r="Y34" s="3"/>
      <c r="Z34" s="2"/>
      <c r="AA34" s="2"/>
      <c r="AB34" s="3" t="str" cm="1">
        <f t="array" ref="AB34">IF(T5W_SA[[#This Row],['#activity+name+selected]]&lt;&gt;"",VLOOKUP(LEFT(T5W_SA[[#This Row],['#activity+name+selected]],255),LEFT(Logframe[['#activity+name+selected]:['#activity+indicator+unit]],255),2,FALSE),"")</f>
        <v/>
      </c>
      <c r="AC34" s="3" t="str" cm="1">
        <f t="array" ref="AC34">IF(T5W_SA[[#This Row],['#activity+name+selected]]&lt;&gt;"",VLOOKUP(LEFT(T5W_SA[[#This Row],['#activity+name+selected]],255),LEFT(Logframe[['#activity+name+selected]:['#activity+indicator+unit]],255),5,FALSE),"")</f>
        <v/>
      </c>
      <c r="AD34" s="3" t="str" cm="1">
        <f t="array" ref="AD34">IF(T5W_SA[[#This Row],['#activity+name+selected]]&lt;&gt;"",VLOOKUP(LEFT(T5W_SA[[#This Row],['#activity+name+selected]],255),LEFT(Logframe[['#activity+name+selected]:['#direct+beneficiaries]],255),11,FALSE),"")</f>
        <v/>
      </c>
      <c r="AE34" s="38"/>
      <c r="AF34" s="5"/>
      <c r="AG34" s="6"/>
      <c r="AH34" s="44"/>
      <c r="AI34" s="126"/>
      <c r="AJ34" s="47"/>
      <c r="AK34" s="27"/>
      <c r="AL34" s="93"/>
      <c r="AM34" s="41"/>
      <c r="AN34" s="42"/>
      <c r="AO34" s="49"/>
      <c r="AP34" s="42"/>
      <c r="AQ34" s="27"/>
      <c r="AR34" s="52"/>
      <c r="AS34" s="27"/>
      <c r="AT34" s="52"/>
      <c r="AU34" s="27"/>
      <c r="AV34" s="27"/>
      <c r="AW34" s="1"/>
    </row>
    <row r="35" spans="1:49" x14ac:dyDescent="0.25">
      <c r="A35" s="4"/>
      <c r="B35" s="75"/>
      <c r="C35" s="2"/>
      <c r="E35" s="2"/>
      <c r="F35" s="90" t="str">
        <f>IF(NOT(ISBLANK(T5W_SA[[#This Row],['#org+leader]])),VLOOKUP(T5W_SA[[#This Row],['#org+leader]],Organizaciones!$A:$C,3,FALSE),"")</f>
        <v/>
      </c>
      <c r="G35" s="3" t="str">
        <f>IF(AND(NOT(ISBLANK(T5W_SA[[#This Row],['#org+leader]])),T5W_SA[[#This Row],['#meta+hrp]]="Sí"),
VLOOKUP(CONCATENATE($A$1, " # ",VLOOKUP( T5W_SA[[#This Row],['#org+leader]],Clusters___Org[['#organization+name+selected]:['#meta+check_cluster_org]],2,FALSE)), Clusters___Org['#meta+check_cluster_org],1,FALSE),"")</f>
        <v/>
      </c>
      <c r="H35" s="2"/>
      <c r="I35" s="70" t="str" cm="1">
        <f t="array" ref="I35">IF(NOT(ISBLANK(T5W_SA[[#This Row],['#project+code_name]])),VALUE(VLOOKUP(LEFT(T5W_SA[[#This Row],['#project+code_name]],255),LEFT(Cluster___Org___Projects[['#project+code_name]:['#project+id]],255),2,FALSE)),"")</f>
        <v/>
      </c>
      <c r="J35" s="3" t="str">
        <f>IF(
AND(IF(NOT(ISBLANK(T5W_SA[[#This Row],['#project+code_name]])),CONCATENATE(T5W_SA[[#This Row],['#meta+check_cluster_org]], " # ",T5W_SA[[#This Row],['#project+code]]), "")&lt;&gt;"",T5W_SA[[#This Row],['#meta+hrp]]="Sí"),
VLOOKUP(IF(NOT(ISBLANK(T5W_SA[[#This Row],['#project+code_name]])),CONCATENATE(T5W_SA[[#This Row],['#meta+check_cluster_org]], " # ",T5W_SA[[#This Row],['#project+code]]), ""),Cluster___Org___Projects['#meta+check_cluster_org_proj],1,FALSE),
"")</f>
        <v/>
      </c>
      <c r="K35" s="2"/>
      <c r="L35" s="108" t="str">
        <f>IF(NOT(ISBLANK(T5W_SA[[#This Row],['#org+impl]])),VLOOKUP(T5W_SA[[#This Row],['#org+impl]],Organizaciones!$A:$C,3,FALSE),"")</f>
        <v/>
      </c>
      <c r="M35" s="1"/>
      <c r="N35" s="35" t="str" cm="1">
        <f t="array" aca="1" ref="N35" ca="1">IF(NOT(ISBLANK(T5W_SA[[#This Row],['#adm1+name]])),
OFFSET(Admin1_1[[#Headers],['#adm1+name]],MATCH(T5W_SA[[#This Row],['#adm1+name]],Admin1,0),1),
IF(ISNA(VLOOKUP(LEFT(T5W_SA[[#This Row],['#project+code_name]],15),LEFT(Cluster___Org___Projects[['#project+code_name]:['#project+id]],15),2,FALSE))&lt;&gt;"", "","")
)</f>
        <v/>
      </c>
      <c r="O35" s="2"/>
      <c r="P35" s="70" t="str" cm="1">
        <f t="array" ref="P35">IF(NOT(ISBLANK(T5W_SA[[#This Row],['#adm2+name]])),
CONCATENATE(T5W_SA[[#This Row],['#adm1+code]],"-",T5W_SA[[#This Row],['#adm2+name]]),
IF(ISNA(VLOOKUP(LEFT(T5W_SA[[#This Row],['#project+code_name]],15),LEFT(Cluster___Org___Projects[['#project+code_name]:['#project+id]],15),2,FALSE))&lt;&gt;"", "","")
)</f>
        <v/>
      </c>
      <c r="Q35" s="35" t="str" cm="1">
        <f t="array" ref="Q35">IF(NOT(ISBLANK(T5W_SA[[#This Row],['#adm2+name]])),
VLOOKUP(T5W_SA[[#This Row],['#meta+check_adm1code_adm2name]],Admin2_1[#All],5,FALSE),
IF(ISNA(VLOOKUP(LEFT(T5W_SA[[#This Row],['#project+code_name]],15),LEFT(Cluster___Org___Projects[['#project+code_name]:['#project+id]],15),2,FALSE))&lt;&gt;"", "","")
)</f>
        <v/>
      </c>
      <c r="R35" s="2"/>
      <c r="S35" s="70" t="str" cm="1">
        <f t="array" ref="S35">IF(NOT(ISBLANK(T5W_SA[[#This Row],['#adm3+name]])),
CONCATENATE(T5W_SA[[#This Row],['#adm2+code]],"-",T5W_SA[[#This Row],['#adm3+name]]),
IF(ISNA(VLOOKUP(LEFT(T5W_SA[[#This Row],['#project+code_name]],15),LEFT(Cluster___Org___Projects[['#project+code_name]:['#project+id]],15),2,FALSE))&lt;&gt;"", "","")
)</f>
        <v/>
      </c>
      <c r="T35" s="35" t="str" cm="1">
        <f t="array" ref="T35">IF(NOT(ISBLANK(T5W_SA[[#This Row],['#adm3+name]])),
VLOOKUP(T5W_SA[[#This Row],['#meta+check_adm2code_adm3name]],Admin3_1[#All],5,FALSE),
IF(ISNA(VLOOKUP(LEFT(T5W_SA[[#This Row],['#project+code_name]],15),LEFT(Cluster___Org___Projects[['#project+code_name]:['#project+id]],15),2,FALSE))&lt;&gt;"", "","")
)</f>
        <v/>
      </c>
      <c r="U35" s="57"/>
      <c r="V35" s="2"/>
      <c r="W35" s="29"/>
      <c r="X35" s="40"/>
      <c r="Y35" s="3"/>
      <c r="Z35" s="103"/>
      <c r="AA35" s="2"/>
      <c r="AB35" s="3" t="str" cm="1">
        <f t="array" ref="AB35">IF(T5W_SA[[#This Row],['#activity+name+selected]]&lt;&gt;"",VLOOKUP(LEFT(T5W_SA[[#This Row],['#activity+name+selected]],255),LEFT(Logframe[['#activity+name+selected]:['#activity+indicator+unit]],255),2,FALSE),"")</f>
        <v/>
      </c>
      <c r="AC35" s="3" t="str" cm="1">
        <f t="array" ref="AC35">IF(T5W_SA[[#This Row],['#activity+name+selected]]&lt;&gt;"",VLOOKUP(LEFT(T5W_SA[[#This Row],['#activity+name+selected]],255),LEFT(Logframe[['#activity+name+selected]:['#activity+indicator+unit]],255),5,FALSE),"")</f>
        <v/>
      </c>
      <c r="AD35" s="3" t="str" cm="1">
        <f t="array" ref="AD35">IF(T5W_SA[[#This Row],['#activity+name+selected]]&lt;&gt;"",VLOOKUP(LEFT(T5W_SA[[#This Row],['#activity+name+selected]],255),LEFT(Logframe[['#activity+name+selected]:['#direct+beneficiaries]],255),11,FALSE),"")</f>
        <v/>
      </c>
      <c r="AE35" s="130"/>
      <c r="AF35" s="5"/>
      <c r="AG35" s="6"/>
      <c r="AH35" s="44"/>
      <c r="AI35" s="126"/>
      <c r="AJ35" s="47"/>
      <c r="AK35" s="27"/>
      <c r="AL35" s="93"/>
      <c r="AM35" s="131"/>
      <c r="AN35" s="52"/>
      <c r="AO35" s="27"/>
      <c r="AP35" s="52"/>
      <c r="AQ35" s="27"/>
      <c r="AR35" s="52"/>
      <c r="AS35" s="27"/>
      <c r="AT35" s="52"/>
      <c r="AU35" s="27"/>
      <c r="AV35" s="27"/>
      <c r="AW35" s="2"/>
    </row>
  </sheetData>
  <sheetProtection formatRows="0" insertColumns="0" insertRows="0" deleteRows="0" sort="0" autoFilter="0" pivotTables="0"/>
  <protectedRanges>
    <protectedRange algorithmName="SHA-512" hashValue="HNR6BKtufMwvh324JmogrWxo/vVlUOZODLF8cBYPHY72dLj5MNhzGe9Gf3LzOS1V1GeCZRGbgTtinK/Pw3dAtw==" saltValue="yL8/2EXIF54NA/6HYVhH4w==" spinCount="100000" sqref="G5:K34 A36:C1048576 E35:Y1048576 E5:E34 M5:Y34 AH5:AK34 B5:C35 AA5:AC1048576 AD5:AE5 AD36:XFD1048576 AE6:AE34 AE35 AD6:AD35 AH35:AK35 AM5:XFD34 AM35:XFD35" name="Range1"/>
    <protectedRange algorithmName="SHA-512" hashValue="2nOw6a2RACDF0lwSog8pG0XLg+oZu3IAc38zbVzVI75LLIxO5BHArMGzTUT7XlQeIGJyOg4XIhyyUh/RYTYoZQ==" saltValue="hqsMQI/ZNmoGd4uq6YFO8Q==" spinCount="100000" sqref="F5:F34" name="Range1_1"/>
    <protectedRange algorithmName="SHA-512" hashValue="2nOw6a2RACDF0lwSog8pG0XLg+oZu3IAc38zbVzVI75LLIxO5BHArMGzTUT7XlQeIGJyOg4XIhyyUh/RYTYoZQ==" saltValue="hqsMQI/ZNmoGd4uq6YFO8Q==" spinCount="100000" sqref="L5:L34" name="Range1_2"/>
    <protectedRange algorithmName="SHA-512" hashValue="2nOw6a2RACDF0lwSog8pG0XLg+oZu3IAc38zbVzVI75LLIxO5BHArMGzTUT7XlQeIGJyOg4XIhyyUh/RYTYoZQ==" saltValue="hqsMQI/ZNmoGd4uq6YFO8Q==" spinCount="100000" sqref="Z5:Z1048576" name="Range1_3"/>
    <protectedRange algorithmName="SHA-512" hashValue="2nOw6a2RACDF0lwSog8pG0XLg+oZu3IAc38zbVzVI75LLIxO5BHArMGzTUT7XlQeIGJyOg4XIhyyUh/RYTYoZQ==" saltValue="hqsMQI/ZNmoGd4uq6YFO8Q==" spinCount="100000" sqref="A5:A35" name="Range1_4_1"/>
    <protectedRange algorithmName="SHA-512" hashValue="2nOw6a2RACDF0lwSog8pG0XLg+oZu3IAc38zbVzVI75LLIxO5BHArMGzTUT7XlQeIGJyOg4XIhyyUh/RYTYoZQ==" saltValue="hqsMQI/ZNmoGd4uq6YFO8Q==" spinCount="100000" sqref="AF5:AG35" name="Range1_7"/>
    <protectedRange algorithmName="SHA-512" hashValue="CyTWwgM4U1Msv3/ObdyWZvXlH/SerGwJAvaImvLaAkAVeSQEBlhK4X2v3KHqEZMrKh+uNB+Sow3te1bR0FpPeA==" saltValue="eSqolLSoXKgs6lNnB5mnrA==" spinCount="100000" sqref="AL5:AL35" name="Range1_6"/>
    <protectedRange algorithmName="SHA-512" hashValue="2nOw6a2RACDF0lwSog8pG0XLg+oZu3IAc38zbVzVI75LLIxO5BHArMGzTUT7XlQeIGJyOg4XIhyyUh/RYTYoZQ==" saltValue="hqsMQI/ZNmoGd4uq6YFO8Q==" spinCount="100000" sqref="D5:D1048576" name="Range1_4"/>
  </protectedRanges>
  <mergeCells count="46">
    <mergeCell ref="J2:J3"/>
    <mergeCell ref="K2:K3"/>
    <mergeCell ref="M2:M3"/>
    <mergeCell ref="AD2:AD3"/>
    <mergeCell ref="M1:X1"/>
    <mergeCell ref="AB2:AB3"/>
    <mergeCell ref="P2:P3"/>
    <mergeCell ref="S2:S3"/>
    <mergeCell ref="V2:V3"/>
    <mergeCell ref="W2:W3"/>
    <mergeCell ref="L2:L3"/>
    <mergeCell ref="C1:L1"/>
    <mergeCell ref="N2:N3"/>
    <mergeCell ref="H2:H3"/>
    <mergeCell ref="I2:I3"/>
    <mergeCell ref="Z2:Z3"/>
    <mergeCell ref="A2:A3"/>
    <mergeCell ref="B2:B3"/>
    <mergeCell ref="C2:C3"/>
    <mergeCell ref="E2:E3"/>
    <mergeCell ref="G2:G3"/>
    <mergeCell ref="F2:F3"/>
    <mergeCell ref="D2:D3"/>
    <mergeCell ref="AW2:AW3"/>
    <mergeCell ref="AO2:AP2"/>
    <mergeCell ref="AE2:AE3"/>
    <mergeCell ref="AF2:AF3"/>
    <mergeCell ref="AG2:AG3"/>
    <mergeCell ref="AH2:AH3"/>
    <mergeCell ref="AJ2:AJ3"/>
    <mergeCell ref="AK2:AK3"/>
    <mergeCell ref="AQ2:AV2"/>
    <mergeCell ref="AI2:AI3"/>
    <mergeCell ref="AJ1:AV1"/>
    <mergeCell ref="X2:X3"/>
    <mergeCell ref="Y2:Y3"/>
    <mergeCell ref="AA2:AA3"/>
    <mergeCell ref="O2:O3"/>
    <mergeCell ref="Q2:Q3"/>
    <mergeCell ref="R2:R3"/>
    <mergeCell ref="T2:T3"/>
    <mergeCell ref="U2:U3"/>
    <mergeCell ref="Y1:AE1"/>
    <mergeCell ref="AF1:AH1"/>
    <mergeCell ref="AC2:AC3"/>
    <mergeCell ref="AL2:AN2"/>
  </mergeCells>
  <conditionalFormatting sqref="B5:B35">
    <cfRule type="expression" dxfId="72" priority="15">
      <formula>NOT(OR(COUNTIF(TTableMes,$B5),ISBLANK($B5)))</formula>
    </cfRule>
  </conditionalFormatting>
  <conditionalFormatting sqref="E5:E35 K5:K35">
    <cfRule type="expression" dxfId="71" priority="14">
      <formula>NOT(OR(COUNTIF(TOrganizaciones,E5),ISBLANK(E5)))</formula>
    </cfRule>
  </conditionalFormatting>
  <conditionalFormatting sqref="E5:E35">
    <cfRule type="expression" dxfId="70" priority="21">
      <formula>AND(  NOT(ISBLANK(B5)),  AND(ISBLANK(E5),   OR(ISBLANK(E5), ISBLANK(K5))))</formula>
    </cfRule>
    <cfRule type="expression" dxfId="69" priority="22">
      <formula>AND( C5="Sí", ISNA(G5))</formula>
    </cfRule>
  </conditionalFormatting>
  <conditionalFormatting sqref="H5:H35">
    <cfRule type="expression" dxfId="68" priority="23">
      <formula>IF( C5="Sí",   OR(ISNA(J5),ISBLANK(H5)),   NOT(ISBLANK(H5)) )</formula>
    </cfRule>
  </conditionalFormatting>
  <conditionalFormatting sqref="K5:K35">
    <cfRule type="expression" dxfId="67" priority="113">
      <formula>AND(  NOT(ISBLANK(B5)),  AND(ISBLANK(K5),   OR(ISBLANK(E5), ISBLANK(K5))))</formula>
    </cfRule>
  </conditionalFormatting>
  <conditionalFormatting sqref="M5:M35 U5:U35 AA5:AA35">
    <cfRule type="expression" dxfId="66" priority="27">
      <formula>ISNA(N5)</formula>
    </cfRule>
  </conditionalFormatting>
  <conditionalFormatting sqref="O5:O35 R5:R35">
    <cfRule type="expression" dxfId="65" priority="72">
      <formula>ISNA(Q5)</formula>
    </cfRule>
  </conditionalFormatting>
  <conditionalFormatting sqref="U5:U35">
    <cfRule type="expression" dxfId="64" priority="11">
      <formula>NOT(OR(COUNTIF(TTipoEstablecimiento,$U5),ISBLANK($U5)))</formula>
    </cfRule>
  </conditionalFormatting>
  <conditionalFormatting sqref="W5:W35">
    <cfRule type="expression" dxfId="63" priority="25">
      <formula>AND(  NOT(ISBLANK(B5)),  AND(ISBLANK(R5),ISBLANK(W5)))</formula>
    </cfRule>
  </conditionalFormatting>
  <conditionalFormatting sqref="X5:X35">
    <cfRule type="expression" dxfId="62" priority="26">
      <formula>AND(  NOT(ISBLANK(B5)),  AND(ISBLANK(R5),ISBLANK(X5)))</formula>
    </cfRule>
  </conditionalFormatting>
  <conditionalFormatting sqref="AF5:AG35">
    <cfRule type="expression" dxfId="61" priority="3">
      <formula>AND(OR(AF5&lt;DATE(2023,1,1),AF5&gt;DATE(2023,12,31)),NOT(ISBLANK(AF5)))</formula>
    </cfRule>
    <cfRule type="expression" dxfId="60" priority="4">
      <formula>AND(  NOT(ISBLANK($B5)),  ISBLANK(AF5))</formula>
    </cfRule>
  </conditionalFormatting>
  <conditionalFormatting sqref="AH5:AI35">
    <cfRule type="expression" dxfId="59" priority="13">
      <formula>NOT(OR(COUNTIF(TStatus,$AH5),ISBLANK($B5)))</formula>
    </cfRule>
  </conditionalFormatting>
  <conditionalFormatting sqref="AH5:AK35 C5:C35 M5:M35 O5:O35 R5:R35 AA5:AA35">
    <cfRule type="expression" dxfId="58" priority="19">
      <formula>AND(  NOT(ISBLANK($B5)),  ISBLANK(C5))</formula>
    </cfRule>
  </conditionalFormatting>
  <conditionalFormatting sqref="AI5:AI35">
    <cfRule type="expression" dxfId="57" priority="6">
      <formula>$AD5&lt;&gt;"No"</formula>
    </cfRule>
  </conditionalFormatting>
  <conditionalFormatting sqref="AJ5:AK35 AM5:AV35">
    <cfRule type="expression" dxfId="56" priority="5">
      <formula>$AD5&lt;&gt;"Si"</formula>
    </cfRule>
  </conditionalFormatting>
  <conditionalFormatting sqref="AK5:AK35">
    <cfRule type="expression" dxfId="55" priority="63">
      <formula>$AK5&lt;&gt;SUM($AQ5:$AV5)</formula>
    </cfRule>
  </conditionalFormatting>
  <conditionalFormatting sqref="AL5:AL35">
    <cfRule type="expression" dxfId="54" priority="2">
      <formula>$AD5&lt;&gt;"Si"</formula>
    </cfRule>
  </conditionalFormatting>
  <conditionalFormatting sqref="AM5:AP35">
    <cfRule type="cellIs" dxfId="53" priority="28" operator="greaterThan">
      <formula>$AK5</formula>
    </cfRule>
  </conditionalFormatting>
  <conditionalFormatting sqref="D5:D34">
    <cfRule type="expression" dxfId="52" priority="1">
      <formula>AND(  NOT(ISBLANK($B5)),  ISBLANK(D5))</formula>
    </cfRule>
  </conditionalFormatting>
  <dataValidations xWindow="242" yWindow="530" count="66">
    <dataValidation allowBlank="1" showInputMessage="1" promptTitle="Personas asistidas - Desagregado" prompt="Número de personas asistidas pertenecientes a los grupos de sexo y edad definidos._x000a_Obligatorio: Sí (si no hay, marque 0)_x000a_Formato: Número mayor o igual a cero_x000a_Validación: El total de personas asistidas debe ser igual a la suma de los desagregados" sqref="AQ2:AV4"/>
    <dataValidation allowBlank="1" showInputMessage="1" promptTitle="Fecha de reporte" prompt="Fecha en que se introducen los datos en esta plantilla. La fecha de hoy_x000a_Obligatorio: deseable_x000a_Formato: según la configuración de idioma de su Excel. Se visualizará en formato dd/mm/aa_x000a_Validación: Debe ser anterior a enero de 2022_x000a_" sqref="A2:A4"/>
    <dataValidation allowBlank="1" showInputMessage="1" promptTitle="Mes de reporte - Último día" prompt="Mes de reporte - Último día_x000a_Mes para el que se reporta la actividad (último día del mes reportado)_x000a_Obligatorio: sí_x000a_Valores: Último día de cada mes de reporte_x000a_Formato: Seleccione del desplegable_x000a_" sqref="B2:B4"/>
    <dataValidation allowBlank="1" showInputMessage="1" promptTitle="¿En un proyecto HRP?" prompt="¿La actividad reportada pertenece a un proyecto reportado en el HRP 2021?_x000a_Obligatorio: Sí_x000a_Valores: Sí/No (del desplegable)" sqref="C2:C4"/>
    <dataValidation allowBlank="1" showInputMessage="1" promptTitle="Organización líder" prompt="¿Cuál es la organización que lidera el proyecto?_x000a_Obligatorio: Sí_x000a_Valores: Si la actividad es del HRP, se muestran las organizaciones líderes de ese sector. Si no, se muestran todas las organizaciones._x000a_Si su organización no aparece, vea instrucciones" sqref="E2:E4"/>
    <dataValidation allowBlank="1" showInputMessage="1" promptTitle="Código y nombre del proyecto" prompt="Si su proyecto forma parte del HRP, seleccione el código y nombre de proyecto_x000a_Obligatorio: Sí, si su proyecto es HRP. Dejar vacío si el proyecto no es del HRP_x000a_Valores: Se muestra un desplegable con los proyectos de la organización líder para este sector" sqref="H2:H4"/>
    <dataValidation allowBlank="1" showInputMessage="1" promptTitle="Código del proyecto - Automático" prompt="No editable._x000a_Muestra el código del proyecto seleccionado." sqref="I2:I4"/>
    <dataValidation allowBlank="1" showInputMessage="1" promptTitle="Campo de validación - Automático" prompt="No editable._x000a_Campo de validación._x000a_Concatena el clúster, organización y código de proyecto para validar que los valores seleccionados son correctos." sqref="J2:J4"/>
    <dataValidation allowBlank="1" showInputMessage="1" promptTitle="Organización implementadora" prompt="Organización que implementa la actividad._x000a_Obligatorio: Sí_x000a_Valores: Se muestra un desplegable con todas las organizaciones._x000a_Si su organización no aparece, vea las instrucciones." sqref="K2:K4"/>
    <dataValidation allowBlank="1" showInputMessage="1" promptTitle="Estado" prompt="Estado donde se realiza la actividad_x000a_Obligatorio: Sí_x000a_Valores: Lista de estados_x000a_Validación: La combinación Estado, Municipio, Parroquia debe ser correcta_x000a_NOTA: Si realiza esta actividad en varios estados, debe rellenar tantas líneas como estados" sqref="M2:M4"/>
    <dataValidation allowBlank="1" showInputMessage="1" promptTitle="Código de estado - Automático" prompt="No editable._x000a_Campo automático." sqref="N2:N4"/>
    <dataValidation allowBlank="1" showInputMessage="1" promptTitle="Código de municipio - Automático" prompt="No editable._x000a_Campo automático." sqref="Q2:Q4"/>
    <dataValidation allowBlank="1" showInputMessage="1" promptTitle="Código de parroquia - Automático" prompt="No editable._x000a_Campo automático." sqref="T2:T4"/>
    <dataValidation allowBlank="1" showInputMessage="1" promptTitle="Municipio" prompt="Municipio donde se realiza la actividad_x000a_Obligatorio: Sí_x000a_Valores: Municipios del estado_x000a_Validación: La combinación Estado, Municipio, Parroquia debe ser correcta_x000a_NOTA: Si realiza esta actividad en varios munic. debe rellenar tantas líneas como municipios" sqref="O2:O4"/>
    <dataValidation allowBlank="1" showInputMessage="1" promptTitle="Parroquia" prompt="Parroquia de la actividad_x000a_Obligatorio: Sí (o coordenadas)_x000a_Valores: Parroquias _x000a_Validación: combinación Estado, Municipio, Parroquia correcta_x000a_NOTA: Si realiza esta actividad en varias parroquias, debe rellenar tantas líneas como parroquias_x000a_" sqref="R2:R4"/>
    <dataValidation allowBlank="1" showInputMessage="1" promptTitle="Tipo de establecimiento" prompt="Tipo de establecimiento o ubicación donde se realiza la actividad_x000a_Obligatorio: Deseable_x000a_Valores: Lista de tipos d establecimiento_x000a_NOTA: Si el tipo de establecimiento no existe, seleccione &quot;Otro&quot; y rellene los detalles en el siguiente campo." sqref="U2:U4"/>
    <dataValidation allowBlank="1" showInputMessage="1" promptTitle="Nombre del establecimiento" prompt="Nombres del establecimiento o centro, ubicación, comunidad... donde se realiza la actividad. Idealmente el nombre y dirección._x000a_Obligatorio: Deseable_x000a_Formato: Texto, al menos 5 caracteres" sqref="V2:V4"/>
    <dataValidation allowBlank="1" showInputMessage="1" promptTitle="Coordenadas - Latitud y longitud" prompt="Coordenadas de la ubicación donde se realiza la actividad_x000a_Obligatorio: Rellenar parroquia o coordenadas_x000a_Formato: decimal con 6 decimales (para mayor precisión)_x000a_Validación: Las coordenadas deben estar dentro del área de Venezuela " sqref="W2:X4"/>
    <dataValidation allowBlank="1" showInputMessage="1" promptTitle="Área de respuesta" prompt="Seleccione el área de respuesta para el tipo de actividad_x000a_Obligatorio: No_x000a_Valores: Áreas de respuesta del sector_x000a_NOTA: Si no se selecciona un valor, se mostrarán todas las actividades del sector" sqref="Y2:Y4 Z4"/>
    <dataValidation allowBlank="1" showInputMessage="1" promptTitle="Actividad Sectorial" prompt="Seleccione la actividad sectorial realizada_x000a_Obligatorio: Sí_x000a_Valores: Actividades sect. de ese sector y área de respuesta (si se ha seleccionado)_x000a_Nota: Si con esta actividad se han realizado varias actividades sectoriales, rellene líneas adicionales" sqref="AA2:AA4"/>
    <dataValidation allowBlank="1" showInputMessage="1" promptTitle="Código de actividad" prompt="No editable._x000a_Campo automático._x000a_Código de la actividad sectorial seleccionada." sqref="AB2:AB4"/>
    <dataValidation allowBlank="1" showInputMessage="1" promptTitle="Indicador sectorial - Automático" prompt="No editable._x000a_Campo automático._x000a_Unidad e indicador vinculado a la actividad sectorial seleccionada." sqref="AC2:AD4"/>
    <dataValidation allowBlank="1" showInputMessage="1" promptTitle="Alcanzado del indicador" prompt="En esta ubicación y con esta actividad sectorial, ¿cuántas unidades del indicador anterior se han alcanzado en el mes de reporte? (no acumulado)_x000a_Obligatorio: Deseable_x000a_Formato: Número entero mayor que cero" sqref="AE2:AE4"/>
    <dataValidation allowBlank="1" showInputMessage="1" promptTitle="Actividad recurrente" prompt="En esta fila de reporte, ¿Está indicando beneficiarios recurrentes (Sí) o Nuevos (No)?_x000a_Obligatorio: Sí_x000a_Valores: Sí (recurrentes) / No (nuevos)_x000a_NOTA: Si la actividad tiene beneficiarios recurrentes anteriores y nuevos, debe crear dos líneas para la activ." sqref="AJ2:AJ4"/>
    <dataValidation allowBlank="1" showInputMessage="1" promptTitle="Fecha de inicio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F2:AF4"/>
    <dataValidation allowBlank="1" showInputMessage="1" promptTitle="Fecha de fin de la actividad" prompt="Fecha en que se introducen los datos en esta plantilla. La fecha de hoy_x000a_Obligatorio: deseable_x000a_Formato: según la configuración de idioma de su Excel. Se visualizará en formato dd/mm/aa_x000a_Validación: Debe ser anterior a enero de 2022_x000a_" sqref="AG2:AG4"/>
    <dataValidation allowBlank="1" showInputMessage="1" promptTitle="Estatus de la actividad" prompt="¿Cuál es el estado de ejecución de la actividad en terreno?_x000a_Obligatorio: Sí_x000a_Valores: Planificada, En ejecución, Finalizada_x000a_NOTA: Cada mes debe actualizar las filas de las actividades ya reportadas y cambiar el estado a Finalizado (y resto de datos)" sqref="AH2:AH4 AJ2:AJ4 AI4"/>
    <dataValidation allowBlank="1" showInputMessage="1" promptTitle="Total de personas asistidas" prompt="Total de personas que han sido asistidas con esta actividad en esta ubicación este mes (no es acumulado)_x000a_Obligatorio: Sí (si no hay beneficiarios, marque 0)_x000a_Formato: Número _x000a_Validación: Debe ser la suma de las personas desagregadas por edad y sexo" sqref="AK2:AK4"/>
    <dataValidation type="textLength" operator="greaterThanOrEqual" allowBlank="1" showInputMessage="1" errorTitle="Texto demasiado corto" error="El nombre de la ubicación debe tener al menos 5 caracteres" promptTitle="Comentarios" prompt="Escriba cualquier comentario necesario acerca del reporte de la actividad_x000a_Obligatorio: No_x000a_Formato: Texto mayor a 10 caracteres" sqref="AW2:AW4">
      <formula1>5</formula1>
    </dataValidation>
    <dataValidation allowBlank="1" showInputMessage="1" showErrorMessage="1" promptTitle="Campo de validación - Automático" prompt="No editable._x000a_Campo de validación. _x000a_Concatena el sector y la organización para chequear que los valores seleccionados son correctos." sqref="G2:G4"/>
    <dataValidation allowBlank="1" showInputMessage="1" promptTitle="Detalle de lugares asistidos" prompt="Centros y hogares asistidos con la actividad._x000a_Campo específico del sector Seguridad Alimentaria._x000a_Obligatorio: Sí (si no hay, marque 0)_x000a_Formato: Número mayor o igual a cero_x000a_" sqref="AO2:AP4"/>
    <dataValidation allowBlank="1" showInputMessage="1" promptTitle="Campo de validación - Automático" prompt="No editable._x000a_Campo de validación._x000a_Concatena admin1 y admin2 para obtener el PCODE de admin2 correcto y validar" sqref="P2:P4"/>
    <dataValidation allowBlank="1" showInputMessage="1" promptTitle="Dato de validación - Automático" prompt="No editable._x000a_Campo de validación._x000a_Concatena admin2 y admin3 para obtener el PCODE de admin3 correcto y validar" sqref="S2:S4"/>
    <dataValidation allowBlank="1" showInputMessage="1" showErrorMessage="1" error="Debe seleccionar uno de los valores del listado desplegable. _x000a_Si su proyecto no aparece, insértelo en la hoja Ficha_Proyecto y en el menú seleccione Datos &gt; Actualizar datos" sqref="I5:I35"/>
    <dataValidation type="custom" operator="greaterThanOrEqual" allowBlank="1" showInputMessage="1" showErrorMessage="1" errorTitle="Valor no válido" error="Esta actividad no posee beneficiarios directos." sqref="AK5:AK35 AM5:AV35">
      <formula1>$AD5="Si"</formula1>
    </dataValidation>
    <dataValidation type="textLength" operator="greaterThanOrEqual" allowBlank="1" showErrorMessage="1" errorTitle="Texto demasiado corto" error="El nombre de la ubicación debe tener al menos 5 caracteres" sqref="V5:V35">
      <formula1>5</formula1>
    </dataValidation>
    <dataValidation type="list" allowBlank="1" showErrorMessage="1" errorTitle="Actividad no válida" error="Debe seleccionar uno de las actividades de la lista desplegable_x000a_" sqref="AA5:AA35">
      <formula1>IF(  OR(ISBLANK(Y5), ISBLANK(Y5)),  OFFSET(LF_Actividad,MATCH($A$1,LF_Sector,0)-1,0,COUNTIF(LF_Sector,$A$1)),  OFFSET(LF_Actividad,MATCH(Y5,LF_Area,0)-1,0,COUNTIF(LF_Area,Y5))   )</formula1>
    </dataValidation>
    <dataValidation type="list" allowBlank="1" showErrorMessage="1" errorTitle="Estatus no válido" error="Debe seleccionar uno de los valores posibles del desplegable" sqref="AH5:AH35">
      <formula1>ListEstatus</formula1>
    </dataValidation>
    <dataValidation type="decimal" allowBlank="1" showErrorMessage="1" errorTitle="Longitud no válida" error="La longitud debe tener 6 decimales y estar entre -73.4 y -59.6 para Venezuela." sqref="X5:X35">
      <formula1>-73.4</formula1>
      <formula2>-59.6</formula2>
    </dataValidation>
    <dataValidation type="whole" operator="greaterThanOrEqual" allowBlank="1" showErrorMessage="1" errorTitle="Número no válido" error="Debe ser un número entero mayor que cero" sqref="AE5:AE35">
      <formula1>0</formula1>
    </dataValidation>
    <dataValidation type="list" allowBlank="1" showErrorMessage="1" errorTitle="Estado no válido" error="Debe seleccionar uno de los estados del listado desplegable" sqref="M5:M35">
      <formula1>Admin1</formula1>
    </dataValidation>
    <dataValidation allowBlank="1" error="Debe seleccionar uno de los valores del listado desplegable. _x000a_Si su proyecto no aparece, insértelo en la hoja Ficha_Proyecto y en el menú seleccione Datos &gt; Actualizar datos" sqref="J5:J35"/>
    <dataValidation type="list" allowBlank="1" showErrorMessage="1" errorTitle="Organización no válida" error="Debe seleccionar uno de los valores del listado desplegable de organizaciones._x000a_Si la organización no aparece, consulte en las instrucciones cómo crear una nueva organización." sqref="K5:K35">
      <formula1>ListQuien</formula1>
    </dataValidation>
    <dataValidation type="decimal" allowBlank="1" showErrorMessage="1" errorTitle="Latitud no válida" error="La latitud debe tener 6 decimales y estar entre 0.5 y 12.3 para Venezuela." sqref="W5:W35">
      <formula1>0.5</formula1>
      <formula2>12.3</formula2>
    </dataValidation>
    <dataValidation type="list" allowBlank="1" showErrorMessage="1" errorTitle="Valor no válido" error="Debe elegir Sí o No en el desplegable" sqref="C5:C35">
      <formula1>ListSiNo</formula1>
    </dataValidation>
    <dataValidation type="textLength" operator="greaterThanOrEqual" allowBlank="1" showInputMessage="1" showErrorMessage="1" errorTitle="Texto demasiado corto" error="Debe introducir al menos 10 caracteres" sqref="AW5:AW35">
      <formula1>10</formula1>
    </dataValidation>
    <dataValidation type="list" allowBlank="1" showErrorMessage="1" errorTitle="Municpio no válido" error="Debe seleccionar uno de los municipios del listado desplegable" sqref="O5:O35">
      <formula1>OFFSET(Admin2,MATCH(N5,Admin1_Linked_Pcode,0)-1,0,COUNTIF(Admin1_Linked_Pcode,N5))</formula1>
    </dataValidation>
    <dataValidation type="list" allowBlank="1" showInputMessage="1" showErrorMessage="1" error="Debe seleccionar uno de los valores del listado desplegable" sqref="R5:R35">
      <formula1>OFFSET(Admin3,MATCH(Q5,Admin2_Linked_Pcode,0)-1,0,COUNTIF(Admin2_Linked_Pcode,Q5))</formula1>
    </dataValidation>
    <dataValidation type="list" allowBlank="1" showErrorMessage="1" errorTitle="Proyecto no válido" error="Debe seleccionar uno de los proyectos del listado desplegable" sqref="H5:H35">
      <formula1>OFFSET(TClOrgPrPr,MATCH(G5,TClOrgPrAux,0)-1,0,COUNTIF(TClOrgPrAux,G5))</formula1>
    </dataValidation>
    <dataValidation type="list" allowBlank="1" showErrorMessage="1" errorTitle="Organización no válida" error="Debe seleccionar uno de los valores del listado desplegable de organizaciones._x000a_Si su proyecto está fuera del HRP y la organización no aparece, consulte en las instrucciones cómo crear una nueva organización." sqref="E5:E35">
      <formula1>IF(C5="Sí", OFFSET(TClOrgOrg,MATCH($A$1,TClOrgCl,0)-1,0,COUNTIF(TClOrgCl,$A$1)), ListQuien)</formula1>
    </dataValidation>
    <dataValidation type="list" allowBlank="1" showErrorMessage="1" errorTitle="Tipo establecimiento no válido" error="Debe seleccionar uno de los tipos de establecimiento del desplegable. _x000a_Si el valor no aparece, seleccione Otros y anote en la siguiente columna los detalles." sqref="U5:U35">
      <formula1>LocationType</formula1>
    </dataValidation>
    <dataValidation type="list" allowBlank="1" showErrorMessage="1" errorTitle="Valor no válido" error="Debe seleccionar una de las áreas de responsabilidad de la lista desplegable_x000a_" sqref="Y5:Y35">
      <formula1>OFFSET(LF_PT_Area,MATCH($A$1,LF_PT_Sector,0)-1,0,COUNTIF(LF_PT_Sector,$A$1))</formula1>
    </dataValidation>
    <dataValidation type="list" allowBlank="1" showErrorMessage="1" errorTitle="Valor no válido" error="Debe elegir Sí o No en el desplegable." sqref="AJ5:AJ35">
      <formula1>ListSiNo</formula1>
    </dataValidation>
    <dataValidation allowBlank="1" errorTitle="Municpio no válido" error="Debe seleccionar uno de los municipios del listado desplegable" sqref="P5:P35"/>
    <dataValidation allowBlank="1" showInputMessage="1" error="Debe seleccionar uno de los valores del listado desplegable" sqref="S5:S35"/>
    <dataValidation allowBlank="1" errorTitle="Organización no válida" error="Debe seleccionar uno de los valores del listado desplegable de organizaciones._x000a_Si su proyecto está fuera del HRP y la organización no aparece, consulte en las instrucciones cómo crear una nueva organización." sqref="L5:L35 F5:F35"/>
    <dataValidation allowBlank="1" showInputMessage="1" promptTitle="Identificador de organización" prompt="No editable" sqref="F2:F4 L2:L4"/>
    <dataValidation allowBlank="1" showInputMessage="1" promptTitle="Actividad Desastres Naturales" prompt="Seleccione si la actividad esta relacionada con prevensión o respuesta a desastres naturales_x000a_Obligatorio: No_x000a_Valores: Sí / No" sqref="Z2"/>
    <dataValidation type="list" allowBlank="1" showErrorMessage="1" errorTitle="Valor no válido" error="Debe seleccionar una de las áreas de responsabilidad de la lista desplegable_x000a_" sqref="Z5:Z35">
      <formula1>ListSiNo</formula1>
    </dataValidation>
    <dataValidation allowBlank="1" showInputMessage="1" showErrorMessage="1" promptTitle="Total beneficiarios indirectos" prompt="Total de beneficiarios indirectos o unidades atendidas de acuerdo al indicador de la actividad.  (No se contabilizan personas)" sqref="AI2:AI3"/>
    <dataValidation type="custom" allowBlank="1" showErrorMessage="1" errorTitle="Estatus no válido" error="Esta actividad no posee beneficiarios indirectos." sqref="AI5:AI35">
      <formula1>$AD5="No"</formula1>
    </dataValidation>
    <dataValidation type="date" allowBlank="1" showInputMessage="1" showErrorMessage="1" sqref="A5:A35 AF5:AG35">
      <formula1>44896</formula1>
      <formula2>45291</formula2>
    </dataValidation>
    <dataValidation allowBlank="1" showInputMessage="1" promptTitle="Grupo poblacional alcanzado" prompt="Grupo poblacional al que pertenecen la mayoría de personas alcanzadas._x000a_Campo específico del sector de Protección._x000a_Valores: Listado de grupo poblacionales" sqref="AL3:AL4"/>
    <dataValidation type="list" allowBlank="1" showInputMessage="1" showErrorMessage="1" sqref="AL5:AL35">
      <formula1>PROPG_reached_type_T</formula1>
    </dataValidation>
    <dataValidation allowBlank="1" showInputMessage="1" promptTitle="Personas asistidas - Prioridades" prompt="Número de personas asistidas pertenecientes a los grupos vulnerables definidos._x000a_Obligatorio: Sí (si no hay, marque 0)_x000a_Formato: Número mayor o igual a cero_x000a_Validación: Debe ser menor o igual al total de personas asistidas" sqref="AM3:AN4 AL2"/>
    <dataValidation allowBlank="1" showInputMessage="1" showErrorMessage="1" promptTitle="Fondo de financiamiento" prompt="¿La actividad reportada pertenece a un proyecto realizada con fondos del FHV O CERF? De lo contratio seleccionar &quot;Ninguno de los anteriores&quot;_x000a_Obligatorio: Sí_x000a_Valores: FHV, CERF, Ninguno de los anteriores" sqref="D2:D4"/>
  </dataValidations>
  <pageMargins left="0.7" right="0.7" top="0.75" bottom="0.75" header="0.3" footer="0.3"/>
  <pageSetup orientation="portrait" r:id="rId1"/>
  <customProperties>
    <customPr name="layoutContexts" r:id="rId2"/>
  </customProperties>
  <tableParts count="1">
    <tablePart r:id="rId3"/>
  </tableParts>
  <extLst>
    <ext xmlns:x14="http://schemas.microsoft.com/office/spreadsheetml/2009/9/main" uri="{CCE6A557-97BC-4b89-ADB6-D9C93CAAB3DF}">
      <x14:dataValidations xmlns:xm="http://schemas.microsoft.com/office/excel/2006/main" xWindow="242" yWindow="530" count="2">
        <x14:dataValidation type="list" allowBlank="1" showErrorMessage="1" errorTitle="Fecha no válida" error="Debe seleccionar una de las fechas del listado desplegable">
          <x14:formula1>
            <xm:f>Vocab!$B$13:$B$24</xm:f>
          </x14:formula1>
          <xm:sqref>B5:B35</xm:sqref>
        </x14:dataValidation>
        <x14:dataValidation type="list" allowBlank="1" showErrorMessage="1" errorTitle="Valor no válido" error="Debe elegir Sí o No en el desplegable">
          <x14:formula1>
            <xm:f>Vocab!$B$42:$B$44</xm:f>
          </x14:formula1>
          <xm:sqref>D5:D34</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C264A455B734F418066161D3BDBABC0" ma:contentTypeVersion="16" ma:contentTypeDescription="Create a new document." ma:contentTypeScope="" ma:versionID="261afcae212d1805c91816366a6b057f">
  <xsd:schema xmlns:xsd="http://www.w3.org/2001/XMLSchema" xmlns:xs="http://www.w3.org/2001/XMLSchema" xmlns:p="http://schemas.microsoft.com/office/2006/metadata/properties" xmlns:ns2="46d0d162-df17-4846-8776-861ff3ece180" xmlns:ns3="95589154-aa16-42d9-a44b-98b8407cbbd3" targetNamespace="http://schemas.microsoft.com/office/2006/metadata/properties" ma:root="true" ma:fieldsID="63902d8ef076bd0677f5ca855d316d13" ns2:_="" ns3:_="">
    <xsd:import namespace="46d0d162-df17-4846-8776-861ff3ece180"/>
    <xsd:import namespace="95589154-aa16-42d9-a44b-98b8407cbbd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lcf76f155ced4ddcb4097134ff3c332f" minOccurs="0"/>
                <xsd:element ref="ns3:TaxCatchAll"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d0d162-df17-4846-8776-861ff3ec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5f3f4cc-79b9-4d17-b8fa-dd7577b1fbe8"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5589154-aa16-42d9-a44b-98b8407cbbd3"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6d9a1770-c6b4-420b-a67d-aea60101391f}" ma:internalName="TaxCatchAll" ma:showField="CatchAllData" ma:web="95589154-aa16-42d9-a44b-98b8407cbbd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SharedWithUsers xmlns="95589154-aa16-42d9-a44b-98b8407cbbd3">
      <UserInfo>
        <DisplayName>Florentino Urriola</DisplayName>
        <AccountId>209</AccountId>
        <AccountType/>
      </UserInfo>
      <UserInfo>
        <DisplayName>Gabriel Dicelis</DisplayName>
        <AccountId>23</AccountId>
        <AccountType/>
      </UserInfo>
      <UserInfo>
        <DisplayName>Xitong Zhang</DisplayName>
        <AccountId>20</AccountId>
        <AccountType/>
      </UserInfo>
      <UserInfo>
        <DisplayName>Miguel Angel Hernandez Rivera</DisplayName>
        <AccountId>195</AccountId>
        <AccountType/>
      </UserInfo>
    </SharedWithUsers>
    <lcf76f155ced4ddcb4097134ff3c332f xmlns="46d0d162-df17-4846-8776-861ff3ece180">
      <Terms xmlns="http://schemas.microsoft.com/office/infopath/2007/PartnerControls"/>
    </lcf76f155ced4ddcb4097134ff3c332f>
    <TaxCatchAll xmlns="95589154-aa16-42d9-a44b-98b8407cbbd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F01511A-30BD-4C8C-8B21-A01F4ECF08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d0d162-df17-4846-8776-861ff3ece180"/>
    <ds:schemaRef ds:uri="95589154-aa16-42d9-a44b-98b8407cbb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E722304-6F9E-4500-A0F9-3B080630131C}">
  <ds:schemaRefs>
    <ds:schemaRef ds:uri="http://schemas.microsoft.com/DataMashup"/>
  </ds:schemaRefs>
</ds:datastoreItem>
</file>

<file path=customXml/itemProps3.xml><?xml version="1.0" encoding="utf-8"?>
<ds:datastoreItem xmlns:ds="http://schemas.openxmlformats.org/officeDocument/2006/customXml" ds:itemID="{4309CF01-01D8-496F-A10D-21D5B94925D3}">
  <ds:schemaRefs>
    <ds:schemaRef ds:uri="http://purl.org/dc/terms/"/>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95589154-aa16-42d9-a44b-98b8407cbbd3"/>
    <ds:schemaRef ds:uri="http://schemas.microsoft.com/office/2006/metadata/properties"/>
    <ds:schemaRef ds:uri="46d0d162-df17-4846-8776-861ff3ece180"/>
    <ds:schemaRef ds:uri="http://www.w3.org/XML/1998/namespace"/>
    <ds:schemaRef ds:uri="http://purl.org/dc/dcmitype/"/>
  </ds:schemaRefs>
</ds:datastoreItem>
</file>

<file path=customXml/itemProps4.xml><?xml version="1.0" encoding="utf-8"?>
<ds:datastoreItem xmlns:ds="http://schemas.openxmlformats.org/officeDocument/2006/customXml" ds:itemID="{4B9D136B-9C03-4AF9-922F-2E4229B146F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24</vt:i4>
      </vt:variant>
      <vt:variant>
        <vt:lpstr>Rangos con nombre</vt:lpstr>
      </vt:variant>
      <vt:variant>
        <vt:i4>29</vt:i4>
      </vt:variant>
    </vt:vector>
  </HeadingPairs>
  <TitlesOfParts>
    <vt:vector size="53" baseType="lpstr">
      <vt:lpstr>Vocab</vt:lpstr>
      <vt:lpstr>Adm</vt:lpstr>
      <vt:lpstr>Organizaciones</vt:lpstr>
      <vt:lpstr>1 Cluster-Org</vt:lpstr>
      <vt:lpstr>2 Org-Proy</vt:lpstr>
      <vt:lpstr>Desglose AEE</vt:lpstr>
      <vt:lpstr>Logframe2021</vt:lpstr>
      <vt:lpstr>LogFrame2021_Areas</vt:lpstr>
      <vt:lpstr>Logframe_Salud</vt:lpstr>
      <vt:lpstr>Vocab-Error</vt:lpstr>
      <vt:lpstr>ERRORES</vt:lpstr>
      <vt:lpstr>ORG</vt:lpstr>
      <vt:lpstr>DATOS</vt:lpstr>
      <vt:lpstr>INSTRUCCIONES</vt:lpstr>
      <vt:lpstr>Transversal</vt:lpstr>
      <vt:lpstr>Alojamiento, Energía y Enseres</vt:lpstr>
      <vt:lpstr>Agua, Saneamiento e Higiene</vt:lpstr>
      <vt:lpstr>Educación</vt:lpstr>
      <vt:lpstr>Nutrición</vt:lpstr>
      <vt:lpstr>Protección General</vt:lpstr>
      <vt:lpstr>Prot. - AdR NNA</vt:lpstr>
      <vt:lpstr>Prot. - AdR VbG</vt:lpstr>
      <vt:lpstr>Salud</vt:lpstr>
      <vt:lpstr>Seguridad Alimentaria</vt:lpstr>
      <vt:lpstr>Admin1</vt:lpstr>
      <vt:lpstr>Admin1_Linked_Pcode</vt:lpstr>
      <vt:lpstr>Admin2</vt:lpstr>
      <vt:lpstr>Admin2_Linked_Pcode</vt:lpstr>
      <vt:lpstr>Admin3</vt:lpstr>
      <vt:lpstr>AEE_kit_type_T</vt:lpstr>
      <vt:lpstr>LF_ActID_Salud</vt:lpstr>
      <vt:lpstr>LF_Actividad</vt:lpstr>
      <vt:lpstr>LF_Area</vt:lpstr>
      <vt:lpstr>LF_PT_Area</vt:lpstr>
      <vt:lpstr>LF_PT_Sector</vt:lpstr>
      <vt:lpstr>LF_Sector</vt:lpstr>
      <vt:lpstr>LF_SectorAcro</vt:lpstr>
      <vt:lpstr>LF_subactividad</vt:lpstr>
      <vt:lpstr>ListEstatus</vt:lpstr>
      <vt:lpstr>ListQuien</vt:lpstr>
      <vt:lpstr>ListSiNo</vt:lpstr>
      <vt:lpstr>LocationType</vt:lpstr>
      <vt:lpstr>PROPG_reached_type_T</vt:lpstr>
      <vt:lpstr>TClOrgCl</vt:lpstr>
      <vt:lpstr>TClOrgOrg</vt:lpstr>
      <vt:lpstr>TClOrgPrAux</vt:lpstr>
      <vt:lpstr>TClOrgPrPr</vt:lpstr>
      <vt:lpstr>TComms</vt:lpstr>
      <vt:lpstr>TOrganizaciones</vt:lpstr>
      <vt:lpstr>TSectores</vt:lpstr>
      <vt:lpstr>TStatus</vt:lpstr>
      <vt:lpstr>TTableMes</vt:lpstr>
      <vt:lpstr>TTipoEstablecimiento</vt:lpstr>
    </vt:vector>
  </TitlesOfParts>
  <Manager>hernandezrivera@un.org</Manager>
  <Company>OCHA</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Plantilla 5W Venezuela 2021</dc:title>
  <dc:subject>Plantilla 5W para la Operación Humanitaria en Venezuela en 2021</dc:subject>
  <dc:creator>hernandezrivera@un.org</dc:creator>
  <cp:lastModifiedBy>usuario</cp:lastModifiedBy>
  <cp:revision/>
  <dcterms:created xsi:type="dcterms:W3CDTF">2020-03-12T22:22:39Z</dcterms:created>
  <dcterms:modified xsi:type="dcterms:W3CDTF">2023-10-14T13:57:54Z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0x010100FC264A455B734F418066161D3BDBABC0</vt:lpwstr>
  </property>
  <property fmtid="{D5CDD505-2E9C-101B-9397-08002B2CF9AE}" pid="3" name="MediaServiceImageTags">
    <vt:lpwstr/>
  </property>
  <property fmtid="{D5CDD505-2E9C-101B-9397-08002B2CF9AE}" pid="4" name="checksum">
    <vt:filetime>2023-05-31T21:36:56Z</vt:filetime>
  </property>
</Properties>
</file>