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5b4e5eae05bbd65/12_Business analytics/01_Study/確率思考の戦略論/"/>
    </mc:Choice>
  </mc:AlternateContent>
  <bookViews>
    <workbookView xWindow="0" yWindow="0" windowWidth="20490" windowHeight="886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2" l="1"/>
  <c r="R25" i="2"/>
  <c r="Q20" i="2"/>
  <c r="Q23" i="2" s="1"/>
  <c r="Q25" i="2" s="1"/>
  <c r="J23" i="2"/>
  <c r="J25" i="2" s="1"/>
  <c r="F23" i="2"/>
  <c r="F25" i="2" s="1"/>
  <c r="E23" i="2"/>
  <c r="E25" i="2" s="1"/>
  <c r="O20" i="2"/>
  <c r="O23" i="2" s="1"/>
  <c r="O25" i="2" s="1"/>
  <c r="O27" i="2" s="1"/>
  <c r="N20" i="2"/>
  <c r="N23" i="2" s="1"/>
  <c r="N25" i="2" s="1"/>
  <c r="M20" i="2"/>
  <c r="M23" i="2" s="1"/>
  <c r="M25" i="2" s="1"/>
  <c r="L20" i="2"/>
  <c r="L23" i="2" s="1"/>
  <c r="L25" i="2" s="1"/>
  <c r="K20" i="2"/>
  <c r="K23" i="2" s="1"/>
  <c r="K25" i="2" s="1"/>
  <c r="J20" i="2"/>
  <c r="I20" i="2"/>
  <c r="I23" i="2" s="1"/>
  <c r="I25" i="2" s="1"/>
  <c r="H20" i="2"/>
  <c r="H23" i="2" s="1"/>
  <c r="H25" i="2" s="1"/>
  <c r="G20" i="2"/>
  <c r="G23" i="2" s="1"/>
  <c r="G25" i="2" s="1"/>
  <c r="F20" i="2"/>
  <c r="E20" i="2"/>
  <c r="D20" i="2"/>
  <c r="D23" i="2" s="1"/>
  <c r="D25" i="2" s="1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O13" i="2"/>
  <c r="P13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O6" i="2"/>
  <c r="N6" i="2"/>
  <c r="M6" i="2"/>
  <c r="L6" i="2"/>
  <c r="L7" i="2" s="1"/>
  <c r="K6" i="2"/>
  <c r="J6" i="2"/>
  <c r="I6" i="2"/>
  <c r="H6" i="2"/>
  <c r="H7" i="2" s="1"/>
  <c r="G6" i="2"/>
  <c r="F6" i="2"/>
  <c r="E6" i="2"/>
  <c r="D6" i="2"/>
  <c r="D7" i="2" s="1"/>
  <c r="Q30" i="2" l="1"/>
  <c r="Q27" i="2"/>
  <c r="Q31" i="2" s="1"/>
  <c r="E7" i="2"/>
  <c r="I7" i="2"/>
  <c r="I10" i="2" s="1"/>
  <c r="M7" i="2"/>
  <c r="M9" i="2" s="1"/>
  <c r="F7" i="2"/>
  <c r="F10" i="2" s="1"/>
  <c r="J7" i="2"/>
  <c r="N7" i="2"/>
  <c r="N10" i="2" s="1"/>
  <c r="G7" i="2"/>
  <c r="G9" i="2" s="1"/>
  <c r="K7" i="2"/>
  <c r="K10" i="2" s="1"/>
  <c r="O7" i="2"/>
  <c r="E9" i="2"/>
  <c r="E10" i="2"/>
  <c r="I9" i="2"/>
  <c r="M10" i="2"/>
  <c r="F9" i="2"/>
  <c r="J9" i="2"/>
  <c r="J10" i="2"/>
  <c r="N9" i="2"/>
  <c r="G10" i="2"/>
  <c r="K9" i="2"/>
  <c r="O10" i="2"/>
  <c r="O9" i="2"/>
  <c r="D9" i="2"/>
  <c r="D10" i="2"/>
  <c r="H9" i="2"/>
  <c r="H10" i="2"/>
  <c r="L9" i="2"/>
  <c r="L10" i="2"/>
  <c r="P7" i="2" l="1"/>
  <c r="P10" i="2"/>
  <c r="D11" i="2" s="1"/>
</calcChain>
</file>

<file path=xl/comments1.xml><?xml version="1.0" encoding="utf-8"?>
<comments xmlns="http://schemas.openxmlformats.org/spreadsheetml/2006/main">
  <authors>
    <author>Roy</author>
  </authors>
  <commentList>
    <comment ref="D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Roy:</t>
        </r>
        <r>
          <rPr>
            <sz val="9"/>
            <color indexed="81"/>
            <rFont val="MS P ゴシック"/>
            <family val="3"/>
            <charset val="128"/>
          </rPr>
          <t xml:space="preserve">
全消費者の0.5%しか買ってくれないけど、12ヶ月買ってくれる。</t>
        </r>
      </text>
    </comment>
  </commentList>
</comments>
</file>

<file path=xl/sharedStrings.xml><?xml version="1.0" encoding="utf-8"?>
<sst xmlns="http://schemas.openxmlformats.org/spreadsheetml/2006/main" count="136" uniqueCount="56">
  <si>
    <t>需要予測例</t>
    <rPh sb="0" eb="2">
      <t>ジュヨウ</t>
    </rPh>
    <rPh sb="2" eb="4">
      <t>ヨソク</t>
    </rPh>
    <rPh sb="4" eb="5">
      <t>レイ</t>
    </rPh>
    <phoneticPr fontId="3"/>
  </si>
  <si>
    <t>市場規模（ユニット単位）</t>
    <rPh sb="0" eb="2">
      <t>シジョウ</t>
    </rPh>
    <rPh sb="2" eb="4">
      <t>キボ</t>
    </rPh>
    <rPh sb="9" eb="11">
      <t>タンイ</t>
    </rPh>
    <phoneticPr fontId="3"/>
  </si>
  <si>
    <t>個</t>
    <rPh sb="0" eb="1">
      <t>コ</t>
    </rPh>
    <phoneticPr fontId="3"/>
  </si>
  <si>
    <t>商品カテゴリー</t>
    <rPh sb="0" eb="2">
      <t>ショウヒン</t>
    </rPh>
    <phoneticPr fontId="3"/>
  </si>
  <si>
    <t>洗濯洗剤</t>
    <rPh sb="0" eb="2">
      <t>センタク</t>
    </rPh>
    <rPh sb="2" eb="4">
      <t>センザイ</t>
    </rPh>
    <phoneticPr fontId="3"/>
  </si>
  <si>
    <t>実際の販売価格：最も売れている製品に対し</t>
    <rPh sb="0" eb="2">
      <t>ジッサイ</t>
    </rPh>
    <rPh sb="3" eb="5">
      <t>ハンバイ</t>
    </rPh>
    <rPh sb="5" eb="7">
      <t>カカク</t>
    </rPh>
    <rPh sb="8" eb="9">
      <t>モット</t>
    </rPh>
    <rPh sb="10" eb="11">
      <t>ウ</t>
    </rPh>
    <rPh sb="15" eb="17">
      <t>セイヒン</t>
    </rPh>
    <rPh sb="18" eb="19">
      <t>タイ</t>
    </rPh>
    <phoneticPr fontId="3"/>
  </si>
  <si>
    <t>プレミアム</t>
    <phoneticPr fontId="3"/>
  </si>
  <si>
    <t>テストした価格：最も売れている製品に対し</t>
    <rPh sb="5" eb="7">
      <t>カカク</t>
    </rPh>
    <phoneticPr fontId="3"/>
  </si>
  <si>
    <t>同じ</t>
    <rPh sb="0" eb="1">
      <t>オナ</t>
    </rPh>
    <phoneticPr fontId="3"/>
  </si>
  <si>
    <t>結果</t>
    <rPh sb="0" eb="2">
      <t>ケッカ</t>
    </rPh>
    <phoneticPr fontId="3"/>
  </si>
  <si>
    <t>コンセプトシェア</t>
    <phoneticPr fontId="3"/>
  </si>
  <si>
    <t>ユニット当り平均購入単価</t>
    <rPh sb="4" eb="5">
      <t>アタ</t>
    </rPh>
    <rPh sb="6" eb="8">
      <t>ヘイキン</t>
    </rPh>
    <rPh sb="8" eb="10">
      <t>コウニュウ</t>
    </rPh>
    <rPh sb="10" eb="12">
      <t>タンカ</t>
    </rPh>
    <phoneticPr fontId="3"/>
  </si>
  <si>
    <t>円</t>
    <rPh sb="0" eb="1">
      <t>エン</t>
    </rPh>
    <phoneticPr fontId="3"/>
  </si>
  <si>
    <r>
      <t xml:space="preserve">Plantect </t>
    </r>
    <r>
      <rPr>
        <b/>
        <sz val="10"/>
        <color theme="1"/>
        <rFont val="ＭＳ Ｐゴシック"/>
        <family val="3"/>
        <charset val="128"/>
      </rPr>
      <t>需要予測</t>
    </r>
    <rPh sb="9" eb="11">
      <t>ジュヨウ</t>
    </rPh>
    <rPh sb="11" eb="13">
      <t>ヨソク</t>
    </rPh>
    <phoneticPr fontId="3"/>
  </si>
  <si>
    <t>*　ユニットシェア：値段、サイズ等の違いを考慮しないで、1つのパッケージを1個とした販売個数のシェア。</t>
    <rPh sb="10" eb="12">
      <t>ネダン</t>
    </rPh>
    <rPh sb="16" eb="17">
      <t>トウ</t>
    </rPh>
    <rPh sb="18" eb="19">
      <t>チガ</t>
    </rPh>
    <rPh sb="21" eb="23">
      <t>コウリョ</t>
    </rPh>
    <rPh sb="38" eb="39">
      <t>コ</t>
    </rPh>
    <rPh sb="42" eb="44">
      <t>ハンバイ</t>
    </rPh>
    <rPh sb="44" eb="46">
      <t>コスウ</t>
    </rPh>
    <phoneticPr fontId="3"/>
  </si>
  <si>
    <t>一年目の月（ｔ）</t>
    <rPh sb="0" eb="3">
      <t>イチネンメ</t>
    </rPh>
    <rPh sb="4" eb="5">
      <t>ツキ</t>
    </rPh>
    <phoneticPr fontId="3"/>
  </si>
  <si>
    <t>合計</t>
    <rPh sb="0" eb="2">
      <t>ゴウケイ</t>
    </rPh>
    <phoneticPr fontId="3"/>
  </si>
  <si>
    <t>A</t>
    <phoneticPr fontId="3"/>
  </si>
  <si>
    <t>B</t>
    <phoneticPr fontId="3"/>
  </si>
  <si>
    <t>認知率</t>
    <rPh sb="0" eb="2">
      <t>ニンチ</t>
    </rPh>
    <rPh sb="2" eb="3">
      <t>リツ</t>
    </rPh>
    <phoneticPr fontId="3"/>
  </si>
  <si>
    <t>C</t>
    <phoneticPr fontId="3"/>
  </si>
  <si>
    <t>配荷率</t>
    <rPh sb="0" eb="1">
      <t>クバ</t>
    </rPh>
    <rPh sb="1" eb="2">
      <t>カ</t>
    </rPh>
    <rPh sb="2" eb="3">
      <t>リツ</t>
    </rPh>
    <phoneticPr fontId="3"/>
  </si>
  <si>
    <t>D</t>
    <phoneticPr fontId="3"/>
  </si>
  <si>
    <t>認知率ｘ配荷率</t>
    <rPh sb="0" eb="2">
      <t>ニンチ</t>
    </rPh>
    <rPh sb="2" eb="3">
      <t>リツ</t>
    </rPh>
    <rPh sb="4" eb="5">
      <t>ハイ</t>
    </rPh>
    <rPh sb="5" eb="6">
      <t>カ</t>
    </rPh>
    <rPh sb="6" eb="7">
      <t>リツ</t>
    </rPh>
    <phoneticPr fontId="3"/>
  </si>
  <si>
    <t>E</t>
    <phoneticPr fontId="3"/>
  </si>
  <si>
    <t>Dの前月増加分</t>
    <rPh sb="2" eb="4">
      <t>ゼンゲツ</t>
    </rPh>
    <rPh sb="4" eb="7">
      <t>ゾウカブン</t>
    </rPh>
    <phoneticPr fontId="3"/>
  </si>
  <si>
    <t>F</t>
    <phoneticPr fontId="3"/>
  </si>
  <si>
    <t>購入可能月数</t>
    <rPh sb="0" eb="2">
      <t>コウニュウ</t>
    </rPh>
    <rPh sb="2" eb="4">
      <t>カノウ</t>
    </rPh>
    <rPh sb="4" eb="6">
      <t>ツキスウ</t>
    </rPh>
    <phoneticPr fontId="3"/>
  </si>
  <si>
    <t>G</t>
    <phoneticPr fontId="3"/>
  </si>
  <si>
    <t>AxExF</t>
    <phoneticPr fontId="3"/>
  </si>
  <si>
    <t>N/A</t>
    <phoneticPr fontId="3"/>
  </si>
  <si>
    <t>このカテゴリの価格の弾力性</t>
    <rPh sb="7" eb="9">
      <t>カカク</t>
    </rPh>
    <rPh sb="10" eb="13">
      <t>ダンリョクセイ</t>
    </rPh>
    <phoneticPr fontId="3"/>
  </si>
  <si>
    <r>
      <t>*</t>
    </r>
    <r>
      <rPr>
        <sz val="10"/>
        <color theme="1"/>
        <rFont val="ＭＳ Ｐゴシック"/>
        <family val="3"/>
        <charset val="128"/>
      </rPr>
      <t>　価格弾力性：自社のコンセプトがプレミアムプライスの場合は、コンセプトシェアから弾力性マイナス分を差し引くのがいい。逆の場合は、価格の安さもコンセプトシェアに含まれていると考えられるので、プラスの調整はしなくていい。</t>
    </r>
    <rPh sb="2" eb="4">
      <t>カカク</t>
    </rPh>
    <rPh sb="4" eb="7">
      <t>ダンリョクセイ</t>
    </rPh>
    <rPh sb="8" eb="10">
      <t>ジシャ</t>
    </rPh>
    <rPh sb="27" eb="29">
      <t>バアイ</t>
    </rPh>
    <rPh sb="41" eb="44">
      <t>ダンリョクセイ</t>
    </rPh>
    <rPh sb="48" eb="49">
      <t>ブン</t>
    </rPh>
    <rPh sb="50" eb="51">
      <t>サ</t>
    </rPh>
    <rPh sb="52" eb="53">
      <t>ヒ</t>
    </rPh>
    <rPh sb="59" eb="60">
      <t>ギャク</t>
    </rPh>
    <rPh sb="61" eb="63">
      <t>バアイ</t>
    </rPh>
    <rPh sb="65" eb="67">
      <t>カカク</t>
    </rPh>
    <rPh sb="68" eb="69">
      <t>ヤス</t>
    </rPh>
    <rPh sb="80" eb="81">
      <t>フク</t>
    </rPh>
    <rPh sb="87" eb="88">
      <t>カンガ</t>
    </rPh>
    <rPh sb="99" eb="101">
      <t>チョウセイ</t>
    </rPh>
    <phoneticPr fontId="3"/>
  </si>
  <si>
    <t>年平均ユニットシェア</t>
    <rPh sb="0" eb="3">
      <t>ネンヘイキン</t>
    </rPh>
    <phoneticPr fontId="3"/>
  </si>
  <si>
    <t>買いたいと言っている人たちが</t>
    <rPh sb="0" eb="1">
      <t>カ</t>
    </rPh>
    <rPh sb="5" eb="6">
      <t>イ</t>
    </rPh>
    <rPh sb="10" eb="11">
      <t>ヒト</t>
    </rPh>
    <phoneticPr fontId="3"/>
  </si>
  <si>
    <t>既にそれを知っていて</t>
    <rPh sb="0" eb="1">
      <t>スデ</t>
    </rPh>
    <rPh sb="5" eb="6">
      <t>シ</t>
    </rPh>
    <phoneticPr fontId="3"/>
  </si>
  <si>
    <t>買えるところにあって</t>
    <rPh sb="0" eb="1">
      <t>カ</t>
    </rPh>
    <phoneticPr fontId="3"/>
  </si>
  <si>
    <t>月1では買うと想定して</t>
    <rPh sb="0" eb="1">
      <t>ツキ</t>
    </rPh>
    <rPh sb="4" eb="5">
      <t>カ</t>
    </rPh>
    <rPh sb="7" eb="9">
      <t>ソウテイ</t>
    </rPh>
    <phoneticPr fontId="3"/>
  </si>
  <si>
    <t>H</t>
    <phoneticPr fontId="3"/>
  </si>
  <si>
    <t>AxE</t>
    <phoneticPr fontId="3"/>
  </si>
  <si>
    <r>
      <t>(</t>
    </r>
    <r>
      <rPr>
        <sz val="10"/>
        <color theme="1"/>
        <rFont val="ＭＳ Ｐゴシック"/>
        <family val="3"/>
        <charset val="128"/>
      </rPr>
      <t>単位：100万個</t>
    </r>
    <r>
      <rPr>
        <sz val="10"/>
        <color theme="1"/>
        <rFont val="Arial"/>
        <family val="2"/>
        <charset val="128"/>
      </rPr>
      <t>)</t>
    </r>
    <rPh sb="1" eb="3">
      <t>タンイ</t>
    </rPh>
    <rPh sb="7" eb="9">
      <t>マンコ</t>
    </rPh>
    <phoneticPr fontId="3"/>
  </si>
  <si>
    <t>毎月買うような商品ではないのでここは関係ない</t>
    <rPh sb="0" eb="2">
      <t>マイツキ</t>
    </rPh>
    <rPh sb="2" eb="3">
      <t>カ</t>
    </rPh>
    <rPh sb="7" eb="9">
      <t>ショウヒン</t>
    </rPh>
    <rPh sb="18" eb="20">
      <t>カンケイ</t>
    </rPh>
    <phoneticPr fontId="3"/>
  </si>
  <si>
    <t>世帯数</t>
    <rPh sb="0" eb="3">
      <t>セタイスウ</t>
    </rPh>
    <phoneticPr fontId="3"/>
  </si>
  <si>
    <t>S</t>
    <phoneticPr fontId="3"/>
  </si>
  <si>
    <t>買う可能性がある消費者の割合</t>
    <rPh sb="0" eb="1">
      <t>カ</t>
    </rPh>
    <rPh sb="2" eb="5">
      <t>カノウセイ</t>
    </rPh>
    <rPh sb="8" eb="11">
      <t>ショウヒシャ</t>
    </rPh>
    <rPh sb="12" eb="14">
      <t>ワリアイ</t>
    </rPh>
    <phoneticPr fontId="3"/>
  </si>
  <si>
    <t>I</t>
    <phoneticPr fontId="3"/>
  </si>
  <si>
    <t>買う可能性がある世帯数</t>
    <rPh sb="0" eb="1">
      <t>カ</t>
    </rPh>
    <rPh sb="2" eb="5">
      <t>カノウセイ</t>
    </rPh>
    <rPh sb="8" eb="11">
      <t>セタイスウ</t>
    </rPh>
    <phoneticPr fontId="3"/>
  </si>
  <si>
    <t>クローズレート</t>
    <phoneticPr fontId="3"/>
  </si>
  <si>
    <t>J</t>
    <phoneticPr fontId="3"/>
  </si>
  <si>
    <t>何も買わない、という選択肢も含んだ上での自社への相対好意度（プレファレンス）</t>
    <rPh sb="0" eb="1">
      <t>ナニ</t>
    </rPh>
    <rPh sb="2" eb="3">
      <t>カ</t>
    </rPh>
    <rPh sb="10" eb="13">
      <t>センタクシ</t>
    </rPh>
    <rPh sb="14" eb="15">
      <t>フク</t>
    </rPh>
    <rPh sb="17" eb="18">
      <t>ウエ</t>
    </rPh>
    <rPh sb="20" eb="22">
      <t>ジシャ</t>
    </rPh>
    <rPh sb="24" eb="26">
      <t>ソウタイ</t>
    </rPh>
    <rPh sb="26" eb="28">
      <t>コウイ</t>
    </rPh>
    <rPh sb="28" eb="29">
      <t>ド</t>
    </rPh>
    <phoneticPr fontId="3"/>
  </si>
  <si>
    <t>Iのうち、この月に実際に買う世帯数</t>
    <rPh sb="7" eb="8">
      <t>ツキ</t>
    </rPh>
    <rPh sb="9" eb="11">
      <t>ジッサイ</t>
    </rPh>
    <rPh sb="12" eb="13">
      <t>カ</t>
    </rPh>
    <rPh sb="14" eb="17">
      <t>セタイスウ</t>
    </rPh>
    <phoneticPr fontId="3"/>
  </si>
  <si>
    <t>K</t>
    <phoneticPr fontId="3"/>
  </si>
  <si>
    <t>獲得世帯数</t>
    <rPh sb="0" eb="2">
      <t>カクトク</t>
    </rPh>
    <rPh sb="2" eb="5">
      <t>セタイスウ</t>
    </rPh>
    <phoneticPr fontId="3"/>
  </si>
  <si>
    <t>AxD</t>
    <phoneticPr fontId="3"/>
  </si>
  <si>
    <t>SxG</t>
    <phoneticPr fontId="3"/>
  </si>
  <si>
    <t>IxJ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</si>
</sst>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0%"/>
  </numFmts>
  <fonts count="8"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b/>
      <sz val="10"/>
      <color theme="1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38" fontId="0" fillId="0" borderId="0" xfId="1" applyFont="1">
      <alignment vertical="center"/>
    </xf>
    <xf numFmtId="38" fontId="4" fillId="0" borderId="0" xfId="1" applyFont="1">
      <alignment vertical="center"/>
    </xf>
    <xf numFmtId="9" fontId="0" fillId="0" borderId="0" xfId="2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2" applyNumberFormat="1" applyFont="1">
      <alignment vertical="center"/>
    </xf>
    <xf numFmtId="9" fontId="0" fillId="0" borderId="0" xfId="2" applyNumberFormat="1" applyFont="1">
      <alignment vertical="center"/>
    </xf>
    <xf numFmtId="0" fontId="0" fillId="0" borderId="0" xfId="2" applyNumberFormat="1" applyFont="1">
      <alignment vertical="center"/>
    </xf>
    <xf numFmtId="176" fontId="0" fillId="0" borderId="0" xfId="2" applyNumberFormat="1" applyFont="1" applyAlignment="1">
      <alignment horizontal="centerContinuous" vertical="center"/>
    </xf>
    <xf numFmtId="9" fontId="0" fillId="0" borderId="0" xfId="2" applyFont="1" applyAlignment="1">
      <alignment horizontal="centerContinuous"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9" fontId="0" fillId="0" borderId="0" xfId="2" applyFont="1" applyAlignment="1">
      <alignment horizontal="center" vertical="center"/>
    </xf>
    <xf numFmtId="38" fontId="0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38" fontId="0" fillId="0" borderId="0" xfId="1" applyFont="1" applyAlignment="1">
      <alignment vertical="center"/>
    </xf>
    <xf numFmtId="38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B23" sqref="B23"/>
    </sheetView>
  </sheetViews>
  <sheetFormatPr defaultRowHeight="12.75"/>
  <cols>
    <col min="2" max="2" width="39.7109375" bestFit="1" customWidth="1"/>
    <col min="3" max="3" width="12" style="3" bestFit="1" customWidth="1"/>
    <col min="8" max="8" width="39.7109375" bestFit="1" customWidth="1"/>
  </cols>
  <sheetData>
    <row r="2" spans="2:9">
      <c r="B2" s="2" t="s">
        <v>0</v>
      </c>
      <c r="H2" s="6" t="s">
        <v>13</v>
      </c>
    </row>
    <row r="4" spans="2:9">
      <c r="B4" s="1" t="s">
        <v>3</v>
      </c>
      <c r="C4" s="4" t="s">
        <v>4</v>
      </c>
      <c r="H4" s="1" t="s">
        <v>3</v>
      </c>
    </row>
    <row r="5" spans="2:9">
      <c r="B5" s="1" t="s">
        <v>1</v>
      </c>
      <c r="C5" s="3">
        <v>400000000</v>
      </c>
      <c r="D5" s="1" t="s">
        <v>2</v>
      </c>
      <c r="H5" s="1" t="s">
        <v>1</v>
      </c>
    </row>
    <row r="6" spans="2:9">
      <c r="B6" s="1" t="s">
        <v>5</v>
      </c>
      <c r="C6" s="5">
        <v>0.2</v>
      </c>
      <c r="D6" s="1" t="s">
        <v>6</v>
      </c>
      <c r="H6" s="1" t="s">
        <v>5</v>
      </c>
    </row>
    <row r="7" spans="2:9">
      <c r="B7" s="1" t="s">
        <v>7</v>
      </c>
      <c r="C7" s="4" t="s">
        <v>8</v>
      </c>
      <c r="H7" s="1" t="s">
        <v>7</v>
      </c>
    </row>
    <row r="8" spans="2:9">
      <c r="B8" s="1" t="s">
        <v>31</v>
      </c>
      <c r="C8" s="8">
        <v>-1.4999999999999999E-2</v>
      </c>
      <c r="H8" s="1" t="s">
        <v>31</v>
      </c>
      <c r="I8" t="s">
        <v>30</v>
      </c>
    </row>
    <row r="9" spans="2:9">
      <c r="B9" s="1" t="s">
        <v>9</v>
      </c>
      <c r="H9" s="1" t="s">
        <v>9</v>
      </c>
    </row>
    <row r="10" spans="2:9">
      <c r="B10" s="1" t="s">
        <v>10</v>
      </c>
      <c r="C10" s="5">
        <v>0.16</v>
      </c>
      <c r="H10" s="1" t="s">
        <v>10</v>
      </c>
    </row>
    <row r="11" spans="2:9">
      <c r="B11" s="1" t="s">
        <v>11</v>
      </c>
      <c r="C11" s="3">
        <v>400</v>
      </c>
      <c r="D11" s="1" t="s">
        <v>12</v>
      </c>
      <c r="H11" s="1" t="s">
        <v>11</v>
      </c>
    </row>
    <row r="22" spans="2:2">
      <c r="B22" s="1" t="s">
        <v>14</v>
      </c>
    </row>
    <row r="23" spans="2:2">
      <c r="B23" t="s">
        <v>32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1"/>
  <sheetViews>
    <sheetView tabSelected="1" topLeftCell="A11" workbookViewId="0">
      <selection activeCell="R25" sqref="R25"/>
    </sheetView>
  </sheetViews>
  <sheetFormatPr defaultRowHeight="12.75" outlineLevelRow="1"/>
  <cols>
    <col min="1" max="1" width="4.140625" customWidth="1"/>
    <col min="2" max="2" width="14" bestFit="1" customWidth="1"/>
    <col min="3" max="3" width="27.28515625" bestFit="1" customWidth="1"/>
    <col min="4" max="4" width="9.140625" customWidth="1"/>
    <col min="15" max="15" width="9" bestFit="1" customWidth="1"/>
  </cols>
  <sheetData>
    <row r="2" spans="1:17">
      <c r="B2" s="1" t="s">
        <v>15</v>
      </c>
      <c r="C2" s="1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1" t="s">
        <v>16</v>
      </c>
    </row>
    <row r="3" spans="1:17">
      <c r="A3" t="s">
        <v>17</v>
      </c>
      <c r="B3" s="1" t="s">
        <v>10</v>
      </c>
      <c r="C3" s="1" t="s">
        <v>34</v>
      </c>
      <c r="D3" s="5">
        <v>0.16</v>
      </c>
      <c r="E3" s="5">
        <v>0.16</v>
      </c>
      <c r="F3" s="5">
        <v>0.16</v>
      </c>
      <c r="G3" s="5">
        <v>0.16</v>
      </c>
      <c r="H3" s="5">
        <v>0.16</v>
      </c>
      <c r="I3" s="5">
        <v>0.16</v>
      </c>
      <c r="J3" s="5">
        <v>0.16</v>
      </c>
      <c r="K3" s="5">
        <v>0.16</v>
      </c>
      <c r="L3" s="5">
        <v>0.16</v>
      </c>
      <c r="M3" s="5">
        <v>0.16</v>
      </c>
      <c r="N3" s="5">
        <v>0.16</v>
      </c>
      <c r="O3" s="5">
        <v>0.16</v>
      </c>
      <c r="P3" s="5" t="s">
        <v>30</v>
      </c>
    </row>
    <row r="4" spans="1:17">
      <c r="A4" t="s">
        <v>18</v>
      </c>
      <c r="B4" s="1" t="s">
        <v>19</v>
      </c>
      <c r="C4" s="1" t="s">
        <v>35</v>
      </c>
      <c r="D4" s="5">
        <v>0.15</v>
      </c>
      <c r="E4" s="5">
        <v>0.3</v>
      </c>
      <c r="F4" s="5">
        <v>0.4</v>
      </c>
      <c r="G4" s="5">
        <v>0.5</v>
      </c>
      <c r="H4" s="5">
        <v>0.52</v>
      </c>
      <c r="I4" s="5">
        <v>0.54</v>
      </c>
      <c r="J4" s="5">
        <v>0.55000000000000004</v>
      </c>
      <c r="K4" s="5">
        <v>0.56000000000000005</v>
      </c>
      <c r="L4" s="5">
        <v>0.56999999999999995</v>
      </c>
      <c r="M4" s="5">
        <v>0.57999999999999996</v>
      </c>
      <c r="N4" s="5">
        <v>0.59</v>
      </c>
      <c r="O4" s="5">
        <v>0.6</v>
      </c>
      <c r="P4" s="5" t="s">
        <v>30</v>
      </c>
    </row>
    <row r="5" spans="1:17">
      <c r="A5" t="s">
        <v>20</v>
      </c>
      <c r="B5" s="1" t="s">
        <v>21</v>
      </c>
      <c r="C5" s="1" t="s">
        <v>36</v>
      </c>
      <c r="D5" s="5">
        <v>0.2</v>
      </c>
      <c r="E5" s="5">
        <v>0.4</v>
      </c>
      <c r="F5" s="5">
        <v>0.5</v>
      </c>
      <c r="G5" s="5">
        <v>0.6</v>
      </c>
      <c r="H5" s="5">
        <v>0.62</v>
      </c>
      <c r="I5" s="5">
        <v>0.64</v>
      </c>
      <c r="J5" s="5">
        <v>0.65</v>
      </c>
      <c r="K5" s="5">
        <v>0.66</v>
      </c>
      <c r="L5" s="5">
        <v>0.67</v>
      </c>
      <c r="M5" s="5">
        <v>0.68</v>
      </c>
      <c r="N5" s="5">
        <v>0.69</v>
      </c>
      <c r="O5" s="5">
        <v>0.7</v>
      </c>
      <c r="P5" s="5" t="s">
        <v>30</v>
      </c>
    </row>
    <row r="6" spans="1:17">
      <c r="A6" t="s">
        <v>22</v>
      </c>
      <c r="B6" s="1" t="s">
        <v>23</v>
      </c>
      <c r="C6" s="1"/>
      <c r="D6" s="9">
        <f>D4*D5</f>
        <v>0.03</v>
      </c>
      <c r="E6" s="9">
        <f t="shared" ref="E6:O6" si="0">E4*E5</f>
        <v>0.12</v>
      </c>
      <c r="F6" s="9">
        <f t="shared" si="0"/>
        <v>0.2</v>
      </c>
      <c r="G6" s="9">
        <f t="shared" si="0"/>
        <v>0.3</v>
      </c>
      <c r="H6" s="9">
        <f t="shared" si="0"/>
        <v>0.32240000000000002</v>
      </c>
      <c r="I6" s="9">
        <f t="shared" si="0"/>
        <v>0.34560000000000002</v>
      </c>
      <c r="J6" s="9">
        <f t="shared" si="0"/>
        <v>0.35750000000000004</v>
      </c>
      <c r="K6" s="9">
        <f t="shared" si="0"/>
        <v>0.36960000000000004</v>
      </c>
      <c r="L6" s="9">
        <f t="shared" si="0"/>
        <v>0.38190000000000002</v>
      </c>
      <c r="M6" s="9">
        <f t="shared" si="0"/>
        <v>0.39440000000000003</v>
      </c>
      <c r="N6" s="9">
        <f t="shared" si="0"/>
        <v>0.40709999999999996</v>
      </c>
      <c r="O6" s="9">
        <f t="shared" si="0"/>
        <v>0.42</v>
      </c>
      <c r="P6" s="5" t="s">
        <v>30</v>
      </c>
    </row>
    <row r="7" spans="1:17">
      <c r="A7" t="s">
        <v>24</v>
      </c>
      <c r="B7" s="1" t="s">
        <v>25</v>
      </c>
      <c r="C7" s="1"/>
      <c r="D7" s="5">
        <f>D6</f>
        <v>0.03</v>
      </c>
      <c r="E7" s="5">
        <f>E6-D6</f>
        <v>0.09</v>
      </c>
      <c r="F7" s="5">
        <f t="shared" ref="F7:O7" si="1">F6-E6</f>
        <v>8.0000000000000016E-2</v>
      </c>
      <c r="G7" s="5">
        <f t="shared" si="1"/>
        <v>9.9999999999999978E-2</v>
      </c>
      <c r="H7" s="5">
        <f t="shared" si="1"/>
        <v>2.2400000000000031E-2</v>
      </c>
      <c r="I7" s="5">
        <f t="shared" si="1"/>
        <v>2.3199999999999998E-2</v>
      </c>
      <c r="J7" s="5">
        <f t="shared" si="1"/>
        <v>1.1900000000000022E-2</v>
      </c>
      <c r="K7" s="5">
        <f t="shared" si="1"/>
        <v>1.21E-2</v>
      </c>
      <c r="L7" s="5">
        <f t="shared" si="1"/>
        <v>1.2299999999999978E-2</v>
      </c>
      <c r="M7" s="5">
        <f t="shared" si="1"/>
        <v>1.2500000000000011E-2</v>
      </c>
      <c r="N7" s="5">
        <f t="shared" si="1"/>
        <v>1.2699999999999934E-2</v>
      </c>
      <c r="O7" s="5">
        <f t="shared" si="1"/>
        <v>1.2900000000000023E-2</v>
      </c>
      <c r="P7" s="5">
        <f>SUM(D7:O7)</f>
        <v>0.42</v>
      </c>
    </row>
    <row r="8" spans="1:17">
      <c r="A8" t="s">
        <v>26</v>
      </c>
      <c r="B8" s="1" t="s">
        <v>27</v>
      </c>
      <c r="C8" s="1"/>
      <c r="D8" s="10">
        <v>11.5</v>
      </c>
      <c r="E8" s="10">
        <f>D8-1</f>
        <v>10.5</v>
      </c>
      <c r="F8" s="10">
        <f t="shared" ref="F8:O8" si="2">E8-1</f>
        <v>9.5</v>
      </c>
      <c r="G8" s="10">
        <f t="shared" si="2"/>
        <v>8.5</v>
      </c>
      <c r="H8" s="10">
        <f t="shared" si="2"/>
        <v>7.5</v>
      </c>
      <c r="I8" s="10">
        <f t="shared" si="2"/>
        <v>6.5</v>
      </c>
      <c r="J8" s="10">
        <f t="shared" si="2"/>
        <v>5.5</v>
      </c>
      <c r="K8" s="10">
        <f t="shared" si="2"/>
        <v>4.5</v>
      </c>
      <c r="L8" s="10">
        <f t="shared" si="2"/>
        <v>3.5</v>
      </c>
      <c r="M8" s="10">
        <f t="shared" si="2"/>
        <v>2.5</v>
      </c>
      <c r="N8" s="10">
        <f t="shared" si="2"/>
        <v>1.5</v>
      </c>
      <c r="O8" s="10">
        <f t="shared" si="2"/>
        <v>0.5</v>
      </c>
      <c r="P8" s="5" t="s">
        <v>30</v>
      </c>
    </row>
    <row r="9" spans="1:17">
      <c r="A9" t="s">
        <v>28</v>
      </c>
      <c r="B9" s="1" t="s">
        <v>39</v>
      </c>
      <c r="C9" s="1"/>
      <c r="D9" s="8">
        <f t="shared" ref="D9:O9" si="3">D3*D7</f>
        <v>4.7999999999999996E-3</v>
      </c>
      <c r="E9" s="8">
        <f t="shared" si="3"/>
        <v>1.44E-2</v>
      </c>
      <c r="F9" s="8">
        <f t="shared" si="3"/>
        <v>1.2800000000000002E-2</v>
      </c>
      <c r="G9" s="8">
        <f t="shared" si="3"/>
        <v>1.5999999999999997E-2</v>
      </c>
      <c r="H9" s="8">
        <f t="shared" si="3"/>
        <v>3.5840000000000052E-3</v>
      </c>
      <c r="I9" s="8">
        <f t="shared" si="3"/>
        <v>3.712E-3</v>
      </c>
      <c r="J9" s="8">
        <f t="shared" si="3"/>
        <v>1.9040000000000036E-3</v>
      </c>
      <c r="K9" s="8">
        <f t="shared" si="3"/>
        <v>1.936E-3</v>
      </c>
      <c r="L9" s="8">
        <f t="shared" si="3"/>
        <v>1.9679999999999967E-3</v>
      </c>
      <c r="M9" s="8">
        <f t="shared" si="3"/>
        <v>2.0000000000000018E-3</v>
      </c>
      <c r="N9" s="8">
        <f t="shared" si="3"/>
        <v>2.0319999999999895E-3</v>
      </c>
      <c r="O9" s="8">
        <f>O3*O7</f>
        <v>2.0640000000000038E-3</v>
      </c>
      <c r="P9" s="5"/>
    </row>
    <row r="10" spans="1:17">
      <c r="A10" t="s">
        <v>38</v>
      </c>
      <c r="B10" s="1" t="s">
        <v>29</v>
      </c>
      <c r="C10" s="1" t="s">
        <v>37</v>
      </c>
      <c r="D10" s="5">
        <f>D3*D7*D8</f>
        <v>5.5199999999999992E-2</v>
      </c>
      <c r="E10" s="5">
        <f t="shared" ref="E10:O10" si="4">E3*E7*E8</f>
        <v>0.1512</v>
      </c>
      <c r="F10" s="5">
        <f t="shared" si="4"/>
        <v>0.12160000000000003</v>
      </c>
      <c r="G10" s="5">
        <f t="shared" si="4"/>
        <v>0.13599999999999998</v>
      </c>
      <c r="H10" s="5">
        <f t="shared" si="4"/>
        <v>2.6880000000000039E-2</v>
      </c>
      <c r="I10" s="5">
        <f t="shared" si="4"/>
        <v>2.4128E-2</v>
      </c>
      <c r="J10" s="5">
        <f t="shared" si="4"/>
        <v>1.0472000000000019E-2</v>
      </c>
      <c r="K10" s="5">
        <f t="shared" si="4"/>
        <v>8.7119999999999993E-3</v>
      </c>
      <c r="L10" s="5">
        <f t="shared" si="4"/>
        <v>6.8879999999999879E-3</v>
      </c>
      <c r="M10" s="5">
        <f t="shared" si="4"/>
        <v>5.0000000000000044E-3</v>
      </c>
      <c r="N10" s="5">
        <f t="shared" si="4"/>
        <v>3.0479999999999843E-3</v>
      </c>
      <c r="O10" s="8">
        <f t="shared" si="4"/>
        <v>1.0320000000000019E-3</v>
      </c>
      <c r="P10" s="5">
        <f>SUM(D10:O10)</f>
        <v>0.55016000000000009</v>
      </c>
    </row>
    <row r="11" spans="1:17">
      <c r="A11" s="1" t="s">
        <v>33</v>
      </c>
      <c r="D11" s="11">
        <f>P10/12</f>
        <v>4.5846666666666674E-2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5"/>
    </row>
    <row r="12" spans="1:17">
      <c r="C12" t="s">
        <v>40</v>
      </c>
      <c r="D12" s="3">
        <f>400/12</f>
        <v>33.333333333333336</v>
      </c>
      <c r="E12" s="3">
        <f t="shared" ref="E12:O12" si="5">400/12</f>
        <v>33.333333333333336</v>
      </c>
      <c r="F12" s="3">
        <f t="shared" si="5"/>
        <v>33.333333333333336</v>
      </c>
      <c r="G12" s="3">
        <f t="shared" si="5"/>
        <v>33.333333333333336</v>
      </c>
      <c r="H12" s="3">
        <f t="shared" si="5"/>
        <v>33.333333333333336</v>
      </c>
      <c r="I12" s="3">
        <f t="shared" si="5"/>
        <v>33.333333333333336</v>
      </c>
      <c r="J12" s="3">
        <f t="shared" si="5"/>
        <v>33.333333333333336</v>
      </c>
      <c r="K12" s="3">
        <f t="shared" si="5"/>
        <v>33.333333333333336</v>
      </c>
      <c r="L12" s="3">
        <f t="shared" si="5"/>
        <v>33.333333333333336</v>
      </c>
      <c r="M12" s="3">
        <f t="shared" si="5"/>
        <v>33.333333333333336</v>
      </c>
      <c r="N12" s="3">
        <f t="shared" si="5"/>
        <v>33.333333333333336</v>
      </c>
      <c r="O12" s="3">
        <f t="shared" si="5"/>
        <v>33.333333333333336</v>
      </c>
      <c r="P12" s="10">
        <f>SUM(D12:O12)</f>
        <v>399.99999999999994</v>
      </c>
    </row>
    <row r="13" spans="1:17">
      <c r="O13" s="13">
        <f>O3*O6</f>
        <v>6.7199999999999996E-2</v>
      </c>
      <c r="P13">
        <f>O13*(11.5/12)</f>
        <v>6.4399999999999999E-2</v>
      </c>
    </row>
    <row r="15" spans="1:17"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1" t="s">
        <v>16</v>
      </c>
    </row>
    <row r="16" spans="1:17">
      <c r="A16" t="s">
        <v>43</v>
      </c>
      <c r="B16" s="1" t="s">
        <v>42</v>
      </c>
      <c r="D16" s="16">
        <v>110000</v>
      </c>
      <c r="E16" s="16">
        <v>110000</v>
      </c>
      <c r="F16" s="16">
        <v>110000</v>
      </c>
      <c r="G16" s="16">
        <v>110000</v>
      </c>
      <c r="H16" s="16">
        <v>110000</v>
      </c>
      <c r="I16" s="16">
        <v>110000</v>
      </c>
      <c r="J16" s="16">
        <v>110000</v>
      </c>
      <c r="K16" s="16">
        <v>110000</v>
      </c>
      <c r="L16" s="16">
        <v>110000</v>
      </c>
      <c r="M16" s="16">
        <v>110000</v>
      </c>
      <c r="N16" s="16">
        <v>110000</v>
      </c>
      <c r="O16" s="16">
        <v>110000</v>
      </c>
      <c r="P16" s="5" t="s">
        <v>30</v>
      </c>
      <c r="Q16" s="16">
        <v>110000</v>
      </c>
    </row>
    <row r="17" spans="1:18" ht="36">
      <c r="A17" t="s">
        <v>17</v>
      </c>
      <c r="B17" s="1" t="s">
        <v>10</v>
      </c>
      <c r="C17" s="14" t="s">
        <v>49</v>
      </c>
      <c r="D17" s="5">
        <v>0.22</v>
      </c>
      <c r="E17" s="5">
        <v>0.22</v>
      </c>
      <c r="F17" s="5">
        <v>0.22</v>
      </c>
      <c r="G17" s="5">
        <v>0.22</v>
      </c>
      <c r="H17" s="5">
        <v>0.22</v>
      </c>
      <c r="I17" s="5">
        <v>0.22</v>
      </c>
      <c r="J17" s="5">
        <v>0.22</v>
      </c>
      <c r="K17" s="5">
        <v>0.22</v>
      </c>
      <c r="L17" s="5">
        <v>0.22</v>
      </c>
      <c r="M17" s="5">
        <v>0.22</v>
      </c>
      <c r="N17" s="5">
        <v>0.22</v>
      </c>
      <c r="O17" s="5">
        <v>0.22</v>
      </c>
      <c r="P17" s="5" t="s">
        <v>30</v>
      </c>
      <c r="Q17" s="5">
        <v>0.5</v>
      </c>
    </row>
    <row r="18" spans="1:18">
      <c r="A18" t="s">
        <v>18</v>
      </c>
      <c r="B18" s="1" t="s">
        <v>19</v>
      </c>
      <c r="C18" s="1"/>
      <c r="D18" s="5">
        <v>0.01</v>
      </c>
      <c r="E18" s="5">
        <v>0.02</v>
      </c>
      <c r="F18" s="5">
        <v>0.03</v>
      </c>
      <c r="G18" s="5">
        <v>0.04</v>
      </c>
      <c r="H18" s="5">
        <v>0.05</v>
      </c>
      <c r="I18" s="5">
        <v>0.06</v>
      </c>
      <c r="J18" s="5">
        <v>7.0000000000000007E-2</v>
      </c>
      <c r="K18" s="5">
        <v>0.08</v>
      </c>
      <c r="L18" s="5">
        <v>0.09</v>
      </c>
      <c r="M18" s="5">
        <v>0.1</v>
      </c>
      <c r="N18" s="5">
        <v>0.11</v>
      </c>
      <c r="O18" s="5">
        <v>0.12</v>
      </c>
      <c r="P18" s="5" t="s">
        <v>30</v>
      </c>
      <c r="Q18" s="5">
        <v>0.7</v>
      </c>
    </row>
    <row r="19" spans="1:18">
      <c r="A19" t="s">
        <v>20</v>
      </c>
      <c r="B19" s="1" t="s">
        <v>21</v>
      </c>
      <c r="C19" s="1"/>
      <c r="D19" s="5">
        <v>0.01</v>
      </c>
      <c r="E19" s="5">
        <v>0.02</v>
      </c>
      <c r="F19" s="5">
        <v>0.03</v>
      </c>
      <c r="G19" s="5">
        <v>0.04</v>
      </c>
      <c r="H19" s="5">
        <v>0.05</v>
      </c>
      <c r="I19" s="5">
        <v>0.06</v>
      </c>
      <c r="J19" s="5">
        <v>7.0000000000000007E-2</v>
      </c>
      <c r="K19" s="5">
        <v>0.08</v>
      </c>
      <c r="L19" s="5">
        <v>0.09</v>
      </c>
      <c r="M19" s="5">
        <v>0.1</v>
      </c>
      <c r="N19" s="5">
        <v>0.11</v>
      </c>
      <c r="O19" s="5">
        <v>0.12</v>
      </c>
      <c r="P19" s="5" t="s">
        <v>30</v>
      </c>
      <c r="Q19" s="5">
        <v>0.8</v>
      </c>
    </row>
    <row r="20" spans="1:18">
      <c r="A20" t="s">
        <v>22</v>
      </c>
      <c r="B20" s="1" t="s">
        <v>23</v>
      </c>
      <c r="C20" s="1"/>
      <c r="D20" s="9">
        <f>D18*D19</f>
        <v>1E-4</v>
      </c>
      <c r="E20" s="9">
        <f t="shared" ref="E20:Q20" si="6">E18*E19</f>
        <v>4.0000000000000002E-4</v>
      </c>
      <c r="F20" s="9">
        <f t="shared" si="6"/>
        <v>8.9999999999999998E-4</v>
      </c>
      <c r="G20" s="9">
        <f t="shared" si="6"/>
        <v>1.6000000000000001E-3</v>
      </c>
      <c r="H20" s="9">
        <f t="shared" si="6"/>
        <v>2.5000000000000005E-3</v>
      </c>
      <c r="I20" s="9">
        <f t="shared" si="6"/>
        <v>3.5999999999999999E-3</v>
      </c>
      <c r="J20" s="9">
        <f t="shared" si="6"/>
        <v>4.9000000000000007E-3</v>
      </c>
      <c r="K20" s="9">
        <f t="shared" si="6"/>
        <v>6.4000000000000003E-3</v>
      </c>
      <c r="L20" s="9">
        <f t="shared" si="6"/>
        <v>8.0999999999999996E-3</v>
      </c>
      <c r="M20" s="9">
        <f t="shared" si="6"/>
        <v>1.0000000000000002E-2</v>
      </c>
      <c r="N20" s="9">
        <f t="shared" si="6"/>
        <v>1.21E-2</v>
      </c>
      <c r="O20" s="9">
        <f t="shared" si="6"/>
        <v>1.44E-2</v>
      </c>
      <c r="P20" s="5" t="s">
        <v>30</v>
      </c>
      <c r="Q20" s="8">
        <f>Q18*Q19</f>
        <v>0.55999999999999994</v>
      </c>
    </row>
    <row r="21" spans="1:18" ht="24" hidden="1" outlineLevel="1">
      <c r="A21" t="s">
        <v>24</v>
      </c>
      <c r="B21" s="1" t="s">
        <v>25</v>
      </c>
      <c r="C21" s="14" t="s">
        <v>41</v>
      </c>
      <c r="D21" s="15" t="s">
        <v>30</v>
      </c>
      <c r="E21" s="15" t="s">
        <v>30</v>
      </c>
      <c r="F21" s="15" t="s">
        <v>30</v>
      </c>
      <c r="G21" s="15" t="s">
        <v>30</v>
      </c>
      <c r="H21" s="15" t="s">
        <v>30</v>
      </c>
      <c r="I21" s="15" t="s">
        <v>30</v>
      </c>
      <c r="J21" s="15" t="s">
        <v>30</v>
      </c>
      <c r="K21" s="15" t="s">
        <v>30</v>
      </c>
      <c r="L21" s="15" t="s">
        <v>30</v>
      </c>
      <c r="M21" s="15" t="s">
        <v>30</v>
      </c>
      <c r="N21" s="15" t="s">
        <v>30</v>
      </c>
      <c r="O21" s="15" t="s">
        <v>30</v>
      </c>
      <c r="P21" s="15" t="s">
        <v>30</v>
      </c>
    </row>
    <row r="22" spans="1:18" ht="24" hidden="1" outlineLevel="1">
      <c r="A22" t="s">
        <v>26</v>
      </c>
      <c r="B22" s="1" t="s">
        <v>27</v>
      </c>
      <c r="C22" s="14" t="s">
        <v>41</v>
      </c>
      <c r="D22" s="15" t="s">
        <v>30</v>
      </c>
      <c r="E22" s="15" t="s">
        <v>30</v>
      </c>
      <c r="F22" s="15" t="s">
        <v>30</v>
      </c>
      <c r="G22" s="15" t="s">
        <v>30</v>
      </c>
      <c r="H22" s="15" t="s">
        <v>30</v>
      </c>
      <c r="I22" s="15" t="s">
        <v>30</v>
      </c>
      <c r="J22" s="15" t="s">
        <v>30</v>
      </c>
      <c r="K22" s="15" t="s">
        <v>30</v>
      </c>
      <c r="L22" s="15" t="s">
        <v>30</v>
      </c>
      <c r="M22" s="15" t="s">
        <v>30</v>
      </c>
      <c r="N22" s="15" t="s">
        <v>30</v>
      </c>
      <c r="O22" s="15" t="s">
        <v>30</v>
      </c>
      <c r="P22" s="15" t="s">
        <v>30</v>
      </c>
    </row>
    <row r="23" spans="1:18" collapsed="1">
      <c r="A23" t="s">
        <v>28</v>
      </c>
      <c r="B23" s="1" t="s">
        <v>53</v>
      </c>
      <c r="C23" s="1" t="s">
        <v>44</v>
      </c>
      <c r="D23" s="8">
        <f>D17*D20</f>
        <v>2.2000000000000003E-5</v>
      </c>
      <c r="E23" s="8">
        <f t="shared" ref="E23:O23" si="7">E17*E20</f>
        <v>8.8000000000000011E-5</v>
      </c>
      <c r="F23" s="8">
        <f t="shared" si="7"/>
        <v>1.9799999999999999E-4</v>
      </c>
      <c r="G23" s="8">
        <f t="shared" si="7"/>
        <v>3.5200000000000005E-4</v>
      </c>
      <c r="H23" s="8">
        <f t="shared" si="7"/>
        <v>5.5000000000000014E-4</v>
      </c>
      <c r="I23" s="8">
        <f t="shared" si="7"/>
        <v>7.9199999999999995E-4</v>
      </c>
      <c r="J23" s="8">
        <f t="shared" si="7"/>
        <v>1.0780000000000002E-3</v>
      </c>
      <c r="K23" s="8">
        <f t="shared" si="7"/>
        <v>1.4080000000000002E-3</v>
      </c>
      <c r="L23" s="8">
        <f t="shared" si="7"/>
        <v>1.7819999999999999E-3</v>
      </c>
      <c r="M23" s="8">
        <f t="shared" si="7"/>
        <v>2.2000000000000006E-3</v>
      </c>
      <c r="N23" s="8">
        <f t="shared" si="7"/>
        <v>2.6619999999999999E-3</v>
      </c>
      <c r="O23" s="8">
        <f t="shared" si="7"/>
        <v>3.1679999999999998E-3</v>
      </c>
      <c r="P23" s="15" t="s">
        <v>30</v>
      </c>
      <c r="Q23" s="8">
        <f t="shared" ref="Q23" si="8">Q17*Q20</f>
        <v>0.27999999999999997</v>
      </c>
    </row>
    <row r="24" spans="1:18" ht="24" hidden="1" outlineLevel="1">
      <c r="A24" t="s">
        <v>38</v>
      </c>
      <c r="B24" s="1" t="s">
        <v>29</v>
      </c>
      <c r="C24" s="14" t="s">
        <v>41</v>
      </c>
      <c r="D24" s="15" t="s">
        <v>30</v>
      </c>
      <c r="E24" s="17" t="s">
        <v>30</v>
      </c>
      <c r="F24" s="15" t="s">
        <v>30</v>
      </c>
      <c r="G24" s="15" t="s">
        <v>30</v>
      </c>
      <c r="H24" s="15" t="s">
        <v>30</v>
      </c>
      <c r="I24" s="15" t="s">
        <v>30</v>
      </c>
      <c r="J24" s="15" t="s">
        <v>30</v>
      </c>
      <c r="K24" s="15" t="s">
        <v>30</v>
      </c>
      <c r="L24" s="15" t="s">
        <v>30</v>
      </c>
      <c r="M24" s="15" t="s">
        <v>30</v>
      </c>
      <c r="N24" s="15" t="s">
        <v>30</v>
      </c>
      <c r="O24" s="15" t="s">
        <v>30</v>
      </c>
      <c r="P24" s="15" t="s">
        <v>30</v>
      </c>
      <c r="Q24" s="15" t="s">
        <v>30</v>
      </c>
    </row>
    <row r="25" spans="1:18" collapsed="1">
      <c r="A25" s="1" t="s">
        <v>45</v>
      </c>
      <c r="B25" s="1" t="s">
        <v>54</v>
      </c>
      <c r="C25" s="1" t="s">
        <v>46</v>
      </c>
      <c r="D25" s="18">
        <f>D16*D23</f>
        <v>2.4200000000000004</v>
      </c>
      <c r="E25" s="18">
        <f t="shared" ref="E25:O25" si="9">E16*E23</f>
        <v>9.6800000000000015</v>
      </c>
      <c r="F25" s="18">
        <f t="shared" si="9"/>
        <v>21.779999999999998</v>
      </c>
      <c r="G25" s="18">
        <f t="shared" si="9"/>
        <v>38.720000000000006</v>
      </c>
      <c r="H25" s="18">
        <f t="shared" si="9"/>
        <v>60.500000000000014</v>
      </c>
      <c r="I25" s="18">
        <f t="shared" si="9"/>
        <v>87.11999999999999</v>
      </c>
      <c r="J25" s="18">
        <f t="shared" si="9"/>
        <v>118.58000000000003</v>
      </c>
      <c r="K25" s="18">
        <f t="shared" si="9"/>
        <v>154.88000000000002</v>
      </c>
      <c r="L25" s="18">
        <f t="shared" si="9"/>
        <v>196.01999999999998</v>
      </c>
      <c r="M25" s="18">
        <f t="shared" si="9"/>
        <v>242.00000000000006</v>
      </c>
      <c r="N25" s="18">
        <f t="shared" si="9"/>
        <v>292.82</v>
      </c>
      <c r="O25" s="18">
        <f t="shared" si="9"/>
        <v>348.47999999999996</v>
      </c>
      <c r="P25" s="15" t="s">
        <v>30</v>
      </c>
      <c r="Q25" s="18">
        <f t="shared" ref="Q25" si="10">Q16*Q23</f>
        <v>30799.999999999996</v>
      </c>
      <c r="R25" s="18">
        <f>Q25*75/1000</f>
        <v>2309.9999999999995</v>
      </c>
    </row>
    <row r="26" spans="1:18" ht="24">
      <c r="A26" t="s">
        <v>48</v>
      </c>
      <c r="B26" s="1" t="s">
        <v>47</v>
      </c>
      <c r="C26" s="14" t="s">
        <v>50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0.3</v>
      </c>
      <c r="P26" s="15" t="s">
        <v>30</v>
      </c>
      <c r="Q26" s="5">
        <v>0.3</v>
      </c>
    </row>
    <row r="27" spans="1:18">
      <c r="A27" t="s">
        <v>51</v>
      </c>
      <c r="B27" s="1" t="s">
        <v>52</v>
      </c>
      <c r="C27" s="1" t="s">
        <v>55</v>
      </c>
      <c r="O27" s="3">
        <f t="shared" ref="E27:Q27" si="11">O25*O26</f>
        <v>104.54399999999998</v>
      </c>
      <c r="Q27" s="3">
        <f t="shared" si="11"/>
        <v>9239.9999999999982</v>
      </c>
      <c r="R27" s="18">
        <f>Q27*75/1000</f>
        <v>692.99999999999989</v>
      </c>
    </row>
    <row r="29" spans="1:18">
      <c r="Q29">
        <v>6000</v>
      </c>
    </row>
    <row r="30" spans="1:18">
      <c r="Q30" s="19">
        <f>Q25-Q29</f>
        <v>24799.999999999996</v>
      </c>
    </row>
    <row r="31" spans="1:18">
      <c r="Q31" s="19">
        <f>Q27-Q29</f>
        <v>3239.9999999999982</v>
      </c>
    </row>
  </sheetData>
  <phoneticPr fontId="3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2017-08-19T09:05:46Z</dcterms:created>
  <dcterms:modified xsi:type="dcterms:W3CDTF">2017-08-19T10:38:09Z</dcterms:modified>
</cp:coreProperties>
</file>