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50D3CE98-71BE-4406-95CD-0081FBDD03F0}" xr6:coauthVersionLast="47" xr6:coauthVersionMax="47" xr10:uidLastSave="{00000000-0000-0000-0000-000000000000}"/>
  <bookViews>
    <workbookView xWindow="6530" yWindow="810" windowWidth="19860" windowHeight="11900" activeTab="1" xr2:uid="{00000000-000D-0000-FFFF-FFFF00000000}"/>
  </bookViews>
  <sheets>
    <sheet name="Input" sheetId="1" r:id="rId1"/>
    <sheet name="Summary" sheetId="8" r:id="rId2"/>
    <sheet name="DB" sheetId="13" r:id="rId3"/>
    <sheet name="TOC_calc" sheetId="6" r:id="rId4"/>
    <sheet name="GR_calc" sheetId="12" r:id="rId5"/>
    <sheet name="Emission_calc" sheetId="7" r:id="rId6"/>
    <sheet name="Externality_calc" sheetId="9" r:id="rId7"/>
    <sheet name="TOC Factors" sheetId="2" r:id="rId8"/>
    <sheet name="Emssions Factors" sheetId="3" r:id="rId9"/>
    <sheet name="Externality Factors" sheetId="5" r:id="rId10"/>
    <sheet name="Subsidy" sheetId="10" r:id="rId11"/>
    <sheet name="Tax" sheetId="11" r:id="rId12"/>
  </sheets>
  <definedNames>
    <definedName name="CPI_year">'Externality Factors'!$G$649</definedName>
    <definedName name="EV_type_LDV">'Emssions Factors'!#REF!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8" l="1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R28" i="8"/>
  <c r="Q28" i="8"/>
  <c r="P28" i="8"/>
  <c r="R27" i="8"/>
  <c r="Q27" i="8"/>
  <c r="P27" i="8"/>
  <c r="S26" i="8"/>
  <c r="R26" i="8"/>
  <c r="Q26" i="8"/>
  <c r="S25" i="8"/>
  <c r="R25" i="8"/>
  <c r="Q25" i="8"/>
  <c r="S24" i="8"/>
  <c r="R24" i="8"/>
  <c r="Q24" i="8"/>
  <c r="S23" i="8"/>
  <c r="Q23" i="8"/>
  <c r="P23" i="8"/>
  <c r="S22" i="8"/>
  <c r="Q22" i="8"/>
  <c r="P22" i="8"/>
  <c r="S21" i="8"/>
  <c r="R21" i="8"/>
  <c r="P21" i="8"/>
  <c r="S20" i="8"/>
  <c r="R20" i="8"/>
  <c r="P20" i="8"/>
  <c r="R19" i="8"/>
  <c r="Q19" i="8"/>
  <c r="P19" i="8"/>
  <c r="R18" i="8"/>
  <c r="Q18" i="8"/>
  <c r="P18" i="8"/>
  <c r="R17" i="8"/>
  <c r="Q17" i="8"/>
  <c r="P17" i="8"/>
  <c r="R16" i="8"/>
  <c r="Q16" i="8"/>
  <c r="P16" i="8"/>
  <c r="S15" i="8"/>
  <c r="R15" i="8"/>
  <c r="Q15" i="8"/>
  <c r="S14" i="8"/>
  <c r="R14" i="8"/>
  <c r="Q14" i="8"/>
  <c r="S13" i="8"/>
  <c r="R13" i="8"/>
  <c r="Q13" i="8"/>
  <c r="S12" i="8"/>
  <c r="Q12" i="8"/>
  <c r="P12" i="8"/>
  <c r="S11" i="8"/>
  <c r="Q11" i="8"/>
  <c r="P11" i="8"/>
  <c r="S10" i="8"/>
  <c r="Q10" i="8"/>
  <c r="P10" i="8"/>
  <c r="S9" i="8"/>
  <c r="Q9" i="8"/>
  <c r="P9" i="8"/>
  <c r="S8" i="8"/>
  <c r="R8" i="8"/>
  <c r="P8" i="8"/>
  <c r="S7" i="8"/>
  <c r="R7" i="8"/>
  <c r="P7" i="8"/>
  <c r="S6" i="8"/>
  <c r="R6" i="8"/>
  <c r="P6" i="8"/>
  <c r="S5" i="8"/>
  <c r="R5" i="8"/>
  <c r="P5" i="8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V28" i="8"/>
  <c r="V27" i="8"/>
  <c r="V26" i="8"/>
  <c r="V25" i="8"/>
  <c r="V24" i="8"/>
  <c r="V23" i="8"/>
  <c r="V22" i="8"/>
  <c r="V21" i="8"/>
  <c r="V20" i="8"/>
  <c r="U5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H28" i="8"/>
  <c r="G28" i="8"/>
  <c r="F28" i="8"/>
  <c r="U28" i="8" s="1"/>
  <c r="E28" i="8"/>
  <c r="D28" i="8"/>
  <c r="C28" i="8"/>
  <c r="B28" i="8"/>
  <c r="H27" i="8"/>
  <c r="G27" i="8"/>
  <c r="F27" i="8"/>
  <c r="U27" i="8" s="1"/>
  <c r="E27" i="8"/>
  <c r="D27" i="8"/>
  <c r="C27" i="8"/>
  <c r="B27" i="8"/>
  <c r="H26" i="8"/>
  <c r="G26" i="8"/>
  <c r="F26" i="8"/>
  <c r="P26" i="8" s="1"/>
  <c r="E26" i="8"/>
  <c r="D26" i="8"/>
  <c r="C26" i="8"/>
  <c r="B26" i="8"/>
  <c r="H25" i="8"/>
  <c r="G25" i="8"/>
  <c r="F25" i="8"/>
  <c r="U25" i="8" s="1"/>
  <c r="E25" i="8"/>
  <c r="D25" i="8"/>
  <c r="C25" i="8"/>
  <c r="B25" i="8"/>
  <c r="S28" i="8" l="1"/>
  <c r="P25" i="8"/>
  <c r="S27" i="8"/>
  <c r="U26" i="8"/>
  <c r="Q13" i="13" l="1"/>
  <c r="Q5" i="13"/>
  <c r="F21" i="13"/>
  <c r="E21" i="13"/>
  <c r="H21" i="13" s="1"/>
  <c r="D21" i="13"/>
  <c r="C21" i="13"/>
  <c r="B21" i="13"/>
  <c r="A21" i="13"/>
  <c r="F20" i="13"/>
  <c r="E20" i="13"/>
  <c r="H20" i="13" s="1"/>
  <c r="D20" i="13"/>
  <c r="C20" i="13"/>
  <c r="B20" i="13"/>
  <c r="A20" i="13"/>
  <c r="F19" i="13"/>
  <c r="E19" i="13"/>
  <c r="H19" i="13" s="1"/>
  <c r="D19" i="13"/>
  <c r="C19" i="13"/>
  <c r="B19" i="13"/>
  <c r="A19" i="13"/>
  <c r="F18" i="13"/>
  <c r="E18" i="13"/>
  <c r="H18" i="13" s="1"/>
  <c r="D18" i="13"/>
  <c r="C18" i="13"/>
  <c r="B18" i="13"/>
  <c r="A18" i="13"/>
  <c r="F17" i="13"/>
  <c r="E17" i="13"/>
  <c r="H17" i="13" s="1"/>
  <c r="D17" i="13"/>
  <c r="C17" i="13"/>
  <c r="B17" i="13"/>
  <c r="A17" i="13"/>
  <c r="F16" i="13"/>
  <c r="E16" i="13"/>
  <c r="H16" i="13" s="1"/>
  <c r="D16" i="13"/>
  <c r="C16" i="13"/>
  <c r="B16" i="13"/>
  <c r="A16" i="13"/>
  <c r="F15" i="13"/>
  <c r="E15" i="13"/>
  <c r="H15" i="13" s="1"/>
  <c r="D15" i="13"/>
  <c r="C15" i="13"/>
  <c r="B15" i="13"/>
  <c r="A15" i="13"/>
  <c r="F14" i="13"/>
  <c r="E14" i="13"/>
  <c r="H14" i="13" s="1"/>
  <c r="D14" i="13"/>
  <c r="C14" i="13"/>
  <c r="B14" i="13"/>
  <c r="A14" i="13"/>
  <c r="F13" i="13"/>
  <c r="E13" i="13"/>
  <c r="H13" i="13" s="1"/>
  <c r="D13" i="13"/>
  <c r="C13" i="13"/>
  <c r="B13" i="13"/>
  <c r="A13" i="13"/>
  <c r="F12" i="13"/>
  <c r="E12" i="13"/>
  <c r="H12" i="13" s="1"/>
  <c r="D12" i="13"/>
  <c r="C12" i="13"/>
  <c r="B12" i="13"/>
  <c r="A12" i="13"/>
  <c r="F11" i="13"/>
  <c r="E11" i="13"/>
  <c r="H11" i="13" s="1"/>
  <c r="D11" i="13"/>
  <c r="C11" i="13"/>
  <c r="B11" i="13"/>
  <c r="A11" i="13"/>
  <c r="F10" i="13"/>
  <c r="E10" i="13"/>
  <c r="H10" i="13" s="1"/>
  <c r="D10" i="13"/>
  <c r="C10" i="13"/>
  <c r="B10" i="13"/>
  <c r="A10" i="13"/>
  <c r="F9" i="13"/>
  <c r="E9" i="13"/>
  <c r="H9" i="13" s="1"/>
  <c r="D9" i="13"/>
  <c r="C9" i="13"/>
  <c r="B9" i="13"/>
  <c r="A9" i="13"/>
  <c r="F8" i="13"/>
  <c r="E8" i="13"/>
  <c r="H8" i="13" s="1"/>
  <c r="D8" i="13"/>
  <c r="C8" i="13"/>
  <c r="B8" i="13"/>
  <c r="A8" i="13"/>
  <c r="F7" i="13"/>
  <c r="E7" i="13"/>
  <c r="H7" i="13" s="1"/>
  <c r="D7" i="13"/>
  <c r="C7" i="13"/>
  <c r="B7" i="13"/>
  <c r="A7" i="13"/>
  <c r="F6" i="13"/>
  <c r="E6" i="13"/>
  <c r="H6" i="13" s="1"/>
  <c r="D6" i="13"/>
  <c r="C6" i="13"/>
  <c r="B6" i="13"/>
  <c r="A6" i="13"/>
  <c r="F5" i="13"/>
  <c r="E5" i="13"/>
  <c r="H5" i="13" s="1"/>
  <c r="D5" i="13"/>
  <c r="C5" i="13"/>
  <c r="B5" i="13"/>
  <c r="A5" i="13"/>
  <c r="F4" i="13"/>
  <c r="E4" i="13"/>
  <c r="H4" i="13" s="1"/>
  <c r="D4" i="13"/>
  <c r="C4" i="13"/>
  <c r="B4" i="13"/>
  <c r="A4" i="13"/>
  <c r="F3" i="13"/>
  <c r="E3" i="13"/>
  <c r="H3" i="13" s="1"/>
  <c r="D3" i="13"/>
  <c r="C3" i="13"/>
  <c r="B3" i="13"/>
  <c r="A3" i="13"/>
  <c r="F2" i="13"/>
  <c r="E2" i="13"/>
  <c r="H2" i="13" s="1"/>
  <c r="D2" i="13"/>
  <c r="C2" i="13"/>
  <c r="B2" i="13"/>
  <c r="A2" i="13"/>
  <c r="D8" i="8"/>
  <c r="D9" i="8"/>
  <c r="D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O6" i="12"/>
  <c r="O5" i="12"/>
  <c r="O4" i="12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G21" i="13" s="1"/>
  <c r="I22" i="1"/>
  <c r="H22" i="1"/>
  <c r="H23" i="8" s="1"/>
  <c r="I21" i="1"/>
  <c r="H21" i="1"/>
  <c r="G19" i="13" s="1"/>
  <c r="I20" i="1"/>
  <c r="H20" i="1"/>
  <c r="H21" i="8" s="1"/>
  <c r="I19" i="1"/>
  <c r="H19" i="1"/>
  <c r="H20" i="8" s="1"/>
  <c r="I18" i="1"/>
  <c r="H18" i="1"/>
  <c r="H19" i="8" s="1"/>
  <c r="I17" i="1"/>
  <c r="H17" i="1"/>
  <c r="H18" i="8" s="1"/>
  <c r="I16" i="1"/>
  <c r="H16" i="1"/>
  <c r="H17" i="8" s="1"/>
  <c r="I15" i="1"/>
  <c r="H15" i="1"/>
  <c r="H16" i="8" s="1"/>
  <c r="I14" i="1"/>
  <c r="H14" i="1"/>
  <c r="H15" i="8" s="1"/>
  <c r="I13" i="1"/>
  <c r="H13" i="1"/>
  <c r="G11" i="13" s="1"/>
  <c r="I12" i="1"/>
  <c r="H12" i="1"/>
  <c r="H13" i="8" s="1"/>
  <c r="I11" i="1"/>
  <c r="H11" i="1"/>
  <c r="H12" i="8" s="1"/>
  <c r="I10" i="1"/>
  <c r="H10" i="1"/>
  <c r="H11" i="8" s="1"/>
  <c r="I9" i="1"/>
  <c r="H9" i="1"/>
  <c r="H10" i="8" s="1"/>
  <c r="I8" i="1"/>
  <c r="H8" i="1"/>
  <c r="H9" i="8" s="1"/>
  <c r="F24" i="8"/>
  <c r="P24" i="8" s="1"/>
  <c r="D24" i="8"/>
  <c r="C24" i="8"/>
  <c r="B24" i="8"/>
  <c r="F23" i="8"/>
  <c r="R23" i="8" s="1"/>
  <c r="D23" i="8"/>
  <c r="C23" i="8"/>
  <c r="B23" i="8"/>
  <c r="F22" i="8"/>
  <c r="R22" i="8" s="1"/>
  <c r="D22" i="8"/>
  <c r="C22" i="8"/>
  <c r="B22" i="8"/>
  <c r="F21" i="8"/>
  <c r="Q21" i="8" s="1"/>
  <c r="D21" i="8"/>
  <c r="C21" i="8"/>
  <c r="B21" i="8"/>
  <c r="F20" i="8"/>
  <c r="Q20" i="8" s="1"/>
  <c r="D20" i="8"/>
  <c r="C20" i="8"/>
  <c r="B20" i="8"/>
  <c r="F19" i="8"/>
  <c r="S19" i="8" s="1"/>
  <c r="D19" i="8"/>
  <c r="C19" i="8"/>
  <c r="B19" i="8"/>
  <c r="F18" i="8"/>
  <c r="S18" i="8" s="1"/>
  <c r="D18" i="8"/>
  <c r="C18" i="8"/>
  <c r="B18" i="8"/>
  <c r="F17" i="8"/>
  <c r="S17" i="8" s="1"/>
  <c r="D17" i="8"/>
  <c r="C17" i="8"/>
  <c r="B17" i="8"/>
  <c r="F16" i="8"/>
  <c r="S16" i="8" s="1"/>
  <c r="S4" i="8" s="1"/>
  <c r="D16" i="8"/>
  <c r="C16" i="8"/>
  <c r="B16" i="8"/>
  <c r="F15" i="8"/>
  <c r="P15" i="8" s="1"/>
  <c r="D15" i="8"/>
  <c r="C15" i="8"/>
  <c r="B15" i="8"/>
  <c r="F14" i="8"/>
  <c r="P14" i="8" s="1"/>
  <c r="D14" i="8"/>
  <c r="C14" i="8"/>
  <c r="B14" i="8"/>
  <c r="F13" i="8"/>
  <c r="P13" i="8" s="1"/>
  <c r="D13" i="8"/>
  <c r="C13" i="8"/>
  <c r="B13" i="8"/>
  <c r="F12" i="8"/>
  <c r="R12" i="8" s="1"/>
  <c r="D12" i="8"/>
  <c r="C12" i="8"/>
  <c r="B12" i="8"/>
  <c r="F11" i="8"/>
  <c r="R11" i="8" s="1"/>
  <c r="D11" i="8"/>
  <c r="C11" i="8"/>
  <c r="B11" i="8"/>
  <c r="F10" i="8"/>
  <c r="R10" i="8" s="1"/>
  <c r="C10" i="8"/>
  <c r="B10" i="8"/>
  <c r="F8" i="8"/>
  <c r="Q8" i="8" s="1"/>
  <c r="E8" i="8"/>
  <c r="C8" i="8"/>
  <c r="B8" i="8"/>
  <c r="F9" i="8"/>
  <c r="R9" i="8" s="1"/>
  <c r="E9" i="8"/>
  <c r="C9" i="8"/>
  <c r="B9" i="8"/>
  <c r="G124" i="9"/>
  <c r="F124" i="9"/>
  <c r="I124" i="9" s="1"/>
  <c r="E124" i="9"/>
  <c r="D124" i="9"/>
  <c r="C124" i="9"/>
  <c r="B124" i="9"/>
  <c r="G123" i="9"/>
  <c r="F123" i="9"/>
  <c r="I123" i="9" s="1"/>
  <c r="E123" i="9"/>
  <c r="D123" i="9"/>
  <c r="C123" i="9"/>
  <c r="B123" i="9"/>
  <c r="G122" i="9"/>
  <c r="F122" i="9"/>
  <c r="I122" i="9" s="1"/>
  <c r="E122" i="9"/>
  <c r="D122" i="9"/>
  <c r="C122" i="9"/>
  <c r="B122" i="9"/>
  <c r="G121" i="9"/>
  <c r="F121" i="9"/>
  <c r="I121" i="9" s="1"/>
  <c r="E121" i="9"/>
  <c r="D121" i="9"/>
  <c r="C121" i="9"/>
  <c r="B121" i="9"/>
  <c r="G120" i="9"/>
  <c r="F120" i="9"/>
  <c r="I120" i="9" s="1"/>
  <c r="E120" i="9"/>
  <c r="D120" i="9"/>
  <c r="C120" i="9"/>
  <c r="B120" i="9"/>
  <c r="G119" i="9"/>
  <c r="F119" i="9"/>
  <c r="I119" i="9" s="1"/>
  <c r="E119" i="9"/>
  <c r="D119" i="9"/>
  <c r="C119" i="9"/>
  <c r="B119" i="9"/>
  <c r="G118" i="9"/>
  <c r="F118" i="9"/>
  <c r="I118" i="9" s="1"/>
  <c r="E118" i="9"/>
  <c r="D118" i="9"/>
  <c r="C118" i="9"/>
  <c r="B118" i="9"/>
  <c r="G117" i="9"/>
  <c r="F117" i="9"/>
  <c r="I117" i="9" s="1"/>
  <c r="E117" i="9"/>
  <c r="D117" i="9"/>
  <c r="C117" i="9"/>
  <c r="B117" i="9"/>
  <c r="G116" i="9"/>
  <c r="F116" i="9"/>
  <c r="I116" i="9" s="1"/>
  <c r="E116" i="9"/>
  <c r="D116" i="9"/>
  <c r="C116" i="9"/>
  <c r="B116" i="9"/>
  <c r="G115" i="9"/>
  <c r="F115" i="9"/>
  <c r="I115" i="9" s="1"/>
  <c r="E115" i="9"/>
  <c r="D115" i="9"/>
  <c r="C115" i="9"/>
  <c r="B115" i="9"/>
  <c r="G114" i="9"/>
  <c r="F114" i="9"/>
  <c r="I114" i="9" s="1"/>
  <c r="E114" i="9"/>
  <c r="D114" i="9"/>
  <c r="C114" i="9"/>
  <c r="B114" i="9"/>
  <c r="G113" i="9"/>
  <c r="F113" i="9"/>
  <c r="I113" i="9" s="1"/>
  <c r="E113" i="9"/>
  <c r="D113" i="9"/>
  <c r="C113" i="9"/>
  <c r="B113" i="9"/>
  <c r="G112" i="9"/>
  <c r="F112" i="9"/>
  <c r="I112" i="9" s="1"/>
  <c r="E112" i="9"/>
  <c r="H112" i="9" s="1"/>
  <c r="D112" i="9"/>
  <c r="C112" i="9"/>
  <c r="B112" i="9"/>
  <c r="G111" i="9"/>
  <c r="F111" i="9"/>
  <c r="I111" i="9" s="1"/>
  <c r="E111" i="9"/>
  <c r="D111" i="9"/>
  <c r="C111" i="9"/>
  <c r="B111" i="9"/>
  <c r="G110" i="9"/>
  <c r="F110" i="9"/>
  <c r="I110" i="9" s="1"/>
  <c r="E110" i="9"/>
  <c r="D110" i="9"/>
  <c r="C110" i="9"/>
  <c r="B110" i="9"/>
  <c r="G109" i="9"/>
  <c r="F109" i="9"/>
  <c r="I109" i="9" s="1"/>
  <c r="E109" i="9"/>
  <c r="D109" i="9"/>
  <c r="C109" i="9"/>
  <c r="B109" i="9"/>
  <c r="G108" i="9"/>
  <c r="F108" i="9"/>
  <c r="I108" i="9" s="1"/>
  <c r="E108" i="9"/>
  <c r="D108" i="9"/>
  <c r="C108" i="9"/>
  <c r="B108" i="9"/>
  <c r="G107" i="9"/>
  <c r="F107" i="9"/>
  <c r="I107" i="9" s="1"/>
  <c r="E107" i="9"/>
  <c r="D107" i="9"/>
  <c r="C107" i="9"/>
  <c r="B107" i="9"/>
  <c r="G106" i="9"/>
  <c r="F106" i="9"/>
  <c r="I106" i="9" s="1"/>
  <c r="E106" i="9"/>
  <c r="D106" i="9"/>
  <c r="C106" i="9"/>
  <c r="B106" i="9"/>
  <c r="G105" i="9"/>
  <c r="F105" i="9"/>
  <c r="I105" i="9" s="1"/>
  <c r="E105" i="9"/>
  <c r="D105" i="9"/>
  <c r="C105" i="9"/>
  <c r="B105" i="9"/>
  <c r="G104" i="9"/>
  <c r="F104" i="9"/>
  <c r="I104" i="9" s="1"/>
  <c r="E104" i="9"/>
  <c r="D104" i="9"/>
  <c r="C104" i="9"/>
  <c r="B104" i="9"/>
  <c r="G103" i="9"/>
  <c r="F103" i="9"/>
  <c r="I103" i="9" s="1"/>
  <c r="E103" i="9"/>
  <c r="D103" i="9"/>
  <c r="C103" i="9"/>
  <c r="B103" i="9"/>
  <c r="G102" i="9"/>
  <c r="F102" i="9"/>
  <c r="I102" i="9" s="1"/>
  <c r="E102" i="9"/>
  <c r="D102" i="9"/>
  <c r="C102" i="9"/>
  <c r="B102" i="9"/>
  <c r="G101" i="9"/>
  <c r="F101" i="9"/>
  <c r="I101" i="9" s="1"/>
  <c r="E101" i="9"/>
  <c r="D101" i="9"/>
  <c r="C101" i="9"/>
  <c r="B101" i="9"/>
  <c r="G100" i="9"/>
  <c r="F100" i="9"/>
  <c r="I100" i="9" s="1"/>
  <c r="E100" i="9"/>
  <c r="D100" i="9"/>
  <c r="C100" i="9"/>
  <c r="B100" i="9"/>
  <c r="G99" i="9"/>
  <c r="F99" i="9"/>
  <c r="I99" i="9" s="1"/>
  <c r="E99" i="9"/>
  <c r="D99" i="9"/>
  <c r="C99" i="9"/>
  <c r="B99" i="9"/>
  <c r="G98" i="9"/>
  <c r="F98" i="9"/>
  <c r="I98" i="9" s="1"/>
  <c r="E98" i="9"/>
  <c r="D98" i="9"/>
  <c r="C98" i="9"/>
  <c r="B98" i="9"/>
  <c r="G97" i="9"/>
  <c r="F97" i="9"/>
  <c r="I97" i="9" s="1"/>
  <c r="E97" i="9"/>
  <c r="D97" i="9"/>
  <c r="C97" i="9"/>
  <c r="B97" i="9"/>
  <c r="G96" i="9"/>
  <c r="F96" i="9"/>
  <c r="I96" i="9" s="1"/>
  <c r="E96" i="9"/>
  <c r="D96" i="9"/>
  <c r="C96" i="9"/>
  <c r="B96" i="9"/>
  <c r="H95" i="9"/>
  <c r="G95" i="9"/>
  <c r="F95" i="9"/>
  <c r="I95" i="9" s="1"/>
  <c r="E95" i="9"/>
  <c r="D95" i="9"/>
  <c r="C95" i="9"/>
  <c r="B95" i="9"/>
  <c r="G94" i="9"/>
  <c r="F94" i="9"/>
  <c r="I94" i="9" s="1"/>
  <c r="E94" i="9"/>
  <c r="D94" i="9"/>
  <c r="C94" i="9"/>
  <c r="B94" i="9"/>
  <c r="G93" i="9"/>
  <c r="F93" i="9"/>
  <c r="I93" i="9" s="1"/>
  <c r="E93" i="9"/>
  <c r="D93" i="9"/>
  <c r="H93" i="9" s="1"/>
  <c r="C93" i="9"/>
  <c r="B93" i="9"/>
  <c r="G92" i="9"/>
  <c r="F92" i="9"/>
  <c r="I92" i="9" s="1"/>
  <c r="E92" i="9"/>
  <c r="D92" i="9"/>
  <c r="C92" i="9"/>
  <c r="B92" i="9"/>
  <c r="G91" i="9"/>
  <c r="F91" i="9"/>
  <c r="I91" i="9" s="1"/>
  <c r="E91" i="9"/>
  <c r="D91" i="9"/>
  <c r="C91" i="9"/>
  <c r="B91" i="9"/>
  <c r="G90" i="9"/>
  <c r="F90" i="9"/>
  <c r="I90" i="9" s="1"/>
  <c r="E90" i="9"/>
  <c r="D90" i="9"/>
  <c r="C90" i="9"/>
  <c r="B90" i="9"/>
  <c r="G89" i="9"/>
  <c r="F89" i="9"/>
  <c r="I89" i="9" s="1"/>
  <c r="E89" i="9"/>
  <c r="D89" i="9"/>
  <c r="C89" i="9"/>
  <c r="B89" i="9"/>
  <c r="G88" i="9"/>
  <c r="F88" i="9"/>
  <c r="I88" i="9" s="1"/>
  <c r="E88" i="9"/>
  <c r="D88" i="9"/>
  <c r="C88" i="9"/>
  <c r="B88" i="9"/>
  <c r="G87" i="9"/>
  <c r="F87" i="9"/>
  <c r="I87" i="9" s="1"/>
  <c r="E87" i="9"/>
  <c r="D87" i="9"/>
  <c r="C87" i="9"/>
  <c r="B87" i="9"/>
  <c r="G86" i="9"/>
  <c r="F86" i="9"/>
  <c r="I86" i="9" s="1"/>
  <c r="E86" i="9"/>
  <c r="D86" i="9"/>
  <c r="C86" i="9"/>
  <c r="B86" i="9"/>
  <c r="G85" i="9"/>
  <c r="F85" i="9"/>
  <c r="I85" i="9" s="1"/>
  <c r="E85" i="9"/>
  <c r="D85" i="9"/>
  <c r="C85" i="9"/>
  <c r="B85" i="9"/>
  <c r="G84" i="9"/>
  <c r="F84" i="9"/>
  <c r="I84" i="9" s="1"/>
  <c r="E84" i="9"/>
  <c r="D84" i="9"/>
  <c r="C84" i="9"/>
  <c r="B84" i="9"/>
  <c r="G83" i="9"/>
  <c r="F83" i="9"/>
  <c r="I83" i="9" s="1"/>
  <c r="E83" i="9"/>
  <c r="D83" i="9"/>
  <c r="C83" i="9"/>
  <c r="B83" i="9"/>
  <c r="G82" i="9"/>
  <c r="F82" i="9"/>
  <c r="I82" i="9" s="1"/>
  <c r="E82" i="9"/>
  <c r="D82" i="9"/>
  <c r="C82" i="9"/>
  <c r="B82" i="9"/>
  <c r="G81" i="9"/>
  <c r="F81" i="9"/>
  <c r="I81" i="9" s="1"/>
  <c r="E81" i="9"/>
  <c r="D81" i="9"/>
  <c r="C81" i="9"/>
  <c r="B81" i="9"/>
  <c r="G80" i="9"/>
  <c r="F80" i="9"/>
  <c r="I80" i="9" s="1"/>
  <c r="E80" i="9"/>
  <c r="D80" i="9"/>
  <c r="C80" i="9"/>
  <c r="B80" i="9"/>
  <c r="G79" i="9"/>
  <c r="F79" i="9"/>
  <c r="I79" i="9" s="1"/>
  <c r="E79" i="9"/>
  <c r="D79" i="9"/>
  <c r="C79" i="9"/>
  <c r="B79" i="9"/>
  <c r="G78" i="9"/>
  <c r="F78" i="9"/>
  <c r="I78" i="9" s="1"/>
  <c r="E78" i="9"/>
  <c r="D78" i="9"/>
  <c r="C78" i="9"/>
  <c r="B78" i="9"/>
  <c r="G77" i="9"/>
  <c r="F77" i="9"/>
  <c r="I77" i="9" s="1"/>
  <c r="E77" i="9"/>
  <c r="D77" i="9"/>
  <c r="C77" i="9"/>
  <c r="B77" i="9"/>
  <c r="G76" i="9"/>
  <c r="F76" i="9"/>
  <c r="I76" i="9" s="1"/>
  <c r="E76" i="9"/>
  <c r="D76" i="9"/>
  <c r="C76" i="9"/>
  <c r="B76" i="9"/>
  <c r="G75" i="9"/>
  <c r="F75" i="9"/>
  <c r="I75" i="9" s="1"/>
  <c r="E75" i="9"/>
  <c r="D75" i="9"/>
  <c r="C75" i="9"/>
  <c r="B75" i="9"/>
  <c r="G74" i="9"/>
  <c r="F74" i="9"/>
  <c r="I74" i="9" s="1"/>
  <c r="E74" i="9"/>
  <c r="D74" i="9"/>
  <c r="C74" i="9"/>
  <c r="B74" i="9"/>
  <c r="G73" i="9"/>
  <c r="F73" i="9"/>
  <c r="I73" i="9" s="1"/>
  <c r="E73" i="9"/>
  <c r="D73" i="9"/>
  <c r="C73" i="9"/>
  <c r="B73" i="9"/>
  <c r="G72" i="9"/>
  <c r="F72" i="9"/>
  <c r="I72" i="9" s="1"/>
  <c r="E72" i="9"/>
  <c r="D72" i="9"/>
  <c r="C72" i="9"/>
  <c r="B72" i="9"/>
  <c r="G71" i="9"/>
  <c r="F71" i="9"/>
  <c r="I71" i="9" s="1"/>
  <c r="E71" i="9"/>
  <c r="D71" i="9"/>
  <c r="C71" i="9"/>
  <c r="B71" i="9"/>
  <c r="G70" i="9"/>
  <c r="F70" i="9"/>
  <c r="I70" i="9" s="1"/>
  <c r="E70" i="9"/>
  <c r="D70" i="9"/>
  <c r="C70" i="9"/>
  <c r="B70" i="9"/>
  <c r="G69" i="9"/>
  <c r="F69" i="9"/>
  <c r="I69" i="9" s="1"/>
  <c r="E69" i="9"/>
  <c r="D69" i="9"/>
  <c r="C69" i="9"/>
  <c r="B69" i="9"/>
  <c r="G68" i="9"/>
  <c r="F68" i="9"/>
  <c r="I68" i="9" s="1"/>
  <c r="E68" i="9"/>
  <c r="D68" i="9"/>
  <c r="C68" i="9"/>
  <c r="B68" i="9"/>
  <c r="G67" i="9"/>
  <c r="F67" i="9"/>
  <c r="I67" i="9" s="1"/>
  <c r="E67" i="9"/>
  <c r="D67" i="9"/>
  <c r="C67" i="9"/>
  <c r="B67" i="9"/>
  <c r="G66" i="9"/>
  <c r="F66" i="9"/>
  <c r="I66" i="9" s="1"/>
  <c r="E66" i="9"/>
  <c r="D66" i="9"/>
  <c r="C66" i="9"/>
  <c r="B66" i="9"/>
  <c r="G65" i="9"/>
  <c r="F65" i="9"/>
  <c r="I65" i="9" s="1"/>
  <c r="E65" i="9"/>
  <c r="D65" i="9"/>
  <c r="H65" i="9" s="1"/>
  <c r="C65" i="9"/>
  <c r="B65" i="9"/>
  <c r="G64" i="9"/>
  <c r="F64" i="9"/>
  <c r="I64" i="9" s="1"/>
  <c r="E64" i="9"/>
  <c r="D64" i="9"/>
  <c r="C64" i="9"/>
  <c r="B64" i="9"/>
  <c r="G63" i="9"/>
  <c r="F63" i="9"/>
  <c r="I63" i="9" s="1"/>
  <c r="E63" i="9"/>
  <c r="D63" i="9"/>
  <c r="C63" i="9"/>
  <c r="B63" i="9"/>
  <c r="G62" i="9"/>
  <c r="F62" i="9"/>
  <c r="I62" i="9" s="1"/>
  <c r="E62" i="9"/>
  <c r="D62" i="9"/>
  <c r="C62" i="9"/>
  <c r="B62" i="9"/>
  <c r="G61" i="9"/>
  <c r="F61" i="9"/>
  <c r="I61" i="9" s="1"/>
  <c r="E61" i="9"/>
  <c r="D61" i="9"/>
  <c r="C61" i="9"/>
  <c r="B61" i="9"/>
  <c r="G60" i="9"/>
  <c r="F60" i="9"/>
  <c r="I60" i="9" s="1"/>
  <c r="E60" i="9"/>
  <c r="D60" i="9"/>
  <c r="C60" i="9"/>
  <c r="B60" i="9"/>
  <c r="G59" i="9"/>
  <c r="F59" i="9"/>
  <c r="I59" i="9" s="1"/>
  <c r="E59" i="9"/>
  <c r="H59" i="9" s="1"/>
  <c r="D59" i="9"/>
  <c r="C59" i="9"/>
  <c r="B59" i="9"/>
  <c r="G58" i="9"/>
  <c r="F58" i="9"/>
  <c r="I58" i="9" s="1"/>
  <c r="E58" i="9"/>
  <c r="D58" i="9"/>
  <c r="C58" i="9"/>
  <c r="B58" i="9"/>
  <c r="G57" i="9"/>
  <c r="F57" i="9"/>
  <c r="I57" i="9" s="1"/>
  <c r="E57" i="9"/>
  <c r="D57" i="9"/>
  <c r="C57" i="9"/>
  <c r="B57" i="9"/>
  <c r="G56" i="9"/>
  <c r="F56" i="9"/>
  <c r="I56" i="9" s="1"/>
  <c r="E56" i="9"/>
  <c r="D56" i="9"/>
  <c r="C56" i="9"/>
  <c r="B56" i="9"/>
  <c r="G55" i="9"/>
  <c r="F55" i="9"/>
  <c r="I55" i="9" s="1"/>
  <c r="E55" i="9"/>
  <c r="D55" i="9"/>
  <c r="C55" i="9"/>
  <c r="B55" i="9"/>
  <c r="G54" i="9"/>
  <c r="F54" i="9"/>
  <c r="I54" i="9" s="1"/>
  <c r="E54" i="9"/>
  <c r="D54" i="9"/>
  <c r="C54" i="9"/>
  <c r="B54" i="9"/>
  <c r="G53" i="9"/>
  <c r="F53" i="9"/>
  <c r="I53" i="9" s="1"/>
  <c r="E53" i="9"/>
  <c r="D53" i="9"/>
  <c r="C53" i="9"/>
  <c r="B53" i="9"/>
  <c r="G52" i="9"/>
  <c r="F52" i="9"/>
  <c r="I52" i="9" s="1"/>
  <c r="E52" i="9"/>
  <c r="D52" i="9"/>
  <c r="C52" i="9"/>
  <c r="B52" i="9"/>
  <c r="G51" i="9"/>
  <c r="F51" i="9"/>
  <c r="I51" i="9" s="1"/>
  <c r="E51" i="9"/>
  <c r="D51" i="9"/>
  <c r="C51" i="9"/>
  <c r="B51" i="9"/>
  <c r="G50" i="9"/>
  <c r="F50" i="9"/>
  <c r="I50" i="9" s="1"/>
  <c r="E50" i="9"/>
  <c r="D50" i="9"/>
  <c r="C50" i="9"/>
  <c r="B50" i="9"/>
  <c r="G49" i="9"/>
  <c r="F49" i="9"/>
  <c r="I49" i="9" s="1"/>
  <c r="E49" i="9"/>
  <c r="D49" i="9"/>
  <c r="C49" i="9"/>
  <c r="B49" i="9"/>
  <c r="G48" i="9"/>
  <c r="F48" i="9"/>
  <c r="I48" i="9" s="1"/>
  <c r="E48" i="9"/>
  <c r="D48" i="9"/>
  <c r="C48" i="9"/>
  <c r="B48" i="9"/>
  <c r="G47" i="9"/>
  <c r="F47" i="9"/>
  <c r="I47" i="9" s="1"/>
  <c r="E47" i="9"/>
  <c r="D47" i="9"/>
  <c r="C47" i="9"/>
  <c r="B47" i="9"/>
  <c r="G46" i="9"/>
  <c r="F46" i="9"/>
  <c r="I46" i="9" s="1"/>
  <c r="E46" i="9"/>
  <c r="D46" i="9"/>
  <c r="C46" i="9"/>
  <c r="B46" i="9"/>
  <c r="G45" i="9"/>
  <c r="F45" i="9"/>
  <c r="I45" i="9" s="1"/>
  <c r="E45" i="9"/>
  <c r="D45" i="9"/>
  <c r="C45" i="9"/>
  <c r="B45" i="9"/>
  <c r="G44" i="9"/>
  <c r="F44" i="9"/>
  <c r="I44" i="9" s="1"/>
  <c r="E44" i="9"/>
  <c r="D44" i="9"/>
  <c r="C44" i="9"/>
  <c r="B44" i="9"/>
  <c r="G43" i="9"/>
  <c r="F43" i="9"/>
  <c r="I43" i="9" s="1"/>
  <c r="E43" i="9"/>
  <c r="D43" i="9"/>
  <c r="C43" i="9"/>
  <c r="B43" i="9"/>
  <c r="G42" i="9"/>
  <c r="F42" i="9"/>
  <c r="I42" i="9" s="1"/>
  <c r="E42" i="9"/>
  <c r="D42" i="9"/>
  <c r="C42" i="9"/>
  <c r="B42" i="9"/>
  <c r="G41" i="9"/>
  <c r="F41" i="9"/>
  <c r="I41" i="9" s="1"/>
  <c r="E41" i="9"/>
  <c r="D41" i="9"/>
  <c r="C41" i="9"/>
  <c r="B41" i="9"/>
  <c r="G40" i="9"/>
  <c r="F40" i="9"/>
  <c r="I40" i="9" s="1"/>
  <c r="E40" i="9"/>
  <c r="D40" i="9"/>
  <c r="C40" i="9"/>
  <c r="B40" i="9"/>
  <c r="G39" i="9"/>
  <c r="F39" i="9"/>
  <c r="I39" i="9" s="1"/>
  <c r="E39" i="9"/>
  <c r="D39" i="9"/>
  <c r="C39" i="9"/>
  <c r="B39" i="9"/>
  <c r="G38" i="9"/>
  <c r="F38" i="9"/>
  <c r="I38" i="9" s="1"/>
  <c r="E38" i="9"/>
  <c r="D38" i="9"/>
  <c r="C38" i="9"/>
  <c r="B38" i="9"/>
  <c r="G37" i="9"/>
  <c r="F37" i="9"/>
  <c r="I37" i="9" s="1"/>
  <c r="E37" i="9"/>
  <c r="D37" i="9"/>
  <c r="C37" i="9"/>
  <c r="B37" i="9"/>
  <c r="G36" i="9"/>
  <c r="F36" i="9"/>
  <c r="I36" i="9" s="1"/>
  <c r="E36" i="9"/>
  <c r="D36" i="9"/>
  <c r="C36" i="9"/>
  <c r="B36" i="9"/>
  <c r="G35" i="9"/>
  <c r="F35" i="9"/>
  <c r="I35" i="9" s="1"/>
  <c r="E35" i="9"/>
  <c r="D35" i="9"/>
  <c r="C35" i="9"/>
  <c r="B35" i="9"/>
  <c r="G34" i="9"/>
  <c r="F34" i="9"/>
  <c r="I34" i="9" s="1"/>
  <c r="E34" i="9"/>
  <c r="D34" i="9"/>
  <c r="C34" i="9"/>
  <c r="B34" i="9"/>
  <c r="G33" i="9"/>
  <c r="F33" i="9"/>
  <c r="I33" i="9" s="1"/>
  <c r="E33" i="9"/>
  <c r="D33" i="9"/>
  <c r="C33" i="9"/>
  <c r="B33" i="9"/>
  <c r="G32" i="9"/>
  <c r="F32" i="9"/>
  <c r="I32" i="9" s="1"/>
  <c r="E32" i="9"/>
  <c r="D32" i="9"/>
  <c r="C32" i="9"/>
  <c r="B32" i="9"/>
  <c r="G31" i="9"/>
  <c r="F31" i="9"/>
  <c r="I31" i="9" s="1"/>
  <c r="E31" i="9"/>
  <c r="D31" i="9"/>
  <c r="C31" i="9"/>
  <c r="B31" i="9"/>
  <c r="G30" i="9"/>
  <c r="F30" i="9"/>
  <c r="I30" i="9" s="1"/>
  <c r="E30" i="9"/>
  <c r="D30" i="9"/>
  <c r="C30" i="9"/>
  <c r="B30" i="9"/>
  <c r="I29" i="9"/>
  <c r="G29" i="9"/>
  <c r="F29" i="9"/>
  <c r="E29" i="9"/>
  <c r="D29" i="9"/>
  <c r="C29" i="9"/>
  <c r="B29" i="9"/>
  <c r="G28" i="9"/>
  <c r="F28" i="9"/>
  <c r="I28" i="9" s="1"/>
  <c r="E28" i="9"/>
  <c r="D28" i="9"/>
  <c r="C28" i="9"/>
  <c r="B28" i="9"/>
  <c r="G27" i="9"/>
  <c r="F27" i="9"/>
  <c r="I27" i="9" s="1"/>
  <c r="E27" i="9"/>
  <c r="D27" i="9"/>
  <c r="C27" i="9"/>
  <c r="B27" i="9"/>
  <c r="G26" i="9"/>
  <c r="F26" i="9"/>
  <c r="I26" i="9" s="1"/>
  <c r="E26" i="9"/>
  <c r="D26" i="9"/>
  <c r="C26" i="9"/>
  <c r="B26" i="9"/>
  <c r="G25" i="9"/>
  <c r="F25" i="9"/>
  <c r="I25" i="9" s="1"/>
  <c r="E25" i="9"/>
  <c r="D25" i="9"/>
  <c r="C25" i="9"/>
  <c r="B25" i="9"/>
  <c r="G24" i="9"/>
  <c r="F24" i="9"/>
  <c r="I24" i="9" s="1"/>
  <c r="E24" i="9"/>
  <c r="D24" i="9"/>
  <c r="C24" i="9"/>
  <c r="B24" i="9"/>
  <c r="G23" i="9"/>
  <c r="F23" i="9"/>
  <c r="I23" i="9" s="1"/>
  <c r="E23" i="9"/>
  <c r="D23" i="9"/>
  <c r="C23" i="9"/>
  <c r="B23" i="9"/>
  <c r="G22" i="9"/>
  <c r="F22" i="9"/>
  <c r="I22" i="9" s="1"/>
  <c r="E22" i="9"/>
  <c r="D22" i="9"/>
  <c r="C22" i="9"/>
  <c r="B22" i="9"/>
  <c r="G21" i="9"/>
  <c r="F21" i="9"/>
  <c r="I21" i="9" s="1"/>
  <c r="E21" i="9"/>
  <c r="D21" i="9"/>
  <c r="C21" i="9"/>
  <c r="B21" i="9"/>
  <c r="G20" i="9"/>
  <c r="F20" i="9"/>
  <c r="I20" i="9" s="1"/>
  <c r="E20" i="9"/>
  <c r="D20" i="9"/>
  <c r="C20" i="9"/>
  <c r="B20" i="9"/>
  <c r="G19" i="9"/>
  <c r="F19" i="9"/>
  <c r="I19" i="9" s="1"/>
  <c r="E19" i="9"/>
  <c r="D19" i="9"/>
  <c r="C19" i="9"/>
  <c r="B19" i="9"/>
  <c r="G18" i="9"/>
  <c r="F18" i="9"/>
  <c r="I18" i="9" s="1"/>
  <c r="E18" i="9"/>
  <c r="D18" i="9"/>
  <c r="C18" i="9"/>
  <c r="B18" i="9"/>
  <c r="G17" i="9"/>
  <c r="F17" i="9"/>
  <c r="I17" i="9" s="1"/>
  <c r="E17" i="9"/>
  <c r="D17" i="9"/>
  <c r="C17" i="9"/>
  <c r="B17" i="9"/>
  <c r="G16" i="9"/>
  <c r="F16" i="9"/>
  <c r="I16" i="9" s="1"/>
  <c r="E16" i="9"/>
  <c r="D16" i="9"/>
  <c r="C16" i="9"/>
  <c r="B16" i="9"/>
  <c r="G15" i="9"/>
  <c r="F15" i="9"/>
  <c r="I15" i="9" s="1"/>
  <c r="E15" i="9"/>
  <c r="D15" i="9"/>
  <c r="C15" i="9"/>
  <c r="B15" i="9"/>
  <c r="G14" i="9"/>
  <c r="F14" i="9"/>
  <c r="I14" i="9" s="1"/>
  <c r="E14" i="9"/>
  <c r="D14" i="9"/>
  <c r="C14" i="9"/>
  <c r="B14" i="9"/>
  <c r="G13" i="9"/>
  <c r="F13" i="9"/>
  <c r="I13" i="9" s="1"/>
  <c r="E13" i="9"/>
  <c r="D13" i="9"/>
  <c r="C13" i="9"/>
  <c r="B13" i="9"/>
  <c r="G12" i="9"/>
  <c r="F12" i="9"/>
  <c r="I12" i="9" s="1"/>
  <c r="E12" i="9"/>
  <c r="D12" i="9"/>
  <c r="C12" i="9"/>
  <c r="B12" i="9"/>
  <c r="G11" i="9"/>
  <c r="F11" i="9"/>
  <c r="I11" i="9" s="1"/>
  <c r="E11" i="9"/>
  <c r="D11" i="9"/>
  <c r="C11" i="9"/>
  <c r="B11" i="9"/>
  <c r="G10" i="9"/>
  <c r="F10" i="9"/>
  <c r="I10" i="9" s="1"/>
  <c r="E10" i="9"/>
  <c r="D10" i="9"/>
  <c r="C10" i="9"/>
  <c r="B10" i="9"/>
  <c r="G9" i="9"/>
  <c r="F9" i="9"/>
  <c r="I9" i="9" s="1"/>
  <c r="E9" i="9"/>
  <c r="D9" i="9"/>
  <c r="C9" i="9"/>
  <c r="B9" i="9"/>
  <c r="G8" i="9"/>
  <c r="F8" i="9"/>
  <c r="I8" i="9" s="1"/>
  <c r="E8" i="9"/>
  <c r="D8" i="9"/>
  <c r="C8" i="9"/>
  <c r="B8" i="9"/>
  <c r="G7" i="9"/>
  <c r="F7" i="9"/>
  <c r="I7" i="9" s="1"/>
  <c r="E7" i="9"/>
  <c r="D7" i="9"/>
  <c r="H7" i="9" s="1"/>
  <c r="C7" i="9"/>
  <c r="B7" i="9"/>
  <c r="G124" i="7"/>
  <c r="F124" i="7"/>
  <c r="I124" i="7" s="1"/>
  <c r="E124" i="7"/>
  <c r="D124" i="7"/>
  <c r="C124" i="7"/>
  <c r="B124" i="7"/>
  <c r="G123" i="7"/>
  <c r="F123" i="7"/>
  <c r="I123" i="7" s="1"/>
  <c r="E123" i="7"/>
  <c r="D123" i="7"/>
  <c r="C123" i="7"/>
  <c r="B123" i="7"/>
  <c r="G122" i="7"/>
  <c r="F122" i="7"/>
  <c r="I122" i="7" s="1"/>
  <c r="E122" i="7"/>
  <c r="D122" i="7"/>
  <c r="C122" i="7"/>
  <c r="B122" i="7"/>
  <c r="G121" i="7"/>
  <c r="F121" i="7"/>
  <c r="I121" i="7" s="1"/>
  <c r="E121" i="7"/>
  <c r="D121" i="7"/>
  <c r="C121" i="7"/>
  <c r="B121" i="7"/>
  <c r="G120" i="7"/>
  <c r="F120" i="7"/>
  <c r="I120" i="7" s="1"/>
  <c r="E120" i="7"/>
  <c r="D120" i="7"/>
  <c r="C120" i="7"/>
  <c r="B120" i="7"/>
  <c r="G119" i="7"/>
  <c r="F119" i="7"/>
  <c r="I119" i="7" s="1"/>
  <c r="E119" i="7"/>
  <c r="D119" i="7"/>
  <c r="C119" i="7"/>
  <c r="B119" i="7"/>
  <c r="G118" i="7"/>
  <c r="F118" i="7"/>
  <c r="I118" i="7" s="1"/>
  <c r="E118" i="7"/>
  <c r="D118" i="7"/>
  <c r="C118" i="7"/>
  <c r="B118" i="7"/>
  <c r="G117" i="7"/>
  <c r="F117" i="7"/>
  <c r="I117" i="7" s="1"/>
  <c r="E117" i="7"/>
  <c r="D117" i="7"/>
  <c r="C117" i="7"/>
  <c r="B117" i="7"/>
  <c r="G116" i="7"/>
  <c r="F116" i="7"/>
  <c r="I116" i="7" s="1"/>
  <c r="E116" i="7"/>
  <c r="D116" i="7"/>
  <c r="C116" i="7"/>
  <c r="B116" i="7"/>
  <c r="G115" i="7"/>
  <c r="F115" i="7"/>
  <c r="I115" i="7" s="1"/>
  <c r="E115" i="7"/>
  <c r="H115" i="7" s="1"/>
  <c r="D115" i="7"/>
  <c r="C115" i="7"/>
  <c r="B115" i="7"/>
  <c r="G114" i="7"/>
  <c r="F114" i="7"/>
  <c r="I114" i="7" s="1"/>
  <c r="E114" i="7"/>
  <c r="D114" i="7"/>
  <c r="C114" i="7"/>
  <c r="B114" i="7"/>
  <c r="G113" i="7"/>
  <c r="F113" i="7"/>
  <c r="I113" i="7" s="1"/>
  <c r="E113" i="7"/>
  <c r="D113" i="7"/>
  <c r="C113" i="7"/>
  <c r="B113" i="7"/>
  <c r="G112" i="7"/>
  <c r="F112" i="7"/>
  <c r="I112" i="7" s="1"/>
  <c r="E112" i="7"/>
  <c r="D112" i="7"/>
  <c r="C112" i="7"/>
  <c r="B112" i="7"/>
  <c r="G111" i="7"/>
  <c r="F111" i="7"/>
  <c r="I111" i="7" s="1"/>
  <c r="E111" i="7"/>
  <c r="D111" i="7"/>
  <c r="C111" i="7"/>
  <c r="B111" i="7"/>
  <c r="G110" i="7"/>
  <c r="F110" i="7"/>
  <c r="I110" i="7" s="1"/>
  <c r="E110" i="7"/>
  <c r="D110" i="7"/>
  <c r="C110" i="7"/>
  <c r="B110" i="7"/>
  <c r="G109" i="7"/>
  <c r="F109" i="7"/>
  <c r="I109" i="7" s="1"/>
  <c r="E109" i="7"/>
  <c r="D109" i="7"/>
  <c r="C109" i="7"/>
  <c r="B109" i="7"/>
  <c r="G108" i="7"/>
  <c r="F108" i="7"/>
  <c r="I108" i="7" s="1"/>
  <c r="E108" i="7"/>
  <c r="D108" i="7"/>
  <c r="C108" i="7"/>
  <c r="B108" i="7"/>
  <c r="G107" i="7"/>
  <c r="F107" i="7"/>
  <c r="I107" i="7" s="1"/>
  <c r="E107" i="7"/>
  <c r="D107" i="7"/>
  <c r="C107" i="7"/>
  <c r="B107" i="7"/>
  <c r="G106" i="7"/>
  <c r="F106" i="7"/>
  <c r="I106" i="7" s="1"/>
  <c r="E106" i="7"/>
  <c r="D106" i="7"/>
  <c r="C106" i="7"/>
  <c r="B106" i="7"/>
  <c r="G105" i="7"/>
  <c r="F105" i="7"/>
  <c r="I105" i="7" s="1"/>
  <c r="E105" i="7"/>
  <c r="D105" i="7"/>
  <c r="C105" i="7"/>
  <c r="B105" i="7"/>
  <c r="G104" i="7"/>
  <c r="F104" i="7"/>
  <c r="I104" i="7" s="1"/>
  <c r="E104" i="7"/>
  <c r="D104" i="7"/>
  <c r="C104" i="7"/>
  <c r="B104" i="7"/>
  <c r="G103" i="7"/>
  <c r="F103" i="7"/>
  <c r="I103" i="7" s="1"/>
  <c r="E103" i="7"/>
  <c r="D103" i="7"/>
  <c r="C103" i="7"/>
  <c r="B103" i="7"/>
  <c r="G102" i="7"/>
  <c r="F102" i="7"/>
  <c r="I102" i="7" s="1"/>
  <c r="E102" i="7"/>
  <c r="D102" i="7"/>
  <c r="C102" i="7"/>
  <c r="B102" i="7"/>
  <c r="G101" i="7"/>
  <c r="F101" i="7"/>
  <c r="I101" i="7" s="1"/>
  <c r="E101" i="7"/>
  <c r="D101" i="7"/>
  <c r="C101" i="7"/>
  <c r="B101" i="7"/>
  <c r="G100" i="7"/>
  <c r="F100" i="7"/>
  <c r="I100" i="7" s="1"/>
  <c r="E100" i="7"/>
  <c r="D100" i="7"/>
  <c r="C100" i="7"/>
  <c r="B100" i="7"/>
  <c r="G99" i="7"/>
  <c r="F99" i="7"/>
  <c r="I99" i="7" s="1"/>
  <c r="E99" i="7"/>
  <c r="D99" i="7"/>
  <c r="H99" i="7" s="1"/>
  <c r="C99" i="7"/>
  <c r="B99" i="7"/>
  <c r="G98" i="7"/>
  <c r="F98" i="7"/>
  <c r="I98" i="7" s="1"/>
  <c r="E98" i="7"/>
  <c r="D98" i="7"/>
  <c r="C98" i="7"/>
  <c r="B98" i="7"/>
  <c r="G97" i="7"/>
  <c r="F97" i="7"/>
  <c r="I97" i="7" s="1"/>
  <c r="E97" i="7"/>
  <c r="D97" i="7"/>
  <c r="C97" i="7"/>
  <c r="B97" i="7"/>
  <c r="G96" i="7"/>
  <c r="F96" i="7"/>
  <c r="I96" i="7" s="1"/>
  <c r="E96" i="7"/>
  <c r="D96" i="7"/>
  <c r="C96" i="7"/>
  <c r="B96" i="7"/>
  <c r="G95" i="7"/>
  <c r="F95" i="7"/>
  <c r="I95" i="7" s="1"/>
  <c r="E95" i="7"/>
  <c r="D95" i="7"/>
  <c r="C95" i="7"/>
  <c r="B95" i="7"/>
  <c r="G94" i="7"/>
  <c r="F94" i="7"/>
  <c r="I94" i="7" s="1"/>
  <c r="E94" i="7"/>
  <c r="D94" i="7"/>
  <c r="C94" i="7"/>
  <c r="B94" i="7"/>
  <c r="G93" i="7"/>
  <c r="F93" i="7"/>
  <c r="I93" i="7" s="1"/>
  <c r="E93" i="7"/>
  <c r="D93" i="7"/>
  <c r="C93" i="7"/>
  <c r="B93" i="7"/>
  <c r="G92" i="7"/>
  <c r="F92" i="7"/>
  <c r="I92" i="7" s="1"/>
  <c r="E92" i="7"/>
  <c r="D92" i="7"/>
  <c r="C92" i="7"/>
  <c r="B92" i="7"/>
  <c r="G91" i="7"/>
  <c r="F91" i="7"/>
  <c r="I91" i="7" s="1"/>
  <c r="E91" i="7"/>
  <c r="D91" i="7"/>
  <c r="C91" i="7"/>
  <c r="B91" i="7"/>
  <c r="G90" i="7"/>
  <c r="F90" i="7"/>
  <c r="I90" i="7" s="1"/>
  <c r="E90" i="7"/>
  <c r="D90" i="7"/>
  <c r="C90" i="7"/>
  <c r="B90" i="7"/>
  <c r="G89" i="7"/>
  <c r="F89" i="7"/>
  <c r="I89" i="7" s="1"/>
  <c r="E89" i="7"/>
  <c r="D89" i="7"/>
  <c r="C89" i="7"/>
  <c r="B89" i="7"/>
  <c r="G88" i="7"/>
  <c r="F88" i="7"/>
  <c r="I88" i="7" s="1"/>
  <c r="E88" i="7"/>
  <c r="D88" i="7"/>
  <c r="C88" i="7"/>
  <c r="B88" i="7"/>
  <c r="G87" i="7"/>
  <c r="F87" i="7"/>
  <c r="I87" i="7" s="1"/>
  <c r="E87" i="7"/>
  <c r="D87" i="7"/>
  <c r="C87" i="7"/>
  <c r="B87" i="7"/>
  <c r="G86" i="7"/>
  <c r="F86" i="7"/>
  <c r="I86" i="7" s="1"/>
  <c r="E86" i="7"/>
  <c r="D86" i="7"/>
  <c r="C86" i="7"/>
  <c r="B86" i="7"/>
  <c r="G85" i="7"/>
  <c r="F85" i="7"/>
  <c r="I85" i="7" s="1"/>
  <c r="E85" i="7"/>
  <c r="D85" i="7"/>
  <c r="C85" i="7"/>
  <c r="B85" i="7"/>
  <c r="G84" i="7"/>
  <c r="F84" i="7"/>
  <c r="I84" i="7" s="1"/>
  <c r="E84" i="7"/>
  <c r="D84" i="7"/>
  <c r="C84" i="7"/>
  <c r="B84" i="7"/>
  <c r="G83" i="7"/>
  <c r="F83" i="7"/>
  <c r="I83" i="7" s="1"/>
  <c r="E83" i="7"/>
  <c r="D83" i="7"/>
  <c r="H83" i="7" s="1"/>
  <c r="C83" i="7"/>
  <c r="B83" i="7"/>
  <c r="G82" i="7"/>
  <c r="F82" i="7"/>
  <c r="I82" i="7" s="1"/>
  <c r="E82" i="7"/>
  <c r="D82" i="7"/>
  <c r="C82" i="7"/>
  <c r="B82" i="7"/>
  <c r="G81" i="7"/>
  <c r="F81" i="7"/>
  <c r="I81" i="7" s="1"/>
  <c r="E81" i="7"/>
  <c r="D81" i="7"/>
  <c r="C81" i="7"/>
  <c r="B81" i="7"/>
  <c r="G80" i="7"/>
  <c r="F80" i="7"/>
  <c r="I80" i="7" s="1"/>
  <c r="E80" i="7"/>
  <c r="D80" i="7"/>
  <c r="C80" i="7"/>
  <c r="B80" i="7"/>
  <c r="G79" i="7"/>
  <c r="F79" i="7"/>
  <c r="I79" i="7" s="1"/>
  <c r="E79" i="7"/>
  <c r="D79" i="7"/>
  <c r="C79" i="7"/>
  <c r="B79" i="7"/>
  <c r="G78" i="7"/>
  <c r="F78" i="7"/>
  <c r="I78" i="7" s="1"/>
  <c r="E78" i="7"/>
  <c r="D78" i="7"/>
  <c r="C78" i="7"/>
  <c r="B78" i="7"/>
  <c r="G77" i="7"/>
  <c r="F77" i="7"/>
  <c r="I77" i="7" s="1"/>
  <c r="E77" i="7"/>
  <c r="D77" i="7"/>
  <c r="C77" i="7"/>
  <c r="B77" i="7"/>
  <c r="G76" i="7"/>
  <c r="F76" i="7"/>
  <c r="I76" i="7" s="1"/>
  <c r="E76" i="7"/>
  <c r="H76" i="7" s="1"/>
  <c r="D76" i="7"/>
  <c r="C76" i="7"/>
  <c r="B76" i="7"/>
  <c r="G75" i="7"/>
  <c r="F75" i="7"/>
  <c r="I75" i="7" s="1"/>
  <c r="E75" i="7"/>
  <c r="D75" i="7"/>
  <c r="C75" i="7"/>
  <c r="B75" i="7"/>
  <c r="G74" i="7"/>
  <c r="F74" i="7"/>
  <c r="I74" i="7" s="1"/>
  <c r="E74" i="7"/>
  <c r="D74" i="7"/>
  <c r="H74" i="7" s="1"/>
  <c r="C74" i="7"/>
  <c r="B74" i="7"/>
  <c r="G73" i="7"/>
  <c r="F73" i="7"/>
  <c r="I73" i="7" s="1"/>
  <c r="E73" i="7"/>
  <c r="D73" i="7"/>
  <c r="C73" i="7"/>
  <c r="B73" i="7"/>
  <c r="G72" i="7"/>
  <c r="F72" i="7"/>
  <c r="I72" i="7" s="1"/>
  <c r="E72" i="7"/>
  <c r="D72" i="7"/>
  <c r="C72" i="7"/>
  <c r="B72" i="7"/>
  <c r="G71" i="7"/>
  <c r="F71" i="7"/>
  <c r="I71" i="7" s="1"/>
  <c r="E71" i="7"/>
  <c r="D71" i="7"/>
  <c r="C71" i="7"/>
  <c r="B71" i="7"/>
  <c r="G70" i="7"/>
  <c r="F70" i="7"/>
  <c r="I70" i="7" s="1"/>
  <c r="E70" i="7"/>
  <c r="D70" i="7"/>
  <c r="C70" i="7"/>
  <c r="B70" i="7"/>
  <c r="G69" i="7"/>
  <c r="F69" i="7"/>
  <c r="I69" i="7" s="1"/>
  <c r="E69" i="7"/>
  <c r="D69" i="7"/>
  <c r="C69" i="7"/>
  <c r="B69" i="7"/>
  <c r="G68" i="7"/>
  <c r="F68" i="7"/>
  <c r="I68" i="7" s="1"/>
  <c r="E68" i="7"/>
  <c r="D68" i="7"/>
  <c r="C68" i="7"/>
  <c r="B68" i="7"/>
  <c r="G67" i="7"/>
  <c r="F67" i="7"/>
  <c r="I67" i="7" s="1"/>
  <c r="E67" i="7"/>
  <c r="D67" i="7"/>
  <c r="C67" i="7"/>
  <c r="B67" i="7"/>
  <c r="G66" i="7"/>
  <c r="F66" i="7"/>
  <c r="I66" i="7" s="1"/>
  <c r="E66" i="7"/>
  <c r="D66" i="7"/>
  <c r="C66" i="7"/>
  <c r="B66" i="7"/>
  <c r="G65" i="7"/>
  <c r="F65" i="7"/>
  <c r="I65" i="7" s="1"/>
  <c r="E65" i="7"/>
  <c r="D65" i="7"/>
  <c r="C65" i="7"/>
  <c r="B65" i="7"/>
  <c r="G64" i="7"/>
  <c r="F64" i="7"/>
  <c r="I64" i="7" s="1"/>
  <c r="E64" i="7"/>
  <c r="D64" i="7"/>
  <c r="C64" i="7"/>
  <c r="B64" i="7"/>
  <c r="G63" i="7"/>
  <c r="F63" i="7"/>
  <c r="I63" i="7" s="1"/>
  <c r="E63" i="7"/>
  <c r="D63" i="7"/>
  <c r="C63" i="7"/>
  <c r="B63" i="7"/>
  <c r="G62" i="7"/>
  <c r="F62" i="7"/>
  <c r="I62" i="7" s="1"/>
  <c r="E62" i="7"/>
  <c r="D62" i="7"/>
  <c r="C62" i="7"/>
  <c r="B62" i="7"/>
  <c r="G61" i="7"/>
  <c r="F61" i="7"/>
  <c r="I61" i="7" s="1"/>
  <c r="E61" i="7"/>
  <c r="D61" i="7"/>
  <c r="C61" i="7"/>
  <c r="B61" i="7"/>
  <c r="G60" i="7"/>
  <c r="F60" i="7"/>
  <c r="I60" i="7" s="1"/>
  <c r="E60" i="7"/>
  <c r="D60" i="7"/>
  <c r="C60" i="7"/>
  <c r="B60" i="7"/>
  <c r="G59" i="7"/>
  <c r="F59" i="7"/>
  <c r="I59" i="7" s="1"/>
  <c r="E59" i="7"/>
  <c r="D59" i="7"/>
  <c r="C59" i="7"/>
  <c r="B59" i="7"/>
  <c r="G58" i="7"/>
  <c r="F58" i="7"/>
  <c r="I58" i="7" s="1"/>
  <c r="E58" i="7"/>
  <c r="D58" i="7"/>
  <c r="C58" i="7"/>
  <c r="B58" i="7"/>
  <c r="G57" i="7"/>
  <c r="F57" i="7"/>
  <c r="I57" i="7" s="1"/>
  <c r="E57" i="7"/>
  <c r="D57" i="7"/>
  <c r="C57" i="7"/>
  <c r="B57" i="7"/>
  <c r="G56" i="7"/>
  <c r="F56" i="7"/>
  <c r="I56" i="7" s="1"/>
  <c r="E56" i="7"/>
  <c r="D56" i="7"/>
  <c r="C56" i="7"/>
  <c r="B56" i="7"/>
  <c r="G55" i="7"/>
  <c r="F55" i="7"/>
  <c r="I55" i="7" s="1"/>
  <c r="E55" i="7"/>
  <c r="D55" i="7"/>
  <c r="C55" i="7"/>
  <c r="B55" i="7"/>
  <c r="G54" i="7"/>
  <c r="F54" i="7"/>
  <c r="I54" i="7" s="1"/>
  <c r="E54" i="7"/>
  <c r="D54" i="7"/>
  <c r="C54" i="7"/>
  <c r="B54" i="7"/>
  <c r="G53" i="7"/>
  <c r="F53" i="7"/>
  <c r="I53" i="7" s="1"/>
  <c r="E53" i="7"/>
  <c r="D53" i="7"/>
  <c r="C53" i="7"/>
  <c r="B53" i="7"/>
  <c r="G52" i="7"/>
  <c r="F52" i="7"/>
  <c r="I52" i="7" s="1"/>
  <c r="E52" i="7"/>
  <c r="D52" i="7"/>
  <c r="C52" i="7"/>
  <c r="B52" i="7"/>
  <c r="G51" i="7"/>
  <c r="F51" i="7"/>
  <c r="I51" i="7" s="1"/>
  <c r="E51" i="7"/>
  <c r="D51" i="7"/>
  <c r="C51" i="7"/>
  <c r="B51" i="7"/>
  <c r="I50" i="7"/>
  <c r="G50" i="7"/>
  <c r="F50" i="7"/>
  <c r="E50" i="7"/>
  <c r="D50" i="7"/>
  <c r="C50" i="7"/>
  <c r="B50" i="7"/>
  <c r="G49" i="7"/>
  <c r="F49" i="7"/>
  <c r="I49" i="7" s="1"/>
  <c r="E49" i="7"/>
  <c r="D49" i="7"/>
  <c r="C49" i="7"/>
  <c r="B49" i="7"/>
  <c r="G48" i="7"/>
  <c r="F48" i="7"/>
  <c r="I48" i="7" s="1"/>
  <c r="E48" i="7"/>
  <c r="D48" i="7"/>
  <c r="C48" i="7"/>
  <c r="B48" i="7"/>
  <c r="G47" i="7"/>
  <c r="F47" i="7"/>
  <c r="I47" i="7" s="1"/>
  <c r="E47" i="7"/>
  <c r="D47" i="7"/>
  <c r="C47" i="7"/>
  <c r="B47" i="7"/>
  <c r="G46" i="7"/>
  <c r="F46" i="7"/>
  <c r="I46" i="7" s="1"/>
  <c r="E46" i="7"/>
  <c r="D46" i="7"/>
  <c r="C46" i="7"/>
  <c r="B46" i="7"/>
  <c r="G45" i="7"/>
  <c r="F45" i="7"/>
  <c r="I45" i="7" s="1"/>
  <c r="E45" i="7"/>
  <c r="D45" i="7"/>
  <c r="C45" i="7"/>
  <c r="B45" i="7"/>
  <c r="G44" i="7"/>
  <c r="F44" i="7"/>
  <c r="I44" i="7" s="1"/>
  <c r="E44" i="7"/>
  <c r="D44" i="7"/>
  <c r="C44" i="7"/>
  <c r="B44" i="7"/>
  <c r="G43" i="7"/>
  <c r="F43" i="7"/>
  <c r="I43" i="7" s="1"/>
  <c r="E43" i="7"/>
  <c r="D43" i="7"/>
  <c r="C43" i="7"/>
  <c r="B43" i="7"/>
  <c r="G42" i="7"/>
  <c r="F42" i="7"/>
  <c r="I42" i="7" s="1"/>
  <c r="E42" i="7"/>
  <c r="D42" i="7"/>
  <c r="C42" i="7"/>
  <c r="B42" i="7"/>
  <c r="G41" i="7"/>
  <c r="F41" i="7"/>
  <c r="I41" i="7" s="1"/>
  <c r="E41" i="7"/>
  <c r="D41" i="7"/>
  <c r="C41" i="7"/>
  <c r="B41" i="7"/>
  <c r="G40" i="7"/>
  <c r="F40" i="7"/>
  <c r="I40" i="7" s="1"/>
  <c r="E40" i="7"/>
  <c r="D40" i="7"/>
  <c r="C40" i="7"/>
  <c r="B40" i="7"/>
  <c r="G39" i="7"/>
  <c r="F39" i="7"/>
  <c r="I39" i="7" s="1"/>
  <c r="E39" i="7"/>
  <c r="D39" i="7"/>
  <c r="C39" i="7"/>
  <c r="B39" i="7"/>
  <c r="G38" i="7"/>
  <c r="F38" i="7"/>
  <c r="I38" i="7" s="1"/>
  <c r="E38" i="7"/>
  <c r="D38" i="7"/>
  <c r="C38" i="7"/>
  <c r="B38" i="7"/>
  <c r="G37" i="7"/>
  <c r="F37" i="7"/>
  <c r="I37" i="7" s="1"/>
  <c r="E37" i="7"/>
  <c r="D37" i="7"/>
  <c r="C37" i="7"/>
  <c r="B37" i="7"/>
  <c r="G36" i="7"/>
  <c r="F36" i="7"/>
  <c r="I36" i="7" s="1"/>
  <c r="E36" i="7"/>
  <c r="D36" i="7"/>
  <c r="C36" i="7"/>
  <c r="B36" i="7"/>
  <c r="G35" i="7"/>
  <c r="F35" i="7"/>
  <c r="I35" i="7" s="1"/>
  <c r="E35" i="7"/>
  <c r="D35" i="7"/>
  <c r="C35" i="7"/>
  <c r="B35" i="7"/>
  <c r="G34" i="7"/>
  <c r="F34" i="7"/>
  <c r="I34" i="7" s="1"/>
  <c r="E34" i="7"/>
  <c r="D34" i="7"/>
  <c r="C34" i="7"/>
  <c r="B34" i="7"/>
  <c r="G33" i="7"/>
  <c r="F33" i="7"/>
  <c r="I33" i="7" s="1"/>
  <c r="E33" i="7"/>
  <c r="D33" i="7"/>
  <c r="H33" i="7" s="1"/>
  <c r="C33" i="7"/>
  <c r="B33" i="7"/>
  <c r="G32" i="7"/>
  <c r="F32" i="7"/>
  <c r="I32" i="7" s="1"/>
  <c r="E32" i="7"/>
  <c r="D32" i="7"/>
  <c r="C32" i="7"/>
  <c r="B32" i="7"/>
  <c r="G31" i="7"/>
  <c r="F31" i="7"/>
  <c r="I31" i="7" s="1"/>
  <c r="E31" i="7"/>
  <c r="D31" i="7"/>
  <c r="C31" i="7"/>
  <c r="B31" i="7"/>
  <c r="G30" i="7"/>
  <c r="F30" i="7"/>
  <c r="I30" i="7" s="1"/>
  <c r="E30" i="7"/>
  <c r="D30" i="7"/>
  <c r="H30" i="7" s="1"/>
  <c r="C30" i="7"/>
  <c r="B30" i="7"/>
  <c r="G29" i="7"/>
  <c r="F29" i="7"/>
  <c r="I29" i="7" s="1"/>
  <c r="E29" i="7"/>
  <c r="D29" i="7"/>
  <c r="H29" i="7" s="1"/>
  <c r="C29" i="7"/>
  <c r="B29" i="7"/>
  <c r="G28" i="7"/>
  <c r="F28" i="7"/>
  <c r="I28" i="7" s="1"/>
  <c r="E28" i="7"/>
  <c r="D28" i="7"/>
  <c r="C28" i="7"/>
  <c r="B28" i="7"/>
  <c r="G27" i="7"/>
  <c r="F27" i="7"/>
  <c r="I27" i="7" s="1"/>
  <c r="E27" i="7"/>
  <c r="D27" i="7"/>
  <c r="C27" i="7"/>
  <c r="B27" i="7"/>
  <c r="G26" i="7"/>
  <c r="F26" i="7"/>
  <c r="I26" i="7" s="1"/>
  <c r="E26" i="7"/>
  <c r="D26" i="7"/>
  <c r="C26" i="7"/>
  <c r="B26" i="7"/>
  <c r="G25" i="7"/>
  <c r="F25" i="7"/>
  <c r="I25" i="7" s="1"/>
  <c r="E25" i="7"/>
  <c r="D25" i="7"/>
  <c r="C25" i="7"/>
  <c r="B25" i="7"/>
  <c r="G24" i="7"/>
  <c r="F24" i="7"/>
  <c r="I24" i="7" s="1"/>
  <c r="E24" i="7"/>
  <c r="D24" i="7"/>
  <c r="C24" i="7"/>
  <c r="B24" i="7"/>
  <c r="G23" i="7"/>
  <c r="F23" i="7"/>
  <c r="I23" i="7" s="1"/>
  <c r="E23" i="7"/>
  <c r="D23" i="7"/>
  <c r="C23" i="7"/>
  <c r="B23" i="7"/>
  <c r="G22" i="7"/>
  <c r="F22" i="7"/>
  <c r="I22" i="7" s="1"/>
  <c r="E22" i="7"/>
  <c r="D22" i="7"/>
  <c r="C22" i="7"/>
  <c r="B22" i="7"/>
  <c r="G21" i="7"/>
  <c r="F21" i="7"/>
  <c r="I21" i="7" s="1"/>
  <c r="E21" i="7"/>
  <c r="D21" i="7"/>
  <c r="H21" i="7" s="1"/>
  <c r="C21" i="7"/>
  <c r="B21" i="7"/>
  <c r="G20" i="7"/>
  <c r="F20" i="7"/>
  <c r="I20" i="7" s="1"/>
  <c r="E20" i="7"/>
  <c r="D20" i="7"/>
  <c r="C20" i="7"/>
  <c r="B20" i="7"/>
  <c r="G19" i="7"/>
  <c r="F19" i="7"/>
  <c r="I19" i="7" s="1"/>
  <c r="E19" i="7"/>
  <c r="D19" i="7"/>
  <c r="C19" i="7"/>
  <c r="B19" i="7"/>
  <c r="G18" i="7"/>
  <c r="F18" i="7"/>
  <c r="I18" i="7" s="1"/>
  <c r="E18" i="7"/>
  <c r="D18" i="7"/>
  <c r="C18" i="7"/>
  <c r="B18" i="7"/>
  <c r="G17" i="7"/>
  <c r="F17" i="7"/>
  <c r="I17" i="7" s="1"/>
  <c r="E17" i="7"/>
  <c r="D17" i="7"/>
  <c r="C17" i="7"/>
  <c r="B17" i="7"/>
  <c r="G16" i="7"/>
  <c r="F16" i="7"/>
  <c r="I16" i="7" s="1"/>
  <c r="E16" i="7"/>
  <c r="D16" i="7"/>
  <c r="C16" i="7"/>
  <c r="B16" i="7"/>
  <c r="G15" i="7"/>
  <c r="F15" i="7"/>
  <c r="I15" i="7" s="1"/>
  <c r="E15" i="7"/>
  <c r="D15" i="7"/>
  <c r="C15" i="7"/>
  <c r="B15" i="7"/>
  <c r="G14" i="7"/>
  <c r="F14" i="7"/>
  <c r="I14" i="7" s="1"/>
  <c r="E14" i="7"/>
  <c r="D14" i="7"/>
  <c r="C14" i="7"/>
  <c r="B14" i="7"/>
  <c r="G13" i="7"/>
  <c r="F13" i="7"/>
  <c r="I13" i="7" s="1"/>
  <c r="E13" i="7"/>
  <c r="D13" i="7"/>
  <c r="C13" i="7"/>
  <c r="B13" i="7"/>
  <c r="G12" i="7"/>
  <c r="F12" i="7"/>
  <c r="I12" i="7" s="1"/>
  <c r="E12" i="7"/>
  <c r="D12" i="7"/>
  <c r="C12" i="7"/>
  <c r="B12" i="7"/>
  <c r="G11" i="7"/>
  <c r="F11" i="7"/>
  <c r="I11" i="7" s="1"/>
  <c r="E11" i="7"/>
  <c r="D11" i="7"/>
  <c r="C11" i="7"/>
  <c r="B11" i="7"/>
  <c r="G10" i="7"/>
  <c r="F10" i="7"/>
  <c r="I10" i="7" s="1"/>
  <c r="E10" i="7"/>
  <c r="D10" i="7"/>
  <c r="C10" i="7"/>
  <c r="B10" i="7"/>
  <c r="G9" i="7"/>
  <c r="F9" i="7"/>
  <c r="I9" i="7" s="1"/>
  <c r="E9" i="7"/>
  <c r="D9" i="7"/>
  <c r="C9" i="7"/>
  <c r="B9" i="7"/>
  <c r="G8" i="7"/>
  <c r="F8" i="7"/>
  <c r="I8" i="7" s="1"/>
  <c r="E8" i="7"/>
  <c r="D8" i="7"/>
  <c r="C8" i="7"/>
  <c r="B8" i="7"/>
  <c r="G7" i="7"/>
  <c r="F7" i="7"/>
  <c r="I7" i="7" s="1"/>
  <c r="E7" i="7"/>
  <c r="D7" i="7"/>
  <c r="C7" i="7"/>
  <c r="B7" i="7"/>
  <c r="G124" i="12"/>
  <c r="O124" i="12" s="1"/>
  <c r="F124" i="12"/>
  <c r="I124" i="12" s="1"/>
  <c r="E124" i="12"/>
  <c r="P124" i="12" s="1"/>
  <c r="D124" i="12"/>
  <c r="C124" i="12"/>
  <c r="B124" i="12"/>
  <c r="G123" i="12"/>
  <c r="F123" i="12"/>
  <c r="I123" i="12" s="1"/>
  <c r="E123" i="12"/>
  <c r="P123" i="12" s="1"/>
  <c r="D123" i="12"/>
  <c r="C123" i="12"/>
  <c r="B123" i="12"/>
  <c r="G122" i="12"/>
  <c r="F122" i="12"/>
  <c r="I122" i="12" s="1"/>
  <c r="E122" i="12"/>
  <c r="P122" i="12" s="1"/>
  <c r="D122" i="12"/>
  <c r="C122" i="12"/>
  <c r="B122" i="12"/>
  <c r="G121" i="12"/>
  <c r="F121" i="12"/>
  <c r="I121" i="12" s="1"/>
  <c r="E121" i="12"/>
  <c r="P121" i="12" s="1"/>
  <c r="D121" i="12"/>
  <c r="C121" i="12"/>
  <c r="B121" i="12"/>
  <c r="G120" i="12"/>
  <c r="F120" i="12"/>
  <c r="I120" i="12" s="1"/>
  <c r="E120" i="12"/>
  <c r="P120" i="12" s="1"/>
  <c r="D120" i="12"/>
  <c r="C120" i="12"/>
  <c r="B120" i="12"/>
  <c r="G119" i="12"/>
  <c r="F119" i="12"/>
  <c r="I119" i="12" s="1"/>
  <c r="E119" i="12"/>
  <c r="P119" i="12" s="1"/>
  <c r="D119" i="12"/>
  <c r="C119" i="12"/>
  <c r="B119" i="12"/>
  <c r="G118" i="12"/>
  <c r="O118" i="12" s="1"/>
  <c r="L118" i="12" s="1"/>
  <c r="F118" i="12"/>
  <c r="I118" i="12" s="1"/>
  <c r="E118" i="12"/>
  <c r="P118" i="12" s="1"/>
  <c r="D118" i="12"/>
  <c r="C118" i="12"/>
  <c r="B118" i="12"/>
  <c r="G117" i="12"/>
  <c r="O117" i="12" s="1"/>
  <c r="L117" i="12" s="1"/>
  <c r="F117" i="12"/>
  <c r="I117" i="12" s="1"/>
  <c r="E117" i="12"/>
  <c r="P117" i="12" s="1"/>
  <c r="D117" i="12"/>
  <c r="C117" i="12"/>
  <c r="B117" i="12"/>
  <c r="G116" i="12"/>
  <c r="F116" i="12"/>
  <c r="I116" i="12" s="1"/>
  <c r="E116" i="12"/>
  <c r="P116" i="12" s="1"/>
  <c r="D116" i="12"/>
  <c r="C116" i="12"/>
  <c r="B116" i="12"/>
  <c r="G115" i="12"/>
  <c r="F115" i="12"/>
  <c r="I115" i="12" s="1"/>
  <c r="E115" i="12"/>
  <c r="P115" i="12" s="1"/>
  <c r="D115" i="12"/>
  <c r="C115" i="12"/>
  <c r="B115" i="12"/>
  <c r="G114" i="12"/>
  <c r="F114" i="12"/>
  <c r="I114" i="12" s="1"/>
  <c r="E114" i="12"/>
  <c r="P114" i="12" s="1"/>
  <c r="D114" i="12"/>
  <c r="C114" i="12"/>
  <c r="B114" i="12"/>
  <c r="G113" i="12"/>
  <c r="F113" i="12"/>
  <c r="I113" i="12" s="1"/>
  <c r="E113" i="12"/>
  <c r="P113" i="12" s="1"/>
  <c r="D113" i="12"/>
  <c r="C113" i="12"/>
  <c r="B113" i="12"/>
  <c r="G112" i="12"/>
  <c r="O112" i="12" s="1"/>
  <c r="F112" i="12"/>
  <c r="I112" i="12" s="1"/>
  <c r="E112" i="12"/>
  <c r="P112" i="12" s="1"/>
  <c r="D112" i="12"/>
  <c r="H112" i="12" s="1"/>
  <c r="C112" i="12"/>
  <c r="B112" i="12"/>
  <c r="G111" i="12"/>
  <c r="F111" i="12"/>
  <c r="I111" i="12" s="1"/>
  <c r="E111" i="12"/>
  <c r="P111" i="12" s="1"/>
  <c r="D111" i="12"/>
  <c r="C111" i="12"/>
  <c r="B111" i="12"/>
  <c r="G110" i="12"/>
  <c r="F110" i="12"/>
  <c r="I110" i="12" s="1"/>
  <c r="E110" i="12"/>
  <c r="P110" i="12" s="1"/>
  <c r="D110" i="12"/>
  <c r="C110" i="12"/>
  <c r="B110" i="12"/>
  <c r="G109" i="12"/>
  <c r="F109" i="12"/>
  <c r="I109" i="12" s="1"/>
  <c r="E109" i="12"/>
  <c r="P109" i="12" s="1"/>
  <c r="D109" i="12"/>
  <c r="C109" i="12"/>
  <c r="B109" i="12"/>
  <c r="G108" i="12"/>
  <c r="F108" i="12"/>
  <c r="I108" i="12" s="1"/>
  <c r="E108" i="12"/>
  <c r="P108" i="12" s="1"/>
  <c r="D108" i="12"/>
  <c r="C108" i="12"/>
  <c r="B108" i="12"/>
  <c r="G107" i="12"/>
  <c r="O107" i="12" s="1"/>
  <c r="L107" i="12" s="1"/>
  <c r="F107" i="12"/>
  <c r="I107" i="12" s="1"/>
  <c r="E107" i="12"/>
  <c r="P107" i="12" s="1"/>
  <c r="D107" i="12"/>
  <c r="C107" i="12"/>
  <c r="B107" i="12"/>
  <c r="G106" i="12"/>
  <c r="F106" i="12"/>
  <c r="I106" i="12" s="1"/>
  <c r="E106" i="12"/>
  <c r="P106" i="12" s="1"/>
  <c r="D106" i="12"/>
  <c r="C106" i="12"/>
  <c r="B106" i="12"/>
  <c r="G105" i="12"/>
  <c r="F105" i="12"/>
  <c r="I105" i="12" s="1"/>
  <c r="E105" i="12"/>
  <c r="P105" i="12" s="1"/>
  <c r="D105" i="12"/>
  <c r="C105" i="12"/>
  <c r="B105" i="12"/>
  <c r="G104" i="12"/>
  <c r="F104" i="12"/>
  <c r="I104" i="12" s="1"/>
  <c r="E104" i="12"/>
  <c r="P104" i="12" s="1"/>
  <c r="D104" i="12"/>
  <c r="C104" i="12"/>
  <c r="B104" i="12"/>
  <c r="G103" i="12"/>
  <c r="F103" i="12"/>
  <c r="I103" i="12" s="1"/>
  <c r="E103" i="12"/>
  <c r="P103" i="12" s="1"/>
  <c r="D103" i="12"/>
  <c r="C103" i="12"/>
  <c r="B103" i="12"/>
  <c r="G102" i="12"/>
  <c r="F102" i="12"/>
  <c r="I102" i="12" s="1"/>
  <c r="E102" i="12"/>
  <c r="P102" i="12" s="1"/>
  <c r="D102" i="12"/>
  <c r="C102" i="12"/>
  <c r="B102" i="12"/>
  <c r="G101" i="12"/>
  <c r="F101" i="12"/>
  <c r="I101" i="12" s="1"/>
  <c r="E101" i="12"/>
  <c r="P101" i="12" s="1"/>
  <c r="D101" i="12"/>
  <c r="C101" i="12"/>
  <c r="B101" i="12"/>
  <c r="G100" i="12"/>
  <c r="F100" i="12"/>
  <c r="I100" i="12" s="1"/>
  <c r="E100" i="12"/>
  <c r="P100" i="12" s="1"/>
  <c r="D100" i="12"/>
  <c r="C100" i="12"/>
  <c r="B100" i="12"/>
  <c r="G99" i="12"/>
  <c r="O99" i="12" s="1"/>
  <c r="F99" i="12"/>
  <c r="I99" i="12" s="1"/>
  <c r="E99" i="12"/>
  <c r="P99" i="12" s="1"/>
  <c r="D99" i="12"/>
  <c r="C99" i="12"/>
  <c r="B99" i="12"/>
  <c r="G98" i="12"/>
  <c r="F98" i="12"/>
  <c r="I98" i="12" s="1"/>
  <c r="E98" i="12"/>
  <c r="P98" i="12" s="1"/>
  <c r="D98" i="12"/>
  <c r="C98" i="12"/>
  <c r="B98" i="12"/>
  <c r="G97" i="12"/>
  <c r="O97" i="12" s="1"/>
  <c r="F97" i="12"/>
  <c r="I97" i="12" s="1"/>
  <c r="E97" i="12"/>
  <c r="P97" i="12" s="1"/>
  <c r="D97" i="12"/>
  <c r="C97" i="12"/>
  <c r="B97" i="12"/>
  <c r="G96" i="12"/>
  <c r="F96" i="12"/>
  <c r="I96" i="12" s="1"/>
  <c r="E96" i="12"/>
  <c r="P96" i="12" s="1"/>
  <c r="D96" i="12"/>
  <c r="C96" i="12"/>
  <c r="B96" i="12"/>
  <c r="G95" i="12"/>
  <c r="O95" i="12" s="1"/>
  <c r="F95" i="12"/>
  <c r="I95" i="12" s="1"/>
  <c r="E95" i="12"/>
  <c r="P95" i="12" s="1"/>
  <c r="D95" i="12"/>
  <c r="C95" i="12"/>
  <c r="B95" i="12"/>
  <c r="G94" i="12"/>
  <c r="F94" i="12"/>
  <c r="I94" i="12" s="1"/>
  <c r="E94" i="12"/>
  <c r="P94" i="12" s="1"/>
  <c r="D94" i="12"/>
  <c r="C94" i="12"/>
  <c r="B94" i="12"/>
  <c r="G93" i="12"/>
  <c r="F93" i="12"/>
  <c r="I93" i="12" s="1"/>
  <c r="E93" i="12"/>
  <c r="P93" i="12" s="1"/>
  <c r="D93" i="12"/>
  <c r="C93" i="12"/>
  <c r="B93" i="12"/>
  <c r="G92" i="12"/>
  <c r="O92" i="12" s="1"/>
  <c r="F92" i="12"/>
  <c r="I92" i="12" s="1"/>
  <c r="E92" i="12"/>
  <c r="P92" i="12" s="1"/>
  <c r="D92" i="12"/>
  <c r="C92" i="12"/>
  <c r="B92" i="12"/>
  <c r="G91" i="12"/>
  <c r="F91" i="12"/>
  <c r="I91" i="12" s="1"/>
  <c r="E91" i="12"/>
  <c r="P91" i="12" s="1"/>
  <c r="D91" i="12"/>
  <c r="C91" i="12"/>
  <c r="B91" i="12"/>
  <c r="G90" i="12"/>
  <c r="O90" i="12" s="1"/>
  <c r="L90" i="12" s="1"/>
  <c r="F90" i="12"/>
  <c r="I90" i="12" s="1"/>
  <c r="E90" i="12"/>
  <c r="P90" i="12" s="1"/>
  <c r="D90" i="12"/>
  <c r="C90" i="12"/>
  <c r="B90" i="12"/>
  <c r="G89" i="12"/>
  <c r="O89" i="12" s="1"/>
  <c r="L89" i="12" s="1"/>
  <c r="F89" i="12"/>
  <c r="I89" i="12" s="1"/>
  <c r="E89" i="12"/>
  <c r="P89" i="12" s="1"/>
  <c r="D89" i="12"/>
  <c r="C89" i="12"/>
  <c r="B89" i="12"/>
  <c r="G88" i="12"/>
  <c r="F88" i="12"/>
  <c r="I88" i="12" s="1"/>
  <c r="E88" i="12"/>
  <c r="P88" i="12" s="1"/>
  <c r="D88" i="12"/>
  <c r="C88" i="12"/>
  <c r="B88" i="12"/>
  <c r="G87" i="12"/>
  <c r="F87" i="12"/>
  <c r="I87" i="12" s="1"/>
  <c r="E87" i="12"/>
  <c r="P87" i="12" s="1"/>
  <c r="D87" i="12"/>
  <c r="C87" i="12"/>
  <c r="B87" i="12"/>
  <c r="G86" i="12"/>
  <c r="O86" i="12" s="1"/>
  <c r="L86" i="12" s="1"/>
  <c r="F86" i="12"/>
  <c r="I86" i="12" s="1"/>
  <c r="E86" i="12"/>
  <c r="P86" i="12" s="1"/>
  <c r="D86" i="12"/>
  <c r="C86" i="12"/>
  <c r="B86" i="12"/>
  <c r="G85" i="12"/>
  <c r="O85" i="12" s="1"/>
  <c r="L85" i="12" s="1"/>
  <c r="F85" i="12"/>
  <c r="I85" i="12" s="1"/>
  <c r="E85" i="12"/>
  <c r="P85" i="12" s="1"/>
  <c r="D85" i="12"/>
  <c r="H85" i="12" s="1"/>
  <c r="C85" i="12"/>
  <c r="B85" i="12"/>
  <c r="G84" i="12"/>
  <c r="F84" i="12"/>
  <c r="I84" i="12" s="1"/>
  <c r="E84" i="12"/>
  <c r="P84" i="12" s="1"/>
  <c r="D84" i="12"/>
  <c r="C84" i="12"/>
  <c r="B84" i="12"/>
  <c r="G83" i="12"/>
  <c r="O83" i="12" s="1"/>
  <c r="L83" i="12" s="1"/>
  <c r="F83" i="12"/>
  <c r="I83" i="12" s="1"/>
  <c r="E83" i="12"/>
  <c r="P83" i="12" s="1"/>
  <c r="D83" i="12"/>
  <c r="C83" i="12"/>
  <c r="B83" i="12"/>
  <c r="G82" i="12"/>
  <c r="O82" i="12" s="1"/>
  <c r="L82" i="12" s="1"/>
  <c r="F82" i="12"/>
  <c r="I82" i="12" s="1"/>
  <c r="E82" i="12"/>
  <c r="P82" i="12" s="1"/>
  <c r="D82" i="12"/>
  <c r="C82" i="12"/>
  <c r="B82" i="12"/>
  <c r="G81" i="12"/>
  <c r="F81" i="12"/>
  <c r="I81" i="12" s="1"/>
  <c r="E81" i="12"/>
  <c r="P81" i="12" s="1"/>
  <c r="D81" i="12"/>
  <c r="H81" i="12" s="1"/>
  <c r="C81" i="12"/>
  <c r="B81" i="12"/>
  <c r="G80" i="12"/>
  <c r="F80" i="12"/>
  <c r="I80" i="12" s="1"/>
  <c r="E80" i="12"/>
  <c r="P80" i="12" s="1"/>
  <c r="D80" i="12"/>
  <c r="C80" i="12"/>
  <c r="B80" i="12"/>
  <c r="G79" i="12"/>
  <c r="F79" i="12"/>
  <c r="I79" i="12" s="1"/>
  <c r="E79" i="12"/>
  <c r="P79" i="12" s="1"/>
  <c r="D79" i="12"/>
  <c r="C79" i="12"/>
  <c r="B79" i="12"/>
  <c r="G78" i="12"/>
  <c r="F78" i="12"/>
  <c r="I78" i="12" s="1"/>
  <c r="E78" i="12"/>
  <c r="P78" i="12" s="1"/>
  <c r="D78" i="12"/>
  <c r="C78" i="12"/>
  <c r="B78" i="12"/>
  <c r="G77" i="12"/>
  <c r="F77" i="12"/>
  <c r="I77" i="12" s="1"/>
  <c r="E77" i="12"/>
  <c r="P77" i="12" s="1"/>
  <c r="D77" i="12"/>
  <c r="H77" i="12" s="1"/>
  <c r="C77" i="12"/>
  <c r="B77" i="12"/>
  <c r="G76" i="12"/>
  <c r="F76" i="12"/>
  <c r="I76" i="12" s="1"/>
  <c r="E76" i="12"/>
  <c r="P76" i="12" s="1"/>
  <c r="D76" i="12"/>
  <c r="C76" i="12"/>
  <c r="B76" i="12"/>
  <c r="G75" i="12"/>
  <c r="F75" i="12"/>
  <c r="I75" i="12" s="1"/>
  <c r="E75" i="12"/>
  <c r="P75" i="12" s="1"/>
  <c r="D75" i="12"/>
  <c r="C75" i="12"/>
  <c r="B75" i="12"/>
  <c r="G74" i="12"/>
  <c r="F74" i="12"/>
  <c r="I74" i="12" s="1"/>
  <c r="E74" i="12"/>
  <c r="P74" i="12" s="1"/>
  <c r="D74" i="12"/>
  <c r="C74" i="12"/>
  <c r="B74" i="12"/>
  <c r="G73" i="12"/>
  <c r="F73" i="12"/>
  <c r="I73" i="12" s="1"/>
  <c r="E73" i="12"/>
  <c r="P73" i="12" s="1"/>
  <c r="D73" i="12"/>
  <c r="C73" i="12"/>
  <c r="B73" i="12"/>
  <c r="G72" i="12"/>
  <c r="F72" i="12"/>
  <c r="I72" i="12" s="1"/>
  <c r="E72" i="12"/>
  <c r="P72" i="12" s="1"/>
  <c r="D72" i="12"/>
  <c r="C72" i="12"/>
  <c r="B72" i="12"/>
  <c r="G71" i="12"/>
  <c r="F71" i="12"/>
  <c r="I71" i="12" s="1"/>
  <c r="E71" i="12"/>
  <c r="P71" i="12" s="1"/>
  <c r="D71" i="12"/>
  <c r="C71" i="12"/>
  <c r="B71" i="12"/>
  <c r="G70" i="12"/>
  <c r="F70" i="12"/>
  <c r="I70" i="12" s="1"/>
  <c r="E70" i="12"/>
  <c r="P70" i="12" s="1"/>
  <c r="D70" i="12"/>
  <c r="C70" i="12"/>
  <c r="B70" i="12"/>
  <c r="G69" i="12"/>
  <c r="F69" i="12"/>
  <c r="I69" i="12" s="1"/>
  <c r="E69" i="12"/>
  <c r="P69" i="12" s="1"/>
  <c r="D69" i="12"/>
  <c r="H69" i="12" s="1"/>
  <c r="C69" i="12"/>
  <c r="B69" i="12"/>
  <c r="G68" i="12"/>
  <c r="O68" i="12" s="1"/>
  <c r="L68" i="12" s="1"/>
  <c r="F68" i="12"/>
  <c r="I68" i="12" s="1"/>
  <c r="E68" i="12"/>
  <c r="P68" i="12" s="1"/>
  <c r="D68" i="12"/>
  <c r="C68" i="12"/>
  <c r="B68" i="12"/>
  <c r="I67" i="12"/>
  <c r="G67" i="12"/>
  <c r="F67" i="12"/>
  <c r="E67" i="12"/>
  <c r="P67" i="12" s="1"/>
  <c r="D67" i="12"/>
  <c r="C67" i="12"/>
  <c r="B67" i="12"/>
  <c r="G66" i="12"/>
  <c r="F66" i="12"/>
  <c r="I66" i="12" s="1"/>
  <c r="E66" i="12"/>
  <c r="P66" i="12" s="1"/>
  <c r="D66" i="12"/>
  <c r="C66" i="12"/>
  <c r="B66" i="12"/>
  <c r="G65" i="12"/>
  <c r="F65" i="12"/>
  <c r="I65" i="12" s="1"/>
  <c r="E65" i="12"/>
  <c r="P65" i="12" s="1"/>
  <c r="D65" i="12"/>
  <c r="C65" i="12"/>
  <c r="B65" i="12"/>
  <c r="G64" i="12"/>
  <c r="O64" i="12" s="1"/>
  <c r="L64" i="12" s="1"/>
  <c r="F64" i="12"/>
  <c r="I64" i="12" s="1"/>
  <c r="E64" i="12"/>
  <c r="P64" i="12" s="1"/>
  <c r="D64" i="12"/>
  <c r="C64" i="12"/>
  <c r="B64" i="12"/>
  <c r="G63" i="12"/>
  <c r="F63" i="12"/>
  <c r="I63" i="12" s="1"/>
  <c r="E63" i="12"/>
  <c r="P63" i="12" s="1"/>
  <c r="D63" i="12"/>
  <c r="C63" i="12"/>
  <c r="B63" i="12"/>
  <c r="I62" i="12"/>
  <c r="G62" i="12"/>
  <c r="F62" i="12"/>
  <c r="E62" i="12"/>
  <c r="P62" i="12" s="1"/>
  <c r="D62" i="12"/>
  <c r="C62" i="12"/>
  <c r="B62" i="12"/>
  <c r="G61" i="12"/>
  <c r="F61" i="12"/>
  <c r="I61" i="12" s="1"/>
  <c r="E61" i="12"/>
  <c r="P61" i="12" s="1"/>
  <c r="D61" i="12"/>
  <c r="C61" i="12"/>
  <c r="B61" i="12"/>
  <c r="G60" i="12"/>
  <c r="F60" i="12"/>
  <c r="I60" i="12" s="1"/>
  <c r="E60" i="12"/>
  <c r="P60" i="12" s="1"/>
  <c r="D60" i="12"/>
  <c r="C60" i="12"/>
  <c r="B60" i="12"/>
  <c r="G59" i="12"/>
  <c r="O59" i="12" s="1"/>
  <c r="L59" i="12" s="1"/>
  <c r="F59" i="12"/>
  <c r="I59" i="12" s="1"/>
  <c r="E59" i="12"/>
  <c r="P59" i="12" s="1"/>
  <c r="D59" i="12"/>
  <c r="C59" i="12"/>
  <c r="B59" i="12"/>
  <c r="G58" i="12"/>
  <c r="F58" i="12"/>
  <c r="I58" i="12" s="1"/>
  <c r="E58" i="12"/>
  <c r="P58" i="12" s="1"/>
  <c r="D58" i="12"/>
  <c r="C58" i="12"/>
  <c r="B58" i="12"/>
  <c r="G57" i="12"/>
  <c r="F57" i="12"/>
  <c r="I57" i="12" s="1"/>
  <c r="E57" i="12"/>
  <c r="P57" i="12" s="1"/>
  <c r="D57" i="12"/>
  <c r="C57" i="12"/>
  <c r="B57" i="12"/>
  <c r="G56" i="12"/>
  <c r="O56" i="12" s="1"/>
  <c r="F56" i="12"/>
  <c r="I56" i="12" s="1"/>
  <c r="E56" i="12"/>
  <c r="P56" i="12" s="1"/>
  <c r="D56" i="12"/>
  <c r="C56" i="12"/>
  <c r="B56" i="12"/>
  <c r="G55" i="12"/>
  <c r="F55" i="12"/>
  <c r="I55" i="12" s="1"/>
  <c r="E55" i="12"/>
  <c r="P55" i="12" s="1"/>
  <c r="D55" i="12"/>
  <c r="C55" i="12"/>
  <c r="B55" i="12"/>
  <c r="G54" i="12"/>
  <c r="O54" i="12" s="1"/>
  <c r="L54" i="12" s="1"/>
  <c r="F54" i="12"/>
  <c r="I54" i="12" s="1"/>
  <c r="E54" i="12"/>
  <c r="P54" i="12" s="1"/>
  <c r="D54" i="12"/>
  <c r="C54" i="12"/>
  <c r="B54" i="12"/>
  <c r="G53" i="12"/>
  <c r="F53" i="12"/>
  <c r="I53" i="12" s="1"/>
  <c r="E53" i="12"/>
  <c r="P53" i="12" s="1"/>
  <c r="D53" i="12"/>
  <c r="C53" i="12"/>
  <c r="B53" i="12"/>
  <c r="G52" i="12"/>
  <c r="F52" i="12"/>
  <c r="I52" i="12" s="1"/>
  <c r="E52" i="12"/>
  <c r="P52" i="12" s="1"/>
  <c r="D52" i="12"/>
  <c r="C52" i="12"/>
  <c r="B52" i="12"/>
  <c r="G51" i="12"/>
  <c r="O51" i="12" s="1"/>
  <c r="L51" i="12" s="1"/>
  <c r="F51" i="12"/>
  <c r="I51" i="12" s="1"/>
  <c r="E51" i="12"/>
  <c r="P51" i="12" s="1"/>
  <c r="D51" i="12"/>
  <c r="C51" i="12"/>
  <c r="B51" i="12"/>
  <c r="G50" i="12"/>
  <c r="O50" i="12" s="1"/>
  <c r="F50" i="12"/>
  <c r="I50" i="12" s="1"/>
  <c r="E50" i="12"/>
  <c r="P50" i="12" s="1"/>
  <c r="D50" i="12"/>
  <c r="C50" i="12"/>
  <c r="B50" i="12"/>
  <c r="G49" i="12"/>
  <c r="O49" i="12" s="1"/>
  <c r="F49" i="12"/>
  <c r="I49" i="12" s="1"/>
  <c r="E49" i="12"/>
  <c r="P49" i="12" s="1"/>
  <c r="D49" i="12"/>
  <c r="C49" i="12"/>
  <c r="B49" i="12"/>
  <c r="G48" i="12"/>
  <c r="F48" i="12"/>
  <c r="I48" i="12" s="1"/>
  <c r="E48" i="12"/>
  <c r="P48" i="12" s="1"/>
  <c r="D48" i="12"/>
  <c r="C48" i="12"/>
  <c r="B48" i="12"/>
  <c r="G47" i="12"/>
  <c r="F47" i="12"/>
  <c r="I47" i="12" s="1"/>
  <c r="E47" i="12"/>
  <c r="P47" i="12" s="1"/>
  <c r="D47" i="12"/>
  <c r="C47" i="12"/>
  <c r="B47" i="12"/>
  <c r="G46" i="12"/>
  <c r="O46" i="12" s="1"/>
  <c r="F46" i="12"/>
  <c r="I46" i="12" s="1"/>
  <c r="E46" i="12"/>
  <c r="P46" i="12" s="1"/>
  <c r="D46" i="12"/>
  <c r="C46" i="12"/>
  <c r="B46" i="12"/>
  <c r="G45" i="12"/>
  <c r="O45" i="12" s="1"/>
  <c r="F45" i="12"/>
  <c r="I45" i="12" s="1"/>
  <c r="E45" i="12"/>
  <c r="P45" i="12" s="1"/>
  <c r="D45" i="12"/>
  <c r="C45" i="12"/>
  <c r="B45" i="12"/>
  <c r="G44" i="12"/>
  <c r="F44" i="12"/>
  <c r="I44" i="12" s="1"/>
  <c r="E44" i="12"/>
  <c r="P44" i="12" s="1"/>
  <c r="D44" i="12"/>
  <c r="C44" i="12"/>
  <c r="B44" i="12"/>
  <c r="G43" i="12"/>
  <c r="O43" i="12" s="1"/>
  <c r="L43" i="12" s="1"/>
  <c r="F43" i="12"/>
  <c r="I43" i="12" s="1"/>
  <c r="E43" i="12"/>
  <c r="P43" i="12" s="1"/>
  <c r="D43" i="12"/>
  <c r="C43" i="12"/>
  <c r="B43" i="12"/>
  <c r="G42" i="12"/>
  <c r="O42" i="12" s="1"/>
  <c r="L42" i="12" s="1"/>
  <c r="F42" i="12"/>
  <c r="I42" i="12" s="1"/>
  <c r="E42" i="12"/>
  <c r="P42" i="12" s="1"/>
  <c r="D42" i="12"/>
  <c r="C42" i="12"/>
  <c r="B42" i="12"/>
  <c r="G41" i="12"/>
  <c r="O41" i="12" s="1"/>
  <c r="F41" i="12"/>
  <c r="I41" i="12" s="1"/>
  <c r="E41" i="12"/>
  <c r="P41" i="12" s="1"/>
  <c r="D41" i="12"/>
  <c r="C41" i="12"/>
  <c r="B41" i="12"/>
  <c r="G40" i="12"/>
  <c r="F40" i="12"/>
  <c r="I40" i="12" s="1"/>
  <c r="E40" i="12"/>
  <c r="P40" i="12" s="1"/>
  <c r="D40" i="12"/>
  <c r="C40" i="12"/>
  <c r="B40" i="12"/>
  <c r="G39" i="12"/>
  <c r="F39" i="12"/>
  <c r="I39" i="12" s="1"/>
  <c r="E39" i="12"/>
  <c r="P39" i="12" s="1"/>
  <c r="D39" i="12"/>
  <c r="C39" i="12"/>
  <c r="B39" i="12"/>
  <c r="G38" i="12"/>
  <c r="O38" i="12" s="1"/>
  <c r="F38" i="12"/>
  <c r="I38" i="12" s="1"/>
  <c r="E38" i="12"/>
  <c r="P38" i="12" s="1"/>
  <c r="D38" i="12"/>
  <c r="C38" i="12"/>
  <c r="B38" i="12"/>
  <c r="G37" i="12"/>
  <c r="O37" i="12" s="1"/>
  <c r="L37" i="12" s="1"/>
  <c r="F37" i="12"/>
  <c r="I37" i="12" s="1"/>
  <c r="E37" i="12"/>
  <c r="P37" i="12" s="1"/>
  <c r="D37" i="12"/>
  <c r="C37" i="12"/>
  <c r="B37" i="12"/>
  <c r="G36" i="12"/>
  <c r="F36" i="12"/>
  <c r="I36" i="12" s="1"/>
  <c r="E36" i="12"/>
  <c r="P36" i="12" s="1"/>
  <c r="D36" i="12"/>
  <c r="C36" i="12"/>
  <c r="B36" i="12"/>
  <c r="G35" i="12"/>
  <c r="F35" i="12"/>
  <c r="I35" i="12" s="1"/>
  <c r="E35" i="12"/>
  <c r="P35" i="12" s="1"/>
  <c r="D35" i="12"/>
  <c r="C35" i="12"/>
  <c r="B35" i="12"/>
  <c r="G34" i="12"/>
  <c r="O34" i="12" s="1"/>
  <c r="F34" i="12"/>
  <c r="I34" i="12" s="1"/>
  <c r="E34" i="12"/>
  <c r="P34" i="12" s="1"/>
  <c r="D34" i="12"/>
  <c r="C34" i="12"/>
  <c r="B34" i="12"/>
  <c r="G33" i="12"/>
  <c r="O33" i="12" s="1"/>
  <c r="F33" i="12"/>
  <c r="I33" i="12" s="1"/>
  <c r="E33" i="12"/>
  <c r="P33" i="12" s="1"/>
  <c r="D33" i="12"/>
  <c r="C33" i="12"/>
  <c r="B33" i="12"/>
  <c r="G32" i="12"/>
  <c r="O32" i="12" s="1"/>
  <c r="L32" i="12" s="1"/>
  <c r="F32" i="12"/>
  <c r="I32" i="12" s="1"/>
  <c r="E32" i="12"/>
  <c r="P32" i="12" s="1"/>
  <c r="D32" i="12"/>
  <c r="C32" i="12"/>
  <c r="B32" i="12"/>
  <c r="G31" i="12"/>
  <c r="O31" i="12" s="1"/>
  <c r="F31" i="12"/>
  <c r="I31" i="12" s="1"/>
  <c r="E31" i="12"/>
  <c r="P31" i="12" s="1"/>
  <c r="D31" i="12"/>
  <c r="C31" i="12"/>
  <c r="B31" i="12"/>
  <c r="G30" i="12"/>
  <c r="O30" i="12" s="1"/>
  <c r="F30" i="12"/>
  <c r="I30" i="12" s="1"/>
  <c r="E30" i="12"/>
  <c r="P30" i="12" s="1"/>
  <c r="D30" i="12"/>
  <c r="C30" i="12"/>
  <c r="B30" i="12"/>
  <c r="G29" i="12"/>
  <c r="O29" i="12" s="1"/>
  <c r="F29" i="12"/>
  <c r="I29" i="12" s="1"/>
  <c r="E29" i="12"/>
  <c r="P29" i="12" s="1"/>
  <c r="D29" i="12"/>
  <c r="C29" i="12"/>
  <c r="B29" i="12"/>
  <c r="G28" i="12"/>
  <c r="F28" i="12"/>
  <c r="I28" i="12" s="1"/>
  <c r="E28" i="12"/>
  <c r="P28" i="12" s="1"/>
  <c r="D28" i="12"/>
  <c r="C28" i="12"/>
  <c r="B28" i="12"/>
  <c r="G27" i="12"/>
  <c r="F27" i="12"/>
  <c r="I27" i="12" s="1"/>
  <c r="E27" i="12"/>
  <c r="P27" i="12" s="1"/>
  <c r="D27" i="12"/>
  <c r="C27" i="12"/>
  <c r="B27" i="12"/>
  <c r="G26" i="12"/>
  <c r="O26" i="12" s="1"/>
  <c r="L26" i="12" s="1"/>
  <c r="F26" i="12"/>
  <c r="I26" i="12" s="1"/>
  <c r="E26" i="12"/>
  <c r="P26" i="12" s="1"/>
  <c r="D26" i="12"/>
  <c r="C26" i="12"/>
  <c r="B26" i="12"/>
  <c r="G25" i="12"/>
  <c r="F25" i="12"/>
  <c r="I25" i="12" s="1"/>
  <c r="E25" i="12"/>
  <c r="P25" i="12" s="1"/>
  <c r="D25" i="12"/>
  <c r="C25" i="12"/>
  <c r="B25" i="12"/>
  <c r="G24" i="12"/>
  <c r="O24" i="12" s="1"/>
  <c r="L24" i="12" s="1"/>
  <c r="F24" i="12"/>
  <c r="I24" i="12" s="1"/>
  <c r="E24" i="12"/>
  <c r="P24" i="12" s="1"/>
  <c r="D24" i="12"/>
  <c r="C24" i="12"/>
  <c r="B24" i="12"/>
  <c r="G23" i="12"/>
  <c r="O23" i="12" s="1"/>
  <c r="F23" i="12"/>
  <c r="I23" i="12" s="1"/>
  <c r="E23" i="12"/>
  <c r="P23" i="12" s="1"/>
  <c r="D23" i="12"/>
  <c r="C23" i="12"/>
  <c r="B23" i="12"/>
  <c r="G22" i="12"/>
  <c r="O22" i="12" s="1"/>
  <c r="F22" i="12"/>
  <c r="I22" i="12" s="1"/>
  <c r="E22" i="12"/>
  <c r="P22" i="12" s="1"/>
  <c r="D22" i="12"/>
  <c r="C22" i="12"/>
  <c r="B22" i="12"/>
  <c r="G21" i="12"/>
  <c r="O21" i="12" s="1"/>
  <c r="L21" i="12" s="1"/>
  <c r="Q19" i="13" s="1"/>
  <c r="F21" i="12"/>
  <c r="I21" i="12" s="1"/>
  <c r="E21" i="12"/>
  <c r="P21" i="12" s="1"/>
  <c r="D21" i="12"/>
  <c r="C21" i="12"/>
  <c r="B21" i="12"/>
  <c r="G20" i="12"/>
  <c r="F20" i="12"/>
  <c r="I20" i="12" s="1"/>
  <c r="E20" i="12"/>
  <c r="P20" i="12" s="1"/>
  <c r="D20" i="12"/>
  <c r="C20" i="12"/>
  <c r="B20" i="12"/>
  <c r="G19" i="12"/>
  <c r="F19" i="12"/>
  <c r="I19" i="12" s="1"/>
  <c r="E19" i="12"/>
  <c r="P19" i="12" s="1"/>
  <c r="D19" i="12"/>
  <c r="C19" i="12"/>
  <c r="B19" i="12"/>
  <c r="G18" i="12"/>
  <c r="F18" i="12"/>
  <c r="I18" i="12" s="1"/>
  <c r="E18" i="12"/>
  <c r="P18" i="12" s="1"/>
  <c r="D18" i="12"/>
  <c r="C18" i="12"/>
  <c r="B18" i="12"/>
  <c r="G17" i="12"/>
  <c r="O17" i="12" s="1"/>
  <c r="F17" i="12"/>
  <c r="I17" i="12" s="1"/>
  <c r="E17" i="12"/>
  <c r="P17" i="12" s="1"/>
  <c r="D17" i="12"/>
  <c r="C17" i="12"/>
  <c r="B17" i="12"/>
  <c r="G16" i="12"/>
  <c r="O16" i="12" s="1"/>
  <c r="F16" i="12"/>
  <c r="I16" i="12" s="1"/>
  <c r="E16" i="12"/>
  <c r="P16" i="12" s="1"/>
  <c r="D16" i="12"/>
  <c r="C16" i="12"/>
  <c r="B16" i="12"/>
  <c r="G15" i="12"/>
  <c r="O15" i="12" s="1"/>
  <c r="L15" i="12" s="1"/>
  <c r="F15" i="12"/>
  <c r="I15" i="12" s="1"/>
  <c r="E15" i="12"/>
  <c r="P15" i="12" s="1"/>
  <c r="D15" i="12"/>
  <c r="C15" i="12"/>
  <c r="B15" i="12"/>
  <c r="G14" i="12"/>
  <c r="O14" i="12" s="1"/>
  <c r="F14" i="12"/>
  <c r="I14" i="12" s="1"/>
  <c r="E14" i="12"/>
  <c r="P14" i="12" s="1"/>
  <c r="D14" i="12"/>
  <c r="C14" i="12"/>
  <c r="B14" i="12"/>
  <c r="G13" i="12"/>
  <c r="O13" i="12" s="1"/>
  <c r="L13" i="12" s="1"/>
  <c r="Q11" i="13" s="1"/>
  <c r="F13" i="12"/>
  <c r="I13" i="12" s="1"/>
  <c r="E13" i="12"/>
  <c r="P13" i="12" s="1"/>
  <c r="D13" i="12"/>
  <c r="C13" i="12"/>
  <c r="B13" i="12"/>
  <c r="G12" i="12"/>
  <c r="O12" i="12" s="1"/>
  <c r="L12" i="12" s="1"/>
  <c r="Q10" i="13" s="1"/>
  <c r="F12" i="12"/>
  <c r="I12" i="12" s="1"/>
  <c r="E12" i="12"/>
  <c r="P12" i="12" s="1"/>
  <c r="D12" i="12"/>
  <c r="C12" i="12"/>
  <c r="B12" i="12"/>
  <c r="G11" i="12"/>
  <c r="O11" i="12" s="1"/>
  <c r="F11" i="12"/>
  <c r="I11" i="12" s="1"/>
  <c r="E11" i="12"/>
  <c r="P11" i="12" s="1"/>
  <c r="D11" i="12"/>
  <c r="C11" i="12"/>
  <c r="B11" i="12"/>
  <c r="G10" i="12"/>
  <c r="O10" i="12" s="1"/>
  <c r="F10" i="12"/>
  <c r="I10" i="12" s="1"/>
  <c r="E10" i="12"/>
  <c r="P10" i="12" s="1"/>
  <c r="D10" i="12"/>
  <c r="C10" i="12"/>
  <c r="B10" i="12"/>
  <c r="G9" i="12"/>
  <c r="F9" i="12"/>
  <c r="I9" i="12" s="1"/>
  <c r="E9" i="12"/>
  <c r="P9" i="12" s="1"/>
  <c r="D9" i="12"/>
  <c r="C9" i="12"/>
  <c r="B9" i="12"/>
  <c r="G8" i="12"/>
  <c r="O8" i="12" s="1"/>
  <c r="L8" i="12" s="1"/>
  <c r="Q6" i="13" s="1"/>
  <c r="F8" i="12"/>
  <c r="I8" i="12" s="1"/>
  <c r="E8" i="12"/>
  <c r="P8" i="12" s="1"/>
  <c r="D8" i="12"/>
  <c r="C8" i="12"/>
  <c r="B8" i="12"/>
  <c r="G7" i="12"/>
  <c r="O7" i="12" s="1"/>
  <c r="L7" i="12" s="1"/>
  <c r="F7" i="12"/>
  <c r="I7" i="12" s="1"/>
  <c r="E7" i="12"/>
  <c r="P7" i="12" s="1"/>
  <c r="D7" i="12"/>
  <c r="C7" i="12"/>
  <c r="B7" i="12"/>
  <c r="L112" i="12"/>
  <c r="L99" i="12"/>
  <c r="L97" i="12"/>
  <c r="L95" i="12"/>
  <c r="L92" i="12"/>
  <c r="L56" i="12"/>
  <c r="I7" i="1"/>
  <c r="H7" i="1"/>
  <c r="H8" i="8" s="1"/>
  <c r="G124" i="6"/>
  <c r="R124" i="6" s="1"/>
  <c r="F124" i="6"/>
  <c r="I124" i="6" s="1"/>
  <c r="E124" i="6"/>
  <c r="D124" i="6"/>
  <c r="C124" i="6"/>
  <c r="B124" i="6"/>
  <c r="G123" i="6"/>
  <c r="R123" i="6" s="1"/>
  <c r="F123" i="6"/>
  <c r="I123" i="6" s="1"/>
  <c r="E123" i="6"/>
  <c r="D123" i="6"/>
  <c r="C123" i="6"/>
  <c r="B123" i="6"/>
  <c r="G122" i="6"/>
  <c r="F122" i="6"/>
  <c r="I122" i="6" s="1"/>
  <c r="E122" i="6"/>
  <c r="D122" i="6"/>
  <c r="C122" i="6"/>
  <c r="B122" i="6"/>
  <c r="G121" i="6"/>
  <c r="R121" i="6" s="1"/>
  <c r="F121" i="6"/>
  <c r="I121" i="6" s="1"/>
  <c r="E121" i="6"/>
  <c r="D121" i="6"/>
  <c r="C121" i="6"/>
  <c r="B121" i="6"/>
  <c r="G120" i="6"/>
  <c r="F120" i="6"/>
  <c r="I120" i="6" s="1"/>
  <c r="E120" i="6"/>
  <c r="D120" i="6"/>
  <c r="C120" i="6"/>
  <c r="B120" i="6"/>
  <c r="G119" i="6"/>
  <c r="R119" i="6" s="1"/>
  <c r="F119" i="6"/>
  <c r="I119" i="6" s="1"/>
  <c r="E119" i="6"/>
  <c r="D119" i="6"/>
  <c r="C119" i="6"/>
  <c r="B119" i="6"/>
  <c r="G118" i="6"/>
  <c r="R118" i="6" s="1"/>
  <c r="F118" i="6"/>
  <c r="I118" i="6" s="1"/>
  <c r="E118" i="6"/>
  <c r="D118" i="6"/>
  <c r="C118" i="6"/>
  <c r="B118" i="6"/>
  <c r="G117" i="6"/>
  <c r="F117" i="6"/>
  <c r="I117" i="6" s="1"/>
  <c r="E117" i="6"/>
  <c r="D117" i="6"/>
  <c r="C117" i="6"/>
  <c r="B117" i="6"/>
  <c r="G116" i="6"/>
  <c r="F116" i="6"/>
  <c r="I116" i="6" s="1"/>
  <c r="E116" i="6"/>
  <c r="D116" i="6"/>
  <c r="C116" i="6"/>
  <c r="B116" i="6"/>
  <c r="G115" i="6"/>
  <c r="F115" i="6"/>
  <c r="I115" i="6" s="1"/>
  <c r="E115" i="6"/>
  <c r="D115" i="6"/>
  <c r="C115" i="6"/>
  <c r="B115" i="6"/>
  <c r="G114" i="6"/>
  <c r="F114" i="6"/>
  <c r="I114" i="6" s="1"/>
  <c r="E114" i="6"/>
  <c r="D114" i="6"/>
  <c r="C114" i="6"/>
  <c r="B114" i="6"/>
  <c r="G113" i="6"/>
  <c r="R113" i="6" s="1"/>
  <c r="F113" i="6"/>
  <c r="I113" i="6" s="1"/>
  <c r="E113" i="6"/>
  <c r="D113" i="6"/>
  <c r="C113" i="6"/>
  <c r="B113" i="6"/>
  <c r="G112" i="6"/>
  <c r="F112" i="6"/>
  <c r="I112" i="6" s="1"/>
  <c r="E112" i="6"/>
  <c r="D112" i="6"/>
  <c r="C112" i="6"/>
  <c r="B112" i="6"/>
  <c r="G111" i="6"/>
  <c r="R111" i="6" s="1"/>
  <c r="F111" i="6"/>
  <c r="I111" i="6" s="1"/>
  <c r="E111" i="6"/>
  <c r="D111" i="6"/>
  <c r="C111" i="6"/>
  <c r="B111" i="6"/>
  <c r="G110" i="6"/>
  <c r="R110" i="6" s="1"/>
  <c r="L110" i="6" s="1"/>
  <c r="F110" i="6"/>
  <c r="I110" i="6" s="1"/>
  <c r="E110" i="6"/>
  <c r="D110" i="6"/>
  <c r="C110" i="6"/>
  <c r="B110" i="6"/>
  <c r="G109" i="6"/>
  <c r="R109" i="6" s="1"/>
  <c r="F109" i="6"/>
  <c r="I109" i="6" s="1"/>
  <c r="E109" i="6"/>
  <c r="D109" i="6"/>
  <c r="C109" i="6"/>
  <c r="B109" i="6"/>
  <c r="G108" i="6"/>
  <c r="R108" i="6" s="1"/>
  <c r="F108" i="6"/>
  <c r="I108" i="6" s="1"/>
  <c r="E108" i="6"/>
  <c r="D108" i="6"/>
  <c r="C108" i="6"/>
  <c r="B108" i="6"/>
  <c r="G107" i="6"/>
  <c r="R107" i="6" s="1"/>
  <c r="F107" i="6"/>
  <c r="I107" i="6" s="1"/>
  <c r="E107" i="6"/>
  <c r="D107" i="6"/>
  <c r="C107" i="6"/>
  <c r="B107" i="6"/>
  <c r="G106" i="6"/>
  <c r="F106" i="6"/>
  <c r="I106" i="6" s="1"/>
  <c r="E106" i="6"/>
  <c r="D106" i="6"/>
  <c r="C106" i="6"/>
  <c r="B106" i="6"/>
  <c r="G105" i="6"/>
  <c r="R105" i="6" s="1"/>
  <c r="F105" i="6"/>
  <c r="I105" i="6" s="1"/>
  <c r="E105" i="6"/>
  <c r="D105" i="6"/>
  <c r="C105" i="6"/>
  <c r="B105" i="6"/>
  <c r="G104" i="6"/>
  <c r="F104" i="6"/>
  <c r="I104" i="6" s="1"/>
  <c r="E104" i="6"/>
  <c r="D104" i="6"/>
  <c r="C104" i="6"/>
  <c r="B104" i="6"/>
  <c r="G103" i="6"/>
  <c r="R103" i="6" s="1"/>
  <c r="F103" i="6"/>
  <c r="I103" i="6" s="1"/>
  <c r="E103" i="6"/>
  <c r="D103" i="6"/>
  <c r="C103" i="6"/>
  <c r="B103" i="6"/>
  <c r="G102" i="6"/>
  <c r="R102" i="6" s="1"/>
  <c r="F102" i="6"/>
  <c r="I102" i="6" s="1"/>
  <c r="E102" i="6"/>
  <c r="D102" i="6"/>
  <c r="C102" i="6"/>
  <c r="B102" i="6"/>
  <c r="G101" i="6"/>
  <c r="R101" i="6" s="1"/>
  <c r="F101" i="6"/>
  <c r="I101" i="6" s="1"/>
  <c r="E101" i="6"/>
  <c r="D101" i="6"/>
  <c r="C101" i="6"/>
  <c r="B101" i="6"/>
  <c r="G100" i="6"/>
  <c r="R100" i="6" s="1"/>
  <c r="F100" i="6"/>
  <c r="I100" i="6" s="1"/>
  <c r="E100" i="6"/>
  <c r="D100" i="6"/>
  <c r="C100" i="6"/>
  <c r="B100" i="6"/>
  <c r="G99" i="6"/>
  <c r="R99" i="6" s="1"/>
  <c r="F99" i="6"/>
  <c r="I99" i="6" s="1"/>
  <c r="E99" i="6"/>
  <c r="D99" i="6"/>
  <c r="C99" i="6"/>
  <c r="B99" i="6"/>
  <c r="G98" i="6"/>
  <c r="F98" i="6"/>
  <c r="I98" i="6" s="1"/>
  <c r="E98" i="6"/>
  <c r="D98" i="6"/>
  <c r="C98" i="6"/>
  <c r="B98" i="6"/>
  <c r="G97" i="6"/>
  <c r="R97" i="6" s="1"/>
  <c r="F97" i="6"/>
  <c r="I97" i="6" s="1"/>
  <c r="E97" i="6"/>
  <c r="D97" i="6"/>
  <c r="C97" i="6"/>
  <c r="B97" i="6"/>
  <c r="G96" i="6"/>
  <c r="F96" i="6"/>
  <c r="I96" i="6" s="1"/>
  <c r="E96" i="6"/>
  <c r="D96" i="6"/>
  <c r="C96" i="6"/>
  <c r="B96" i="6"/>
  <c r="G95" i="6"/>
  <c r="R95" i="6" s="1"/>
  <c r="F95" i="6"/>
  <c r="I95" i="6" s="1"/>
  <c r="E95" i="6"/>
  <c r="D95" i="6"/>
  <c r="C95" i="6"/>
  <c r="B95" i="6"/>
  <c r="G94" i="6"/>
  <c r="R94" i="6" s="1"/>
  <c r="L94" i="6" s="1"/>
  <c r="F94" i="6"/>
  <c r="I94" i="6" s="1"/>
  <c r="E94" i="6"/>
  <c r="D94" i="6"/>
  <c r="C94" i="6"/>
  <c r="B94" i="6"/>
  <c r="G93" i="6"/>
  <c r="R93" i="6" s="1"/>
  <c r="F93" i="6"/>
  <c r="I93" i="6" s="1"/>
  <c r="E93" i="6"/>
  <c r="D93" i="6"/>
  <c r="C93" i="6"/>
  <c r="B93" i="6"/>
  <c r="G92" i="6"/>
  <c r="F92" i="6"/>
  <c r="I92" i="6" s="1"/>
  <c r="E92" i="6"/>
  <c r="D92" i="6"/>
  <c r="C92" i="6"/>
  <c r="B92" i="6"/>
  <c r="G91" i="6"/>
  <c r="F91" i="6"/>
  <c r="I91" i="6" s="1"/>
  <c r="E91" i="6"/>
  <c r="D91" i="6"/>
  <c r="C91" i="6"/>
  <c r="B91" i="6"/>
  <c r="G90" i="6"/>
  <c r="F90" i="6"/>
  <c r="I90" i="6" s="1"/>
  <c r="E90" i="6"/>
  <c r="D90" i="6"/>
  <c r="C90" i="6"/>
  <c r="B90" i="6"/>
  <c r="G89" i="6"/>
  <c r="F89" i="6"/>
  <c r="I89" i="6" s="1"/>
  <c r="E89" i="6"/>
  <c r="D89" i="6"/>
  <c r="C89" i="6"/>
  <c r="B89" i="6"/>
  <c r="G88" i="6"/>
  <c r="F88" i="6"/>
  <c r="I88" i="6" s="1"/>
  <c r="E88" i="6"/>
  <c r="D88" i="6"/>
  <c r="C88" i="6"/>
  <c r="B88" i="6"/>
  <c r="G87" i="6"/>
  <c r="R87" i="6" s="1"/>
  <c r="F87" i="6"/>
  <c r="I87" i="6" s="1"/>
  <c r="E87" i="6"/>
  <c r="D87" i="6"/>
  <c r="C87" i="6"/>
  <c r="B87" i="6"/>
  <c r="G86" i="6"/>
  <c r="R86" i="6" s="1"/>
  <c r="F86" i="6"/>
  <c r="I86" i="6" s="1"/>
  <c r="E86" i="6"/>
  <c r="D86" i="6"/>
  <c r="C86" i="6"/>
  <c r="B86" i="6"/>
  <c r="G85" i="6"/>
  <c r="R85" i="6" s="1"/>
  <c r="F85" i="6"/>
  <c r="I85" i="6" s="1"/>
  <c r="E85" i="6"/>
  <c r="D85" i="6"/>
  <c r="C85" i="6"/>
  <c r="B85" i="6"/>
  <c r="G84" i="6"/>
  <c r="F84" i="6"/>
  <c r="I84" i="6" s="1"/>
  <c r="E84" i="6"/>
  <c r="D84" i="6"/>
  <c r="C84" i="6"/>
  <c r="B84" i="6"/>
  <c r="G83" i="6"/>
  <c r="R83" i="6" s="1"/>
  <c r="F83" i="6"/>
  <c r="I83" i="6" s="1"/>
  <c r="E83" i="6"/>
  <c r="D83" i="6"/>
  <c r="C83" i="6"/>
  <c r="B83" i="6"/>
  <c r="G82" i="6"/>
  <c r="F82" i="6"/>
  <c r="I82" i="6" s="1"/>
  <c r="E82" i="6"/>
  <c r="D82" i="6"/>
  <c r="C82" i="6"/>
  <c r="B82" i="6"/>
  <c r="G81" i="6"/>
  <c r="R81" i="6" s="1"/>
  <c r="F81" i="6"/>
  <c r="I81" i="6" s="1"/>
  <c r="E81" i="6"/>
  <c r="D81" i="6"/>
  <c r="C81" i="6"/>
  <c r="B81" i="6"/>
  <c r="G80" i="6"/>
  <c r="F80" i="6"/>
  <c r="I80" i="6" s="1"/>
  <c r="E80" i="6"/>
  <c r="D80" i="6"/>
  <c r="C80" i="6"/>
  <c r="B80" i="6"/>
  <c r="G79" i="6"/>
  <c r="R79" i="6" s="1"/>
  <c r="F79" i="6"/>
  <c r="I79" i="6" s="1"/>
  <c r="E79" i="6"/>
  <c r="D79" i="6"/>
  <c r="C79" i="6"/>
  <c r="B79" i="6"/>
  <c r="G78" i="6"/>
  <c r="R78" i="6" s="1"/>
  <c r="F78" i="6"/>
  <c r="I78" i="6" s="1"/>
  <c r="E78" i="6"/>
  <c r="D78" i="6"/>
  <c r="C78" i="6"/>
  <c r="B78" i="6"/>
  <c r="G77" i="6"/>
  <c r="R77" i="6" s="1"/>
  <c r="F77" i="6"/>
  <c r="I77" i="6" s="1"/>
  <c r="E77" i="6"/>
  <c r="D77" i="6"/>
  <c r="C77" i="6"/>
  <c r="B77" i="6"/>
  <c r="G76" i="6"/>
  <c r="F76" i="6"/>
  <c r="I76" i="6" s="1"/>
  <c r="E76" i="6"/>
  <c r="D76" i="6"/>
  <c r="C76" i="6"/>
  <c r="B76" i="6"/>
  <c r="G75" i="6"/>
  <c r="R75" i="6" s="1"/>
  <c r="L75" i="6" s="1"/>
  <c r="F75" i="6"/>
  <c r="I75" i="6" s="1"/>
  <c r="E75" i="6"/>
  <c r="D75" i="6"/>
  <c r="C75" i="6"/>
  <c r="B75" i="6"/>
  <c r="G74" i="6"/>
  <c r="F74" i="6"/>
  <c r="I74" i="6" s="1"/>
  <c r="E74" i="6"/>
  <c r="D74" i="6"/>
  <c r="C74" i="6"/>
  <c r="B74" i="6"/>
  <c r="G73" i="6"/>
  <c r="R73" i="6" s="1"/>
  <c r="F73" i="6"/>
  <c r="I73" i="6" s="1"/>
  <c r="E73" i="6"/>
  <c r="D73" i="6"/>
  <c r="C73" i="6"/>
  <c r="B73" i="6"/>
  <c r="G72" i="6"/>
  <c r="F72" i="6"/>
  <c r="I72" i="6" s="1"/>
  <c r="E72" i="6"/>
  <c r="D72" i="6"/>
  <c r="C72" i="6"/>
  <c r="B72" i="6"/>
  <c r="G71" i="6"/>
  <c r="F71" i="6"/>
  <c r="I71" i="6" s="1"/>
  <c r="E71" i="6"/>
  <c r="D71" i="6"/>
  <c r="C71" i="6"/>
  <c r="B71" i="6"/>
  <c r="G70" i="6"/>
  <c r="R70" i="6" s="1"/>
  <c r="F70" i="6"/>
  <c r="I70" i="6" s="1"/>
  <c r="E70" i="6"/>
  <c r="D70" i="6"/>
  <c r="C70" i="6"/>
  <c r="B70" i="6"/>
  <c r="G69" i="6"/>
  <c r="R69" i="6" s="1"/>
  <c r="F69" i="6"/>
  <c r="I69" i="6" s="1"/>
  <c r="E69" i="6"/>
  <c r="D69" i="6"/>
  <c r="C69" i="6"/>
  <c r="B69" i="6"/>
  <c r="G68" i="6"/>
  <c r="F68" i="6"/>
  <c r="I68" i="6" s="1"/>
  <c r="E68" i="6"/>
  <c r="D68" i="6"/>
  <c r="C68" i="6"/>
  <c r="B68" i="6"/>
  <c r="G67" i="6"/>
  <c r="R67" i="6" s="1"/>
  <c r="F67" i="6"/>
  <c r="I67" i="6" s="1"/>
  <c r="E67" i="6"/>
  <c r="D67" i="6"/>
  <c r="C67" i="6"/>
  <c r="B67" i="6"/>
  <c r="G66" i="6"/>
  <c r="F66" i="6"/>
  <c r="I66" i="6" s="1"/>
  <c r="E66" i="6"/>
  <c r="D66" i="6"/>
  <c r="C66" i="6"/>
  <c r="B66" i="6"/>
  <c r="G65" i="6"/>
  <c r="R65" i="6" s="1"/>
  <c r="F65" i="6"/>
  <c r="I65" i="6" s="1"/>
  <c r="E65" i="6"/>
  <c r="D65" i="6"/>
  <c r="C65" i="6"/>
  <c r="B65" i="6"/>
  <c r="G64" i="6"/>
  <c r="F64" i="6"/>
  <c r="I64" i="6" s="1"/>
  <c r="E64" i="6"/>
  <c r="D64" i="6"/>
  <c r="C64" i="6"/>
  <c r="B64" i="6"/>
  <c r="G63" i="6"/>
  <c r="F63" i="6"/>
  <c r="I63" i="6" s="1"/>
  <c r="E63" i="6"/>
  <c r="D63" i="6"/>
  <c r="C63" i="6"/>
  <c r="B63" i="6"/>
  <c r="G62" i="6"/>
  <c r="R62" i="6" s="1"/>
  <c r="F62" i="6"/>
  <c r="I62" i="6" s="1"/>
  <c r="E62" i="6"/>
  <c r="D62" i="6"/>
  <c r="C62" i="6"/>
  <c r="B62" i="6"/>
  <c r="G61" i="6"/>
  <c r="R61" i="6" s="1"/>
  <c r="F61" i="6"/>
  <c r="I61" i="6" s="1"/>
  <c r="E61" i="6"/>
  <c r="D61" i="6"/>
  <c r="C61" i="6"/>
  <c r="B61" i="6"/>
  <c r="G60" i="6"/>
  <c r="F60" i="6"/>
  <c r="I60" i="6" s="1"/>
  <c r="E60" i="6"/>
  <c r="D60" i="6"/>
  <c r="C60" i="6"/>
  <c r="B60" i="6"/>
  <c r="G59" i="6"/>
  <c r="R59" i="6" s="1"/>
  <c r="F59" i="6"/>
  <c r="I59" i="6" s="1"/>
  <c r="E59" i="6"/>
  <c r="D59" i="6"/>
  <c r="C59" i="6"/>
  <c r="B59" i="6"/>
  <c r="G58" i="6"/>
  <c r="F58" i="6"/>
  <c r="I58" i="6" s="1"/>
  <c r="E58" i="6"/>
  <c r="D58" i="6"/>
  <c r="C58" i="6"/>
  <c r="B58" i="6"/>
  <c r="G57" i="6"/>
  <c r="R57" i="6" s="1"/>
  <c r="F57" i="6"/>
  <c r="I57" i="6" s="1"/>
  <c r="E57" i="6"/>
  <c r="D57" i="6"/>
  <c r="C57" i="6"/>
  <c r="B57" i="6"/>
  <c r="G56" i="6"/>
  <c r="F56" i="6"/>
  <c r="I56" i="6" s="1"/>
  <c r="E56" i="6"/>
  <c r="D56" i="6"/>
  <c r="C56" i="6"/>
  <c r="B56" i="6"/>
  <c r="G55" i="6"/>
  <c r="F55" i="6"/>
  <c r="I55" i="6" s="1"/>
  <c r="E55" i="6"/>
  <c r="D55" i="6"/>
  <c r="C55" i="6"/>
  <c r="B55" i="6"/>
  <c r="G54" i="6"/>
  <c r="R54" i="6" s="1"/>
  <c r="F54" i="6"/>
  <c r="I54" i="6" s="1"/>
  <c r="E54" i="6"/>
  <c r="D54" i="6"/>
  <c r="C54" i="6"/>
  <c r="B54" i="6"/>
  <c r="G53" i="6"/>
  <c r="R53" i="6" s="1"/>
  <c r="F53" i="6"/>
  <c r="I53" i="6" s="1"/>
  <c r="E53" i="6"/>
  <c r="D53" i="6"/>
  <c r="C53" i="6"/>
  <c r="B53" i="6"/>
  <c r="G52" i="6"/>
  <c r="F52" i="6"/>
  <c r="I52" i="6" s="1"/>
  <c r="E52" i="6"/>
  <c r="D52" i="6"/>
  <c r="C52" i="6"/>
  <c r="B52" i="6"/>
  <c r="G51" i="6"/>
  <c r="F51" i="6"/>
  <c r="I51" i="6" s="1"/>
  <c r="E51" i="6"/>
  <c r="D51" i="6"/>
  <c r="C51" i="6"/>
  <c r="B51" i="6"/>
  <c r="G50" i="6"/>
  <c r="R50" i="6" s="1"/>
  <c r="L50" i="6" s="1"/>
  <c r="F50" i="6"/>
  <c r="I50" i="6" s="1"/>
  <c r="E50" i="6"/>
  <c r="D50" i="6"/>
  <c r="C50" i="6"/>
  <c r="B50" i="6"/>
  <c r="G49" i="6"/>
  <c r="R49" i="6" s="1"/>
  <c r="F49" i="6"/>
  <c r="I49" i="6" s="1"/>
  <c r="E49" i="6"/>
  <c r="D49" i="6"/>
  <c r="C49" i="6"/>
  <c r="B49" i="6"/>
  <c r="G48" i="6"/>
  <c r="F48" i="6"/>
  <c r="I48" i="6" s="1"/>
  <c r="E48" i="6"/>
  <c r="D48" i="6"/>
  <c r="C48" i="6"/>
  <c r="B48" i="6"/>
  <c r="G47" i="6"/>
  <c r="R47" i="6" s="1"/>
  <c r="F47" i="6"/>
  <c r="I47" i="6" s="1"/>
  <c r="E47" i="6"/>
  <c r="D47" i="6"/>
  <c r="C47" i="6"/>
  <c r="B47" i="6"/>
  <c r="G46" i="6"/>
  <c r="R46" i="6" s="1"/>
  <c r="F46" i="6"/>
  <c r="I46" i="6" s="1"/>
  <c r="E46" i="6"/>
  <c r="D46" i="6"/>
  <c r="C46" i="6"/>
  <c r="B46" i="6"/>
  <c r="G45" i="6"/>
  <c r="R45" i="6" s="1"/>
  <c r="F45" i="6"/>
  <c r="I45" i="6" s="1"/>
  <c r="E45" i="6"/>
  <c r="D45" i="6"/>
  <c r="C45" i="6"/>
  <c r="B45" i="6"/>
  <c r="G44" i="6"/>
  <c r="F44" i="6"/>
  <c r="I44" i="6" s="1"/>
  <c r="E44" i="6"/>
  <c r="D44" i="6"/>
  <c r="C44" i="6"/>
  <c r="B44" i="6"/>
  <c r="G43" i="6"/>
  <c r="F43" i="6"/>
  <c r="I43" i="6" s="1"/>
  <c r="E43" i="6"/>
  <c r="D43" i="6"/>
  <c r="C43" i="6"/>
  <c r="B43" i="6"/>
  <c r="G42" i="6"/>
  <c r="F42" i="6"/>
  <c r="I42" i="6" s="1"/>
  <c r="E42" i="6"/>
  <c r="D42" i="6"/>
  <c r="C42" i="6"/>
  <c r="B42" i="6"/>
  <c r="G41" i="6"/>
  <c r="R41" i="6" s="1"/>
  <c r="F41" i="6"/>
  <c r="I41" i="6" s="1"/>
  <c r="E41" i="6"/>
  <c r="D41" i="6"/>
  <c r="C41" i="6"/>
  <c r="B41" i="6"/>
  <c r="G40" i="6"/>
  <c r="F40" i="6"/>
  <c r="I40" i="6" s="1"/>
  <c r="E40" i="6"/>
  <c r="D40" i="6"/>
  <c r="C40" i="6"/>
  <c r="B40" i="6"/>
  <c r="G39" i="6"/>
  <c r="F39" i="6"/>
  <c r="I39" i="6" s="1"/>
  <c r="E39" i="6"/>
  <c r="D39" i="6"/>
  <c r="H39" i="6" s="1"/>
  <c r="C39" i="6"/>
  <c r="B39" i="6"/>
  <c r="G38" i="6"/>
  <c r="R38" i="6" s="1"/>
  <c r="F38" i="6"/>
  <c r="I38" i="6" s="1"/>
  <c r="E38" i="6"/>
  <c r="D38" i="6"/>
  <c r="C38" i="6"/>
  <c r="B38" i="6"/>
  <c r="G37" i="6"/>
  <c r="R37" i="6" s="1"/>
  <c r="F37" i="6"/>
  <c r="I37" i="6" s="1"/>
  <c r="E37" i="6"/>
  <c r="D37" i="6"/>
  <c r="C37" i="6"/>
  <c r="B37" i="6"/>
  <c r="G36" i="6"/>
  <c r="F36" i="6"/>
  <c r="I36" i="6" s="1"/>
  <c r="E36" i="6"/>
  <c r="D36" i="6"/>
  <c r="C36" i="6"/>
  <c r="B36" i="6"/>
  <c r="G35" i="6"/>
  <c r="R35" i="6" s="1"/>
  <c r="F35" i="6"/>
  <c r="I35" i="6" s="1"/>
  <c r="E35" i="6"/>
  <c r="D35" i="6"/>
  <c r="C35" i="6"/>
  <c r="B35" i="6"/>
  <c r="G34" i="6"/>
  <c r="R34" i="6" s="1"/>
  <c r="L34" i="6" s="1"/>
  <c r="F34" i="6"/>
  <c r="I34" i="6" s="1"/>
  <c r="E34" i="6"/>
  <c r="D34" i="6"/>
  <c r="C34" i="6"/>
  <c r="B34" i="6"/>
  <c r="G33" i="6"/>
  <c r="R33" i="6" s="1"/>
  <c r="F33" i="6"/>
  <c r="I33" i="6" s="1"/>
  <c r="E33" i="6"/>
  <c r="D33" i="6"/>
  <c r="C33" i="6"/>
  <c r="B33" i="6"/>
  <c r="G32" i="6"/>
  <c r="R32" i="6" s="1"/>
  <c r="F32" i="6"/>
  <c r="I32" i="6" s="1"/>
  <c r="E32" i="6"/>
  <c r="D32" i="6"/>
  <c r="C32" i="6"/>
  <c r="B32" i="6"/>
  <c r="G31" i="6"/>
  <c r="R31" i="6" s="1"/>
  <c r="F31" i="6"/>
  <c r="I31" i="6" s="1"/>
  <c r="E31" i="6"/>
  <c r="D31" i="6"/>
  <c r="C31" i="6"/>
  <c r="B31" i="6"/>
  <c r="G30" i="6"/>
  <c r="R30" i="6" s="1"/>
  <c r="F30" i="6"/>
  <c r="I30" i="6" s="1"/>
  <c r="E30" i="6"/>
  <c r="D30" i="6"/>
  <c r="C30" i="6"/>
  <c r="B30" i="6"/>
  <c r="G29" i="6"/>
  <c r="R29" i="6" s="1"/>
  <c r="F29" i="6"/>
  <c r="I29" i="6" s="1"/>
  <c r="E29" i="6"/>
  <c r="D29" i="6"/>
  <c r="C29" i="6"/>
  <c r="B29" i="6"/>
  <c r="G28" i="6"/>
  <c r="F28" i="6"/>
  <c r="I28" i="6" s="1"/>
  <c r="E28" i="6"/>
  <c r="D28" i="6"/>
  <c r="C28" i="6"/>
  <c r="B28" i="6"/>
  <c r="G27" i="6"/>
  <c r="F27" i="6"/>
  <c r="I27" i="6" s="1"/>
  <c r="E27" i="6"/>
  <c r="D27" i="6"/>
  <c r="C27" i="6"/>
  <c r="B27" i="6"/>
  <c r="G26" i="6"/>
  <c r="F26" i="6"/>
  <c r="I26" i="6" s="1"/>
  <c r="E26" i="6"/>
  <c r="D26" i="6"/>
  <c r="C26" i="6"/>
  <c r="B26" i="6"/>
  <c r="G25" i="6"/>
  <c r="R25" i="6" s="1"/>
  <c r="F25" i="6"/>
  <c r="I25" i="6" s="1"/>
  <c r="E25" i="6"/>
  <c r="D25" i="6"/>
  <c r="C25" i="6"/>
  <c r="B25" i="6"/>
  <c r="G24" i="6"/>
  <c r="F24" i="6"/>
  <c r="I24" i="6" s="1"/>
  <c r="E24" i="6"/>
  <c r="D24" i="6"/>
  <c r="C24" i="6"/>
  <c r="B24" i="6"/>
  <c r="G23" i="6"/>
  <c r="R23" i="6" s="1"/>
  <c r="F23" i="6"/>
  <c r="I23" i="6" s="1"/>
  <c r="E23" i="6"/>
  <c r="D23" i="6"/>
  <c r="C23" i="6"/>
  <c r="B23" i="6"/>
  <c r="G22" i="6"/>
  <c r="R22" i="6" s="1"/>
  <c r="F22" i="6"/>
  <c r="I22" i="6" s="1"/>
  <c r="E22" i="6"/>
  <c r="D22" i="6"/>
  <c r="C22" i="6"/>
  <c r="B22" i="6"/>
  <c r="G21" i="6"/>
  <c r="R21" i="6" s="1"/>
  <c r="F21" i="6"/>
  <c r="I21" i="6" s="1"/>
  <c r="E21" i="6"/>
  <c r="D21" i="6"/>
  <c r="C21" i="6"/>
  <c r="B21" i="6"/>
  <c r="G20" i="6"/>
  <c r="F20" i="6"/>
  <c r="I20" i="6" s="1"/>
  <c r="E20" i="6"/>
  <c r="D20" i="6"/>
  <c r="C20" i="6"/>
  <c r="B20" i="6"/>
  <c r="G19" i="6"/>
  <c r="F19" i="6"/>
  <c r="I19" i="6" s="1"/>
  <c r="E19" i="6"/>
  <c r="D19" i="6"/>
  <c r="C19" i="6"/>
  <c r="B19" i="6"/>
  <c r="G18" i="6"/>
  <c r="F18" i="6"/>
  <c r="I18" i="6" s="1"/>
  <c r="E18" i="6"/>
  <c r="D18" i="6"/>
  <c r="C18" i="6"/>
  <c r="B18" i="6"/>
  <c r="G17" i="6"/>
  <c r="F17" i="6"/>
  <c r="I17" i="6" s="1"/>
  <c r="E17" i="6"/>
  <c r="D17" i="6"/>
  <c r="C17" i="6"/>
  <c r="B17" i="6"/>
  <c r="G16" i="6"/>
  <c r="F16" i="6"/>
  <c r="I16" i="6" s="1"/>
  <c r="E16" i="6"/>
  <c r="D16" i="6"/>
  <c r="C16" i="6"/>
  <c r="B16" i="6"/>
  <c r="G15" i="6"/>
  <c r="R15" i="6" s="1"/>
  <c r="F15" i="6"/>
  <c r="I15" i="6" s="1"/>
  <c r="E15" i="6"/>
  <c r="D15" i="6"/>
  <c r="C15" i="6"/>
  <c r="B15" i="6"/>
  <c r="G14" i="6"/>
  <c r="R14" i="6" s="1"/>
  <c r="F14" i="6"/>
  <c r="I14" i="6" s="1"/>
  <c r="E14" i="6"/>
  <c r="D14" i="6"/>
  <c r="C14" i="6"/>
  <c r="B14" i="6"/>
  <c r="G13" i="6"/>
  <c r="R13" i="6" s="1"/>
  <c r="F13" i="6"/>
  <c r="I13" i="6" s="1"/>
  <c r="E13" i="6"/>
  <c r="D13" i="6"/>
  <c r="C13" i="6"/>
  <c r="B13" i="6"/>
  <c r="G12" i="6"/>
  <c r="F12" i="6"/>
  <c r="I12" i="6" s="1"/>
  <c r="E12" i="6"/>
  <c r="D12" i="6"/>
  <c r="C12" i="6"/>
  <c r="B12" i="6"/>
  <c r="G11" i="6"/>
  <c r="F11" i="6"/>
  <c r="I11" i="6" s="1"/>
  <c r="E11" i="6"/>
  <c r="D11" i="6"/>
  <c r="C11" i="6"/>
  <c r="B11" i="6"/>
  <c r="G10" i="6"/>
  <c r="R10" i="6" s="1"/>
  <c r="F10" i="6"/>
  <c r="I10" i="6" s="1"/>
  <c r="E10" i="6"/>
  <c r="D10" i="6"/>
  <c r="C10" i="6"/>
  <c r="B10" i="6"/>
  <c r="G9" i="6"/>
  <c r="R9" i="6" s="1"/>
  <c r="F9" i="6"/>
  <c r="I9" i="6" s="1"/>
  <c r="E9" i="6"/>
  <c r="D9" i="6"/>
  <c r="C9" i="6"/>
  <c r="B9" i="6"/>
  <c r="G8" i="6"/>
  <c r="R8" i="6" s="1"/>
  <c r="F8" i="6"/>
  <c r="I8" i="6" s="1"/>
  <c r="E8" i="6"/>
  <c r="D8" i="6"/>
  <c r="C8" i="6"/>
  <c r="B8" i="6"/>
  <c r="G7" i="6"/>
  <c r="R7" i="6" s="1"/>
  <c r="F7" i="6"/>
  <c r="I7" i="6" s="1"/>
  <c r="E7" i="6"/>
  <c r="D7" i="6"/>
  <c r="C7" i="6"/>
  <c r="B7" i="6"/>
  <c r="G5" i="8"/>
  <c r="G6" i="12"/>
  <c r="G5" i="12"/>
  <c r="G4" i="12"/>
  <c r="G6" i="9"/>
  <c r="G5" i="9"/>
  <c r="G4" i="9"/>
  <c r="G6" i="7"/>
  <c r="G5" i="7"/>
  <c r="G4" i="7"/>
  <c r="G5" i="6"/>
  <c r="R5" i="6" s="1"/>
  <c r="R4" i="6"/>
  <c r="L4" i="6" s="1"/>
  <c r="K2" i="13" s="1"/>
  <c r="G4" i="6"/>
  <c r="G6" i="6"/>
  <c r="R6" i="6" s="1"/>
  <c r="L6" i="6" s="1"/>
  <c r="K4" i="13" s="1"/>
  <c r="F6" i="12"/>
  <c r="I6" i="12" s="1"/>
  <c r="E6" i="12"/>
  <c r="P6" i="12" s="1"/>
  <c r="D6" i="12"/>
  <c r="C6" i="12"/>
  <c r="B6" i="12"/>
  <c r="F5" i="12"/>
  <c r="I5" i="12" s="1"/>
  <c r="E5" i="12"/>
  <c r="P5" i="12" s="1"/>
  <c r="D5" i="12"/>
  <c r="C5" i="12"/>
  <c r="B5" i="12"/>
  <c r="F4" i="12"/>
  <c r="I4" i="12" s="1"/>
  <c r="E4" i="12"/>
  <c r="P4" i="12" s="1"/>
  <c r="D4" i="12"/>
  <c r="C4" i="12"/>
  <c r="B4" i="12"/>
  <c r="F3" i="11"/>
  <c r="F2" i="11"/>
  <c r="D4" i="10"/>
  <c r="D3" i="10"/>
  <c r="F7" i="8"/>
  <c r="Q7" i="8" s="1"/>
  <c r="E7" i="8"/>
  <c r="D7" i="8"/>
  <c r="C7" i="8"/>
  <c r="B7" i="8"/>
  <c r="F6" i="8"/>
  <c r="Q6" i="8" s="1"/>
  <c r="E6" i="8"/>
  <c r="D6" i="8"/>
  <c r="C6" i="8"/>
  <c r="B6" i="8"/>
  <c r="F5" i="8"/>
  <c r="Q5" i="8" s="1"/>
  <c r="Q4" i="8" s="1"/>
  <c r="E5" i="8"/>
  <c r="D5" i="8"/>
  <c r="C5" i="8"/>
  <c r="B5" i="8"/>
  <c r="F6" i="9"/>
  <c r="I6" i="9" s="1"/>
  <c r="E6" i="9"/>
  <c r="D6" i="9"/>
  <c r="C6" i="9"/>
  <c r="B6" i="9"/>
  <c r="F5" i="9"/>
  <c r="I5" i="9" s="1"/>
  <c r="E5" i="9"/>
  <c r="D5" i="9"/>
  <c r="C5" i="9"/>
  <c r="B5" i="9"/>
  <c r="F4" i="9"/>
  <c r="I4" i="9" s="1"/>
  <c r="E4" i="9"/>
  <c r="D4" i="9"/>
  <c r="C4" i="9"/>
  <c r="B4" i="9"/>
  <c r="F6" i="7"/>
  <c r="I6" i="7" s="1"/>
  <c r="E6" i="7"/>
  <c r="D6" i="7"/>
  <c r="C6" i="7"/>
  <c r="B6" i="7"/>
  <c r="F5" i="7"/>
  <c r="I5" i="7" s="1"/>
  <c r="E5" i="7"/>
  <c r="D5" i="7"/>
  <c r="C5" i="7"/>
  <c r="B5" i="7"/>
  <c r="F4" i="7"/>
  <c r="I4" i="7" s="1"/>
  <c r="E4" i="7"/>
  <c r="D4" i="7"/>
  <c r="C4" i="7"/>
  <c r="B4" i="7"/>
  <c r="F6" i="6"/>
  <c r="I6" i="6" s="1"/>
  <c r="E6" i="6"/>
  <c r="D6" i="6"/>
  <c r="C6" i="6"/>
  <c r="B6" i="6"/>
  <c r="F5" i="6"/>
  <c r="I5" i="6" s="1"/>
  <c r="E5" i="6"/>
  <c r="D5" i="6"/>
  <c r="C5" i="6"/>
  <c r="B5" i="6"/>
  <c r="F4" i="6"/>
  <c r="I4" i="6" s="1"/>
  <c r="E4" i="6"/>
  <c r="D4" i="6"/>
  <c r="C4" i="6"/>
  <c r="B4" i="6"/>
  <c r="F18" i="3"/>
  <c r="F17" i="3"/>
  <c r="F16" i="3"/>
  <c r="F15" i="3"/>
  <c r="F14" i="3"/>
  <c r="F13" i="3"/>
  <c r="F12" i="3"/>
  <c r="F11" i="3"/>
  <c r="F10" i="3"/>
  <c r="F9" i="3"/>
  <c r="F8" i="3"/>
  <c r="F7" i="3"/>
  <c r="I61" i="3"/>
  <c r="D61" i="3" s="1"/>
  <c r="I52" i="3"/>
  <c r="I62" i="3" s="1"/>
  <c r="D62" i="3" s="1"/>
  <c r="I51" i="3"/>
  <c r="I50" i="3"/>
  <c r="I60" i="3" s="1"/>
  <c r="D60" i="3" s="1"/>
  <c r="I49" i="3"/>
  <c r="I59" i="3" s="1"/>
  <c r="D59" i="3" s="1"/>
  <c r="I48" i="3"/>
  <c r="D48" i="3" s="1"/>
  <c r="I47" i="3"/>
  <c r="D47" i="3" s="1"/>
  <c r="I46" i="3"/>
  <c r="I56" i="3" s="1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36" i="3"/>
  <c r="D31" i="3"/>
  <c r="D27" i="3"/>
  <c r="D51" i="3"/>
  <c r="D49" i="3"/>
  <c r="D46" i="3"/>
  <c r="D42" i="3"/>
  <c r="D41" i="3"/>
  <c r="D40" i="3"/>
  <c r="D39" i="3"/>
  <c r="D38" i="3"/>
  <c r="D37" i="3"/>
  <c r="E32" i="3"/>
  <c r="D32" i="3"/>
  <c r="E31" i="3"/>
  <c r="E30" i="3"/>
  <c r="D30" i="3"/>
  <c r="E29" i="3"/>
  <c r="D29" i="3"/>
  <c r="E28" i="3"/>
  <c r="D28" i="3"/>
  <c r="E27" i="3"/>
  <c r="E26" i="3"/>
  <c r="D26" i="3"/>
  <c r="C12" i="5"/>
  <c r="H17" i="5" s="1"/>
  <c r="C11" i="5"/>
  <c r="G17" i="5" s="1"/>
  <c r="C10" i="5"/>
  <c r="F17" i="5" s="1"/>
  <c r="C9" i="5"/>
  <c r="E17" i="5" s="1"/>
  <c r="C8" i="5"/>
  <c r="D17" i="5" s="1"/>
  <c r="C7" i="5"/>
  <c r="C17" i="5" s="1"/>
  <c r="C6" i="5"/>
  <c r="B17" i="5" s="1"/>
  <c r="I4" i="1"/>
  <c r="I5" i="1"/>
  <c r="I6" i="1"/>
  <c r="F17" i="2"/>
  <c r="F16" i="2"/>
  <c r="F15" i="2"/>
  <c r="F14" i="2"/>
  <c r="F13" i="2"/>
  <c r="F12" i="2"/>
  <c r="F11" i="2"/>
  <c r="F10" i="2"/>
  <c r="F9" i="2"/>
  <c r="F8" i="2"/>
  <c r="F7" i="2"/>
  <c r="F6" i="2"/>
  <c r="H6" i="1"/>
  <c r="H7" i="8" s="1"/>
  <c r="H5" i="1"/>
  <c r="G3" i="13" s="1"/>
  <c r="H4" i="1"/>
  <c r="G2" i="13" s="1"/>
  <c r="R4" i="8" l="1"/>
  <c r="P4" i="8"/>
  <c r="V8" i="8"/>
  <c r="V10" i="8"/>
  <c r="V12" i="8"/>
  <c r="V14" i="8"/>
  <c r="V16" i="8"/>
  <c r="V18" i="8"/>
  <c r="U20" i="8"/>
  <c r="U22" i="8"/>
  <c r="U24" i="8"/>
  <c r="V7" i="8"/>
  <c r="V9" i="8"/>
  <c r="V6" i="8"/>
  <c r="V5" i="8"/>
  <c r="F4" i="8"/>
  <c r="V11" i="8"/>
  <c r="V13" i="8"/>
  <c r="V15" i="8"/>
  <c r="V17" i="8"/>
  <c r="V19" i="8"/>
  <c r="U21" i="8"/>
  <c r="U23" i="8"/>
  <c r="H7" i="7"/>
  <c r="V7" i="7" s="1"/>
  <c r="H18" i="7"/>
  <c r="H22" i="7"/>
  <c r="G4" i="13"/>
  <c r="G12" i="13"/>
  <c r="H22" i="12"/>
  <c r="U22" i="12" s="1"/>
  <c r="G20" i="13"/>
  <c r="H22" i="8"/>
  <c r="H40" i="6"/>
  <c r="H35" i="6"/>
  <c r="H56" i="9"/>
  <c r="H84" i="6"/>
  <c r="W84" i="6" s="1"/>
  <c r="H115" i="6"/>
  <c r="AB7" i="9"/>
  <c r="M7" i="9" s="1"/>
  <c r="T7" i="9" s="1"/>
  <c r="V5" i="13" s="1"/>
  <c r="Z7" i="9"/>
  <c r="H11" i="12"/>
  <c r="H24" i="8"/>
  <c r="G5" i="13"/>
  <c r="G13" i="13"/>
  <c r="H5" i="8"/>
  <c r="G6" i="13"/>
  <c r="G14" i="13"/>
  <c r="H16" i="6"/>
  <c r="U16" i="6" s="1"/>
  <c r="H15" i="6"/>
  <c r="S15" i="6" s="1"/>
  <c r="H6" i="8"/>
  <c r="G7" i="13"/>
  <c r="G15" i="13"/>
  <c r="L4" i="12"/>
  <c r="Q2" i="13" s="1"/>
  <c r="W7" i="7"/>
  <c r="O7" i="7" s="1"/>
  <c r="G8" i="13"/>
  <c r="G16" i="13"/>
  <c r="L5" i="12"/>
  <c r="Q3" i="13" s="1"/>
  <c r="G9" i="13"/>
  <c r="G17" i="13"/>
  <c r="L6" i="12"/>
  <c r="Q4" i="13" s="1"/>
  <c r="H14" i="8"/>
  <c r="G10" i="13"/>
  <c r="G18" i="13"/>
  <c r="H15" i="12"/>
  <c r="N15" i="12" s="1"/>
  <c r="H51" i="6"/>
  <c r="U51" i="6" s="1"/>
  <c r="H55" i="6"/>
  <c r="W55" i="6" s="1"/>
  <c r="H59" i="6"/>
  <c r="W59" i="6" s="1"/>
  <c r="H75" i="6"/>
  <c r="H108" i="6"/>
  <c r="H112" i="6"/>
  <c r="U112" i="6" s="1"/>
  <c r="H7" i="12"/>
  <c r="H70" i="12"/>
  <c r="S70" i="12" s="1"/>
  <c r="H78" i="12"/>
  <c r="R78" i="12" s="1"/>
  <c r="X7" i="7"/>
  <c r="AA7" i="9"/>
  <c r="H70" i="6"/>
  <c r="H82" i="6"/>
  <c r="V82" i="6" s="1"/>
  <c r="H90" i="6"/>
  <c r="U90" i="6" s="1"/>
  <c r="H103" i="6"/>
  <c r="W103" i="6" s="1"/>
  <c r="T15" i="6"/>
  <c r="R7" i="7"/>
  <c r="AC7" i="9"/>
  <c r="H12" i="7"/>
  <c r="H16" i="7"/>
  <c r="V16" i="7" s="1"/>
  <c r="N16" i="7" s="1"/>
  <c r="H61" i="7"/>
  <c r="X61" i="7" s="1"/>
  <c r="P61" i="7" s="1"/>
  <c r="H77" i="7"/>
  <c r="W77" i="7" s="1"/>
  <c r="O77" i="7" s="1"/>
  <c r="H113" i="7"/>
  <c r="R113" i="7" s="1"/>
  <c r="J113" i="7" s="1"/>
  <c r="H71" i="9"/>
  <c r="AA71" i="9" s="1"/>
  <c r="L71" i="9" s="1"/>
  <c r="S71" i="9" s="1"/>
  <c r="H75" i="9"/>
  <c r="Z75" i="9" s="1"/>
  <c r="K75" i="9" s="1"/>
  <c r="R75" i="9" s="1"/>
  <c r="H79" i="9"/>
  <c r="H83" i="9"/>
  <c r="H124" i="9"/>
  <c r="AE124" i="9" s="1"/>
  <c r="S7" i="7"/>
  <c r="K7" i="7" s="1"/>
  <c r="AD7" i="9"/>
  <c r="O7" i="9" s="1"/>
  <c r="V7" i="9" s="1"/>
  <c r="X5" i="13" s="1"/>
  <c r="H41" i="6"/>
  <c r="S41" i="6" s="1"/>
  <c r="H49" i="6"/>
  <c r="Q49" i="6" s="1"/>
  <c r="K49" i="6" s="1"/>
  <c r="H77" i="6"/>
  <c r="W77" i="6" s="1"/>
  <c r="H81" i="6"/>
  <c r="H89" i="6"/>
  <c r="Q89" i="6" s="1"/>
  <c r="K89" i="6" s="1"/>
  <c r="H93" i="6"/>
  <c r="T7" i="7"/>
  <c r="AE7" i="9"/>
  <c r="P7" i="9" s="1"/>
  <c r="W7" i="9" s="1"/>
  <c r="Y5" i="13" s="1"/>
  <c r="H7" i="6"/>
  <c r="H68" i="7"/>
  <c r="X68" i="7" s="1"/>
  <c r="P68" i="7" s="1"/>
  <c r="H120" i="7"/>
  <c r="X120" i="7" s="1"/>
  <c r="P120" i="7" s="1"/>
  <c r="H70" i="9"/>
  <c r="H90" i="9"/>
  <c r="AB90" i="9" s="1"/>
  <c r="M90" i="9" s="1"/>
  <c r="T90" i="9" s="1"/>
  <c r="H115" i="9"/>
  <c r="U7" i="7"/>
  <c r="H60" i="6"/>
  <c r="H64" i="6"/>
  <c r="U64" i="6" s="1"/>
  <c r="H68" i="6"/>
  <c r="W68" i="6" s="1"/>
  <c r="H76" i="6"/>
  <c r="W76" i="6" s="1"/>
  <c r="H92" i="6"/>
  <c r="H105" i="6"/>
  <c r="W105" i="6" s="1"/>
  <c r="H87" i="12"/>
  <c r="H91" i="12"/>
  <c r="R91" i="12" s="1"/>
  <c r="Y7" i="9"/>
  <c r="J7" i="9" s="1"/>
  <c r="Q7" i="9" s="1"/>
  <c r="S5" i="13" s="1"/>
  <c r="U40" i="6"/>
  <c r="T40" i="6"/>
  <c r="S40" i="6"/>
  <c r="Q40" i="6"/>
  <c r="V40" i="6"/>
  <c r="W40" i="6"/>
  <c r="V35" i="6"/>
  <c r="S35" i="6"/>
  <c r="Q35" i="6"/>
  <c r="K35" i="6" s="1"/>
  <c r="W35" i="6"/>
  <c r="U35" i="6"/>
  <c r="T35" i="6"/>
  <c r="V39" i="6"/>
  <c r="S39" i="6"/>
  <c r="Q39" i="6"/>
  <c r="W82" i="6"/>
  <c r="V77" i="7"/>
  <c r="N77" i="7" s="1"/>
  <c r="R77" i="7"/>
  <c r="J77" i="7" s="1"/>
  <c r="T77" i="7"/>
  <c r="H123" i="6"/>
  <c r="H25" i="12"/>
  <c r="H53" i="12"/>
  <c r="H107" i="12"/>
  <c r="H16" i="9"/>
  <c r="H103" i="9"/>
  <c r="H107" i="9"/>
  <c r="H111" i="9"/>
  <c r="U15" i="6"/>
  <c r="M15" i="6" s="1"/>
  <c r="L13" i="13" s="1"/>
  <c r="T55" i="6"/>
  <c r="T70" i="6"/>
  <c r="W70" i="6"/>
  <c r="V70" i="6"/>
  <c r="N112" i="12"/>
  <c r="U112" i="12"/>
  <c r="T112" i="12"/>
  <c r="S112" i="12"/>
  <c r="Q112" i="12"/>
  <c r="R112" i="12"/>
  <c r="U61" i="7"/>
  <c r="M61" i="7" s="1"/>
  <c r="T61" i="7"/>
  <c r="L61" i="7" s="1"/>
  <c r="Z56" i="9"/>
  <c r="Y56" i="9"/>
  <c r="AE56" i="9"/>
  <c r="AD56" i="9"/>
  <c r="O56" i="9" s="1"/>
  <c r="V56" i="9" s="1"/>
  <c r="AC56" i="9"/>
  <c r="N56" i="9" s="1"/>
  <c r="U56" i="9" s="1"/>
  <c r="AB56" i="9"/>
  <c r="AA56" i="9"/>
  <c r="Q77" i="6"/>
  <c r="K77" i="6" s="1"/>
  <c r="Q81" i="6"/>
  <c r="W81" i="6"/>
  <c r="V81" i="6"/>
  <c r="U81" i="6"/>
  <c r="M81" i="6" s="1"/>
  <c r="T81" i="6"/>
  <c r="V89" i="6"/>
  <c r="T89" i="6"/>
  <c r="N89" i="6" s="1"/>
  <c r="Q93" i="6"/>
  <c r="K93" i="6" s="1"/>
  <c r="W93" i="6"/>
  <c r="V93" i="6"/>
  <c r="U93" i="6"/>
  <c r="T93" i="6"/>
  <c r="N93" i="6" s="1"/>
  <c r="Q22" i="12"/>
  <c r="K22" i="12" s="1"/>
  <c r="T78" i="12"/>
  <c r="W68" i="7"/>
  <c r="O68" i="7" s="1"/>
  <c r="S68" i="7"/>
  <c r="K68" i="7" s="1"/>
  <c r="AE70" i="9"/>
  <c r="P70" i="9" s="1"/>
  <c r="W70" i="9" s="1"/>
  <c r="AD70" i="9"/>
  <c r="AC70" i="9"/>
  <c r="AB70" i="9"/>
  <c r="M70" i="9" s="1"/>
  <c r="T70" i="9" s="1"/>
  <c r="AA70" i="9"/>
  <c r="L70" i="9" s="1"/>
  <c r="S70" i="9" s="1"/>
  <c r="Z70" i="9"/>
  <c r="K70" i="9" s="1"/>
  <c r="R70" i="9" s="1"/>
  <c r="Y70" i="9"/>
  <c r="J70" i="9" s="1"/>
  <c r="Q70" i="9" s="1"/>
  <c r="Z90" i="9"/>
  <c r="AE90" i="9"/>
  <c r="AD90" i="9"/>
  <c r="AC90" i="9"/>
  <c r="N90" i="9" s="1"/>
  <c r="U90" i="9" s="1"/>
  <c r="AC115" i="9"/>
  <c r="AB115" i="9"/>
  <c r="AA115" i="9"/>
  <c r="Z115" i="9"/>
  <c r="Y115" i="9"/>
  <c r="AE115" i="9"/>
  <c r="P115" i="9" s="1"/>
  <c r="W115" i="9" s="1"/>
  <c r="AD115" i="9"/>
  <c r="O115" i="9" s="1"/>
  <c r="V115" i="9" s="1"/>
  <c r="V15" i="6"/>
  <c r="U55" i="6"/>
  <c r="T59" i="6"/>
  <c r="Q70" i="6"/>
  <c r="AD71" i="9"/>
  <c r="O71" i="9" s="1"/>
  <c r="V71" i="9" s="1"/>
  <c r="AC71" i="9"/>
  <c r="N71" i="9" s="1"/>
  <c r="U71" i="9" s="1"/>
  <c r="AD124" i="9"/>
  <c r="AC124" i="9"/>
  <c r="AB124" i="9"/>
  <c r="M124" i="9" s="1"/>
  <c r="T124" i="9" s="1"/>
  <c r="AA124" i="9"/>
  <c r="Z124" i="9"/>
  <c r="K124" i="9" s="1"/>
  <c r="R124" i="9" s="1"/>
  <c r="Y124" i="9"/>
  <c r="J124" i="9" s="1"/>
  <c r="Q124" i="9" s="1"/>
  <c r="H14" i="6"/>
  <c r="H62" i="12"/>
  <c r="H106" i="12"/>
  <c r="H47" i="7"/>
  <c r="U76" i="7"/>
  <c r="W76" i="7"/>
  <c r="O76" i="7" s="1"/>
  <c r="V76" i="7"/>
  <c r="N76" i="7" s="1"/>
  <c r="S76" i="7"/>
  <c r="K76" i="7" s="1"/>
  <c r="X76" i="7"/>
  <c r="P76" i="7" s="1"/>
  <c r="R76" i="7"/>
  <c r="T76" i="7"/>
  <c r="H19" i="9"/>
  <c r="H36" i="9"/>
  <c r="H44" i="9"/>
  <c r="H57" i="9"/>
  <c r="H98" i="9"/>
  <c r="W15" i="6"/>
  <c r="U59" i="6"/>
  <c r="S70" i="6"/>
  <c r="V84" i="6"/>
  <c r="AC83" i="9"/>
  <c r="N83" i="9" s="1"/>
  <c r="U83" i="9" s="1"/>
  <c r="AB83" i="9"/>
  <c r="AA83" i="9"/>
  <c r="L83" i="9" s="1"/>
  <c r="S83" i="9" s="1"/>
  <c r="Z83" i="9"/>
  <c r="K83" i="9" s="1"/>
  <c r="R83" i="9" s="1"/>
  <c r="Y83" i="9"/>
  <c r="AE83" i="9"/>
  <c r="AD83" i="9"/>
  <c r="U68" i="6"/>
  <c r="T68" i="6"/>
  <c r="N68" i="6" s="1"/>
  <c r="U92" i="6"/>
  <c r="T92" i="6"/>
  <c r="N92" i="6" s="1"/>
  <c r="S92" i="6"/>
  <c r="Q92" i="6"/>
  <c r="Q105" i="6"/>
  <c r="V105" i="6"/>
  <c r="U105" i="6"/>
  <c r="T105" i="6"/>
  <c r="N105" i="6" s="1"/>
  <c r="V115" i="6"/>
  <c r="U115" i="6"/>
  <c r="T115" i="6"/>
  <c r="S115" i="6"/>
  <c r="M115" i="6" s="1"/>
  <c r="Q115" i="6"/>
  <c r="R15" i="12"/>
  <c r="T69" i="12"/>
  <c r="S69" i="12"/>
  <c r="Q69" i="12"/>
  <c r="R69" i="12"/>
  <c r="U69" i="12"/>
  <c r="N69" i="12"/>
  <c r="T77" i="12"/>
  <c r="S77" i="12"/>
  <c r="Q77" i="12"/>
  <c r="R77" i="12"/>
  <c r="U77" i="12"/>
  <c r="N77" i="12"/>
  <c r="N81" i="12"/>
  <c r="U81" i="12"/>
  <c r="Q81" i="12"/>
  <c r="T81" i="12"/>
  <c r="S81" i="12"/>
  <c r="R81" i="12"/>
  <c r="T85" i="12"/>
  <c r="S85" i="12"/>
  <c r="Q85" i="12"/>
  <c r="K85" i="12" s="1"/>
  <c r="N85" i="12"/>
  <c r="U85" i="12"/>
  <c r="R85" i="12"/>
  <c r="T18" i="7"/>
  <c r="R18" i="7"/>
  <c r="J18" i="7" s="1"/>
  <c r="X18" i="7"/>
  <c r="P18" i="7" s="1"/>
  <c r="U18" i="7"/>
  <c r="M18" i="7" s="1"/>
  <c r="S18" i="7"/>
  <c r="K18" i="7" s="1"/>
  <c r="W18" i="7"/>
  <c r="O18" i="7" s="1"/>
  <c r="V18" i="7"/>
  <c r="X22" i="7"/>
  <c r="V22" i="7"/>
  <c r="U22" i="7"/>
  <c r="M22" i="7" s="1"/>
  <c r="W22" i="7"/>
  <c r="O22" i="7" s="1"/>
  <c r="R22" i="7"/>
  <c r="J22" i="7" s="1"/>
  <c r="T22" i="7"/>
  <c r="L22" i="7" s="1"/>
  <c r="W30" i="7"/>
  <c r="O30" i="7" s="1"/>
  <c r="V30" i="7"/>
  <c r="T30" i="7"/>
  <c r="S30" i="7"/>
  <c r="X30" i="7"/>
  <c r="P30" i="7" s="1"/>
  <c r="U30" i="7"/>
  <c r="R30" i="7"/>
  <c r="H51" i="7"/>
  <c r="H59" i="7"/>
  <c r="T83" i="7"/>
  <c r="S83" i="7"/>
  <c r="X83" i="7"/>
  <c r="W83" i="7"/>
  <c r="O83" i="7" s="1"/>
  <c r="V83" i="7"/>
  <c r="N83" i="7" s="1"/>
  <c r="R83" i="7"/>
  <c r="J83" i="7" s="1"/>
  <c r="U83" i="7"/>
  <c r="M83" i="7" s="1"/>
  <c r="T99" i="7"/>
  <c r="L99" i="7" s="1"/>
  <c r="S99" i="7"/>
  <c r="X99" i="7"/>
  <c r="V99" i="7"/>
  <c r="W99" i="7"/>
  <c r="O99" i="7" s="1"/>
  <c r="U99" i="7"/>
  <c r="R99" i="7"/>
  <c r="AA65" i="9"/>
  <c r="Z65" i="9"/>
  <c r="K65" i="9" s="1"/>
  <c r="R65" i="9" s="1"/>
  <c r="Y65" i="9"/>
  <c r="J65" i="9" s="1"/>
  <c r="Q65" i="9" s="1"/>
  <c r="AE65" i="9"/>
  <c r="AD65" i="9"/>
  <c r="AC65" i="9"/>
  <c r="N65" i="9" s="1"/>
  <c r="U65" i="9" s="1"/>
  <c r="AB65" i="9"/>
  <c r="AE93" i="9"/>
  <c r="AD93" i="9"/>
  <c r="O93" i="9" s="1"/>
  <c r="V93" i="9" s="1"/>
  <c r="AC93" i="9"/>
  <c r="N93" i="9" s="1"/>
  <c r="U93" i="9" s="1"/>
  <c r="AB93" i="9"/>
  <c r="AA93" i="9"/>
  <c r="Z93" i="9"/>
  <c r="Y93" i="9"/>
  <c r="J93" i="9" s="1"/>
  <c r="Q93" i="9" s="1"/>
  <c r="Y95" i="9"/>
  <c r="AE95" i="9"/>
  <c r="P95" i="9" s="1"/>
  <c r="W95" i="9" s="1"/>
  <c r="AD95" i="9"/>
  <c r="O95" i="9" s="1"/>
  <c r="V95" i="9" s="1"/>
  <c r="AC95" i="9"/>
  <c r="N95" i="9" s="1"/>
  <c r="U95" i="9" s="1"/>
  <c r="AB95" i="9"/>
  <c r="M95" i="9" s="1"/>
  <c r="T95" i="9" s="1"/>
  <c r="AA95" i="9"/>
  <c r="Z95" i="9"/>
  <c r="U70" i="6"/>
  <c r="M70" i="6" s="1"/>
  <c r="S81" i="6"/>
  <c r="T90" i="6"/>
  <c r="N90" i="6" s="1"/>
  <c r="W90" i="6"/>
  <c r="O90" i="6" s="1"/>
  <c r="V90" i="6"/>
  <c r="S16" i="7"/>
  <c r="K16" i="7" s="1"/>
  <c r="W113" i="7"/>
  <c r="AA75" i="9"/>
  <c r="L75" i="9" s="1"/>
  <c r="S75" i="9" s="1"/>
  <c r="Z112" i="9"/>
  <c r="K112" i="9" s="1"/>
  <c r="R112" i="9" s="1"/>
  <c r="Y112" i="9"/>
  <c r="AE112" i="9"/>
  <c r="AD112" i="9"/>
  <c r="O112" i="9" s="1"/>
  <c r="V112" i="9" s="1"/>
  <c r="AC112" i="9"/>
  <c r="N112" i="9" s="1"/>
  <c r="U112" i="9" s="1"/>
  <c r="AB112" i="9"/>
  <c r="AA112" i="9"/>
  <c r="L112" i="9" s="1"/>
  <c r="S112" i="9" s="1"/>
  <c r="U60" i="6"/>
  <c r="T60" i="6"/>
  <c r="S60" i="6"/>
  <c r="Q60" i="6"/>
  <c r="H17" i="6"/>
  <c r="H29" i="6"/>
  <c r="U84" i="6"/>
  <c r="T84" i="6"/>
  <c r="S84" i="6"/>
  <c r="M84" i="6" s="1"/>
  <c r="Q84" i="6"/>
  <c r="K84" i="6" s="1"/>
  <c r="H35" i="12"/>
  <c r="H55" i="12"/>
  <c r="H59" i="12"/>
  <c r="H105" i="12"/>
  <c r="H109" i="12"/>
  <c r="H114" i="12"/>
  <c r="H118" i="12"/>
  <c r="H46" i="7"/>
  <c r="T115" i="7"/>
  <c r="L115" i="7" s="1"/>
  <c r="S115" i="7"/>
  <c r="X115" i="7"/>
  <c r="P115" i="7" s="1"/>
  <c r="V115" i="7"/>
  <c r="R115" i="7"/>
  <c r="W115" i="7"/>
  <c r="O115" i="7" s="1"/>
  <c r="U115" i="7"/>
  <c r="M115" i="7" s="1"/>
  <c r="H123" i="7"/>
  <c r="H31" i="9"/>
  <c r="H97" i="9"/>
  <c r="H101" i="9"/>
  <c r="S16" i="6"/>
  <c r="T39" i="6"/>
  <c r="V60" i="6"/>
  <c r="Q82" i="6"/>
  <c r="K82" i="6" s="1"/>
  <c r="V92" i="6"/>
  <c r="U87" i="12"/>
  <c r="S87" i="12"/>
  <c r="T87" i="12"/>
  <c r="R87" i="12"/>
  <c r="Q87" i="12"/>
  <c r="N87" i="12"/>
  <c r="AC59" i="9"/>
  <c r="N59" i="9" s="1"/>
  <c r="U59" i="9" s="1"/>
  <c r="AB59" i="9"/>
  <c r="AA59" i="9"/>
  <c r="Z59" i="9"/>
  <c r="Y59" i="9"/>
  <c r="J59" i="9" s="1"/>
  <c r="Q59" i="9" s="1"/>
  <c r="AE59" i="9"/>
  <c r="AD59" i="9"/>
  <c r="V59" i="6"/>
  <c r="O59" i="6" s="1"/>
  <c r="S59" i="6"/>
  <c r="Q59" i="6"/>
  <c r="W108" i="6"/>
  <c r="V108" i="6"/>
  <c r="U108" i="6"/>
  <c r="T108" i="6"/>
  <c r="N108" i="6" s="1"/>
  <c r="S108" i="6"/>
  <c r="Q108" i="6"/>
  <c r="K108" i="6" s="1"/>
  <c r="R11" i="12"/>
  <c r="Q11" i="12"/>
  <c r="N11" i="12"/>
  <c r="U11" i="12"/>
  <c r="T11" i="12"/>
  <c r="W21" i="7"/>
  <c r="O21" i="7" s="1"/>
  <c r="U21" i="7"/>
  <c r="M21" i="7" s="1"/>
  <c r="T21" i="7"/>
  <c r="V21" i="7"/>
  <c r="S21" i="7"/>
  <c r="K21" i="7" s="1"/>
  <c r="R21" i="7"/>
  <c r="J21" i="7" s="1"/>
  <c r="X21" i="7"/>
  <c r="P21" i="7" s="1"/>
  <c r="V29" i="7"/>
  <c r="U29" i="7"/>
  <c r="M29" i="7" s="1"/>
  <c r="S29" i="7"/>
  <c r="K29" i="7" s="1"/>
  <c r="X29" i="7"/>
  <c r="P29" i="7" s="1"/>
  <c r="W29" i="7"/>
  <c r="T29" i="7"/>
  <c r="L29" i="7" s="1"/>
  <c r="R29" i="7"/>
  <c r="R33" i="7"/>
  <c r="W33" i="7"/>
  <c r="O33" i="7" s="1"/>
  <c r="X33" i="7"/>
  <c r="P33" i="7" s="1"/>
  <c r="U33" i="7"/>
  <c r="M33" i="7" s="1"/>
  <c r="T33" i="7"/>
  <c r="L33" i="7" s="1"/>
  <c r="V33" i="7"/>
  <c r="N33" i="7" s="1"/>
  <c r="S33" i="7"/>
  <c r="K33" i="7" s="1"/>
  <c r="S74" i="7"/>
  <c r="W74" i="7"/>
  <c r="V74" i="7"/>
  <c r="N74" i="7" s="1"/>
  <c r="U74" i="7"/>
  <c r="M74" i="7" s="1"/>
  <c r="T74" i="7"/>
  <c r="R74" i="7"/>
  <c r="X74" i="7"/>
  <c r="Q15" i="6"/>
  <c r="K15" i="6" s="1"/>
  <c r="J13" i="13" s="1"/>
  <c r="U39" i="6"/>
  <c r="W60" i="6"/>
  <c r="O60" i="6" s="1"/>
  <c r="S82" i="6"/>
  <c r="M82" i="6" s="1"/>
  <c r="S89" i="6"/>
  <c r="W92" i="6"/>
  <c r="S105" i="6"/>
  <c r="M105" i="6" s="1"/>
  <c r="W115" i="6"/>
  <c r="S11" i="12"/>
  <c r="T103" i="6"/>
  <c r="V12" i="7"/>
  <c r="T12" i="7"/>
  <c r="L12" i="7" s="1"/>
  <c r="S12" i="7"/>
  <c r="U12" i="7"/>
  <c r="M12" i="7" s="1"/>
  <c r="R12" i="7"/>
  <c r="J12" i="7" s="1"/>
  <c r="W12" i="7"/>
  <c r="O12" i="7" s="1"/>
  <c r="X12" i="7"/>
  <c r="P12" i="7" s="1"/>
  <c r="Y79" i="9"/>
  <c r="AE79" i="9"/>
  <c r="AD79" i="9"/>
  <c r="AC79" i="9"/>
  <c r="AB79" i="9"/>
  <c r="M79" i="9" s="1"/>
  <c r="T79" i="9" s="1"/>
  <c r="AA79" i="9"/>
  <c r="L79" i="9" s="1"/>
  <c r="S79" i="9" s="1"/>
  <c r="Z79" i="9"/>
  <c r="K79" i="9" s="1"/>
  <c r="R79" i="9" s="1"/>
  <c r="S90" i="6"/>
  <c r="M90" i="6" s="1"/>
  <c r="V55" i="6"/>
  <c r="S55" i="6"/>
  <c r="Q55" i="6"/>
  <c r="V75" i="6"/>
  <c r="S75" i="6"/>
  <c r="Q75" i="6"/>
  <c r="K75" i="6" s="1"/>
  <c r="W112" i="6"/>
  <c r="V112" i="6"/>
  <c r="S112" i="6"/>
  <c r="H8" i="6"/>
  <c r="V8" i="6" s="1"/>
  <c r="H12" i="6"/>
  <c r="H20" i="6"/>
  <c r="H28" i="6"/>
  <c r="H95" i="6"/>
  <c r="H38" i="12"/>
  <c r="H42" i="12"/>
  <c r="H54" i="12"/>
  <c r="H58" i="12"/>
  <c r="H110" i="12"/>
  <c r="H117" i="12"/>
  <c r="H34" i="9"/>
  <c r="H38" i="9"/>
  <c r="W39" i="6"/>
  <c r="U75" i="6"/>
  <c r="U82" i="6"/>
  <c r="Q90" i="6"/>
  <c r="K90" i="6" s="1"/>
  <c r="S93" i="6"/>
  <c r="S22" i="7"/>
  <c r="H8" i="9"/>
  <c r="R52" i="6"/>
  <c r="L52" i="6" s="1"/>
  <c r="R56" i="6"/>
  <c r="L56" i="6" s="1"/>
  <c r="R60" i="6"/>
  <c r="L60" i="6" s="1"/>
  <c r="R64" i="6"/>
  <c r="L64" i="6" s="1"/>
  <c r="R68" i="6"/>
  <c r="L68" i="6" s="1"/>
  <c r="R72" i="6"/>
  <c r="L72" i="6" s="1"/>
  <c r="R122" i="6"/>
  <c r="L122" i="6" s="1"/>
  <c r="O52" i="12"/>
  <c r="L52" i="12" s="1"/>
  <c r="O60" i="12"/>
  <c r="L60" i="12" s="1"/>
  <c r="O65" i="12"/>
  <c r="L65" i="12" s="1"/>
  <c r="O106" i="12"/>
  <c r="L106" i="12" s="1"/>
  <c r="O110" i="12"/>
  <c r="L110" i="12" s="1"/>
  <c r="O115" i="12"/>
  <c r="L115" i="12" s="1"/>
  <c r="O119" i="12"/>
  <c r="L119" i="12" s="1"/>
  <c r="O123" i="12"/>
  <c r="L123" i="12" s="1"/>
  <c r="R17" i="6"/>
  <c r="L17" i="6" s="1"/>
  <c r="K15" i="13" s="1"/>
  <c r="R39" i="6"/>
  <c r="L39" i="6" s="1"/>
  <c r="R48" i="6"/>
  <c r="L48" i="6" s="1"/>
  <c r="R106" i="6"/>
  <c r="L106" i="6" s="1"/>
  <c r="R114" i="6"/>
  <c r="L114" i="6" s="1"/>
  <c r="O70" i="12"/>
  <c r="L70" i="12" s="1"/>
  <c r="O78" i="12"/>
  <c r="L78" i="12" s="1"/>
  <c r="O98" i="12"/>
  <c r="L98" i="12" s="1"/>
  <c r="R76" i="6"/>
  <c r="L76" i="6" s="1"/>
  <c r="R80" i="6"/>
  <c r="L80" i="6" s="1"/>
  <c r="R84" i="6"/>
  <c r="L84" i="6" s="1"/>
  <c r="R88" i="6"/>
  <c r="L88" i="6" s="1"/>
  <c r="R92" i="6"/>
  <c r="L92" i="6" s="1"/>
  <c r="O69" i="12"/>
  <c r="L69" i="12" s="1"/>
  <c r="O73" i="12"/>
  <c r="L73" i="12" s="1"/>
  <c r="O77" i="12"/>
  <c r="L77" i="12" s="1"/>
  <c r="O81" i="12"/>
  <c r="L81" i="12" s="1"/>
  <c r="O93" i="12"/>
  <c r="L93" i="12" s="1"/>
  <c r="O101" i="12"/>
  <c r="L101" i="12" s="1"/>
  <c r="R55" i="6"/>
  <c r="L55" i="6" s="1"/>
  <c r="L59" i="6"/>
  <c r="R63" i="6"/>
  <c r="L63" i="6" s="1"/>
  <c r="L67" i="6"/>
  <c r="R71" i="6"/>
  <c r="L71" i="6" s="1"/>
  <c r="R96" i="6"/>
  <c r="L96" i="6" s="1"/>
  <c r="L121" i="6"/>
  <c r="O55" i="12"/>
  <c r="L55" i="12" s="1"/>
  <c r="O105" i="12"/>
  <c r="L105" i="12" s="1"/>
  <c r="O109" i="12"/>
  <c r="L109" i="12" s="1"/>
  <c r="O114" i="12"/>
  <c r="L114" i="12" s="1"/>
  <c r="O122" i="12"/>
  <c r="L122" i="12" s="1"/>
  <c r="R12" i="6"/>
  <c r="L12" i="6" s="1"/>
  <c r="K10" i="13" s="1"/>
  <c r="R43" i="6"/>
  <c r="L43" i="6" s="1"/>
  <c r="R117" i="6"/>
  <c r="L117" i="6" s="1"/>
  <c r="O35" i="12"/>
  <c r="L35" i="12" s="1"/>
  <c r="O36" i="12"/>
  <c r="L36" i="12" s="1"/>
  <c r="O39" i="12"/>
  <c r="L39" i="12" s="1"/>
  <c r="O40" i="12"/>
  <c r="L40" i="12" s="1"/>
  <c r="O44" i="12"/>
  <c r="L44" i="12" s="1"/>
  <c r="O47" i="12"/>
  <c r="L47" i="12" s="1"/>
  <c r="O48" i="12"/>
  <c r="L48" i="12" s="1"/>
  <c r="O76" i="12"/>
  <c r="L76" i="12" s="1"/>
  <c r="O84" i="12"/>
  <c r="L84" i="12" s="1"/>
  <c r="R16" i="6"/>
  <c r="L16" i="6" s="1"/>
  <c r="K14" i="13" s="1"/>
  <c r="R58" i="6"/>
  <c r="L58" i="6" s="1"/>
  <c r="R66" i="6"/>
  <c r="L66" i="6" s="1"/>
  <c r="R74" i="6"/>
  <c r="L74" i="6" s="1"/>
  <c r="R116" i="6"/>
  <c r="L116" i="6" s="1"/>
  <c r="R120" i="6"/>
  <c r="L120" i="6" s="1"/>
  <c r="L34" i="12"/>
  <c r="L38" i="12"/>
  <c r="L46" i="12"/>
  <c r="L50" i="12"/>
  <c r="O58" i="12"/>
  <c r="L58" i="12" s="1"/>
  <c r="O62" i="12"/>
  <c r="L62" i="12" s="1"/>
  <c r="O63" i="12"/>
  <c r="L63" i="12" s="1"/>
  <c r="O67" i="12"/>
  <c r="L67" i="12" s="1"/>
  <c r="O104" i="12"/>
  <c r="L104" i="12" s="1"/>
  <c r="O108" i="12"/>
  <c r="L108" i="12" s="1"/>
  <c r="O113" i="12"/>
  <c r="L113" i="12" s="1"/>
  <c r="O121" i="12"/>
  <c r="L121" i="12" s="1"/>
  <c r="R91" i="6"/>
  <c r="L91" i="6" s="1"/>
  <c r="R44" i="6"/>
  <c r="L44" i="6" s="1"/>
  <c r="L81" i="6"/>
  <c r="R98" i="6"/>
  <c r="L98" i="6" s="1"/>
  <c r="L16" i="12"/>
  <c r="Q14" i="13" s="1"/>
  <c r="O74" i="12"/>
  <c r="L74" i="12" s="1"/>
  <c r="O94" i="12"/>
  <c r="L94" i="12" s="1"/>
  <c r="O102" i="12"/>
  <c r="L102" i="12" s="1"/>
  <c r="O111" i="12"/>
  <c r="L111" i="12" s="1"/>
  <c r="R89" i="6"/>
  <c r="L89" i="6" s="1"/>
  <c r="L83" i="6"/>
  <c r="R104" i="6"/>
  <c r="L104" i="6" s="1"/>
  <c r="O72" i="12"/>
  <c r="L72" i="12" s="1"/>
  <c r="O80" i="12"/>
  <c r="L80" i="12" s="1"/>
  <c r="O88" i="12"/>
  <c r="L88" i="12" s="1"/>
  <c r="O96" i="12"/>
  <c r="L96" i="12" s="1"/>
  <c r="R11" i="6"/>
  <c r="L11" i="6" s="1"/>
  <c r="K9" i="13" s="1"/>
  <c r="R36" i="6"/>
  <c r="L36" i="6" s="1"/>
  <c r="R82" i="6"/>
  <c r="L82" i="6" s="1"/>
  <c r="R90" i="6"/>
  <c r="L90" i="6" s="1"/>
  <c r="L99" i="6"/>
  <c r="L107" i="6"/>
  <c r="L11" i="12"/>
  <c r="Q9" i="13" s="1"/>
  <c r="L17" i="12"/>
  <c r="Q15" i="13" s="1"/>
  <c r="O71" i="12"/>
  <c r="L71" i="12" s="1"/>
  <c r="O75" i="12"/>
  <c r="L75" i="12" s="1"/>
  <c r="O79" i="12"/>
  <c r="L79" i="12" s="1"/>
  <c r="O87" i="12"/>
  <c r="L87" i="12" s="1"/>
  <c r="O91" i="12"/>
  <c r="L91" i="12" s="1"/>
  <c r="R51" i="6"/>
  <c r="L51" i="6" s="1"/>
  <c r="R115" i="6"/>
  <c r="L115" i="6" s="1"/>
  <c r="L37" i="6"/>
  <c r="R42" i="6"/>
  <c r="L42" i="6" s="1"/>
  <c r="R112" i="6"/>
  <c r="L112" i="6" s="1"/>
  <c r="L14" i="12"/>
  <c r="Q12" i="13" s="1"/>
  <c r="O100" i="12"/>
  <c r="L100" i="12" s="1"/>
  <c r="L35" i="6"/>
  <c r="R40" i="6"/>
  <c r="L40" i="6" s="1"/>
  <c r="L123" i="6"/>
  <c r="L33" i="12"/>
  <c r="L41" i="12"/>
  <c r="L45" i="12"/>
  <c r="L49" i="12"/>
  <c r="O53" i="12"/>
  <c r="L53" i="12" s="1"/>
  <c r="O57" i="12"/>
  <c r="L57" i="12" s="1"/>
  <c r="O61" i="12"/>
  <c r="L61" i="12" s="1"/>
  <c r="O66" i="12"/>
  <c r="L66" i="12" s="1"/>
  <c r="O103" i="12"/>
  <c r="L103" i="12" s="1"/>
  <c r="O116" i="12"/>
  <c r="L116" i="12" s="1"/>
  <c r="O120" i="12"/>
  <c r="L120" i="12" s="1"/>
  <c r="L124" i="6"/>
  <c r="L124" i="12"/>
  <c r="L32" i="6"/>
  <c r="L31" i="12"/>
  <c r="L31" i="6"/>
  <c r="L30" i="12"/>
  <c r="L29" i="12"/>
  <c r="R28" i="6"/>
  <c r="L28" i="6" s="1"/>
  <c r="O28" i="12"/>
  <c r="L28" i="12" s="1"/>
  <c r="R27" i="6"/>
  <c r="L27" i="6" s="1"/>
  <c r="O27" i="12"/>
  <c r="L27" i="12" s="1"/>
  <c r="R26" i="6"/>
  <c r="L26" i="6" s="1"/>
  <c r="O25" i="12"/>
  <c r="L25" i="12" s="1"/>
  <c r="L25" i="6"/>
  <c r="R24" i="6"/>
  <c r="L24" i="6" s="1"/>
  <c r="L23" i="12"/>
  <c r="Q21" i="13" s="1"/>
  <c r="L22" i="12"/>
  <c r="Q20" i="13" s="1"/>
  <c r="R20" i="6"/>
  <c r="L20" i="6" s="1"/>
  <c r="K18" i="13" s="1"/>
  <c r="O20" i="12"/>
  <c r="L20" i="12" s="1"/>
  <c r="Q18" i="13" s="1"/>
  <c r="R19" i="6"/>
  <c r="L19" i="6" s="1"/>
  <c r="K17" i="13" s="1"/>
  <c r="O19" i="12"/>
  <c r="L19" i="12" s="1"/>
  <c r="Q17" i="13" s="1"/>
  <c r="R18" i="6"/>
  <c r="L18" i="6" s="1"/>
  <c r="K16" i="13" s="1"/>
  <c r="O18" i="12"/>
  <c r="L18" i="12" s="1"/>
  <c r="Q16" i="13" s="1"/>
  <c r="L10" i="12"/>
  <c r="Q8" i="13" s="1"/>
  <c r="L10" i="6"/>
  <c r="K8" i="13" s="1"/>
  <c r="L9" i="6"/>
  <c r="K7" i="13" s="1"/>
  <c r="O9" i="12"/>
  <c r="L9" i="12" s="1"/>
  <c r="Q7" i="13" s="1"/>
  <c r="L8" i="6"/>
  <c r="K6" i="13" s="1"/>
  <c r="L7" i="6"/>
  <c r="K5" i="13" s="1"/>
  <c r="L15" i="6"/>
  <c r="K13" i="13" s="1"/>
  <c r="L23" i="6"/>
  <c r="K21" i="13" s="1"/>
  <c r="L79" i="6"/>
  <c r="L87" i="6"/>
  <c r="L100" i="6"/>
  <c r="L108" i="6"/>
  <c r="L95" i="6"/>
  <c r="L41" i="6"/>
  <c r="L49" i="6"/>
  <c r="L103" i="6"/>
  <c r="L111" i="6"/>
  <c r="L57" i="6"/>
  <c r="L65" i="6"/>
  <c r="L73" i="6"/>
  <c r="K115" i="6"/>
  <c r="L119" i="6"/>
  <c r="L33" i="6"/>
  <c r="L97" i="6"/>
  <c r="L47" i="6"/>
  <c r="K70" i="6"/>
  <c r="L105" i="6"/>
  <c r="L113" i="6"/>
  <c r="L54" i="6"/>
  <c r="L62" i="6"/>
  <c r="L70" i="6"/>
  <c r="L46" i="6"/>
  <c r="L5" i="6"/>
  <c r="K3" i="13" s="1"/>
  <c r="L14" i="6"/>
  <c r="K12" i="13" s="1"/>
  <c r="L22" i="6"/>
  <c r="K20" i="13" s="1"/>
  <c r="L45" i="6"/>
  <c r="L78" i="6"/>
  <c r="L86" i="6"/>
  <c r="L30" i="6"/>
  <c r="L53" i="6"/>
  <c r="L61" i="6"/>
  <c r="L69" i="6"/>
  <c r="L13" i="6"/>
  <c r="K11" i="13" s="1"/>
  <c r="L21" i="6"/>
  <c r="K19" i="13" s="1"/>
  <c r="L29" i="6"/>
  <c r="L77" i="6"/>
  <c r="L85" i="6"/>
  <c r="L93" i="6"/>
  <c r="L102" i="6"/>
  <c r="L118" i="6"/>
  <c r="L38" i="6"/>
  <c r="L101" i="6"/>
  <c r="L109" i="6"/>
  <c r="H84" i="7"/>
  <c r="H52" i="7"/>
  <c r="H70" i="7"/>
  <c r="H44" i="6"/>
  <c r="H52" i="6"/>
  <c r="H96" i="6"/>
  <c r="H120" i="6"/>
  <c r="H57" i="12"/>
  <c r="H75" i="12"/>
  <c r="H83" i="12"/>
  <c r="H88" i="12"/>
  <c r="H97" i="12"/>
  <c r="H101" i="12"/>
  <c r="H123" i="12"/>
  <c r="H15" i="7"/>
  <c r="H35" i="7"/>
  <c r="H62" i="7"/>
  <c r="H85" i="7"/>
  <c r="H93" i="7"/>
  <c r="H110" i="7"/>
  <c r="H23" i="9"/>
  <c r="H37" i="9"/>
  <c r="H68" i="9"/>
  <c r="H85" i="9"/>
  <c r="H94" i="9"/>
  <c r="H108" i="9"/>
  <c r="H89" i="9"/>
  <c r="H88" i="9"/>
  <c r="H92" i="9"/>
  <c r="H102" i="9"/>
  <c r="H120" i="9"/>
  <c r="H69" i="7"/>
  <c r="H92" i="7"/>
  <c r="H67" i="9"/>
  <c r="H72" i="6"/>
  <c r="H60" i="7"/>
  <c r="H64" i="12"/>
  <c r="H11" i="6"/>
  <c r="H79" i="6"/>
  <c r="H97" i="6"/>
  <c r="H107" i="6"/>
  <c r="H31" i="12"/>
  <c r="H36" i="12"/>
  <c r="H63" i="12"/>
  <c r="H67" i="12"/>
  <c r="H72" i="12"/>
  <c r="H80" i="12"/>
  <c r="H89" i="12"/>
  <c r="H94" i="12"/>
  <c r="H102" i="12"/>
  <c r="H111" i="12"/>
  <c r="H32" i="7"/>
  <c r="H45" i="7"/>
  <c r="H63" i="7"/>
  <c r="H94" i="7"/>
  <c r="H98" i="7"/>
  <c r="H12" i="9"/>
  <c r="H24" i="9"/>
  <c r="H30" i="9"/>
  <c r="H39" i="9"/>
  <c r="H60" i="9"/>
  <c r="H78" i="9"/>
  <c r="H82" i="9"/>
  <c r="H105" i="9"/>
  <c r="H122" i="9"/>
  <c r="H31" i="6"/>
  <c r="H37" i="6"/>
  <c r="H63" i="6"/>
  <c r="H83" i="6"/>
  <c r="H87" i="6"/>
  <c r="H99" i="6"/>
  <c r="H119" i="6"/>
  <c r="H124" i="6"/>
  <c r="H103" i="12"/>
  <c r="H40" i="7"/>
  <c r="H18" i="6"/>
  <c r="H24" i="6"/>
  <c r="H47" i="6"/>
  <c r="H71" i="6"/>
  <c r="H118" i="6"/>
  <c r="H17" i="12"/>
  <c r="H26" i="12"/>
  <c r="H67" i="7"/>
  <c r="H23" i="6"/>
  <c r="H8" i="12"/>
  <c r="J33" i="7"/>
  <c r="H91" i="6"/>
  <c r="H65" i="12"/>
  <c r="K69" i="12"/>
  <c r="H27" i="6"/>
  <c r="H88" i="6"/>
  <c r="H100" i="6"/>
  <c r="K77" i="12"/>
  <c r="H9" i="6"/>
  <c r="H22" i="6"/>
  <c r="H34" i="6"/>
  <c r="H74" i="6"/>
  <c r="H117" i="6"/>
  <c r="H49" i="12"/>
  <c r="H23" i="7"/>
  <c r="O113" i="7"/>
  <c r="H124" i="12"/>
  <c r="H13" i="6"/>
  <c r="H19" i="6"/>
  <c r="H38" i="6"/>
  <c r="H46" i="6"/>
  <c r="H56" i="6"/>
  <c r="H62" i="6"/>
  <c r="H67" i="6"/>
  <c r="H101" i="6"/>
  <c r="H30" i="12"/>
  <c r="H43" i="12"/>
  <c r="H13" i="7"/>
  <c r="H54" i="7"/>
  <c r="H47" i="12"/>
  <c r="H99" i="12"/>
  <c r="H104" i="12"/>
  <c r="H8" i="7"/>
  <c r="H10" i="12"/>
  <c r="H29" i="12"/>
  <c r="H45" i="12"/>
  <c r="H56" i="12"/>
  <c r="H95" i="12"/>
  <c r="H120" i="12"/>
  <c r="H14" i="7"/>
  <c r="H24" i="7"/>
  <c r="H43" i="7"/>
  <c r="H49" i="7"/>
  <c r="H102" i="7"/>
  <c r="H107" i="7"/>
  <c r="H111" i="7"/>
  <c r="H121" i="7"/>
  <c r="H9" i="9"/>
  <c r="H20" i="9"/>
  <c r="H25" i="9"/>
  <c r="H32" i="9"/>
  <c r="H49" i="9"/>
  <c r="H53" i="9"/>
  <c r="H14" i="9"/>
  <c r="H48" i="9"/>
  <c r="H72" i="9"/>
  <c r="H48" i="7"/>
  <c r="H58" i="7"/>
  <c r="H73" i="7"/>
  <c r="H13" i="9"/>
  <c r="H28" i="9"/>
  <c r="H29" i="9"/>
  <c r="H42" i="9"/>
  <c r="H100" i="9"/>
  <c r="H106" i="9"/>
  <c r="H116" i="9"/>
  <c r="H109" i="7"/>
  <c r="H13" i="12"/>
  <c r="H14" i="12"/>
  <c r="H24" i="12"/>
  <c r="H46" i="12"/>
  <c r="H51" i="12"/>
  <c r="H61" i="12"/>
  <c r="H86" i="12"/>
  <c r="H11" i="7"/>
  <c r="H64" i="7"/>
  <c r="H71" i="7"/>
  <c r="H86" i="7"/>
  <c r="H91" i="7"/>
  <c r="H117" i="7"/>
  <c r="H10" i="9"/>
  <c r="H22" i="9"/>
  <c r="H40" i="9"/>
  <c r="H45" i="9"/>
  <c r="H50" i="9"/>
  <c r="H54" i="9"/>
  <c r="H104" i="9"/>
  <c r="H109" i="9"/>
  <c r="H119" i="9"/>
  <c r="K60" i="6"/>
  <c r="K81" i="6"/>
  <c r="K11" i="12"/>
  <c r="H10" i="6"/>
  <c r="H80" i="6"/>
  <c r="H116" i="6"/>
  <c r="K92" i="6"/>
  <c r="H32" i="6"/>
  <c r="H36" i="6"/>
  <c r="H48" i="6"/>
  <c r="K59" i="6"/>
  <c r="K105" i="6"/>
  <c r="K39" i="6"/>
  <c r="O55" i="6"/>
  <c r="M55" i="6"/>
  <c r="K55" i="6"/>
  <c r="K40" i="6"/>
  <c r="N40" i="6"/>
  <c r="H86" i="6"/>
  <c r="M93" i="6"/>
  <c r="H42" i="6"/>
  <c r="H61" i="6"/>
  <c r="H104" i="6"/>
  <c r="H111" i="6"/>
  <c r="H54" i="6"/>
  <c r="H73" i="6"/>
  <c r="H85" i="6"/>
  <c r="H98" i="6"/>
  <c r="H110" i="6"/>
  <c r="H33" i="6"/>
  <c r="H43" i="6"/>
  <c r="H50" i="6"/>
  <c r="H57" i="6"/>
  <c r="H69" i="6"/>
  <c r="H94" i="6"/>
  <c r="H106" i="6"/>
  <c r="H113" i="6"/>
  <c r="H25" i="6"/>
  <c r="H30" i="6"/>
  <c r="H45" i="6"/>
  <c r="H58" i="6"/>
  <c r="H65" i="6"/>
  <c r="H102" i="6"/>
  <c r="H114" i="6"/>
  <c r="H121" i="6"/>
  <c r="N81" i="6"/>
  <c r="H41" i="12"/>
  <c r="H21" i="6"/>
  <c r="H26" i="6"/>
  <c r="H53" i="6"/>
  <c r="H66" i="6"/>
  <c r="H78" i="6"/>
  <c r="H109" i="6"/>
  <c r="H122" i="6"/>
  <c r="H19" i="12"/>
  <c r="H73" i="12"/>
  <c r="H39" i="12"/>
  <c r="K112" i="12"/>
  <c r="H32" i="12"/>
  <c r="H33" i="12"/>
  <c r="H116" i="12"/>
  <c r="H121" i="12"/>
  <c r="H27" i="12"/>
  <c r="H115" i="12"/>
  <c r="H37" i="7"/>
  <c r="H16" i="12"/>
  <c r="H48" i="12"/>
  <c r="H60" i="12"/>
  <c r="K83" i="7"/>
  <c r="P83" i="7"/>
  <c r="H108" i="12"/>
  <c r="O74" i="7"/>
  <c r="H40" i="12"/>
  <c r="J74" i="7"/>
  <c r="H101" i="7"/>
  <c r="H17" i="9"/>
  <c r="H37" i="12"/>
  <c r="H71" i="12"/>
  <c r="H79" i="12"/>
  <c r="H113" i="12"/>
  <c r="H119" i="12"/>
  <c r="H9" i="7"/>
  <c r="H10" i="7"/>
  <c r="H31" i="7"/>
  <c r="H41" i="7"/>
  <c r="H78" i="7"/>
  <c r="H114" i="7"/>
  <c r="H21" i="9"/>
  <c r="H41" i="9"/>
  <c r="H117" i="9"/>
  <c r="H121" i="9"/>
  <c r="H34" i="7"/>
  <c r="H39" i="7"/>
  <c r="H80" i="9"/>
  <c r="H21" i="12"/>
  <c r="H23" i="12"/>
  <c r="H52" i="12"/>
  <c r="H96" i="12"/>
  <c r="H25" i="7"/>
  <c r="H26" i="7"/>
  <c r="H38" i="7"/>
  <c r="H44" i="7"/>
  <c r="H55" i="7"/>
  <c r="H87" i="7"/>
  <c r="H103" i="7"/>
  <c r="H53" i="7"/>
  <c r="P59" i="9"/>
  <c r="W59" i="9" s="1"/>
  <c r="O59" i="9"/>
  <c r="V59" i="9" s="1"/>
  <c r="H74" i="12"/>
  <c r="H93" i="12"/>
  <c r="H17" i="7"/>
  <c r="H28" i="7"/>
  <c r="H42" i="7"/>
  <c r="H75" i="7"/>
  <c r="H81" i="7"/>
  <c r="H106" i="7"/>
  <c r="H118" i="7"/>
  <c r="H15" i="9"/>
  <c r="H19" i="7"/>
  <c r="H104" i="7"/>
  <c r="H116" i="7"/>
  <c r="H26" i="9"/>
  <c r="O70" i="9"/>
  <c r="V70" i="9" s="1"/>
  <c r="H81" i="9"/>
  <c r="H118" i="9"/>
  <c r="H51" i="9"/>
  <c r="H77" i="9"/>
  <c r="H79" i="7"/>
  <c r="H89" i="7"/>
  <c r="H95" i="7"/>
  <c r="H96" i="7"/>
  <c r="H97" i="7"/>
  <c r="H105" i="7"/>
  <c r="H119" i="7"/>
  <c r="H11" i="9"/>
  <c r="H18" i="9"/>
  <c r="H47" i="9"/>
  <c r="H55" i="9"/>
  <c r="H91" i="9"/>
  <c r="H96" i="9"/>
  <c r="H114" i="9"/>
  <c r="H46" i="9"/>
  <c r="H63" i="9"/>
  <c r="H69" i="9"/>
  <c r="H74" i="9"/>
  <c r="H113" i="9"/>
  <c r="H123" i="9"/>
  <c r="H82" i="7"/>
  <c r="H100" i="7"/>
  <c r="H108" i="7"/>
  <c r="H122" i="7"/>
  <c r="H124" i="7"/>
  <c r="H43" i="9"/>
  <c r="H61" i="9"/>
  <c r="H62" i="9"/>
  <c r="H87" i="9"/>
  <c r="H99" i="9"/>
  <c r="L7" i="9"/>
  <c r="S7" i="9" s="1"/>
  <c r="U5" i="13" s="1"/>
  <c r="K7" i="9"/>
  <c r="R7" i="9" s="1"/>
  <c r="T5" i="13" s="1"/>
  <c r="N7" i="9"/>
  <c r="U7" i="9" s="1"/>
  <c r="W5" i="13" s="1"/>
  <c r="H27" i="9"/>
  <c r="H52" i="9"/>
  <c r="H33" i="9"/>
  <c r="H35" i="9"/>
  <c r="J56" i="9"/>
  <c r="Q56" i="9" s="1"/>
  <c r="H58" i="9"/>
  <c r="P65" i="9"/>
  <c r="W65" i="9" s="1"/>
  <c r="O65" i="9"/>
  <c r="V65" i="9" s="1"/>
  <c r="L65" i="9"/>
  <c r="S65" i="9" s="1"/>
  <c r="M56" i="9"/>
  <c r="T56" i="9" s="1"/>
  <c r="L56" i="9"/>
  <c r="S56" i="9" s="1"/>
  <c r="K56" i="9"/>
  <c r="R56" i="9" s="1"/>
  <c r="P56" i="9"/>
  <c r="W56" i="9" s="1"/>
  <c r="L95" i="9"/>
  <c r="S95" i="9" s="1"/>
  <c r="J95" i="9"/>
  <c r="Q95" i="9" s="1"/>
  <c r="P90" i="9"/>
  <c r="W90" i="9" s="1"/>
  <c r="O90" i="9"/>
  <c r="V90" i="9" s="1"/>
  <c r="K90" i="9"/>
  <c r="R90" i="9" s="1"/>
  <c r="K59" i="9"/>
  <c r="R59" i="9" s="1"/>
  <c r="L59" i="9"/>
  <c r="S59" i="9" s="1"/>
  <c r="M59" i="9"/>
  <c r="T59" i="9" s="1"/>
  <c r="M65" i="9"/>
  <c r="T65" i="9" s="1"/>
  <c r="M83" i="9"/>
  <c r="T83" i="9" s="1"/>
  <c r="N79" i="9"/>
  <c r="U79" i="9" s="1"/>
  <c r="H73" i="9"/>
  <c r="H86" i="9"/>
  <c r="J79" i="9"/>
  <c r="Q79" i="9" s="1"/>
  <c r="O79" i="9"/>
  <c r="V79" i="9" s="1"/>
  <c r="H64" i="9"/>
  <c r="H66" i="9"/>
  <c r="H76" i="9"/>
  <c r="P79" i="9"/>
  <c r="W79" i="9" s="1"/>
  <c r="H84" i="9"/>
  <c r="J83" i="9"/>
  <c r="Q83" i="9" s="1"/>
  <c r="O83" i="9"/>
  <c r="V83" i="9" s="1"/>
  <c r="K93" i="9"/>
  <c r="R93" i="9" s="1"/>
  <c r="K95" i="9"/>
  <c r="R95" i="9" s="1"/>
  <c r="L93" i="9"/>
  <c r="S93" i="9" s="1"/>
  <c r="N70" i="9"/>
  <c r="U70" i="9" s="1"/>
  <c r="P83" i="9"/>
  <c r="W83" i="9" s="1"/>
  <c r="P93" i="9"/>
  <c r="W93" i="9" s="1"/>
  <c r="M93" i="9"/>
  <c r="T93" i="9" s="1"/>
  <c r="P124" i="9"/>
  <c r="W124" i="9" s="1"/>
  <c r="O124" i="9"/>
  <c r="V124" i="9" s="1"/>
  <c r="N124" i="9"/>
  <c r="U124" i="9" s="1"/>
  <c r="L124" i="9"/>
  <c r="S124" i="9" s="1"/>
  <c r="L115" i="9"/>
  <c r="S115" i="9" s="1"/>
  <c r="K115" i="9"/>
  <c r="R115" i="9" s="1"/>
  <c r="J115" i="9"/>
  <c r="Q115" i="9" s="1"/>
  <c r="H110" i="9"/>
  <c r="M115" i="9"/>
  <c r="T115" i="9" s="1"/>
  <c r="M112" i="9"/>
  <c r="T112" i="9" s="1"/>
  <c r="N115" i="9"/>
  <c r="U115" i="9" s="1"/>
  <c r="P112" i="9"/>
  <c r="W112" i="9" s="1"/>
  <c r="J112" i="9"/>
  <c r="Q112" i="9" s="1"/>
  <c r="H4" i="9"/>
  <c r="O29" i="7"/>
  <c r="N29" i="7"/>
  <c r="P22" i="7"/>
  <c r="K22" i="7"/>
  <c r="N22" i="7"/>
  <c r="K30" i="7"/>
  <c r="J30" i="7"/>
  <c r="N30" i="7"/>
  <c r="L21" i="7"/>
  <c r="N18" i="7"/>
  <c r="H50" i="7"/>
  <c r="K12" i="7"/>
  <c r="H27" i="7"/>
  <c r="H36" i="7"/>
  <c r="J115" i="7"/>
  <c r="J29" i="7"/>
  <c r="N12" i="7"/>
  <c r="H20" i="7"/>
  <c r="N21" i="7"/>
  <c r="M30" i="7"/>
  <c r="K74" i="7"/>
  <c r="P74" i="7"/>
  <c r="L74" i="7"/>
  <c r="L18" i="7"/>
  <c r="L30" i="7"/>
  <c r="M76" i="7"/>
  <c r="L76" i="7"/>
  <c r="J76" i="7"/>
  <c r="L83" i="7"/>
  <c r="N99" i="7"/>
  <c r="M99" i="7"/>
  <c r="K99" i="7"/>
  <c r="J99" i="7"/>
  <c r="H56" i="7"/>
  <c r="H65" i="7"/>
  <c r="H88" i="7"/>
  <c r="H66" i="7"/>
  <c r="H72" i="7"/>
  <c r="P99" i="7"/>
  <c r="H57" i="7"/>
  <c r="H80" i="7"/>
  <c r="H90" i="7"/>
  <c r="H112" i="7"/>
  <c r="N115" i="7"/>
  <c r="K115" i="7"/>
  <c r="L77" i="7"/>
  <c r="J7" i="7"/>
  <c r="M7" i="7"/>
  <c r="L7" i="7"/>
  <c r="P7" i="7"/>
  <c r="N7" i="7"/>
  <c r="H9" i="12"/>
  <c r="H100" i="12"/>
  <c r="H50" i="12"/>
  <c r="H90" i="12"/>
  <c r="H92" i="12"/>
  <c r="H12" i="12"/>
  <c r="H18" i="12"/>
  <c r="H34" i="12"/>
  <c r="H44" i="12"/>
  <c r="H82" i="12"/>
  <c r="H84" i="12"/>
  <c r="K87" i="12"/>
  <c r="H122" i="12"/>
  <c r="H20" i="12"/>
  <c r="H28" i="12"/>
  <c r="H76" i="12"/>
  <c r="H66" i="12"/>
  <c r="H68" i="12"/>
  <c r="K81" i="12"/>
  <c r="H98" i="12"/>
  <c r="M59" i="6"/>
  <c r="N59" i="6"/>
  <c r="N55" i="6"/>
  <c r="N60" i="6"/>
  <c r="N115" i="6"/>
  <c r="N70" i="6"/>
  <c r="N84" i="6"/>
  <c r="N103" i="6"/>
  <c r="N35" i="6"/>
  <c r="N39" i="6"/>
  <c r="N15" i="6"/>
  <c r="M13" i="13" s="1"/>
  <c r="M16" i="6"/>
  <c r="L14" i="13" s="1"/>
  <c r="H4" i="12"/>
  <c r="AA4" i="12" s="1"/>
  <c r="H6" i="12"/>
  <c r="H5" i="12"/>
  <c r="H5" i="7"/>
  <c r="H4" i="7"/>
  <c r="H4" i="6"/>
  <c r="H6" i="9"/>
  <c r="H6" i="6"/>
  <c r="H5" i="6"/>
  <c r="H5" i="9"/>
  <c r="H6" i="7"/>
  <c r="D50" i="3"/>
  <c r="D52" i="3"/>
  <c r="I58" i="3"/>
  <c r="D58" i="3" s="1"/>
  <c r="D56" i="3"/>
  <c r="I66" i="3"/>
  <c r="D66" i="3" s="1"/>
  <c r="I57" i="3"/>
  <c r="D57" i="3" s="1"/>
  <c r="U4" i="8" l="1"/>
  <c r="V4" i="8"/>
  <c r="R22" i="12"/>
  <c r="N22" i="12"/>
  <c r="S22" i="12"/>
  <c r="T22" i="12"/>
  <c r="U15" i="12"/>
  <c r="T16" i="6"/>
  <c r="N16" i="6" s="1"/>
  <c r="M14" i="13" s="1"/>
  <c r="W16" i="7"/>
  <c r="O16" i="7" s="1"/>
  <c r="Q16" i="6"/>
  <c r="K16" i="6" s="1"/>
  <c r="J14" i="13" s="1"/>
  <c r="X4" i="12"/>
  <c r="W4" i="12"/>
  <c r="X16" i="7"/>
  <c r="P16" i="7" s="1"/>
  <c r="V16" i="6"/>
  <c r="R16" i="7"/>
  <c r="J16" i="7" s="1"/>
  <c r="Q15" i="12"/>
  <c r="K15" i="12" s="1"/>
  <c r="P13" i="13" s="1"/>
  <c r="T16" i="7"/>
  <c r="L16" i="7" s="1"/>
  <c r="S15" i="12"/>
  <c r="U16" i="7"/>
  <c r="M16" i="7" s="1"/>
  <c r="T15" i="12"/>
  <c r="AB75" i="9"/>
  <c r="M75" i="9" s="1"/>
  <c r="T75" i="9" s="1"/>
  <c r="R120" i="7"/>
  <c r="J120" i="7" s="1"/>
  <c r="U78" i="12"/>
  <c r="J77" i="12"/>
  <c r="AC75" i="9"/>
  <c r="N75" i="9" s="1"/>
  <c r="U75" i="9" s="1"/>
  <c r="S77" i="6"/>
  <c r="AE71" i="9"/>
  <c r="P71" i="9" s="1"/>
  <c r="W71" i="9" s="1"/>
  <c r="V120" i="7"/>
  <c r="N120" i="7" s="1"/>
  <c r="R68" i="7"/>
  <c r="J68" i="7" s="1"/>
  <c r="S91" i="12"/>
  <c r="M108" i="6"/>
  <c r="Q51" i="6"/>
  <c r="K51" i="6" s="1"/>
  <c r="O115" i="6"/>
  <c r="M92" i="6"/>
  <c r="W120" i="7"/>
  <c r="O120" i="7" s="1"/>
  <c r="T68" i="7"/>
  <c r="L68" i="7" s="1"/>
  <c r="V76" i="6"/>
  <c r="O76" i="6" s="1"/>
  <c r="M35" i="6"/>
  <c r="M112" i="6"/>
  <c r="S51" i="6"/>
  <c r="M51" i="6" s="1"/>
  <c r="AD75" i="9"/>
  <c r="O75" i="9" s="1"/>
  <c r="V75" i="9" s="1"/>
  <c r="Q76" i="6"/>
  <c r="K76" i="6" s="1"/>
  <c r="S120" i="7"/>
  <c r="K120" i="7" s="1"/>
  <c r="N78" i="12"/>
  <c r="T77" i="6"/>
  <c r="N77" i="6" s="1"/>
  <c r="V51" i="6"/>
  <c r="AE75" i="9"/>
  <c r="P75" i="9" s="1"/>
  <c r="W75" i="9" s="1"/>
  <c r="J85" i="12"/>
  <c r="S76" i="6"/>
  <c r="M76" i="6" s="1"/>
  <c r="T120" i="7"/>
  <c r="L120" i="7" s="1"/>
  <c r="Q78" i="12"/>
  <c r="K78" i="12" s="1"/>
  <c r="U77" i="6"/>
  <c r="J87" i="12"/>
  <c r="J69" i="12"/>
  <c r="Y75" i="9"/>
  <c r="J75" i="9" s="1"/>
  <c r="Q75" i="9" s="1"/>
  <c r="T76" i="6"/>
  <c r="N76" i="6" s="1"/>
  <c r="T49" i="6"/>
  <c r="N49" i="6" s="1"/>
  <c r="U120" i="7"/>
  <c r="M120" i="7" s="1"/>
  <c r="S78" i="12"/>
  <c r="V77" i="6"/>
  <c r="O77" i="6" s="1"/>
  <c r="J112" i="12"/>
  <c r="J81" i="12"/>
  <c r="U76" i="6"/>
  <c r="U49" i="6"/>
  <c r="AB71" i="9"/>
  <c r="M71" i="9" s="1"/>
  <c r="T71" i="9" s="1"/>
  <c r="R4" i="7"/>
  <c r="J4" i="7" s="1"/>
  <c r="X4" i="7"/>
  <c r="P4" i="7" s="1"/>
  <c r="W4" i="7"/>
  <c r="O4" i="7" s="1"/>
  <c r="V4" i="7"/>
  <c r="N4" i="7" s="1"/>
  <c r="S4" i="7"/>
  <c r="K4" i="7" s="1"/>
  <c r="U4" i="7"/>
  <c r="M4" i="7" s="1"/>
  <c r="T4" i="7"/>
  <c r="L4" i="7" s="1"/>
  <c r="P9" i="13"/>
  <c r="J11" i="12"/>
  <c r="O9" i="13" s="1"/>
  <c r="AC4" i="12"/>
  <c r="N5" i="12"/>
  <c r="U5" i="12"/>
  <c r="T5" i="12"/>
  <c r="S5" i="12"/>
  <c r="R5" i="12"/>
  <c r="Q5" i="12"/>
  <c r="W16" i="6"/>
  <c r="Z4" i="12"/>
  <c r="N6" i="12"/>
  <c r="U6" i="12"/>
  <c r="T6" i="12"/>
  <c r="S6" i="12"/>
  <c r="R6" i="12"/>
  <c r="Q6" i="12"/>
  <c r="T6" i="7"/>
  <c r="S6" i="7"/>
  <c r="R6" i="7"/>
  <c r="X6" i="7"/>
  <c r="W6" i="7"/>
  <c r="O6" i="7" s="1"/>
  <c r="U6" i="7"/>
  <c r="M6" i="7" s="1"/>
  <c r="V6" i="7"/>
  <c r="AB5" i="9"/>
  <c r="AA5" i="9"/>
  <c r="L5" i="9" s="1"/>
  <c r="S5" i="9" s="1"/>
  <c r="U3" i="13" s="1"/>
  <c r="Z5" i="9"/>
  <c r="Y5" i="9"/>
  <c r="AC5" i="9"/>
  <c r="AE5" i="9"/>
  <c r="P5" i="9" s="1"/>
  <c r="W5" i="9" s="1"/>
  <c r="Y3" i="13" s="1"/>
  <c r="AD5" i="9"/>
  <c r="O5" i="9" s="1"/>
  <c r="V5" i="9" s="1"/>
  <c r="X3" i="13" s="1"/>
  <c r="R5" i="13"/>
  <c r="S5" i="7"/>
  <c r="K5" i="7" s="1"/>
  <c r="R5" i="7"/>
  <c r="J5" i="7" s="1"/>
  <c r="T5" i="7"/>
  <c r="L5" i="7" s="1"/>
  <c r="X5" i="7"/>
  <c r="P5" i="7" s="1"/>
  <c r="W5" i="7"/>
  <c r="O5" i="7" s="1"/>
  <c r="V5" i="7"/>
  <c r="N5" i="7" s="1"/>
  <c r="U5" i="7"/>
  <c r="M5" i="7" s="1"/>
  <c r="AB4" i="12"/>
  <c r="W5" i="6"/>
  <c r="V5" i="6"/>
  <c r="U5" i="6"/>
  <c r="T5" i="6"/>
  <c r="S5" i="6"/>
  <c r="Q5" i="6"/>
  <c r="K5" i="6" s="1"/>
  <c r="J3" i="13" s="1"/>
  <c r="AC6" i="9"/>
  <c r="N6" i="9" s="1"/>
  <c r="U6" i="9" s="1"/>
  <c r="W4" i="13" s="1"/>
  <c r="AB6" i="9"/>
  <c r="M6" i="9" s="1"/>
  <c r="T6" i="9" s="1"/>
  <c r="V4" i="13" s="1"/>
  <c r="AD6" i="9"/>
  <c r="O6" i="9" s="1"/>
  <c r="V6" i="9" s="1"/>
  <c r="X4" i="13" s="1"/>
  <c r="AA6" i="9"/>
  <c r="Z6" i="9"/>
  <c r="Y6" i="9"/>
  <c r="AE6" i="9"/>
  <c r="AA4" i="9"/>
  <c r="L4" i="9" s="1"/>
  <c r="S4" i="9" s="1"/>
  <c r="U2" i="13" s="1"/>
  <c r="AB4" i="9"/>
  <c r="M4" i="9" s="1"/>
  <c r="T4" i="9" s="1"/>
  <c r="V2" i="13" s="1"/>
  <c r="Z4" i="9"/>
  <c r="K4" i="9" s="1"/>
  <c r="R4" i="9" s="1"/>
  <c r="T2" i="13" s="1"/>
  <c r="Y4" i="9"/>
  <c r="AE4" i="9"/>
  <c r="AD4" i="9"/>
  <c r="AC4" i="9"/>
  <c r="N4" i="9" s="1"/>
  <c r="U4" i="9" s="1"/>
  <c r="W2" i="13" s="1"/>
  <c r="N4" i="12"/>
  <c r="U4" i="12"/>
  <c r="T4" i="12"/>
  <c r="S4" i="12"/>
  <c r="R4" i="12"/>
  <c r="Q4" i="12"/>
  <c r="W6" i="6"/>
  <c r="Q6" i="6"/>
  <c r="K6" i="6" s="1"/>
  <c r="J4" i="13" s="1"/>
  <c r="V6" i="6"/>
  <c r="U6" i="6"/>
  <c r="T6" i="6"/>
  <c r="N6" i="6" s="1"/>
  <c r="M4" i="13" s="1"/>
  <c r="S6" i="6"/>
  <c r="V4" i="6"/>
  <c r="U4" i="6"/>
  <c r="T4" i="6"/>
  <c r="S4" i="6"/>
  <c r="Q4" i="6"/>
  <c r="W4" i="6"/>
  <c r="O4" i="6" s="1"/>
  <c r="N2" i="13" s="1"/>
  <c r="P20" i="13"/>
  <c r="J22" i="12"/>
  <c r="O20" i="13" s="1"/>
  <c r="M41" i="6"/>
  <c r="U103" i="6"/>
  <c r="V64" i="6"/>
  <c r="X113" i="7"/>
  <c r="P113" i="7" s="1"/>
  <c r="Q64" i="6"/>
  <c r="K64" i="6" s="1"/>
  <c r="O81" i="6"/>
  <c r="T41" i="6"/>
  <c r="N41" i="6" s="1"/>
  <c r="S61" i="7"/>
  <c r="K61" i="7" s="1"/>
  <c r="T91" i="12"/>
  <c r="T82" i="6"/>
  <c r="N82" i="6" s="1"/>
  <c r="N7" i="12"/>
  <c r="R7" i="12"/>
  <c r="U7" i="12"/>
  <c r="T7" i="12"/>
  <c r="S7" i="12"/>
  <c r="Q7" i="12"/>
  <c r="K7" i="12" s="1"/>
  <c r="T7" i="6"/>
  <c r="N7" i="6" s="1"/>
  <c r="M5" i="13" s="1"/>
  <c r="S7" i="6"/>
  <c r="Q7" i="6"/>
  <c r="K7" i="6" s="1"/>
  <c r="J5" i="13" s="1"/>
  <c r="W7" i="6"/>
  <c r="V7" i="6"/>
  <c r="U7" i="6"/>
  <c r="U113" i="7"/>
  <c r="M113" i="7" s="1"/>
  <c r="S64" i="6"/>
  <c r="M64" i="6" s="1"/>
  <c r="Q70" i="12"/>
  <c r="K70" i="12" s="1"/>
  <c r="U41" i="6"/>
  <c r="V68" i="6"/>
  <c r="O68" i="6" s="1"/>
  <c r="Q112" i="6"/>
  <c r="K112" i="6" s="1"/>
  <c r="T113" i="7"/>
  <c r="L113" i="7" s="1"/>
  <c r="S49" i="6"/>
  <c r="M49" i="6" s="1"/>
  <c r="T64" i="6"/>
  <c r="N64" i="6" s="1"/>
  <c r="V49" i="6"/>
  <c r="O49" i="6" s="1"/>
  <c r="Y71" i="9"/>
  <c r="J71" i="9" s="1"/>
  <c r="Q71" i="9" s="1"/>
  <c r="Y90" i="9"/>
  <c r="J90" i="9" s="1"/>
  <c r="Q90" i="9" s="1"/>
  <c r="U68" i="7"/>
  <c r="M68" i="7" s="1"/>
  <c r="N70" i="12"/>
  <c r="U89" i="6"/>
  <c r="M89" i="6" s="1"/>
  <c r="V41" i="6"/>
  <c r="V61" i="7"/>
  <c r="N61" i="7" s="1"/>
  <c r="X77" i="7"/>
  <c r="P77" i="7" s="1"/>
  <c r="U91" i="12"/>
  <c r="S8" i="6"/>
  <c r="W64" i="6"/>
  <c r="S113" i="7"/>
  <c r="K113" i="7" s="1"/>
  <c r="W49" i="6"/>
  <c r="R70" i="12"/>
  <c r="W41" i="6"/>
  <c r="S77" i="7"/>
  <c r="K77" i="7" s="1"/>
  <c r="N91" i="12"/>
  <c r="T75" i="6"/>
  <c r="N75" i="6" s="1"/>
  <c r="W75" i="6"/>
  <c r="O75" i="6" s="1"/>
  <c r="V103" i="6"/>
  <c r="O103" i="6" s="1"/>
  <c r="T112" i="6"/>
  <c r="N112" i="6" s="1"/>
  <c r="V113" i="7"/>
  <c r="N113" i="7" s="1"/>
  <c r="Q68" i="6"/>
  <c r="K68" i="6" s="1"/>
  <c r="Z71" i="9"/>
  <c r="K71" i="9" s="1"/>
  <c r="R71" i="9" s="1"/>
  <c r="AA90" i="9"/>
  <c r="L90" i="9" s="1"/>
  <c r="S90" i="9" s="1"/>
  <c r="V68" i="7"/>
  <c r="N68" i="7" s="1"/>
  <c r="T70" i="12"/>
  <c r="W89" i="6"/>
  <c r="O89" i="6" s="1"/>
  <c r="Q41" i="6"/>
  <c r="K41" i="6" s="1"/>
  <c r="R61" i="7"/>
  <c r="J61" i="7" s="1"/>
  <c r="U77" i="7"/>
  <c r="M77" i="7" s="1"/>
  <c r="Q91" i="12"/>
  <c r="K91" i="12" s="1"/>
  <c r="Q103" i="6"/>
  <c r="K103" i="6" s="1"/>
  <c r="S68" i="6"/>
  <c r="U70" i="12"/>
  <c r="W61" i="7"/>
  <c r="O61" i="7" s="1"/>
  <c r="S103" i="6"/>
  <c r="W51" i="6"/>
  <c r="T51" i="6"/>
  <c r="N51" i="6" s="1"/>
  <c r="S12" i="12"/>
  <c r="R12" i="12"/>
  <c r="Q12" i="12"/>
  <c r="K12" i="12" s="1"/>
  <c r="N12" i="12"/>
  <c r="U12" i="12"/>
  <c r="T12" i="12"/>
  <c r="S100" i="12"/>
  <c r="R100" i="12"/>
  <c r="T100" i="12"/>
  <c r="U100" i="12"/>
  <c r="Q100" i="12"/>
  <c r="N100" i="12"/>
  <c r="S42" i="7"/>
  <c r="R42" i="7"/>
  <c r="J42" i="7" s="1"/>
  <c r="X42" i="7"/>
  <c r="P42" i="7" s="1"/>
  <c r="V42" i="7"/>
  <c r="N42" i="7" s="1"/>
  <c r="U42" i="7"/>
  <c r="T42" i="7"/>
  <c r="W42" i="7"/>
  <c r="O42" i="7" s="1"/>
  <c r="AE117" i="9"/>
  <c r="P117" i="9" s="1"/>
  <c r="W117" i="9" s="1"/>
  <c r="AD117" i="9"/>
  <c r="O117" i="9" s="1"/>
  <c r="V117" i="9" s="1"/>
  <c r="AC117" i="9"/>
  <c r="N117" i="9" s="1"/>
  <c r="U117" i="9" s="1"/>
  <c r="AB117" i="9"/>
  <c r="M117" i="9" s="1"/>
  <c r="T117" i="9" s="1"/>
  <c r="AA117" i="9"/>
  <c r="Z117" i="9"/>
  <c r="Y117" i="9"/>
  <c r="J117" i="9" s="1"/>
  <c r="Q117" i="9" s="1"/>
  <c r="R19" i="12"/>
  <c r="Q19" i="12"/>
  <c r="K19" i="12" s="1"/>
  <c r="N19" i="12"/>
  <c r="U19" i="12"/>
  <c r="T19" i="12"/>
  <c r="S19" i="12"/>
  <c r="Q73" i="6"/>
  <c r="W73" i="6"/>
  <c r="V73" i="6"/>
  <c r="U73" i="6"/>
  <c r="T73" i="6"/>
  <c r="S73" i="6"/>
  <c r="AE29" i="9"/>
  <c r="P29" i="9" s="1"/>
  <c r="W29" i="9" s="1"/>
  <c r="AC29" i="9"/>
  <c r="N29" i="9" s="1"/>
  <c r="U29" i="9" s="1"/>
  <c r="AB29" i="9"/>
  <c r="AA29" i="9"/>
  <c r="Y29" i="9"/>
  <c r="J29" i="9" s="1"/>
  <c r="Q29" i="9" s="1"/>
  <c r="AD29" i="9"/>
  <c r="O29" i="9" s="1"/>
  <c r="V29" i="9" s="1"/>
  <c r="Z29" i="9"/>
  <c r="K29" i="9" s="1"/>
  <c r="R29" i="9" s="1"/>
  <c r="R121" i="7"/>
  <c r="J121" i="7" s="1"/>
  <c r="V121" i="7"/>
  <c r="N121" i="7" s="1"/>
  <c r="X121" i="7"/>
  <c r="P121" i="7" s="1"/>
  <c r="U121" i="7"/>
  <c r="M121" i="7" s="1"/>
  <c r="T121" i="7"/>
  <c r="L121" i="7" s="1"/>
  <c r="W121" i="7"/>
  <c r="O121" i="7" s="1"/>
  <c r="S121" i="7"/>
  <c r="K121" i="7" s="1"/>
  <c r="N104" i="12"/>
  <c r="U104" i="12"/>
  <c r="T104" i="12"/>
  <c r="Q104" i="12"/>
  <c r="K104" i="12" s="1"/>
  <c r="S104" i="12"/>
  <c r="R104" i="12"/>
  <c r="Q122" i="12"/>
  <c r="N122" i="12"/>
  <c r="R122" i="12"/>
  <c r="U122" i="12"/>
  <c r="T122" i="12"/>
  <c r="S122" i="12"/>
  <c r="T26" i="6"/>
  <c r="N26" i="6" s="1"/>
  <c r="W26" i="6"/>
  <c r="V26" i="6"/>
  <c r="Q26" i="6"/>
  <c r="K26" i="6" s="1"/>
  <c r="S26" i="6"/>
  <c r="U26" i="6"/>
  <c r="X104" i="7"/>
  <c r="P104" i="7" s="1"/>
  <c r="U104" i="7"/>
  <c r="M104" i="7" s="1"/>
  <c r="R104" i="7"/>
  <c r="J104" i="7" s="1"/>
  <c r="S104" i="7"/>
  <c r="W104" i="7"/>
  <c r="V104" i="7"/>
  <c r="T104" i="7"/>
  <c r="T114" i="6"/>
  <c r="N114" i="6" s="1"/>
  <c r="S114" i="6"/>
  <c r="Q114" i="6"/>
  <c r="W114" i="6"/>
  <c r="V114" i="6"/>
  <c r="U114" i="6"/>
  <c r="T50" i="6"/>
  <c r="W50" i="6"/>
  <c r="V50" i="6"/>
  <c r="O50" i="6" s="1"/>
  <c r="U50" i="6"/>
  <c r="S50" i="6"/>
  <c r="Q50" i="6"/>
  <c r="AE45" i="9"/>
  <c r="P45" i="9" s="1"/>
  <c r="W45" i="9" s="1"/>
  <c r="AC45" i="9"/>
  <c r="N45" i="9" s="1"/>
  <c r="U45" i="9" s="1"/>
  <c r="AB45" i="9"/>
  <c r="M45" i="9" s="1"/>
  <c r="T45" i="9" s="1"/>
  <c r="AA45" i="9"/>
  <c r="L45" i="9" s="1"/>
  <c r="S45" i="9" s="1"/>
  <c r="AD45" i="9"/>
  <c r="O45" i="9" s="1"/>
  <c r="V45" i="9" s="1"/>
  <c r="Z45" i="9"/>
  <c r="K45" i="9" s="1"/>
  <c r="R45" i="9" s="1"/>
  <c r="Y45" i="9"/>
  <c r="J45" i="9" s="1"/>
  <c r="Q45" i="9" s="1"/>
  <c r="X64" i="7"/>
  <c r="P64" i="7" s="1"/>
  <c r="V64" i="7"/>
  <c r="N64" i="7" s="1"/>
  <c r="U64" i="7"/>
  <c r="M64" i="7" s="1"/>
  <c r="T64" i="7"/>
  <c r="L64" i="7" s="1"/>
  <c r="W64" i="7"/>
  <c r="O64" i="7" s="1"/>
  <c r="S64" i="7"/>
  <c r="K64" i="7" s="1"/>
  <c r="R64" i="7"/>
  <c r="J64" i="7" s="1"/>
  <c r="T13" i="12"/>
  <c r="S13" i="12"/>
  <c r="R13" i="12"/>
  <c r="Q13" i="12"/>
  <c r="K13" i="12" s="1"/>
  <c r="N13" i="12"/>
  <c r="U13" i="12"/>
  <c r="Q98" i="12"/>
  <c r="K98" i="12" s="1"/>
  <c r="T98" i="12"/>
  <c r="U98" i="12"/>
  <c r="S98" i="12"/>
  <c r="R98" i="12"/>
  <c r="N98" i="12"/>
  <c r="S116" i="12"/>
  <c r="Q116" i="12"/>
  <c r="K116" i="12" s="1"/>
  <c r="T116" i="12"/>
  <c r="R116" i="12"/>
  <c r="U116" i="12"/>
  <c r="N116" i="12"/>
  <c r="U80" i="6"/>
  <c r="T80" i="6"/>
  <c r="S80" i="6"/>
  <c r="Q80" i="6"/>
  <c r="W80" i="6"/>
  <c r="V80" i="6"/>
  <c r="S68" i="12"/>
  <c r="R68" i="12"/>
  <c r="Q68" i="12"/>
  <c r="N68" i="12"/>
  <c r="U68" i="12"/>
  <c r="T68" i="12"/>
  <c r="X112" i="7"/>
  <c r="U112" i="7"/>
  <c r="M112" i="7" s="1"/>
  <c r="W112" i="7"/>
  <c r="T112" i="7"/>
  <c r="L112" i="7" s="1"/>
  <c r="V112" i="7"/>
  <c r="R112" i="7"/>
  <c r="S112" i="7"/>
  <c r="N96" i="12"/>
  <c r="T96" i="12"/>
  <c r="U96" i="12"/>
  <c r="R96" i="12"/>
  <c r="Q96" i="12"/>
  <c r="S96" i="12"/>
  <c r="V37" i="7"/>
  <c r="U37" i="7"/>
  <c r="M37" i="7" s="1"/>
  <c r="S37" i="7"/>
  <c r="K37" i="7" s="1"/>
  <c r="W37" i="7"/>
  <c r="O37" i="7" s="1"/>
  <c r="R37" i="7"/>
  <c r="J37" i="7" s="1"/>
  <c r="T37" i="7"/>
  <c r="X37" i="7"/>
  <c r="T27" i="7"/>
  <c r="S27" i="7"/>
  <c r="X27" i="7"/>
  <c r="P27" i="7" s="1"/>
  <c r="W27" i="7"/>
  <c r="O27" i="7" s="1"/>
  <c r="V27" i="7"/>
  <c r="N27" i="7" s="1"/>
  <c r="U27" i="7"/>
  <c r="M27" i="7" s="1"/>
  <c r="R27" i="7"/>
  <c r="Q82" i="12"/>
  <c r="U82" i="12"/>
  <c r="T82" i="12"/>
  <c r="R82" i="12"/>
  <c r="S82" i="12"/>
  <c r="N82" i="12"/>
  <c r="AD76" i="9"/>
  <c r="O76" i="9" s="1"/>
  <c r="V76" i="9" s="1"/>
  <c r="AC76" i="9"/>
  <c r="AB76" i="9"/>
  <c r="M76" i="9" s="1"/>
  <c r="T76" i="9" s="1"/>
  <c r="AA76" i="9"/>
  <c r="Z76" i="9"/>
  <c r="Y76" i="9"/>
  <c r="AE76" i="9"/>
  <c r="P76" i="9" s="1"/>
  <c r="W76" i="9" s="1"/>
  <c r="AC99" i="9"/>
  <c r="N99" i="9" s="1"/>
  <c r="U99" i="9" s="1"/>
  <c r="AB99" i="9"/>
  <c r="M99" i="9" s="1"/>
  <c r="T99" i="9" s="1"/>
  <c r="AA99" i="9"/>
  <c r="L99" i="9" s="1"/>
  <c r="S99" i="9" s="1"/>
  <c r="Z99" i="9"/>
  <c r="K99" i="9" s="1"/>
  <c r="R99" i="9" s="1"/>
  <c r="Y99" i="9"/>
  <c r="AE99" i="9"/>
  <c r="P99" i="9" s="1"/>
  <c r="W99" i="9" s="1"/>
  <c r="AD99" i="9"/>
  <c r="O99" i="9" s="1"/>
  <c r="V99" i="9" s="1"/>
  <c r="U100" i="7"/>
  <c r="M100" i="7" s="1"/>
  <c r="T100" i="7"/>
  <c r="S100" i="7"/>
  <c r="R100" i="7"/>
  <c r="X100" i="7"/>
  <c r="V100" i="7"/>
  <c r="W100" i="7"/>
  <c r="X119" i="7"/>
  <c r="P119" i="7" s="1"/>
  <c r="W119" i="7"/>
  <c r="T119" i="7"/>
  <c r="L119" i="7" s="1"/>
  <c r="V119" i="7"/>
  <c r="N119" i="7" s="1"/>
  <c r="U119" i="7"/>
  <c r="S119" i="7"/>
  <c r="R119" i="7"/>
  <c r="AC51" i="9"/>
  <c r="N51" i="9" s="1"/>
  <c r="U51" i="9" s="1"/>
  <c r="AB51" i="9"/>
  <c r="M51" i="9" s="1"/>
  <c r="T51" i="9" s="1"/>
  <c r="AA51" i="9"/>
  <c r="Z51" i="9"/>
  <c r="Y51" i="9"/>
  <c r="AE51" i="9"/>
  <c r="AD51" i="9"/>
  <c r="O51" i="9" s="1"/>
  <c r="V51" i="9" s="1"/>
  <c r="N50" i="12"/>
  <c r="U50" i="12"/>
  <c r="T50" i="12"/>
  <c r="S50" i="12"/>
  <c r="R50" i="12"/>
  <c r="Q50" i="12"/>
  <c r="X87" i="7"/>
  <c r="W87" i="7"/>
  <c r="T87" i="7"/>
  <c r="U87" i="7"/>
  <c r="M87" i="7" s="1"/>
  <c r="S87" i="7"/>
  <c r="V87" i="7"/>
  <c r="R87" i="7"/>
  <c r="J87" i="7" s="1"/>
  <c r="V20" i="7"/>
  <c r="T20" i="7"/>
  <c r="S20" i="7"/>
  <c r="K20" i="7" s="1"/>
  <c r="X20" i="7"/>
  <c r="W20" i="7"/>
  <c r="O20" i="7" s="1"/>
  <c r="R20" i="7"/>
  <c r="J20" i="7" s="1"/>
  <c r="U20" i="7"/>
  <c r="M20" i="7" s="1"/>
  <c r="T42" i="6"/>
  <c r="N42" i="6" s="1"/>
  <c r="W42" i="6"/>
  <c r="V42" i="6"/>
  <c r="U42" i="6"/>
  <c r="S42" i="6"/>
  <c r="Q42" i="6"/>
  <c r="R28" i="12"/>
  <c r="Q28" i="12"/>
  <c r="N28" i="12"/>
  <c r="U28" i="12"/>
  <c r="T28" i="12"/>
  <c r="S28" i="12"/>
  <c r="W78" i="7"/>
  <c r="V78" i="7"/>
  <c r="N78" i="7" s="1"/>
  <c r="S78" i="7"/>
  <c r="K78" i="7" s="1"/>
  <c r="T78" i="7"/>
  <c r="R78" i="7"/>
  <c r="J78" i="7" s="1"/>
  <c r="U78" i="7"/>
  <c r="X78" i="7"/>
  <c r="U71" i="12"/>
  <c r="S71" i="12"/>
  <c r="T71" i="12"/>
  <c r="Q71" i="12"/>
  <c r="K71" i="12" s="1"/>
  <c r="R71" i="12"/>
  <c r="N71" i="12"/>
  <c r="U48" i="12"/>
  <c r="S48" i="12"/>
  <c r="T48" i="12"/>
  <c r="R48" i="12"/>
  <c r="Q48" i="12"/>
  <c r="K48" i="12" s="1"/>
  <c r="N48" i="12"/>
  <c r="Q43" i="12"/>
  <c r="K43" i="12" s="1"/>
  <c r="S43" i="12"/>
  <c r="R43" i="12"/>
  <c r="N43" i="12"/>
  <c r="U43" i="12"/>
  <c r="T43" i="12"/>
  <c r="N26" i="12"/>
  <c r="U26" i="12"/>
  <c r="T26" i="12"/>
  <c r="S26" i="12"/>
  <c r="R26" i="12"/>
  <c r="Q26" i="12"/>
  <c r="AE24" i="9"/>
  <c r="P24" i="9" s="1"/>
  <c r="W24" i="9" s="1"/>
  <c r="AB24" i="9"/>
  <c r="M24" i="9" s="1"/>
  <c r="T24" i="9" s="1"/>
  <c r="Z24" i="9"/>
  <c r="K24" i="9" s="1"/>
  <c r="R24" i="9" s="1"/>
  <c r="AD24" i="9"/>
  <c r="O24" i="9" s="1"/>
  <c r="V24" i="9" s="1"/>
  <c r="AC24" i="9"/>
  <c r="N24" i="9" s="1"/>
  <c r="U24" i="9" s="1"/>
  <c r="Y24" i="9"/>
  <c r="J24" i="9" s="1"/>
  <c r="Q24" i="9" s="1"/>
  <c r="AA24" i="9"/>
  <c r="L24" i="9" s="1"/>
  <c r="S24" i="9" s="1"/>
  <c r="AC67" i="9"/>
  <c r="AB67" i="9"/>
  <c r="M67" i="9" s="1"/>
  <c r="T67" i="9" s="1"/>
  <c r="AA67" i="9"/>
  <c r="L67" i="9" s="1"/>
  <c r="S67" i="9" s="1"/>
  <c r="Z67" i="9"/>
  <c r="Y67" i="9"/>
  <c r="AE67" i="9"/>
  <c r="P67" i="9" s="1"/>
  <c r="W67" i="9" s="1"/>
  <c r="AD67" i="9"/>
  <c r="O67" i="9" s="1"/>
  <c r="V67" i="9" s="1"/>
  <c r="R83" i="12"/>
  <c r="Q83" i="12"/>
  <c r="K83" i="12" s="1"/>
  <c r="N83" i="12"/>
  <c r="U83" i="12"/>
  <c r="T83" i="12"/>
  <c r="S83" i="12"/>
  <c r="U118" i="12"/>
  <c r="S118" i="12"/>
  <c r="R118" i="12"/>
  <c r="Q118" i="12"/>
  <c r="K118" i="12" s="1"/>
  <c r="T118" i="12"/>
  <c r="N118" i="12"/>
  <c r="T51" i="7"/>
  <c r="L51" i="7" s="1"/>
  <c r="S51" i="7"/>
  <c r="K51" i="7" s="1"/>
  <c r="W51" i="7"/>
  <c r="O51" i="7" s="1"/>
  <c r="V51" i="7"/>
  <c r="N51" i="7" s="1"/>
  <c r="R51" i="7"/>
  <c r="J51" i="7" s="1"/>
  <c r="U51" i="7"/>
  <c r="M51" i="7" s="1"/>
  <c r="X51" i="7"/>
  <c r="P51" i="7" s="1"/>
  <c r="Q66" i="12"/>
  <c r="K66" i="12" s="1"/>
  <c r="S66" i="12"/>
  <c r="R66" i="12"/>
  <c r="U66" i="12"/>
  <c r="T66" i="12"/>
  <c r="N66" i="12"/>
  <c r="S92" i="12"/>
  <c r="R92" i="12"/>
  <c r="N92" i="12"/>
  <c r="U92" i="12"/>
  <c r="T92" i="12"/>
  <c r="Q92" i="12"/>
  <c r="S90" i="7"/>
  <c r="K90" i="7" s="1"/>
  <c r="R90" i="7"/>
  <c r="W90" i="7"/>
  <c r="X90" i="7"/>
  <c r="P90" i="7" s="1"/>
  <c r="U90" i="7"/>
  <c r="T90" i="7"/>
  <c r="V90" i="7"/>
  <c r="N90" i="7" s="1"/>
  <c r="AC35" i="9"/>
  <c r="AA35" i="9"/>
  <c r="Z35" i="9"/>
  <c r="Y35" i="9"/>
  <c r="J35" i="9" s="1"/>
  <c r="Q35" i="9" s="1"/>
  <c r="AE35" i="9"/>
  <c r="AD35" i="9"/>
  <c r="O35" i="9" s="1"/>
  <c r="V35" i="9" s="1"/>
  <c r="AB35" i="9"/>
  <c r="Y87" i="9"/>
  <c r="J87" i="9" s="1"/>
  <c r="Q87" i="9" s="1"/>
  <c r="AE87" i="9"/>
  <c r="AD87" i="9"/>
  <c r="AC87" i="9"/>
  <c r="N87" i="9" s="1"/>
  <c r="U87" i="9" s="1"/>
  <c r="AB87" i="9"/>
  <c r="AA87" i="9"/>
  <c r="L87" i="9" s="1"/>
  <c r="S87" i="9" s="1"/>
  <c r="Z87" i="9"/>
  <c r="K87" i="9" s="1"/>
  <c r="R87" i="9" s="1"/>
  <c r="S82" i="7"/>
  <c r="R82" i="7"/>
  <c r="J82" i="7" s="1"/>
  <c r="W82" i="7"/>
  <c r="V82" i="7"/>
  <c r="U82" i="7"/>
  <c r="M82" i="7" s="1"/>
  <c r="X82" i="7"/>
  <c r="T82" i="7"/>
  <c r="AB114" i="9"/>
  <c r="M114" i="9" s="1"/>
  <c r="T114" i="9" s="1"/>
  <c r="AA114" i="9"/>
  <c r="Z114" i="9"/>
  <c r="K114" i="9" s="1"/>
  <c r="R114" i="9" s="1"/>
  <c r="Y114" i="9"/>
  <c r="AE114" i="9"/>
  <c r="P114" i="9" s="1"/>
  <c r="W114" i="9" s="1"/>
  <c r="AD114" i="9"/>
  <c r="O114" i="9" s="1"/>
  <c r="V114" i="9" s="1"/>
  <c r="AC114" i="9"/>
  <c r="N114" i="9" s="1"/>
  <c r="U114" i="9" s="1"/>
  <c r="R105" i="7"/>
  <c r="J105" i="7" s="1"/>
  <c r="V105" i="7"/>
  <c r="N105" i="7" s="1"/>
  <c r="W105" i="7"/>
  <c r="U105" i="7"/>
  <c r="M105" i="7" s="1"/>
  <c r="S105" i="7"/>
  <c r="X105" i="7"/>
  <c r="P105" i="7" s="1"/>
  <c r="T105" i="7"/>
  <c r="L105" i="7" s="1"/>
  <c r="AE118" i="9"/>
  <c r="AD118" i="9"/>
  <c r="AC118" i="9"/>
  <c r="AB118" i="9"/>
  <c r="M118" i="9" s="1"/>
  <c r="T118" i="9" s="1"/>
  <c r="AA118" i="9"/>
  <c r="L118" i="9" s="1"/>
  <c r="S118" i="9" s="1"/>
  <c r="Z118" i="9"/>
  <c r="K118" i="9" s="1"/>
  <c r="R118" i="9" s="1"/>
  <c r="Y118" i="9"/>
  <c r="U19" i="7"/>
  <c r="S19" i="7"/>
  <c r="K19" i="7" s="1"/>
  <c r="R19" i="7"/>
  <c r="W19" i="7"/>
  <c r="O19" i="7" s="1"/>
  <c r="V19" i="7"/>
  <c r="N19" i="7" s="1"/>
  <c r="X19" i="7"/>
  <c r="P19" i="7" s="1"/>
  <c r="T19" i="7"/>
  <c r="L19" i="7" s="1"/>
  <c r="U28" i="7"/>
  <c r="T28" i="7"/>
  <c r="L28" i="7" s="1"/>
  <c r="R28" i="7"/>
  <c r="V28" i="7"/>
  <c r="N28" i="7" s="1"/>
  <c r="S28" i="7"/>
  <c r="X28" i="7"/>
  <c r="P28" i="7" s="1"/>
  <c r="W28" i="7"/>
  <c r="V53" i="7"/>
  <c r="N53" i="7" s="1"/>
  <c r="U53" i="7"/>
  <c r="M53" i="7" s="1"/>
  <c r="S53" i="7"/>
  <c r="K53" i="7" s="1"/>
  <c r="W53" i="7"/>
  <c r="O53" i="7" s="1"/>
  <c r="T53" i="7"/>
  <c r="L53" i="7" s="1"/>
  <c r="X53" i="7"/>
  <c r="P53" i="7" s="1"/>
  <c r="R53" i="7"/>
  <c r="J53" i="7" s="1"/>
  <c r="X55" i="7"/>
  <c r="P55" i="7" s="1"/>
  <c r="W55" i="7"/>
  <c r="O55" i="7" s="1"/>
  <c r="U55" i="7"/>
  <c r="T55" i="7"/>
  <c r="S55" i="7"/>
  <c r="V55" i="7"/>
  <c r="N55" i="7" s="1"/>
  <c r="R55" i="7"/>
  <c r="R52" i="12"/>
  <c r="Q52" i="12"/>
  <c r="N52" i="12"/>
  <c r="T52" i="12"/>
  <c r="S52" i="12"/>
  <c r="U52" i="12"/>
  <c r="AA41" i="9"/>
  <c r="L41" i="9" s="1"/>
  <c r="S41" i="9" s="1"/>
  <c r="Y41" i="9"/>
  <c r="AE41" i="9"/>
  <c r="P41" i="9" s="1"/>
  <c r="W41" i="9" s="1"/>
  <c r="Z41" i="9"/>
  <c r="K41" i="9" s="1"/>
  <c r="R41" i="9" s="1"/>
  <c r="AD41" i="9"/>
  <c r="AC41" i="9"/>
  <c r="AB41" i="9"/>
  <c r="R41" i="7"/>
  <c r="W41" i="7"/>
  <c r="O41" i="7" s="1"/>
  <c r="T41" i="7"/>
  <c r="X41" i="7"/>
  <c r="P41" i="7" s="1"/>
  <c r="U41" i="7"/>
  <c r="V41" i="7"/>
  <c r="N41" i="7" s="1"/>
  <c r="S41" i="7"/>
  <c r="S37" i="12"/>
  <c r="R37" i="12"/>
  <c r="U37" i="12"/>
  <c r="T37" i="12"/>
  <c r="Q37" i="12"/>
  <c r="K37" i="12" s="1"/>
  <c r="N37" i="12"/>
  <c r="V101" i="7"/>
  <c r="U101" i="7"/>
  <c r="R101" i="7"/>
  <c r="J101" i="7" s="1"/>
  <c r="X101" i="7"/>
  <c r="T101" i="7"/>
  <c r="L101" i="7" s="1"/>
  <c r="W101" i="7"/>
  <c r="S101" i="7"/>
  <c r="K101" i="7" s="1"/>
  <c r="N16" i="12"/>
  <c r="U16" i="12"/>
  <c r="T16" i="12"/>
  <c r="S16" i="12"/>
  <c r="R16" i="12"/>
  <c r="Q16" i="12"/>
  <c r="K16" i="12" s="1"/>
  <c r="U39" i="12"/>
  <c r="T39" i="12"/>
  <c r="R39" i="12"/>
  <c r="S39" i="12"/>
  <c r="Q39" i="12"/>
  <c r="N39" i="12"/>
  <c r="Q21" i="6"/>
  <c r="W21" i="6"/>
  <c r="V21" i="6"/>
  <c r="U21" i="6"/>
  <c r="T21" i="6"/>
  <c r="N21" i="6" s="1"/>
  <c r="M19" i="13" s="1"/>
  <c r="S21" i="6"/>
  <c r="T102" i="6"/>
  <c r="W102" i="6"/>
  <c r="V102" i="6"/>
  <c r="U102" i="6"/>
  <c r="S102" i="6"/>
  <c r="Q102" i="6"/>
  <c r="K102" i="6" s="1"/>
  <c r="V43" i="6"/>
  <c r="S43" i="6"/>
  <c r="Q43" i="6"/>
  <c r="U43" i="6"/>
  <c r="T43" i="6"/>
  <c r="W43" i="6"/>
  <c r="Z40" i="9"/>
  <c r="K40" i="9" s="1"/>
  <c r="R40" i="9" s="1"/>
  <c r="AE40" i="9"/>
  <c r="P40" i="9" s="1"/>
  <c r="W40" i="9" s="1"/>
  <c r="AD40" i="9"/>
  <c r="O40" i="9" s="1"/>
  <c r="V40" i="9" s="1"/>
  <c r="AC40" i="9"/>
  <c r="N40" i="9" s="1"/>
  <c r="U40" i="9" s="1"/>
  <c r="AB40" i="9"/>
  <c r="M40" i="9" s="1"/>
  <c r="T40" i="9" s="1"/>
  <c r="AA40" i="9"/>
  <c r="L40" i="9" s="1"/>
  <c r="S40" i="9" s="1"/>
  <c r="Y40" i="9"/>
  <c r="J40" i="9" s="1"/>
  <c r="Q40" i="9" s="1"/>
  <c r="U11" i="7"/>
  <c r="M11" i="7" s="1"/>
  <c r="S11" i="7"/>
  <c r="R11" i="7"/>
  <c r="J11" i="7" s="1"/>
  <c r="W11" i="7"/>
  <c r="O11" i="7" s="1"/>
  <c r="X11" i="7"/>
  <c r="P11" i="7" s="1"/>
  <c r="T11" i="7"/>
  <c r="L11" i="7" s="1"/>
  <c r="V11" i="7"/>
  <c r="V109" i="7"/>
  <c r="N109" i="7" s="1"/>
  <c r="U109" i="7"/>
  <c r="M109" i="7" s="1"/>
  <c r="R109" i="7"/>
  <c r="J109" i="7" s="1"/>
  <c r="T109" i="7"/>
  <c r="L109" i="7" s="1"/>
  <c r="S109" i="7"/>
  <c r="X109" i="7"/>
  <c r="P109" i="7" s="1"/>
  <c r="W109" i="7"/>
  <c r="AD28" i="9"/>
  <c r="O28" i="9" s="1"/>
  <c r="V28" i="9" s="1"/>
  <c r="AB28" i="9"/>
  <c r="M28" i="9" s="1"/>
  <c r="T28" i="9" s="1"/>
  <c r="AA28" i="9"/>
  <c r="L28" i="9" s="1"/>
  <c r="S28" i="9" s="1"/>
  <c r="Z28" i="9"/>
  <c r="K28" i="9" s="1"/>
  <c r="R28" i="9" s="1"/>
  <c r="AE28" i="9"/>
  <c r="P28" i="9" s="1"/>
  <c r="W28" i="9" s="1"/>
  <c r="AC28" i="9"/>
  <c r="N28" i="9" s="1"/>
  <c r="U28" i="9" s="1"/>
  <c r="Y28" i="9"/>
  <c r="J28" i="9" s="1"/>
  <c r="Q28" i="9" s="1"/>
  <c r="AD14" i="9"/>
  <c r="O14" i="9" s="1"/>
  <c r="V14" i="9" s="1"/>
  <c r="X12" i="13" s="1"/>
  <c r="AC14" i="9"/>
  <c r="N14" i="9" s="1"/>
  <c r="U14" i="9" s="1"/>
  <c r="W12" i="13" s="1"/>
  <c r="Z14" i="9"/>
  <c r="AA14" i="9"/>
  <c r="L14" i="9" s="1"/>
  <c r="S14" i="9" s="1"/>
  <c r="U12" i="13" s="1"/>
  <c r="Y14" i="9"/>
  <c r="AB14" i="9"/>
  <c r="M14" i="9" s="1"/>
  <c r="T14" i="9" s="1"/>
  <c r="V12" i="13" s="1"/>
  <c r="AE14" i="9"/>
  <c r="P14" i="9" s="1"/>
  <c r="W14" i="9" s="1"/>
  <c r="Y12" i="13" s="1"/>
  <c r="X111" i="7"/>
  <c r="W111" i="7"/>
  <c r="O111" i="7" s="1"/>
  <c r="T111" i="7"/>
  <c r="S111" i="7"/>
  <c r="K111" i="7" s="1"/>
  <c r="R111" i="7"/>
  <c r="V111" i="7"/>
  <c r="N111" i="7" s="1"/>
  <c r="U111" i="7"/>
  <c r="M111" i="7" s="1"/>
  <c r="N120" i="12"/>
  <c r="U120" i="12"/>
  <c r="T120" i="12"/>
  <c r="Q120" i="12"/>
  <c r="S120" i="12"/>
  <c r="R120" i="12"/>
  <c r="R99" i="12"/>
  <c r="Q99" i="12"/>
  <c r="K99" i="12" s="1"/>
  <c r="N99" i="12"/>
  <c r="S99" i="12"/>
  <c r="T99" i="12"/>
  <c r="U99" i="12"/>
  <c r="T30" i="12"/>
  <c r="S30" i="12"/>
  <c r="Q30" i="12"/>
  <c r="K30" i="12" s="1"/>
  <c r="U30" i="12"/>
  <c r="R30" i="12"/>
  <c r="N30" i="12"/>
  <c r="W13" i="6"/>
  <c r="V13" i="6"/>
  <c r="U13" i="6"/>
  <c r="T13" i="6"/>
  <c r="N13" i="6" s="1"/>
  <c r="M11" i="13" s="1"/>
  <c r="S13" i="6"/>
  <c r="Q13" i="6"/>
  <c r="K13" i="6" s="1"/>
  <c r="J11" i="13" s="1"/>
  <c r="T22" i="6"/>
  <c r="N22" i="6" s="1"/>
  <c r="M20" i="13" s="1"/>
  <c r="S22" i="6"/>
  <c r="Q22" i="6"/>
  <c r="K22" i="6" s="1"/>
  <c r="J20" i="13" s="1"/>
  <c r="U22" i="6"/>
  <c r="W22" i="6"/>
  <c r="V22" i="6"/>
  <c r="N17" i="12"/>
  <c r="U17" i="12"/>
  <c r="T17" i="12"/>
  <c r="S17" i="12"/>
  <c r="R17" i="12"/>
  <c r="Q17" i="12"/>
  <c r="K17" i="12" s="1"/>
  <c r="W124" i="6"/>
  <c r="V124" i="6"/>
  <c r="U124" i="6"/>
  <c r="T124" i="6"/>
  <c r="N124" i="6" s="1"/>
  <c r="S124" i="6"/>
  <c r="Q124" i="6"/>
  <c r="K124" i="6" s="1"/>
  <c r="AB122" i="9"/>
  <c r="M122" i="9" s="1"/>
  <c r="T122" i="9" s="1"/>
  <c r="AA122" i="9"/>
  <c r="L122" i="9" s="1"/>
  <c r="S122" i="9" s="1"/>
  <c r="Z122" i="9"/>
  <c r="K122" i="9" s="1"/>
  <c r="R122" i="9" s="1"/>
  <c r="Y122" i="9"/>
  <c r="J122" i="9" s="1"/>
  <c r="Q122" i="9" s="1"/>
  <c r="AE122" i="9"/>
  <c r="P122" i="9" s="1"/>
  <c r="W122" i="9" s="1"/>
  <c r="AD122" i="9"/>
  <c r="O122" i="9" s="1"/>
  <c r="V122" i="9" s="1"/>
  <c r="AC122" i="9"/>
  <c r="N122" i="9" s="1"/>
  <c r="U122" i="9" s="1"/>
  <c r="AB12" i="9"/>
  <c r="M12" i="9" s="1"/>
  <c r="T12" i="9" s="1"/>
  <c r="V10" i="13" s="1"/>
  <c r="AA12" i="9"/>
  <c r="L12" i="9" s="1"/>
  <c r="S12" i="9" s="1"/>
  <c r="U10" i="13" s="1"/>
  <c r="AC12" i="9"/>
  <c r="N12" i="9" s="1"/>
  <c r="U12" i="9" s="1"/>
  <c r="W10" i="13" s="1"/>
  <c r="Z12" i="9"/>
  <c r="K12" i="9" s="1"/>
  <c r="R12" i="9" s="1"/>
  <c r="T10" i="13" s="1"/>
  <c r="Y12" i="9"/>
  <c r="J12" i="9" s="1"/>
  <c r="Q12" i="9" s="1"/>
  <c r="S10" i="13" s="1"/>
  <c r="AE12" i="9"/>
  <c r="P12" i="9" s="1"/>
  <c r="W12" i="9" s="1"/>
  <c r="Y10" i="13" s="1"/>
  <c r="AD12" i="9"/>
  <c r="O12" i="9" s="1"/>
  <c r="V12" i="9" s="1"/>
  <c r="X10" i="13" s="1"/>
  <c r="U94" i="12"/>
  <c r="T94" i="12"/>
  <c r="R94" i="12"/>
  <c r="N94" i="12"/>
  <c r="S94" i="12"/>
  <c r="Q94" i="12"/>
  <c r="K94" i="12" s="1"/>
  <c r="V107" i="6"/>
  <c r="U107" i="6"/>
  <c r="T107" i="6"/>
  <c r="N107" i="6" s="1"/>
  <c r="S107" i="6"/>
  <c r="Q107" i="6"/>
  <c r="K107" i="6" s="1"/>
  <c r="W107" i="6"/>
  <c r="U92" i="7"/>
  <c r="M92" i="7" s="1"/>
  <c r="T92" i="7"/>
  <c r="L92" i="7" s="1"/>
  <c r="X92" i="7"/>
  <c r="P92" i="7" s="1"/>
  <c r="W92" i="7"/>
  <c r="O92" i="7" s="1"/>
  <c r="S92" i="7"/>
  <c r="K92" i="7" s="1"/>
  <c r="R92" i="7"/>
  <c r="J92" i="7" s="1"/>
  <c r="V92" i="7"/>
  <c r="N92" i="7" s="1"/>
  <c r="AE94" i="9"/>
  <c r="P94" i="9" s="1"/>
  <c r="W94" i="9" s="1"/>
  <c r="AD94" i="9"/>
  <c r="O94" i="9" s="1"/>
  <c r="V94" i="9" s="1"/>
  <c r="AC94" i="9"/>
  <c r="N94" i="9" s="1"/>
  <c r="U94" i="9" s="1"/>
  <c r="AB94" i="9"/>
  <c r="M94" i="9" s="1"/>
  <c r="T94" i="9" s="1"/>
  <c r="AA94" i="9"/>
  <c r="L94" i="9" s="1"/>
  <c r="S94" i="9" s="1"/>
  <c r="Z94" i="9"/>
  <c r="K94" i="9" s="1"/>
  <c r="R94" i="9" s="1"/>
  <c r="Y94" i="9"/>
  <c r="J94" i="9" s="1"/>
  <c r="Q94" i="9" s="1"/>
  <c r="W62" i="7"/>
  <c r="O62" i="7" s="1"/>
  <c r="V62" i="7"/>
  <c r="N62" i="7" s="1"/>
  <c r="T62" i="7"/>
  <c r="L62" i="7" s="1"/>
  <c r="X62" i="7"/>
  <c r="P62" i="7" s="1"/>
  <c r="U62" i="7"/>
  <c r="M62" i="7" s="1"/>
  <c r="S62" i="7"/>
  <c r="K62" i="7" s="1"/>
  <c r="R62" i="7"/>
  <c r="J62" i="7" s="1"/>
  <c r="R75" i="12"/>
  <c r="Q75" i="12"/>
  <c r="N75" i="12"/>
  <c r="T75" i="12"/>
  <c r="S75" i="12"/>
  <c r="U75" i="12"/>
  <c r="Q8" i="6"/>
  <c r="K8" i="6" s="1"/>
  <c r="J6" i="13" s="1"/>
  <c r="T54" i="12"/>
  <c r="S54" i="12"/>
  <c r="Q54" i="12"/>
  <c r="K54" i="12" s="1"/>
  <c r="R54" i="12"/>
  <c r="N54" i="12"/>
  <c r="U54" i="12"/>
  <c r="Q114" i="12"/>
  <c r="K114" i="12" s="1"/>
  <c r="N114" i="12"/>
  <c r="T114" i="12"/>
  <c r="S114" i="12"/>
  <c r="U114" i="12"/>
  <c r="R114" i="12"/>
  <c r="AA57" i="9"/>
  <c r="L57" i="9" s="1"/>
  <c r="S57" i="9" s="1"/>
  <c r="Z57" i="9"/>
  <c r="K57" i="9" s="1"/>
  <c r="R57" i="9" s="1"/>
  <c r="Y57" i="9"/>
  <c r="J57" i="9" s="1"/>
  <c r="Q57" i="9" s="1"/>
  <c r="AE57" i="9"/>
  <c r="P57" i="9" s="1"/>
  <c r="W57" i="9" s="1"/>
  <c r="AD57" i="9"/>
  <c r="O57" i="9" s="1"/>
  <c r="V57" i="9" s="1"/>
  <c r="AC57" i="9"/>
  <c r="N57" i="9" s="1"/>
  <c r="U57" i="9" s="1"/>
  <c r="AB57" i="9"/>
  <c r="M57" i="9" s="1"/>
  <c r="T57" i="9" s="1"/>
  <c r="Y111" i="9"/>
  <c r="J111" i="9" s="1"/>
  <c r="Q111" i="9" s="1"/>
  <c r="AE111" i="9"/>
  <c r="P111" i="9" s="1"/>
  <c r="W111" i="9" s="1"/>
  <c r="AD111" i="9"/>
  <c r="O111" i="9" s="1"/>
  <c r="V111" i="9" s="1"/>
  <c r="AC111" i="9"/>
  <c r="N111" i="9" s="1"/>
  <c r="U111" i="9" s="1"/>
  <c r="AB111" i="9"/>
  <c r="M111" i="9" s="1"/>
  <c r="T111" i="9" s="1"/>
  <c r="AA111" i="9"/>
  <c r="L111" i="9" s="1"/>
  <c r="S111" i="9" s="1"/>
  <c r="Z111" i="9"/>
  <c r="K111" i="9" s="1"/>
  <c r="R111" i="9" s="1"/>
  <c r="V27" i="6"/>
  <c r="S27" i="6"/>
  <c r="Q27" i="6"/>
  <c r="K27" i="6" s="1"/>
  <c r="W27" i="6"/>
  <c r="U27" i="6"/>
  <c r="T27" i="6"/>
  <c r="N27" i="6" s="1"/>
  <c r="V31" i="6"/>
  <c r="S31" i="6"/>
  <c r="Q31" i="6"/>
  <c r="W31" i="6"/>
  <c r="U31" i="6"/>
  <c r="T31" i="6"/>
  <c r="N31" i="6" s="1"/>
  <c r="U102" i="12"/>
  <c r="S102" i="12"/>
  <c r="R102" i="12"/>
  <c r="N102" i="12"/>
  <c r="T102" i="12"/>
  <c r="Q102" i="12"/>
  <c r="K102" i="12" s="1"/>
  <c r="V85" i="7"/>
  <c r="N85" i="7" s="1"/>
  <c r="U85" i="7"/>
  <c r="M85" i="7" s="1"/>
  <c r="R85" i="7"/>
  <c r="J85" i="7" s="1"/>
  <c r="W85" i="7"/>
  <c r="O85" i="7" s="1"/>
  <c r="T85" i="7"/>
  <c r="L85" i="7" s="1"/>
  <c r="X85" i="7"/>
  <c r="P85" i="7" s="1"/>
  <c r="S85" i="7"/>
  <c r="K85" i="7" s="1"/>
  <c r="N58" i="12"/>
  <c r="U58" i="12"/>
  <c r="Q58" i="12"/>
  <c r="K58" i="12" s="1"/>
  <c r="T58" i="12"/>
  <c r="S58" i="12"/>
  <c r="R58" i="12"/>
  <c r="AB98" i="9"/>
  <c r="M98" i="9" s="1"/>
  <c r="T98" i="9" s="1"/>
  <c r="AA98" i="9"/>
  <c r="L98" i="9" s="1"/>
  <c r="S98" i="9" s="1"/>
  <c r="Z98" i="9"/>
  <c r="K98" i="9" s="1"/>
  <c r="R98" i="9" s="1"/>
  <c r="Y98" i="9"/>
  <c r="J98" i="9" s="1"/>
  <c r="Q98" i="9" s="1"/>
  <c r="AE98" i="9"/>
  <c r="P98" i="9" s="1"/>
  <c r="W98" i="9" s="1"/>
  <c r="AD98" i="9"/>
  <c r="O98" i="9" s="1"/>
  <c r="V98" i="9" s="1"/>
  <c r="AC98" i="9"/>
  <c r="N98" i="9" s="1"/>
  <c r="U98" i="9" s="1"/>
  <c r="Q90" i="12"/>
  <c r="R90" i="12"/>
  <c r="N90" i="12"/>
  <c r="T90" i="12"/>
  <c r="S90" i="12"/>
  <c r="U90" i="12"/>
  <c r="N9" i="12"/>
  <c r="U9" i="12"/>
  <c r="T9" i="12"/>
  <c r="S9" i="12"/>
  <c r="R9" i="12"/>
  <c r="Q9" i="12"/>
  <c r="K9" i="12" s="1"/>
  <c r="X80" i="7"/>
  <c r="P80" i="7" s="1"/>
  <c r="U80" i="7"/>
  <c r="M80" i="7" s="1"/>
  <c r="S80" i="7"/>
  <c r="K80" i="7" s="1"/>
  <c r="R80" i="7"/>
  <c r="V80" i="7"/>
  <c r="T80" i="7"/>
  <c r="W80" i="7"/>
  <c r="U72" i="7"/>
  <c r="S72" i="7"/>
  <c r="K72" i="7" s="1"/>
  <c r="R72" i="7"/>
  <c r="J72" i="7" s="1"/>
  <c r="W72" i="7"/>
  <c r="T72" i="7"/>
  <c r="V72" i="7"/>
  <c r="X72" i="7"/>
  <c r="X88" i="7"/>
  <c r="U88" i="7"/>
  <c r="M88" i="7" s="1"/>
  <c r="V88" i="7"/>
  <c r="T88" i="7"/>
  <c r="L88" i="7" s="1"/>
  <c r="S88" i="7"/>
  <c r="K88" i="7" s="1"/>
  <c r="W88" i="7"/>
  <c r="R88" i="7"/>
  <c r="S50" i="7"/>
  <c r="R50" i="7"/>
  <c r="X50" i="7"/>
  <c r="P50" i="7" s="1"/>
  <c r="U50" i="7"/>
  <c r="M50" i="7" s="1"/>
  <c r="W50" i="7"/>
  <c r="O50" i="7" s="1"/>
  <c r="T50" i="7"/>
  <c r="V50" i="7"/>
  <c r="AB66" i="9"/>
  <c r="AA66" i="9"/>
  <c r="Z66" i="9"/>
  <c r="Y66" i="9"/>
  <c r="AE66" i="9"/>
  <c r="P66" i="9" s="1"/>
  <c r="W66" i="9" s="1"/>
  <c r="AD66" i="9"/>
  <c r="AC66" i="9"/>
  <c r="N66" i="9" s="1"/>
  <c r="U66" i="9" s="1"/>
  <c r="AE62" i="9"/>
  <c r="P62" i="9" s="1"/>
  <c r="W62" i="9" s="1"/>
  <c r="AD62" i="9"/>
  <c r="AC62" i="9"/>
  <c r="AB62" i="9"/>
  <c r="AA62" i="9"/>
  <c r="L62" i="9" s="1"/>
  <c r="S62" i="9" s="1"/>
  <c r="Z62" i="9"/>
  <c r="K62" i="9" s="1"/>
  <c r="R62" i="9" s="1"/>
  <c r="Y62" i="9"/>
  <c r="J62" i="9" s="1"/>
  <c r="Q62" i="9" s="1"/>
  <c r="AC123" i="9"/>
  <c r="N123" i="9" s="1"/>
  <c r="U123" i="9" s="1"/>
  <c r="AB123" i="9"/>
  <c r="M123" i="9" s="1"/>
  <c r="T123" i="9" s="1"/>
  <c r="AA123" i="9"/>
  <c r="L123" i="9" s="1"/>
  <c r="S123" i="9" s="1"/>
  <c r="Z123" i="9"/>
  <c r="Y123" i="9"/>
  <c r="AE123" i="9"/>
  <c r="P123" i="9" s="1"/>
  <c r="W123" i="9" s="1"/>
  <c r="AD123" i="9"/>
  <c r="O123" i="9" s="1"/>
  <c r="V123" i="9" s="1"/>
  <c r="Z96" i="9"/>
  <c r="K96" i="9" s="1"/>
  <c r="R96" i="9" s="1"/>
  <c r="Y96" i="9"/>
  <c r="J96" i="9" s="1"/>
  <c r="Q96" i="9" s="1"/>
  <c r="AE96" i="9"/>
  <c r="AD96" i="9"/>
  <c r="AC96" i="9"/>
  <c r="AB96" i="9"/>
  <c r="AA96" i="9"/>
  <c r="R97" i="7"/>
  <c r="J97" i="7" s="1"/>
  <c r="V97" i="7"/>
  <c r="N97" i="7" s="1"/>
  <c r="W97" i="7"/>
  <c r="O97" i="7" s="1"/>
  <c r="X97" i="7"/>
  <c r="T97" i="7"/>
  <c r="S97" i="7"/>
  <c r="U97" i="7"/>
  <c r="AA81" i="9"/>
  <c r="L81" i="9" s="1"/>
  <c r="S81" i="9" s="1"/>
  <c r="Z81" i="9"/>
  <c r="K81" i="9" s="1"/>
  <c r="R81" i="9" s="1"/>
  <c r="Y81" i="9"/>
  <c r="J81" i="9" s="1"/>
  <c r="Q81" i="9" s="1"/>
  <c r="AE81" i="9"/>
  <c r="AD81" i="9"/>
  <c r="AC81" i="9"/>
  <c r="AB81" i="9"/>
  <c r="U44" i="7"/>
  <c r="T44" i="7"/>
  <c r="L44" i="7" s="1"/>
  <c r="R44" i="7"/>
  <c r="J44" i="7" s="1"/>
  <c r="X44" i="7"/>
  <c r="P44" i="7" s="1"/>
  <c r="V44" i="7"/>
  <c r="S44" i="7"/>
  <c r="W44" i="7"/>
  <c r="U23" i="12"/>
  <c r="T23" i="12"/>
  <c r="S23" i="12"/>
  <c r="R23" i="12"/>
  <c r="Q23" i="12"/>
  <c r="K23" i="12" s="1"/>
  <c r="N23" i="12"/>
  <c r="X31" i="7"/>
  <c r="W31" i="7"/>
  <c r="O31" i="7" s="1"/>
  <c r="U31" i="7"/>
  <c r="M31" i="7" s="1"/>
  <c r="V31" i="7"/>
  <c r="T31" i="7"/>
  <c r="L31" i="7" s="1"/>
  <c r="R31" i="7"/>
  <c r="S31" i="7"/>
  <c r="K31" i="7" s="1"/>
  <c r="N33" i="12"/>
  <c r="T33" i="12"/>
  <c r="U33" i="12"/>
  <c r="S33" i="12"/>
  <c r="R33" i="12"/>
  <c r="Q33" i="12"/>
  <c r="K33" i="12" s="1"/>
  <c r="N41" i="12"/>
  <c r="T41" i="12"/>
  <c r="S41" i="12"/>
  <c r="R41" i="12"/>
  <c r="Q41" i="12"/>
  <c r="U41" i="12"/>
  <c r="Q65" i="6"/>
  <c r="W65" i="6"/>
  <c r="V65" i="6"/>
  <c r="U65" i="6"/>
  <c r="T65" i="6"/>
  <c r="S65" i="6"/>
  <c r="Q33" i="6"/>
  <c r="W33" i="6"/>
  <c r="V33" i="6"/>
  <c r="U33" i="6"/>
  <c r="T33" i="6"/>
  <c r="S33" i="6"/>
  <c r="T110" i="6"/>
  <c r="S110" i="6"/>
  <c r="Q110" i="6"/>
  <c r="W110" i="6"/>
  <c r="V110" i="6"/>
  <c r="U110" i="6"/>
  <c r="M110" i="6" s="1"/>
  <c r="T54" i="6"/>
  <c r="N54" i="6" s="1"/>
  <c r="W54" i="6"/>
  <c r="V54" i="6"/>
  <c r="S54" i="6"/>
  <c r="Q54" i="6"/>
  <c r="U54" i="6"/>
  <c r="AD22" i="9"/>
  <c r="O22" i="9" s="1"/>
  <c r="V22" i="9" s="1"/>
  <c r="X20" i="13" s="1"/>
  <c r="AC22" i="9"/>
  <c r="N22" i="9" s="1"/>
  <c r="U22" i="9" s="1"/>
  <c r="W20" i="13" s="1"/>
  <c r="Z22" i="9"/>
  <c r="AA22" i="9"/>
  <c r="L22" i="9" s="1"/>
  <c r="S22" i="9" s="1"/>
  <c r="U20" i="13" s="1"/>
  <c r="AE22" i="9"/>
  <c r="Y22" i="9"/>
  <c r="AB22" i="9"/>
  <c r="M22" i="9" s="1"/>
  <c r="T22" i="9" s="1"/>
  <c r="V20" i="13" s="1"/>
  <c r="U86" i="12"/>
  <c r="T86" i="12"/>
  <c r="R86" i="12"/>
  <c r="S86" i="12"/>
  <c r="Q86" i="12"/>
  <c r="K86" i="12" s="1"/>
  <c r="N86" i="12"/>
  <c r="AC13" i="9"/>
  <c r="AB13" i="9"/>
  <c r="M13" i="9" s="1"/>
  <c r="T13" i="9" s="1"/>
  <c r="V11" i="13" s="1"/>
  <c r="Y13" i="9"/>
  <c r="Z13" i="9"/>
  <c r="K13" i="9" s="1"/>
  <c r="R13" i="9" s="1"/>
  <c r="T11" i="13" s="1"/>
  <c r="AE13" i="9"/>
  <c r="P13" i="9" s="1"/>
  <c r="W13" i="9" s="1"/>
  <c r="Y11" i="13" s="1"/>
  <c r="AD13" i="9"/>
  <c r="O13" i="9" s="1"/>
  <c r="V13" i="9" s="1"/>
  <c r="X11" i="13" s="1"/>
  <c r="AA13" i="9"/>
  <c r="L13" i="9" s="1"/>
  <c r="S13" i="9" s="1"/>
  <c r="U11" i="13" s="1"/>
  <c r="AE53" i="9"/>
  <c r="AD53" i="9"/>
  <c r="AC53" i="9"/>
  <c r="N53" i="9" s="1"/>
  <c r="U53" i="9" s="1"/>
  <c r="AB53" i="9"/>
  <c r="M53" i="9" s="1"/>
  <c r="T53" i="9" s="1"/>
  <c r="AA53" i="9"/>
  <c r="L53" i="9" s="1"/>
  <c r="S53" i="9" s="1"/>
  <c r="Z53" i="9"/>
  <c r="Y53" i="9"/>
  <c r="T107" i="7"/>
  <c r="L107" i="7" s="1"/>
  <c r="S107" i="7"/>
  <c r="X107" i="7"/>
  <c r="P107" i="7" s="1"/>
  <c r="V107" i="7"/>
  <c r="N107" i="7" s="1"/>
  <c r="U107" i="7"/>
  <c r="M107" i="7" s="1"/>
  <c r="W107" i="7"/>
  <c r="R107" i="7"/>
  <c r="J107" i="7" s="1"/>
  <c r="U95" i="12"/>
  <c r="S95" i="12"/>
  <c r="T95" i="12"/>
  <c r="R95" i="12"/>
  <c r="Q95" i="12"/>
  <c r="K95" i="12" s="1"/>
  <c r="N95" i="12"/>
  <c r="U47" i="12"/>
  <c r="T47" i="12"/>
  <c r="R47" i="12"/>
  <c r="N47" i="12"/>
  <c r="S47" i="12"/>
  <c r="Q47" i="12"/>
  <c r="Q101" i="6"/>
  <c r="K101" i="6" s="1"/>
  <c r="W101" i="6"/>
  <c r="V101" i="6"/>
  <c r="U101" i="6"/>
  <c r="T101" i="6"/>
  <c r="N101" i="6" s="1"/>
  <c r="S101" i="6"/>
  <c r="S124" i="12"/>
  <c r="Q124" i="12"/>
  <c r="T124" i="12"/>
  <c r="R124" i="12"/>
  <c r="U124" i="12"/>
  <c r="N124" i="12"/>
  <c r="W9" i="6"/>
  <c r="V9" i="6"/>
  <c r="U9" i="6"/>
  <c r="T9" i="6"/>
  <c r="N9" i="6" s="1"/>
  <c r="M7" i="13" s="1"/>
  <c r="S9" i="6"/>
  <c r="Q9" i="6"/>
  <c r="K9" i="6" s="1"/>
  <c r="J7" i="13" s="1"/>
  <c r="N65" i="12"/>
  <c r="U65" i="12"/>
  <c r="T65" i="12"/>
  <c r="S65" i="12"/>
  <c r="R65" i="12"/>
  <c r="Q65" i="12"/>
  <c r="K65" i="12" s="1"/>
  <c r="T118" i="6"/>
  <c r="N118" i="6" s="1"/>
  <c r="S118" i="6"/>
  <c r="Q118" i="6"/>
  <c r="K118" i="6" s="1"/>
  <c r="W118" i="6"/>
  <c r="O118" i="6" s="1"/>
  <c r="V118" i="6"/>
  <c r="U118" i="6"/>
  <c r="V119" i="6"/>
  <c r="U119" i="6"/>
  <c r="T119" i="6"/>
  <c r="N119" i="6" s="1"/>
  <c r="S119" i="6"/>
  <c r="Q119" i="6"/>
  <c r="K119" i="6" s="1"/>
  <c r="W119" i="6"/>
  <c r="O119" i="6" s="1"/>
  <c r="AA105" i="9"/>
  <c r="L105" i="9" s="1"/>
  <c r="S105" i="9" s="1"/>
  <c r="Z105" i="9"/>
  <c r="K105" i="9" s="1"/>
  <c r="R105" i="9" s="1"/>
  <c r="Y105" i="9"/>
  <c r="J105" i="9" s="1"/>
  <c r="Q105" i="9" s="1"/>
  <c r="AE105" i="9"/>
  <c r="P105" i="9" s="1"/>
  <c r="W105" i="9" s="1"/>
  <c r="AD105" i="9"/>
  <c r="O105" i="9" s="1"/>
  <c r="V105" i="9" s="1"/>
  <c r="AC105" i="9"/>
  <c r="N105" i="9" s="1"/>
  <c r="U105" i="9" s="1"/>
  <c r="AB105" i="9"/>
  <c r="M105" i="9" s="1"/>
  <c r="T105" i="9" s="1"/>
  <c r="S98" i="7"/>
  <c r="K98" i="7" s="1"/>
  <c r="R98" i="7"/>
  <c r="J98" i="7" s="1"/>
  <c r="W98" i="7"/>
  <c r="O98" i="7" s="1"/>
  <c r="U98" i="7"/>
  <c r="M98" i="7" s="1"/>
  <c r="T98" i="7"/>
  <c r="L98" i="7" s="1"/>
  <c r="X98" i="7"/>
  <c r="P98" i="7" s="1"/>
  <c r="V98" i="7"/>
  <c r="N98" i="7" s="1"/>
  <c r="N89" i="12"/>
  <c r="U89" i="12"/>
  <c r="S89" i="12"/>
  <c r="T89" i="12"/>
  <c r="R89" i="12"/>
  <c r="Q89" i="12"/>
  <c r="K89" i="12" s="1"/>
  <c r="Q97" i="6"/>
  <c r="K97" i="6" s="1"/>
  <c r="W97" i="6"/>
  <c r="V97" i="6"/>
  <c r="U97" i="6"/>
  <c r="T97" i="6"/>
  <c r="N97" i="6" s="1"/>
  <c r="S97" i="6"/>
  <c r="V69" i="7"/>
  <c r="N69" i="7" s="1"/>
  <c r="U69" i="7"/>
  <c r="M69" i="7" s="1"/>
  <c r="S69" i="7"/>
  <c r="K69" i="7" s="1"/>
  <c r="X69" i="7"/>
  <c r="P69" i="7" s="1"/>
  <c r="W69" i="7"/>
  <c r="O69" i="7" s="1"/>
  <c r="T69" i="7"/>
  <c r="L69" i="7" s="1"/>
  <c r="R69" i="7"/>
  <c r="J69" i="7" s="1"/>
  <c r="AE85" i="9"/>
  <c r="P85" i="9" s="1"/>
  <c r="W85" i="9" s="1"/>
  <c r="AD85" i="9"/>
  <c r="O85" i="9" s="1"/>
  <c r="V85" i="9" s="1"/>
  <c r="AC85" i="9"/>
  <c r="N85" i="9" s="1"/>
  <c r="U85" i="9" s="1"/>
  <c r="AB85" i="9"/>
  <c r="M85" i="9" s="1"/>
  <c r="T85" i="9" s="1"/>
  <c r="AA85" i="9"/>
  <c r="L85" i="9" s="1"/>
  <c r="S85" i="9" s="1"/>
  <c r="Z85" i="9"/>
  <c r="K85" i="9" s="1"/>
  <c r="R85" i="9" s="1"/>
  <c r="Y85" i="9"/>
  <c r="J85" i="9" s="1"/>
  <c r="Q85" i="9" s="1"/>
  <c r="T35" i="7"/>
  <c r="L35" i="7" s="1"/>
  <c r="S35" i="7"/>
  <c r="K35" i="7" s="1"/>
  <c r="W35" i="7"/>
  <c r="O35" i="7" s="1"/>
  <c r="U35" i="7"/>
  <c r="M35" i="7" s="1"/>
  <c r="R35" i="7"/>
  <c r="J35" i="7" s="1"/>
  <c r="V35" i="7"/>
  <c r="N35" i="7" s="1"/>
  <c r="X35" i="7"/>
  <c r="P35" i="7" s="1"/>
  <c r="N57" i="12"/>
  <c r="T57" i="12"/>
  <c r="U57" i="12"/>
  <c r="S57" i="12"/>
  <c r="R57" i="12"/>
  <c r="Q57" i="12"/>
  <c r="K57" i="12" s="1"/>
  <c r="N42" i="12"/>
  <c r="U42" i="12"/>
  <c r="T42" i="12"/>
  <c r="S42" i="12"/>
  <c r="R42" i="12"/>
  <c r="Q42" i="12"/>
  <c r="K42" i="12" s="1"/>
  <c r="T109" i="12"/>
  <c r="R109" i="12"/>
  <c r="Q109" i="12"/>
  <c r="K109" i="12" s="1"/>
  <c r="N109" i="12"/>
  <c r="U109" i="12"/>
  <c r="S109" i="12"/>
  <c r="AD44" i="9"/>
  <c r="O44" i="9" s="1"/>
  <c r="V44" i="9" s="1"/>
  <c r="AB44" i="9"/>
  <c r="M44" i="9" s="1"/>
  <c r="T44" i="9" s="1"/>
  <c r="AA44" i="9"/>
  <c r="L44" i="9" s="1"/>
  <c r="S44" i="9" s="1"/>
  <c r="Z44" i="9"/>
  <c r="K44" i="9" s="1"/>
  <c r="R44" i="9" s="1"/>
  <c r="AE44" i="9"/>
  <c r="P44" i="9" s="1"/>
  <c r="W44" i="9" s="1"/>
  <c r="AC44" i="9"/>
  <c r="N44" i="9" s="1"/>
  <c r="U44" i="9" s="1"/>
  <c r="Y44" i="9"/>
  <c r="J44" i="9" s="1"/>
  <c r="Q44" i="9" s="1"/>
  <c r="AC107" i="9"/>
  <c r="N107" i="9" s="1"/>
  <c r="U107" i="9" s="1"/>
  <c r="AB107" i="9"/>
  <c r="M107" i="9" s="1"/>
  <c r="T107" i="9" s="1"/>
  <c r="AA107" i="9"/>
  <c r="L107" i="9" s="1"/>
  <c r="S107" i="9" s="1"/>
  <c r="Z107" i="9"/>
  <c r="K107" i="9" s="1"/>
  <c r="R107" i="9" s="1"/>
  <c r="Y107" i="9"/>
  <c r="J107" i="9" s="1"/>
  <c r="Q107" i="9" s="1"/>
  <c r="AE107" i="9"/>
  <c r="P107" i="9" s="1"/>
  <c r="W107" i="9" s="1"/>
  <c r="AD107" i="9"/>
  <c r="O107" i="9" s="1"/>
  <c r="V107" i="9" s="1"/>
  <c r="T34" i="6"/>
  <c r="N34" i="6" s="1"/>
  <c r="W34" i="6"/>
  <c r="V34" i="6"/>
  <c r="U34" i="6"/>
  <c r="S34" i="6"/>
  <c r="Q34" i="6"/>
  <c r="K34" i="6" s="1"/>
  <c r="AD108" i="9"/>
  <c r="O108" i="9" s="1"/>
  <c r="V108" i="9" s="1"/>
  <c r="AC108" i="9"/>
  <c r="N108" i="9" s="1"/>
  <c r="U108" i="9" s="1"/>
  <c r="AB108" i="9"/>
  <c r="M108" i="9" s="1"/>
  <c r="T108" i="9" s="1"/>
  <c r="AA108" i="9"/>
  <c r="L108" i="9" s="1"/>
  <c r="S108" i="9" s="1"/>
  <c r="Z108" i="9"/>
  <c r="K108" i="9" s="1"/>
  <c r="R108" i="9" s="1"/>
  <c r="Y108" i="9"/>
  <c r="J108" i="9" s="1"/>
  <c r="Q108" i="9" s="1"/>
  <c r="AE108" i="9"/>
  <c r="P108" i="9" s="1"/>
  <c r="W108" i="9" s="1"/>
  <c r="R44" i="12"/>
  <c r="Q44" i="12"/>
  <c r="K44" i="12" s="1"/>
  <c r="N44" i="12"/>
  <c r="U44" i="12"/>
  <c r="T44" i="12"/>
  <c r="S44" i="12"/>
  <c r="R65" i="7"/>
  <c r="W65" i="7"/>
  <c r="S65" i="7"/>
  <c r="V65" i="7"/>
  <c r="U65" i="7"/>
  <c r="T65" i="7"/>
  <c r="L65" i="7" s="1"/>
  <c r="X65" i="7"/>
  <c r="Z64" i="9"/>
  <c r="K64" i="9" s="1"/>
  <c r="R64" i="9" s="1"/>
  <c r="Y64" i="9"/>
  <c r="J64" i="9" s="1"/>
  <c r="Q64" i="9" s="1"/>
  <c r="AE64" i="9"/>
  <c r="AD64" i="9"/>
  <c r="AC64" i="9"/>
  <c r="AB64" i="9"/>
  <c r="AA64" i="9"/>
  <c r="L64" i="9" s="1"/>
  <c r="S64" i="9" s="1"/>
  <c r="AA73" i="9"/>
  <c r="Z73" i="9"/>
  <c r="K73" i="9" s="1"/>
  <c r="R73" i="9" s="1"/>
  <c r="Y73" i="9"/>
  <c r="AE73" i="9"/>
  <c r="AD73" i="9"/>
  <c r="AC73" i="9"/>
  <c r="N73" i="9" s="1"/>
  <c r="U73" i="9" s="1"/>
  <c r="AB73" i="9"/>
  <c r="AB58" i="9"/>
  <c r="M58" i="9" s="1"/>
  <c r="T58" i="9" s="1"/>
  <c r="AA58" i="9"/>
  <c r="Z58" i="9"/>
  <c r="K58" i="9" s="1"/>
  <c r="R58" i="9" s="1"/>
  <c r="Y58" i="9"/>
  <c r="J58" i="9" s="1"/>
  <c r="Q58" i="9" s="1"/>
  <c r="AE58" i="9"/>
  <c r="AD58" i="9"/>
  <c r="AC58" i="9"/>
  <c r="N58" i="9" s="1"/>
  <c r="U58" i="9" s="1"/>
  <c r="AD52" i="9"/>
  <c r="AC52" i="9"/>
  <c r="N52" i="9" s="1"/>
  <c r="U52" i="9" s="1"/>
  <c r="AB52" i="9"/>
  <c r="AA52" i="9"/>
  <c r="L52" i="9" s="1"/>
  <c r="S52" i="9" s="1"/>
  <c r="Z52" i="9"/>
  <c r="Y52" i="9"/>
  <c r="AE52" i="9"/>
  <c r="AE61" i="9"/>
  <c r="AD61" i="9"/>
  <c r="AC61" i="9"/>
  <c r="N61" i="9" s="1"/>
  <c r="U61" i="9" s="1"/>
  <c r="AB61" i="9"/>
  <c r="AA61" i="9"/>
  <c r="L61" i="9" s="1"/>
  <c r="S61" i="9" s="1"/>
  <c r="Z61" i="9"/>
  <c r="K61" i="9" s="1"/>
  <c r="R61" i="9" s="1"/>
  <c r="Y61" i="9"/>
  <c r="AA113" i="9"/>
  <c r="L113" i="9" s="1"/>
  <c r="S113" i="9" s="1"/>
  <c r="Z113" i="9"/>
  <c r="K113" i="9" s="1"/>
  <c r="R113" i="9" s="1"/>
  <c r="Y113" i="9"/>
  <c r="J113" i="9" s="1"/>
  <c r="Q113" i="9" s="1"/>
  <c r="AE113" i="9"/>
  <c r="P113" i="9" s="1"/>
  <c r="W113" i="9" s="1"/>
  <c r="AD113" i="9"/>
  <c r="O113" i="9" s="1"/>
  <c r="V113" i="9" s="1"/>
  <c r="AC113" i="9"/>
  <c r="N113" i="9" s="1"/>
  <c r="U113" i="9" s="1"/>
  <c r="AB113" i="9"/>
  <c r="M113" i="9" s="1"/>
  <c r="T113" i="9" s="1"/>
  <c r="AC91" i="9"/>
  <c r="N91" i="9" s="1"/>
  <c r="U91" i="9" s="1"/>
  <c r="AB91" i="9"/>
  <c r="M91" i="9" s="1"/>
  <c r="T91" i="9" s="1"/>
  <c r="AA91" i="9"/>
  <c r="L91" i="9" s="1"/>
  <c r="S91" i="9" s="1"/>
  <c r="Z91" i="9"/>
  <c r="K91" i="9" s="1"/>
  <c r="R91" i="9" s="1"/>
  <c r="Y91" i="9"/>
  <c r="J91" i="9" s="1"/>
  <c r="Q91" i="9" s="1"/>
  <c r="AE91" i="9"/>
  <c r="P91" i="9" s="1"/>
  <c r="W91" i="9" s="1"/>
  <c r="AD91" i="9"/>
  <c r="O91" i="9" s="1"/>
  <c r="V91" i="9" s="1"/>
  <c r="X96" i="7"/>
  <c r="P96" i="7" s="1"/>
  <c r="U96" i="7"/>
  <c r="V96" i="7"/>
  <c r="T96" i="7"/>
  <c r="L96" i="7" s="1"/>
  <c r="R96" i="7"/>
  <c r="W96" i="7"/>
  <c r="O96" i="7" s="1"/>
  <c r="S96" i="7"/>
  <c r="AE15" i="9"/>
  <c r="P15" i="9" s="1"/>
  <c r="W15" i="9" s="1"/>
  <c r="Y13" i="13" s="1"/>
  <c r="AD15" i="9"/>
  <c r="AA15" i="9"/>
  <c r="Y15" i="9"/>
  <c r="J15" i="9" s="1"/>
  <c r="Q15" i="9" s="1"/>
  <c r="S13" i="13" s="1"/>
  <c r="AC15" i="9"/>
  <c r="N15" i="9" s="1"/>
  <c r="U15" i="9" s="1"/>
  <c r="W13" i="13" s="1"/>
  <c r="AB15" i="9"/>
  <c r="Z15" i="9"/>
  <c r="K15" i="9" s="1"/>
  <c r="R15" i="9" s="1"/>
  <c r="T13" i="13" s="1"/>
  <c r="S17" i="7"/>
  <c r="X17" i="7"/>
  <c r="P17" i="7" s="1"/>
  <c r="W17" i="7"/>
  <c r="V17" i="7"/>
  <c r="T17" i="7"/>
  <c r="L17" i="7" s="1"/>
  <c r="R17" i="7"/>
  <c r="J17" i="7" s="1"/>
  <c r="U17" i="7"/>
  <c r="M17" i="7" s="1"/>
  <c r="W38" i="7"/>
  <c r="V38" i="7"/>
  <c r="N38" i="7" s="1"/>
  <c r="T38" i="7"/>
  <c r="L38" i="7" s="1"/>
  <c r="X38" i="7"/>
  <c r="S38" i="7"/>
  <c r="K38" i="7" s="1"/>
  <c r="U38" i="7"/>
  <c r="R38" i="7"/>
  <c r="J38" i="7" s="1"/>
  <c r="T21" i="12"/>
  <c r="S21" i="12"/>
  <c r="R21" i="12"/>
  <c r="Q21" i="12"/>
  <c r="K21" i="12" s="1"/>
  <c r="N21" i="12"/>
  <c r="U21" i="12"/>
  <c r="T10" i="7"/>
  <c r="L10" i="7" s="1"/>
  <c r="R10" i="7"/>
  <c r="J10" i="7" s="1"/>
  <c r="V10" i="7"/>
  <c r="N10" i="7" s="1"/>
  <c r="U10" i="7"/>
  <c r="M10" i="7" s="1"/>
  <c r="X10" i="7"/>
  <c r="W10" i="7"/>
  <c r="O10" i="7" s="1"/>
  <c r="S10" i="7"/>
  <c r="S108" i="12"/>
  <c r="Q108" i="12"/>
  <c r="T108" i="12"/>
  <c r="U108" i="12"/>
  <c r="R108" i="12"/>
  <c r="N108" i="12"/>
  <c r="U32" i="12"/>
  <c r="S32" i="12"/>
  <c r="R32" i="12"/>
  <c r="Q32" i="12"/>
  <c r="N32" i="12"/>
  <c r="T32" i="12"/>
  <c r="T122" i="6"/>
  <c r="N122" i="6" s="1"/>
  <c r="S122" i="6"/>
  <c r="Q122" i="6"/>
  <c r="K122" i="6" s="1"/>
  <c r="W122" i="6"/>
  <c r="V122" i="6"/>
  <c r="U122" i="6"/>
  <c r="T58" i="6"/>
  <c r="N58" i="6" s="1"/>
  <c r="W58" i="6"/>
  <c r="V58" i="6"/>
  <c r="Q58" i="6"/>
  <c r="S58" i="6"/>
  <c r="U58" i="6"/>
  <c r="Q113" i="6"/>
  <c r="W113" i="6"/>
  <c r="V113" i="6"/>
  <c r="U113" i="6"/>
  <c r="T113" i="6"/>
  <c r="N113" i="6" s="1"/>
  <c r="S113" i="6"/>
  <c r="U48" i="6"/>
  <c r="T48" i="6"/>
  <c r="S48" i="6"/>
  <c r="Q48" i="6"/>
  <c r="W48" i="6"/>
  <c r="V48" i="6"/>
  <c r="W10" i="6"/>
  <c r="Q10" i="6"/>
  <c r="V10" i="6"/>
  <c r="U10" i="6"/>
  <c r="T10" i="6"/>
  <c r="S10" i="6"/>
  <c r="Y119" i="9"/>
  <c r="J119" i="9" s="1"/>
  <c r="Q119" i="9" s="1"/>
  <c r="AE119" i="9"/>
  <c r="P119" i="9" s="1"/>
  <c r="W119" i="9" s="1"/>
  <c r="AD119" i="9"/>
  <c r="O119" i="9" s="1"/>
  <c r="V119" i="9" s="1"/>
  <c r="AC119" i="9"/>
  <c r="N119" i="9" s="1"/>
  <c r="U119" i="9" s="1"/>
  <c r="AB119" i="9"/>
  <c r="M119" i="9" s="1"/>
  <c r="T119" i="9" s="1"/>
  <c r="AA119" i="9"/>
  <c r="L119" i="9" s="1"/>
  <c r="S119" i="9" s="1"/>
  <c r="Z119" i="9"/>
  <c r="K119" i="9" s="1"/>
  <c r="R119" i="9" s="1"/>
  <c r="Z10" i="9"/>
  <c r="K10" i="9" s="1"/>
  <c r="R10" i="9" s="1"/>
  <c r="T8" i="13" s="1"/>
  <c r="Y10" i="9"/>
  <c r="J10" i="9" s="1"/>
  <c r="Q10" i="9" s="1"/>
  <c r="S8" i="13" s="1"/>
  <c r="AD10" i="9"/>
  <c r="O10" i="9" s="1"/>
  <c r="V10" i="9" s="1"/>
  <c r="X8" i="13" s="1"/>
  <c r="AC10" i="9"/>
  <c r="N10" i="9" s="1"/>
  <c r="U10" i="9" s="1"/>
  <c r="W8" i="13" s="1"/>
  <c r="AB10" i="9"/>
  <c r="M10" i="9" s="1"/>
  <c r="T10" i="9" s="1"/>
  <c r="V8" i="13" s="1"/>
  <c r="AA10" i="9"/>
  <c r="L10" i="9" s="1"/>
  <c r="S10" i="9" s="1"/>
  <c r="U8" i="13" s="1"/>
  <c r="AE10" i="9"/>
  <c r="P10" i="9" s="1"/>
  <c r="W10" i="9" s="1"/>
  <c r="Y8" i="13" s="1"/>
  <c r="S61" i="12"/>
  <c r="R61" i="12"/>
  <c r="U61" i="12"/>
  <c r="T61" i="12"/>
  <c r="Q61" i="12"/>
  <c r="K61" i="12" s="1"/>
  <c r="N61" i="12"/>
  <c r="R73" i="7"/>
  <c r="J73" i="7" s="1"/>
  <c r="V73" i="7"/>
  <c r="N73" i="7" s="1"/>
  <c r="W73" i="7"/>
  <c r="O73" i="7" s="1"/>
  <c r="U73" i="7"/>
  <c r="M73" i="7" s="1"/>
  <c r="S73" i="7"/>
  <c r="K73" i="7" s="1"/>
  <c r="T73" i="7"/>
  <c r="L73" i="7" s="1"/>
  <c r="X73" i="7"/>
  <c r="P73" i="7" s="1"/>
  <c r="AA49" i="9"/>
  <c r="L49" i="9" s="1"/>
  <c r="S49" i="9" s="1"/>
  <c r="Y49" i="9"/>
  <c r="J49" i="9" s="1"/>
  <c r="Q49" i="9" s="1"/>
  <c r="AE49" i="9"/>
  <c r="P49" i="9" s="1"/>
  <c r="W49" i="9" s="1"/>
  <c r="AD49" i="9"/>
  <c r="O49" i="9" s="1"/>
  <c r="V49" i="9" s="1"/>
  <c r="AC49" i="9"/>
  <c r="N49" i="9" s="1"/>
  <c r="U49" i="9" s="1"/>
  <c r="AB49" i="9"/>
  <c r="M49" i="9" s="1"/>
  <c r="T49" i="9" s="1"/>
  <c r="Z49" i="9"/>
  <c r="K49" i="9" s="1"/>
  <c r="R49" i="9" s="1"/>
  <c r="W102" i="7"/>
  <c r="O102" i="7" s="1"/>
  <c r="V102" i="7"/>
  <c r="N102" i="7" s="1"/>
  <c r="S102" i="7"/>
  <c r="R102" i="7"/>
  <c r="X102" i="7"/>
  <c r="P102" i="7" s="1"/>
  <c r="U102" i="7"/>
  <c r="T102" i="7"/>
  <c r="L102" i="7" s="1"/>
  <c r="U56" i="12"/>
  <c r="S56" i="12"/>
  <c r="Q56" i="12"/>
  <c r="N56" i="12"/>
  <c r="T56" i="12"/>
  <c r="R56" i="12"/>
  <c r="V67" i="6"/>
  <c r="S67" i="6"/>
  <c r="M67" i="6" s="1"/>
  <c r="Q67" i="6"/>
  <c r="K67" i="6" s="1"/>
  <c r="W67" i="6"/>
  <c r="U67" i="6"/>
  <c r="T67" i="6"/>
  <c r="N67" i="6" s="1"/>
  <c r="V71" i="6"/>
  <c r="S71" i="6"/>
  <c r="M71" i="6" s="1"/>
  <c r="Q71" i="6"/>
  <c r="W71" i="6"/>
  <c r="U71" i="6"/>
  <c r="T71" i="6"/>
  <c r="N71" i="6" s="1"/>
  <c r="V99" i="6"/>
  <c r="S99" i="6"/>
  <c r="Q99" i="6"/>
  <c r="K99" i="6" s="1"/>
  <c r="W99" i="6"/>
  <c r="U99" i="6"/>
  <c r="T99" i="6"/>
  <c r="N99" i="6" s="1"/>
  <c r="AB82" i="9"/>
  <c r="M82" i="9" s="1"/>
  <c r="T82" i="9" s="1"/>
  <c r="AA82" i="9"/>
  <c r="L82" i="9" s="1"/>
  <c r="S82" i="9" s="1"/>
  <c r="Z82" i="9"/>
  <c r="K82" i="9" s="1"/>
  <c r="R82" i="9" s="1"/>
  <c r="Y82" i="9"/>
  <c r="J82" i="9" s="1"/>
  <c r="Q82" i="9" s="1"/>
  <c r="AE82" i="9"/>
  <c r="P82" i="9" s="1"/>
  <c r="W82" i="9" s="1"/>
  <c r="AD82" i="9"/>
  <c r="O82" i="9" s="1"/>
  <c r="V82" i="9" s="1"/>
  <c r="AC82" i="9"/>
  <c r="N82" i="9" s="1"/>
  <c r="U82" i="9" s="1"/>
  <c r="W94" i="7"/>
  <c r="O94" i="7" s="1"/>
  <c r="V94" i="7"/>
  <c r="N94" i="7" s="1"/>
  <c r="S94" i="7"/>
  <c r="K94" i="7" s="1"/>
  <c r="X94" i="7"/>
  <c r="P94" i="7" s="1"/>
  <c r="U94" i="7"/>
  <c r="M94" i="7" s="1"/>
  <c r="R94" i="7"/>
  <c r="J94" i="7" s="1"/>
  <c r="T94" i="7"/>
  <c r="L94" i="7" s="1"/>
  <c r="N80" i="12"/>
  <c r="T80" i="12"/>
  <c r="U80" i="12"/>
  <c r="R80" i="12"/>
  <c r="S80" i="12"/>
  <c r="Q80" i="12"/>
  <c r="K80" i="12" s="1"/>
  <c r="V79" i="6"/>
  <c r="S79" i="6"/>
  <c r="M79" i="6" s="1"/>
  <c r="Q79" i="6"/>
  <c r="K79" i="6" s="1"/>
  <c r="T79" i="6"/>
  <c r="N79" i="6" s="1"/>
  <c r="U79" i="6"/>
  <c r="W79" i="6"/>
  <c r="Z120" i="9"/>
  <c r="K120" i="9" s="1"/>
  <c r="R120" i="9" s="1"/>
  <c r="Y120" i="9"/>
  <c r="J120" i="9" s="1"/>
  <c r="Q120" i="9" s="1"/>
  <c r="AE120" i="9"/>
  <c r="P120" i="9" s="1"/>
  <c r="W120" i="9" s="1"/>
  <c r="AD120" i="9"/>
  <c r="O120" i="9" s="1"/>
  <c r="V120" i="9" s="1"/>
  <c r="AC120" i="9"/>
  <c r="N120" i="9" s="1"/>
  <c r="U120" i="9" s="1"/>
  <c r="AB120" i="9"/>
  <c r="M120" i="9" s="1"/>
  <c r="T120" i="9" s="1"/>
  <c r="AA120" i="9"/>
  <c r="L120" i="9" s="1"/>
  <c r="S120" i="9" s="1"/>
  <c r="AD68" i="9"/>
  <c r="O68" i="9" s="1"/>
  <c r="V68" i="9" s="1"/>
  <c r="AC68" i="9"/>
  <c r="N68" i="9" s="1"/>
  <c r="U68" i="9" s="1"/>
  <c r="AB68" i="9"/>
  <c r="M68" i="9" s="1"/>
  <c r="T68" i="9" s="1"/>
  <c r="AA68" i="9"/>
  <c r="L68" i="9" s="1"/>
  <c r="S68" i="9" s="1"/>
  <c r="Z68" i="9"/>
  <c r="K68" i="9" s="1"/>
  <c r="R68" i="9" s="1"/>
  <c r="Y68" i="9"/>
  <c r="J68" i="9" s="1"/>
  <c r="Q68" i="9" s="1"/>
  <c r="AE68" i="9"/>
  <c r="P68" i="9" s="1"/>
  <c r="W68" i="9" s="1"/>
  <c r="W15" i="7"/>
  <c r="O15" i="7" s="1"/>
  <c r="V15" i="7"/>
  <c r="N15" i="7" s="1"/>
  <c r="X15" i="7"/>
  <c r="P15" i="7" s="1"/>
  <c r="T15" i="7"/>
  <c r="L15" i="7" s="1"/>
  <c r="S15" i="7"/>
  <c r="K15" i="7" s="1"/>
  <c r="R15" i="7"/>
  <c r="J15" i="7" s="1"/>
  <c r="U15" i="7"/>
  <c r="M15" i="7" s="1"/>
  <c r="W120" i="6"/>
  <c r="O120" i="6" s="1"/>
  <c r="V120" i="6"/>
  <c r="U120" i="6"/>
  <c r="T120" i="6"/>
  <c r="N120" i="6" s="1"/>
  <c r="S120" i="6"/>
  <c r="Q120" i="6"/>
  <c r="K120" i="6" s="1"/>
  <c r="U84" i="7"/>
  <c r="M84" i="7" s="1"/>
  <c r="T84" i="7"/>
  <c r="L84" i="7" s="1"/>
  <c r="X84" i="7"/>
  <c r="P84" i="7" s="1"/>
  <c r="V84" i="7"/>
  <c r="N84" i="7" s="1"/>
  <c r="S84" i="7"/>
  <c r="K84" i="7" s="1"/>
  <c r="R84" i="7"/>
  <c r="J84" i="7" s="1"/>
  <c r="W84" i="7"/>
  <c r="O84" i="7" s="1"/>
  <c r="W8" i="6"/>
  <c r="T38" i="12"/>
  <c r="S38" i="12"/>
  <c r="Q38" i="12"/>
  <c r="K38" i="12" s="1"/>
  <c r="N38" i="12"/>
  <c r="U38" i="12"/>
  <c r="R38" i="12"/>
  <c r="U105" i="12"/>
  <c r="S105" i="12"/>
  <c r="R105" i="12"/>
  <c r="N105" i="12"/>
  <c r="T105" i="12"/>
  <c r="Q105" i="12"/>
  <c r="K105" i="12" s="1"/>
  <c r="Q29" i="6"/>
  <c r="K29" i="6" s="1"/>
  <c r="W29" i="6"/>
  <c r="V29" i="6"/>
  <c r="U29" i="6"/>
  <c r="T29" i="6"/>
  <c r="N29" i="6" s="1"/>
  <c r="S29" i="6"/>
  <c r="AD36" i="9"/>
  <c r="O36" i="9" s="1"/>
  <c r="V36" i="9" s="1"/>
  <c r="AB36" i="9"/>
  <c r="M36" i="9" s="1"/>
  <c r="T36" i="9" s="1"/>
  <c r="AA36" i="9"/>
  <c r="L36" i="9" s="1"/>
  <c r="S36" i="9" s="1"/>
  <c r="Z36" i="9"/>
  <c r="K36" i="9" s="1"/>
  <c r="R36" i="9" s="1"/>
  <c r="AE36" i="9"/>
  <c r="P36" i="9" s="1"/>
  <c r="W36" i="9" s="1"/>
  <c r="AC36" i="9"/>
  <c r="N36" i="9" s="1"/>
  <c r="U36" i="9" s="1"/>
  <c r="Y36" i="9"/>
  <c r="J36" i="9" s="1"/>
  <c r="Q36" i="9" s="1"/>
  <c r="Y103" i="9"/>
  <c r="J103" i="9" s="1"/>
  <c r="Q103" i="9" s="1"/>
  <c r="AE103" i="9"/>
  <c r="P103" i="9" s="1"/>
  <c r="W103" i="9" s="1"/>
  <c r="AD103" i="9"/>
  <c r="O103" i="9" s="1"/>
  <c r="V103" i="9" s="1"/>
  <c r="AC103" i="9"/>
  <c r="N103" i="9" s="1"/>
  <c r="U103" i="9" s="1"/>
  <c r="AB103" i="9"/>
  <c r="M103" i="9" s="1"/>
  <c r="T103" i="9" s="1"/>
  <c r="AA103" i="9"/>
  <c r="L103" i="9" s="1"/>
  <c r="S103" i="9" s="1"/>
  <c r="Z103" i="9"/>
  <c r="K103" i="9" s="1"/>
  <c r="R103" i="9" s="1"/>
  <c r="V19" i="6"/>
  <c r="S19" i="6"/>
  <c r="Q19" i="6"/>
  <c r="K19" i="6" s="1"/>
  <c r="J17" i="13" s="1"/>
  <c r="T19" i="6"/>
  <c r="N19" i="6" s="1"/>
  <c r="M17" i="13" s="1"/>
  <c r="W19" i="6"/>
  <c r="U19" i="6"/>
  <c r="U31" i="12"/>
  <c r="T31" i="12"/>
  <c r="R31" i="12"/>
  <c r="S31" i="12"/>
  <c r="Q31" i="12"/>
  <c r="K31" i="12" s="1"/>
  <c r="N31" i="12"/>
  <c r="U52" i="7"/>
  <c r="T52" i="7"/>
  <c r="L52" i="7" s="1"/>
  <c r="R52" i="7"/>
  <c r="J52" i="7" s="1"/>
  <c r="S52" i="7"/>
  <c r="K52" i="7" s="1"/>
  <c r="X52" i="7"/>
  <c r="P52" i="7" s="1"/>
  <c r="W52" i="7"/>
  <c r="O52" i="7" s="1"/>
  <c r="V52" i="7"/>
  <c r="N52" i="7" s="1"/>
  <c r="V123" i="6"/>
  <c r="U123" i="6"/>
  <c r="T123" i="6"/>
  <c r="N123" i="6" s="1"/>
  <c r="S123" i="6"/>
  <c r="Q123" i="6"/>
  <c r="K123" i="6" s="1"/>
  <c r="W123" i="6"/>
  <c r="O123" i="6" s="1"/>
  <c r="N34" i="12"/>
  <c r="U34" i="12"/>
  <c r="R34" i="12"/>
  <c r="Q34" i="12"/>
  <c r="T34" i="12"/>
  <c r="S34" i="12"/>
  <c r="R57" i="7"/>
  <c r="J57" i="7" s="1"/>
  <c r="W57" i="7"/>
  <c r="O57" i="7" s="1"/>
  <c r="V57" i="7"/>
  <c r="T57" i="7"/>
  <c r="L57" i="7" s="1"/>
  <c r="S57" i="7"/>
  <c r="U57" i="7"/>
  <c r="X57" i="7"/>
  <c r="X56" i="7"/>
  <c r="V56" i="7"/>
  <c r="N56" i="7" s="1"/>
  <c r="R56" i="7"/>
  <c r="J56" i="7" s="1"/>
  <c r="W56" i="7"/>
  <c r="U56" i="7"/>
  <c r="M56" i="7" s="1"/>
  <c r="S56" i="7"/>
  <c r="T56" i="7"/>
  <c r="AD84" i="9"/>
  <c r="AC84" i="9"/>
  <c r="AB84" i="9"/>
  <c r="AA84" i="9"/>
  <c r="L84" i="9" s="1"/>
  <c r="S84" i="9" s="1"/>
  <c r="Z84" i="9"/>
  <c r="Y84" i="9"/>
  <c r="AE84" i="9"/>
  <c r="AE86" i="9"/>
  <c r="AD86" i="9"/>
  <c r="AC86" i="9"/>
  <c r="AB86" i="9"/>
  <c r="M86" i="9" s="1"/>
  <c r="T86" i="9" s="1"/>
  <c r="AA86" i="9"/>
  <c r="L86" i="9" s="1"/>
  <c r="S86" i="9" s="1"/>
  <c r="Z86" i="9"/>
  <c r="Y86" i="9"/>
  <c r="J86" i="9" s="1"/>
  <c r="Q86" i="9" s="1"/>
  <c r="AC43" i="9"/>
  <c r="N43" i="9" s="1"/>
  <c r="U43" i="9" s="1"/>
  <c r="AA43" i="9"/>
  <c r="L43" i="9" s="1"/>
  <c r="S43" i="9" s="1"/>
  <c r="Z43" i="9"/>
  <c r="K43" i="9" s="1"/>
  <c r="R43" i="9" s="1"/>
  <c r="Y43" i="9"/>
  <c r="J43" i="9" s="1"/>
  <c r="Q43" i="9" s="1"/>
  <c r="AB43" i="9"/>
  <c r="M43" i="9" s="1"/>
  <c r="T43" i="9" s="1"/>
  <c r="AE43" i="9"/>
  <c r="P43" i="9" s="1"/>
  <c r="W43" i="9" s="1"/>
  <c r="AD43" i="9"/>
  <c r="O43" i="9" s="1"/>
  <c r="V43" i="9" s="1"/>
  <c r="L74" i="9"/>
  <c r="S74" i="9" s="1"/>
  <c r="AB74" i="9"/>
  <c r="M74" i="9" s="1"/>
  <c r="T74" i="9" s="1"/>
  <c r="AA74" i="9"/>
  <c r="Z74" i="9"/>
  <c r="Y74" i="9"/>
  <c r="J74" i="9" s="1"/>
  <c r="Q74" i="9" s="1"/>
  <c r="AE74" i="9"/>
  <c r="P74" i="9" s="1"/>
  <c r="W74" i="9" s="1"/>
  <c r="AD74" i="9"/>
  <c r="O74" i="9" s="1"/>
  <c r="V74" i="9" s="1"/>
  <c r="AC74" i="9"/>
  <c r="J55" i="9"/>
  <c r="Q55" i="9" s="1"/>
  <c r="Y55" i="9"/>
  <c r="AE55" i="9"/>
  <c r="AD55" i="9"/>
  <c r="AC55" i="9"/>
  <c r="AB55" i="9"/>
  <c r="M55" i="9" s="1"/>
  <c r="T55" i="9" s="1"/>
  <c r="AA55" i="9"/>
  <c r="Z55" i="9"/>
  <c r="X95" i="7"/>
  <c r="P95" i="7" s="1"/>
  <c r="W95" i="7"/>
  <c r="T95" i="7"/>
  <c r="S95" i="7"/>
  <c r="U95" i="7"/>
  <c r="R95" i="7"/>
  <c r="J95" i="7" s="1"/>
  <c r="V95" i="7"/>
  <c r="N95" i="7" s="1"/>
  <c r="W118" i="7"/>
  <c r="V118" i="7"/>
  <c r="N118" i="7" s="1"/>
  <c r="S118" i="7"/>
  <c r="U118" i="7"/>
  <c r="T118" i="7"/>
  <c r="X118" i="7"/>
  <c r="R118" i="7"/>
  <c r="J118" i="7" s="1"/>
  <c r="T93" i="12"/>
  <c r="S93" i="12"/>
  <c r="Q93" i="12"/>
  <c r="K93" i="12" s="1"/>
  <c r="U93" i="12"/>
  <c r="R93" i="12"/>
  <c r="N93" i="12"/>
  <c r="R26" i="7"/>
  <c r="J26" i="7" s="1"/>
  <c r="X26" i="7"/>
  <c r="P26" i="7" s="1"/>
  <c r="V26" i="7"/>
  <c r="N26" i="7" s="1"/>
  <c r="T26" i="7"/>
  <c r="L26" i="7" s="1"/>
  <c r="S26" i="7"/>
  <c r="K26" i="7" s="1"/>
  <c r="W26" i="7"/>
  <c r="O26" i="7" s="1"/>
  <c r="U26" i="7"/>
  <c r="M26" i="7" s="1"/>
  <c r="X39" i="7"/>
  <c r="P39" i="7" s="1"/>
  <c r="W39" i="7"/>
  <c r="O39" i="7" s="1"/>
  <c r="U39" i="7"/>
  <c r="T39" i="7"/>
  <c r="L39" i="7" s="1"/>
  <c r="R39" i="7"/>
  <c r="V39" i="7"/>
  <c r="N39" i="7" s="1"/>
  <c r="S39" i="7"/>
  <c r="K39" i="7" s="1"/>
  <c r="AC21" i="9"/>
  <c r="N21" i="9" s="1"/>
  <c r="U21" i="9" s="1"/>
  <c r="W19" i="13" s="1"/>
  <c r="AB21" i="9"/>
  <c r="Y21" i="9"/>
  <c r="J21" i="9" s="1"/>
  <c r="Q21" i="9" s="1"/>
  <c r="S19" i="13" s="1"/>
  <c r="AD21" i="9"/>
  <c r="AA21" i="9"/>
  <c r="L21" i="9" s="1"/>
  <c r="S21" i="9" s="1"/>
  <c r="U19" i="13" s="1"/>
  <c r="Z21" i="9"/>
  <c r="K21" i="9" s="1"/>
  <c r="R21" i="9" s="1"/>
  <c r="T19" i="13" s="1"/>
  <c r="AE21" i="9"/>
  <c r="P21" i="9" s="1"/>
  <c r="W21" i="9" s="1"/>
  <c r="Y19" i="13" s="1"/>
  <c r="S9" i="7"/>
  <c r="K9" i="7" s="1"/>
  <c r="X9" i="7"/>
  <c r="P9" i="7" s="1"/>
  <c r="W9" i="7"/>
  <c r="U9" i="7"/>
  <c r="T9" i="7"/>
  <c r="V9" i="7"/>
  <c r="R9" i="7"/>
  <c r="J9" i="7" s="1"/>
  <c r="R115" i="12"/>
  <c r="N115" i="12"/>
  <c r="U115" i="12"/>
  <c r="T115" i="12"/>
  <c r="S115" i="12"/>
  <c r="Q115" i="12"/>
  <c r="Q109" i="6"/>
  <c r="K109" i="6" s="1"/>
  <c r="W109" i="6"/>
  <c r="V109" i="6"/>
  <c r="O109" i="6" s="1"/>
  <c r="U109" i="6"/>
  <c r="T109" i="6"/>
  <c r="N109" i="6" s="1"/>
  <c r="S109" i="6"/>
  <c r="Q45" i="6"/>
  <c r="W45" i="6"/>
  <c r="V45" i="6"/>
  <c r="U45" i="6"/>
  <c r="T45" i="6"/>
  <c r="N45" i="6" s="1"/>
  <c r="S45" i="6"/>
  <c r="T106" i="6"/>
  <c r="N106" i="6" s="1"/>
  <c r="S106" i="6"/>
  <c r="Q106" i="6"/>
  <c r="W106" i="6"/>
  <c r="V106" i="6"/>
  <c r="U106" i="6"/>
  <c r="V111" i="6"/>
  <c r="U111" i="6"/>
  <c r="T111" i="6"/>
  <c r="N111" i="6" s="1"/>
  <c r="S111" i="6"/>
  <c r="Q111" i="6"/>
  <c r="W111" i="6"/>
  <c r="U36" i="6"/>
  <c r="T36" i="6"/>
  <c r="S36" i="6"/>
  <c r="Q36" i="6"/>
  <c r="V36" i="6"/>
  <c r="W36" i="6"/>
  <c r="AE109" i="9"/>
  <c r="P109" i="9" s="1"/>
  <c r="W109" i="9" s="1"/>
  <c r="AD109" i="9"/>
  <c r="O109" i="9" s="1"/>
  <c r="V109" i="9" s="1"/>
  <c r="AC109" i="9"/>
  <c r="N109" i="9" s="1"/>
  <c r="U109" i="9" s="1"/>
  <c r="AB109" i="9"/>
  <c r="M109" i="9" s="1"/>
  <c r="T109" i="9" s="1"/>
  <c r="AA109" i="9"/>
  <c r="L109" i="9" s="1"/>
  <c r="S109" i="9" s="1"/>
  <c r="Z109" i="9"/>
  <c r="K109" i="9" s="1"/>
  <c r="R109" i="9" s="1"/>
  <c r="Y109" i="9"/>
  <c r="J109" i="9" s="1"/>
  <c r="Q109" i="9" s="1"/>
  <c r="V117" i="7"/>
  <c r="N117" i="7" s="1"/>
  <c r="U117" i="7"/>
  <c r="M117" i="7" s="1"/>
  <c r="R117" i="7"/>
  <c r="J117" i="7" s="1"/>
  <c r="X117" i="7"/>
  <c r="P117" i="7" s="1"/>
  <c r="W117" i="7"/>
  <c r="O117" i="7" s="1"/>
  <c r="T117" i="7"/>
  <c r="L117" i="7" s="1"/>
  <c r="S117" i="7"/>
  <c r="K117" i="7" s="1"/>
  <c r="Q51" i="12"/>
  <c r="K51" i="12" s="1"/>
  <c r="U51" i="12"/>
  <c r="T51" i="12"/>
  <c r="S51" i="12"/>
  <c r="R51" i="12"/>
  <c r="N51" i="12"/>
  <c r="AD116" i="9"/>
  <c r="O116" i="9" s="1"/>
  <c r="V116" i="9" s="1"/>
  <c r="AC116" i="9"/>
  <c r="N116" i="9" s="1"/>
  <c r="U116" i="9" s="1"/>
  <c r="AB116" i="9"/>
  <c r="M116" i="9" s="1"/>
  <c r="T116" i="9" s="1"/>
  <c r="AA116" i="9"/>
  <c r="L116" i="9" s="1"/>
  <c r="S116" i="9" s="1"/>
  <c r="Z116" i="9"/>
  <c r="K116" i="9" s="1"/>
  <c r="R116" i="9" s="1"/>
  <c r="Y116" i="9"/>
  <c r="J116" i="9" s="1"/>
  <c r="Q116" i="9" s="1"/>
  <c r="AE116" i="9"/>
  <c r="P116" i="9" s="1"/>
  <c r="W116" i="9" s="1"/>
  <c r="S58" i="7"/>
  <c r="K58" i="7" s="1"/>
  <c r="R58" i="7"/>
  <c r="J58" i="7" s="1"/>
  <c r="X58" i="7"/>
  <c r="P58" i="7" s="1"/>
  <c r="W58" i="7"/>
  <c r="O58" i="7" s="1"/>
  <c r="V58" i="7"/>
  <c r="N58" i="7" s="1"/>
  <c r="U58" i="7"/>
  <c r="M58" i="7" s="1"/>
  <c r="T58" i="7"/>
  <c r="L58" i="7" s="1"/>
  <c r="Z32" i="9"/>
  <c r="K32" i="9" s="1"/>
  <c r="R32" i="9" s="1"/>
  <c r="AE32" i="9"/>
  <c r="P32" i="9" s="1"/>
  <c r="W32" i="9" s="1"/>
  <c r="AD32" i="9"/>
  <c r="O32" i="9" s="1"/>
  <c r="V32" i="9" s="1"/>
  <c r="AB32" i="9"/>
  <c r="M32" i="9" s="1"/>
  <c r="T32" i="9" s="1"/>
  <c r="AC32" i="9"/>
  <c r="N32" i="9" s="1"/>
  <c r="U32" i="9" s="1"/>
  <c r="AA32" i="9"/>
  <c r="L32" i="9" s="1"/>
  <c r="S32" i="9" s="1"/>
  <c r="Y32" i="9"/>
  <c r="J32" i="9" s="1"/>
  <c r="Q32" i="9" s="1"/>
  <c r="R49" i="7"/>
  <c r="W49" i="7"/>
  <c r="X49" i="7"/>
  <c r="P49" i="7" s="1"/>
  <c r="V49" i="7"/>
  <c r="T49" i="7"/>
  <c r="S49" i="7"/>
  <c r="U49" i="7"/>
  <c r="S45" i="12"/>
  <c r="R45" i="12"/>
  <c r="Q45" i="12"/>
  <c r="K45" i="12" s="1"/>
  <c r="N45" i="12"/>
  <c r="U45" i="12"/>
  <c r="T45" i="12"/>
  <c r="T62" i="6"/>
  <c r="N62" i="6" s="1"/>
  <c r="W62" i="6"/>
  <c r="V62" i="6"/>
  <c r="O62" i="6" s="1"/>
  <c r="Q62" i="6"/>
  <c r="K62" i="6" s="1"/>
  <c r="U62" i="6"/>
  <c r="S62" i="6"/>
  <c r="W23" i="7"/>
  <c r="O23" i="7" s="1"/>
  <c r="V23" i="7"/>
  <c r="N23" i="7" s="1"/>
  <c r="T23" i="7"/>
  <c r="L23" i="7" s="1"/>
  <c r="S23" i="7"/>
  <c r="K23" i="7" s="1"/>
  <c r="X23" i="7"/>
  <c r="P23" i="7" s="1"/>
  <c r="R23" i="7"/>
  <c r="U23" i="7"/>
  <c r="M23" i="7" s="1"/>
  <c r="V91" i="6"/>
  <c r="S91" i="6"/>
  <c r="Q91" i="6"/>
  <c r="W91" i="6"/>
  <c r="U91" i="6"/>
  <c r="T91" i="6"/>
  <c r="N91" i="6" s="1"/>
  <c r="V47" i="6"/>
  <c r="S47" i="6"/>
  <c r="Q47" i="6"/>
  <c r="K47" i="6" s="1"/>
  <c r="T47" i="6"/>
  <c r="N47" i="6" s="1"/>
  <c r="U47" i="6"/>
  <c r="W47" i="6"/>
  <c r="V87" i="6"/>
  <c r="S87" i="6"/>
  <c r="Q87" i="6"/>
  <c r="K87" i="6" s="1"/>
  <c r="W87" i="6"/>
  <c r="U87" i="6"/>
  <c r="T87" i="6"/>
  <c r="N87" i="6" s="1"/>
  <c r="AE78" i="9"/>
  <c r="P78" i="9" s="1"/>
  <c r="W78" i="9" s="1"/>
  <c r="AD78" i="9"/>
  <c r="O78" i="9" s="1"/>
  <c r="V78" i="9" s="1"/>
  <c r="AC78" i="9"/>
  <c r="N78" i="9" s="1"/>
  <c r="U78" i="9" s="1"/>
  <c r="AB78" i="9"/>
  <c r="M78" i="9" s="1"/>
  <c r="T78" i="9" s="1"/>
  <c r="AA78" i="9"/>
  <c r="L78" i="9" s="1"/>
  <c r="S78" i="9" s="1"/>
  <c r="Z78" i="9"/>
  <c r="K78" i="9" s="1"/>
  <c r="R78" i="9" s="1"/>
  <c r="Y78" i="9"/>
  <c r="J78" i="9" s="1"/>
  <c r="Q78" i="9" s="1"/>
  <c r="X63" i="7"/>
  <c r="P63" i="7" s="1"/>
  <c r="W63" i="7"/>
  <c r="O63" i="7" s="1"/>
  <c r="U63" i="7"/>
  <c r="M63" i="7" s="1"/>
  <c r="S63" i="7"/>
  <c r="K63" i="7" s="1"/>
  <c r="R63" i="7"/>
  <c r="J63" i="7" s="1"/>
  <c r="V63" i="7"/>
  <c r="T63" i="7"/>
  <c r="L63" i="7" s="1"/>
  <c r="N72" i="12"/>
  <c r="T72" i="12"/>
  <c r="U72" i="12"/>
  <c r="S72" i="12"/>
  <c r="R72" i="12"/>
  <c r="Q72" i="12"/>
  <c r="K72" i="12" s="1"/>
  <c r="S11" i="6"/>
  <c r="Q11" i="6"/>
  <c r="K11" i="6" s="1"/>
  <c r="J9" i="13" s="1"/>
  <c r="T11" i="6"/>
  <c r="N11" i="6" s="1"/>
  <c r="M9" i="13" s="1"/>
  <c r="W11" i="6"/>
  <c r="V11" i="6"/>
  <c r="U11" i="6"/>
  <c r="AE102" i="9"/>
  <c r="P102" i="9" s="1"/>
  <c r="W102" i="9" s="1"/>
  <c r="AD102" i="9"/>
  <c r="O102" i="9" s="1"/>
  <c r="V102" i="9" s="1"/>
  <c r="AC102" i="9"/>
  <c r="N102" i="9" s="1"/>
  <c r="U102" i="9" s="1"/>
  <c r="AB102" i="9"/>
  <c r="M102" i="9" s="1"/>
  <c r="T102" i="9" s="1"/>
  <c r="AA102" i="9"/>
  <c r="L102" i="9" s="1"/>
  <c r="S102" i="9" s="1"/>
  <c r="Z102" i="9"/>
  <c r="K102" i="9" s="1"/>
  <c r="R102" i="9" s="1"/>
  <c r="Y102" i="9"/>
  <c r="J102" i="9" s="1"/>
  <c r="Q102" i="9" s="1"/>
  <c r="AE37" i="9"/>
  <c r="P37" i="9" s="1"/>
  <c r="W37" i="9" s="1"/>
  <c r="AC37" i="9"/>
  <c r="N37" i="9" s="1"/>
  <c r="U37" i="9" s="1"/>
  <c r="AB37" i="9"/>
  <c r="M37" i="9" s="1"/>
  <c r="T37" i="9" s="1"/>
  <c r="AA37" i="9"/>
  <c r="L37" i="9" s="1"/>
  <c r="S37" i="9" s="1"/>
  <c r="Y37" i="9"/>
  <c r="J37" i="9" s="1"/>
  <c r="Q37" i="9" s="1"/>
  <c r="Z37" i="9"/>
  <c r="K37" i="9" s="1"/>
  <c r="R37" i="9" s="1"/>
  <c r="AD37" i="9"/>
  <c r="O37" i="9" s="1"/>
  <c r="V37" i="9" s="1"/>
  <c r="R123" i="12"/>
  <c r="N123" i="12"/>
  <c r="U123" i="12"/>
  <c r="T123" i="12"/>
  <c r="Q123" i="12"/>
  <c r="K123" i="12" s="1"/>
  <c r="S123" i="12"/>
  <c r="U96" i="6"/>
  <c r="T96" i="6"/>
  <c r="S96" i="6"/>
  <c r="Q96" i="6"/>
  <c r="W96" i="6"/>
  <c r="V96" i="6"/>
  <c r="AD38" i="9"/>
  <c r="O38" i="9" s="1"/>
  <c r="V38" i="9" s="1"/>
  <c r="AC38" i="9"/>
  <c r="N38" i="9" s="1"/>
  <c r="U38" i="9" s="1"/>
  <c r="AB38" i="9"/>
  <c r="M38" i="9" s="1"/>
  <c r="T38" i="9" s="1"/>
  <c r="Z38" i="9"/>
  <c r="K38" i="9" s="1"/>
  <c r="R38" i="9" s="1"/>
  <c r="Y38" i="9"/>
  <c r="J38" i="9" s="1"/>
  <c r="Q38" i="9" s="1"/>
  <c r="AE38" i="9"/>
  <c r="P38" i="9" s="1"/>
  <c r="W38" i="9" s="1"/>
  <c r="AA38" i="9"/>
  <c r="L38" i="9" s="1"/>
  <c r="S38" i="9" s="1"/>
  <c r="V95" i="6"/>
  <c r="S95" i="6"/>
  <c r="Q95" i="6"/>
  <c r="K95" i="6" s="1"/>
  <c r="W95" i="6"/>
  <c r="U95" i="6"/>
  <c r="T95" i="6"/>
  <c r="N95" i="6" s="1"/>
  <c r="AE101" i="9"/>
  <c r="P101" i="9" s="1"/>
  <c r="W101" i="9" s="1"/>
  <c r="AD101" i="9"/>
  <c r="O101" i="9" s="1"/>
  <c r="V101" i="9" s="1"/>
  <c r="AC101" i="9"/>
  <c r="N101" i="9" s="1"/>
  <c r="U101" i="9" s="1"/>
  <c r="AB101" i="9"/>
  <c r="M101" i="9" s="1"/>
  <c r="T101" i="9" s="1"/>
  <c r="AA101" i="9"/>
  <c r="L101" i="9" s="1"/>
  <c r="S101" i="9" s="1"/>
  <c r="Z101" i="9"/>
  <c r="K101" i="9" s="1"/>
  <c r="R101" i="9" s="1"/>
  <c r="Y101" i="9"/>
  <c r="J101" i="9" s="1"/>
  <c r="Q101" i="9" s="1"/>
  <c r="Q59" i="12"/>
  <c r="K59" i="12" s="1"/>
  <c r="U59" i="12"/>
  <c r="T59" i="12"/>
  <c r="S59" i="12"/>
  <c r="R59" i="12"/>
  <c r="N59" i="12"/>
  <c r="W17" i="6"/>
  <c r="V17" i="6"/>
  <c r="U17" i="6"/>
  <c r="T17" i="6"/>
  <c r="N17" i="6" s="1"/>
  <c r="M15" i="13" s="1"/>
  <c r="S17" i="6"/>
  <c r="Q17" i="6"/>
  <c r="K17" i="6" s="1"/>
  <c r="J15" i="13" s="1"/>
  <c r="AA19" i="9"/>
  <c r="L19" i="9" s="1"/>
  <c r="S19" i="9" s="1"/>
  <c r="U17" i="13" s="1"/>
  <c r="Z19" i="9"/>
  <c r="K19" i="9" s="1"/>
  <c r="R19" i="9" s="1"/>
  <c r="T17" i="13" s="1"/>
  <c r="AE19" i="9"/>
  <c r="P19" i="9" s="1"/>
  <c r="W19" i="9" s="1"/>
  <c r="Y17" i="13" s="1"/>
  <c r="AD19" i="9"/>
  <c r="O19" i="9" s="1"/>
  <c r="V19" i="9" s="1"/>
  <c r="X17" i="13" s="1"/>
  <c r="AC19" i="9"/>
  <c r="N19" i="9" s="1"/>
  <c r="U19" i="9" s="1"/>
  <c r="W17" i="13" s="1"/>
  <c r="AB19" i="9"/>
  <c r="M19" i="9" s="1"/>
  <c r="T19" i="9" s="1"/>
  <c r="V17" i="13" s="1"/>
  <c r="Y19" i="9"/>
  <c r="J19" i="9" s="1"/>
  <c r="Q19" i="9" s="1"/>
  <c r="S17" i="13" s="1"/>
  <c r="X47" i="7"/>
  <c r="P47" i="7" s="1"/>
  <c r="W47" i="7"/>
  <c r="O47" i="7" s="1"/>
  <c r="U47" i="7"/>
  <c r="M47" i="7" s="1"/>
  <c r="V47" i="7"/>
  <c r="N47" i="7" s="1"/>
  <c r="S47" i="7"/>
  <c r="K47" i="7" s="1"/>
  <c r="T47" i="7"/>
  <c r="L47" i="7" s="1"/>
  <c r="R47" i="7"/>
  <c r="J47" i="7" s="1"/>
  <c r="AE16" i="9"/>
  <c r="P16" i="9" s="1"/>
  <c r="W16" i="9" s="1"/>
  <c r="Y14" i="13" s="1"/>
  <c r="AB16" i="9"/>
  <c r="M16" i="9" s="1"/>
  <c r="T16" i="9" s="1"/>
  <c r="V14" i="13" s="1"/>
  <c r="AD16" i="9"/>
  <c r="O16" i="9" s="1"/>
  <c r="V16" i="9" s="1"/>
  <c r="X14" i="13" s="1"/>
  <c r="Z16" i="9"/>
  <c r="K16" i="9" s="1"/>
  <c r="R16" i="9" s="1"/>
  <c r="T14" i="13" s="1"/>
  <c r="Y16" i="9"/>
  <c r="J16" i="9" s="1"/>
  <c r="Q16" i="9" s="1"/>
  <c r="S14" i="13" s="1"/>
  <c r="AC16" i="9"/>
  <c r="N16" i="9" s="1"/>
  <c r="U16" i="9" s="1"/>
  <c r="W14" i="13" s="1"/>
  <c r="AA16" i="9"/>
  <c r="L16" i="9" s="1"/>
  <c r="S16" i="9" s="1"/>
  <c r="U14" i="13" s="1"/>
  <c r="S76" i="12"/>
  <c r="R76" i="12"/>
  <c r="U76" i="12"/>
  <c r="N76" i="12"/>
  <c r="T76" i="12"/>
  <c r="Q76" i="12"/>
  <c r="K76" i="12" s="1"/>
  <c r="Q18" i="12"/>
  <c r="K18" i="12" s="1"/>
  <c r="N18" i="12"/>
  <c r="U18" i="12"/>
  <c r="T18" i="12"/>
  <c r="S18" i="12"/>
  <c r="R18" i="12"/>
  <c r="S66" i="7"/>
  <c r="K66" i="7" s="1"/>
  <c r="R66" i="7"/>
  <c r="J66" i="7" s="1"/>
  <c r="X66" i="7"/>
  <c r="W66" i="7"/>
  <c r="U66" i="7"/>
  <c r="T66" i="7"/>
  <c r="V66" i="7"/>
  <c r="N66" i="7" s="1"/>
  <c r="AE110" i="9"/>
  <c r="P110" i="9" s="1"/>
  <c r="W110" i="9" s="1"/>
  <c r="AD110" i="9"/>
  <c r="O110" i="9" s="1"/>
  <c r="V110" i="9" s="1"/>
  <c r="AC110" i="9"/>
  <c r="N110" i="9" s="1"/>
  <c r="U110" i="9" s="1"/>
  <c r="AB110" i="9"/>
  <c r="AA110" i="9"/>
  <c r="Z110" i="9"/>
  <c r="Y110" i="9"/>
  <c r="AA33" i="9"/>
  <c r="Y33" i="9"/>
  <c r="J33" i="9" s="1"/>
  <c r="Q33" i="9" s="1"/>
  <c r="AE33" i="9"/>
  <c r="P33" i="9" s="1"/>
  <c r="W33" i="9" s="1"/>
  <c r="AC33" i="9"/>
  <c r="AB33" i="9"/>
  <c r="AD33" i="9"/>
  <c r="Z33" i="9"/>
  <c r="U124" i="7"/>
  <c r="M124" i="7" s="1"/>
  <c r="T124" i="7"/>
  <c r="L124" i="7" s="1"/>
  <c r="W124" i="7"/>
  <c r="O124" i="7" s="1"/>
  <c r="R124" i="7"/>
  <c r="J124" i="7" s="1"/>
  <c r="X124" i="7"/>
  <c r="P124" i="7" s="1"/>
  <c r="S124" i="7"/>
  <c r="V124" i="7"/>
  <c r="AE69" i="9"/>
  <c r="P69" i="9" s="1"/>
  <c r="W69" i="9" s="1"/>
  <c r="AD69" i="9"/>
  <c r="O69" i="9" s="1"/>
  <c r="V69" i="9" s="1"/>
  <c r="AC69" i="9"/>
  <c r="N69" i="9" s="1"/>
  <c r="U69" i="9" s="1"/>
  <c r="AB69" i="9"/>
  <c r="M69" i="9" s="1"/>
  <c r="T69" i="9" s="1"/>
  <c r="AA69" i="9"/>
  <c r="L69" i="9" s="1"/>
  <c r="S69" i="9" s="1"/>
  <c r="Z69" i="9"/>
  <c r="Y69" i="9"/>
  <c r="Y47" i="9"/>
  <c r="AE47" i="9"/>
  <c r="AD47" i="9"/>
  <c r="O47" i="9" s="1"/>
  <c r="V47" i="9" s="1"/>
  <c r="AC47" i="9"/>
  <c r="AB47" i="9"/>
  <c r="M47" i="9" s="1"/>
  <c r="T47" i="9" s="1"/>
  <c r="AA47" i="9"/>
  <c r="L47" i="9" s="1"/>
  <c r="S47" i="9" s="1"/>
  <c r="Z47" i="9"/>
  <c r="R89" i="7"/>
  <c r="V89" i="7"/>
  <c r="T89" i="7"/>
  <c r="S89" i="7"/>
  <c r="K89" i="7" s="1"/>
  <c r="U89" i="7"/>
  <c r="M89" i="7" s="1"/>
  <c r="W89" i="7"/>
  <c r="O89" i="7" s="1"/>
  <c r="X89" i="7"/>
  <c r="J106" i="7"/>
  <c r="S106" i="7"/>
  <c r="R106" i="7"/>
  <c r="W106" i="7"/>
  <c r="X106" i="7"/>
  <c r="P106" i="7" s="1"/>
  <c r="V106" i="7"/>
  <c r="N106" i="7" s="1"/>
  <c r="T106" i="7"/>
  <c r="L106" i="7" s="1"/>
  <c r="U106" i="7"/>
  <c r="Q74" i="12"/>
  <c r="K74" i="12" s="1"/>
  <c r="U74" i="12"/>
  <c r="T74" i="12"/>
  <c r="S74" i="12"/>
  <c r="R74" i="12"/>
  <c r="N74" i="12"/>
  <c r="W25" i="7"/>
  <c r="S25" i="7"/>
  <c r="K25" i="7" s="1"/>
  <c r="T25" i="7"/>
  <c r="L25" i="7" s="1"/>
  <c r="R25" i="7"/>
  <c r="J25" i="7" s="1"/>
  <c r="X25" i="7"/>
  <c r="V25" i="7"/>
  <c r="N25" i="7" s="1"/>
  <c r="U25" i="7"/>
  <c r="M25" i="7" s="1"/>
  <c r="Z80" i="9"/>
  <c r="K80" i="9" s="1"/>
  <c r="R80" i="9" s="1"/>
  <c r="Y80" i="9"/>
  <c r="J80" i="9" s="1"/>
  <c r="Q80" i="9" s="1"/>
  <c r="AE80" i="9"/>
  <c r="P80" i="9" s="1"/>
  <c r="W80" i="9" s="1"/>
  <c r="AD80" i="9"/>
  <c r="O80" i="9" s="1"/>
  <c r="V80" i="9" s="1"/>
  <c r="AC80" i="9"/>
  <c r="N80" i="9" s="1"/>
  <c r="U80" i="9" s="1"/>
  <c r="AB80" i="9"/>
  <c r="M80" i="9" s="1"/>
  <c r="T80" i="9" s="1"/>
  <c r="AA80" i="9"/>
  <c r="L80" i="9" s="1"/>
  <c r="S80" i="9" s="1"/>
  <c r="S34" i="7"/>
  <c r="K34" i="7" s="1"/>
  <c r="R34" i="7"/>
  <c r="J34" i="7" s="1"/>
  <c r="X34" i="7"/>
  <c r="P34" i="7" s="1"/>
  <c r="W34" i="7"/>
  <c r="O34" i="7" s="1"/>
  <c r="U34" i="7"/>
  <c r="T34" i="7"/>
  <c r="V34" i="7"/>
  <c r="N34" i="7" s="1"/>
  <c r="T119" i="12"/>
  <c r="S119" i="12"/>
  <c r="R119" i="12"/>
  <c r="N119" i="12"/>
  <c r="U119" i="12"/>
  <c r="Q119" i="12"/>
  <c r="K119" i="12" s="1"/>
  <c r="T78" i="6"/>
  <c r="W78" i="6"/>
  <c r="V78" i="6"/>
  <c r="U78" i="6"/>
  <c r="S78" i="6"/>
  <c r="Q78" i="6"/>
  <c r="K78" i="6" s="1"/>
  <c r="T30" i="6"/>
  <c r="N30" i="6" s="1"/>
  <c r="W30" i="6"/>
  <c r="O30" i="6" s="1"/>
  <c r="V30" i="6"/>
  <c r="Q30" i="6"/>
  <c r="U30" i="6"/>
  <c r="S30" i="6"/>
  <c r="T94" i="6"/>
  <c r="N94" i="6" s="1"/>
  <c r="W94" i="6"/>
  <c r="V94" i="6"/>
  <c r="U94" i="6"/>
  <c r="S94" i="6"/>
  <c r="Q94" i="6"/>
  <c r="T98" i="6"/>
  <c r="W98" i="6"/>
  <c r="V98" i="6"/>
  <c r="U98" i="6"/>
  <c r="S98" i="6"/>
  <c r="Q98" i="6"/>
  <c r="K98" i="6" s="1"/>
  <c r="W104" i="6"/>
  <c r="V104" i="6"/>
  <c r="U104" i="6"/>
  <c r="T104" i="6"/>
  <c r="N104" i="6" s="1"/>
  <c r="S104" i="6"/>
  <c r="Q104" i="6"/>
  <c r="U32" i="6"/>
  <c r="T32" i="6"/>
  <c r="N32" i="6" s="1"/>
  <c r="S32" i="6"/>
  <c r="Q32" i="6"/>
  <c r="W32" i="6"/>
  <c r="V32" i="6"/>
  <c r="Z104" i="9"/>
  <c r="K104" i="9" s="1"/>
  <c r="R104" i="9" s="1"/>
  <c r="Y104" i="9"/>
  <c r="J104" i="9" s="1"/>
  <c r="Q104" i="9" s="1"/>
  <c r="AE104" i="9"/>
  <c r="P104" i="9" s="1"/>
  <c r="W104" i="9" s="1"/>
  <c r="AD104" i="9"/>
  <c r="AC104" i="9"/>
  <c r="AB104" i="9"/>
  <c r="AA104" i="9"/>
  <c r="L104" i="9" s="1"/>
  <c r="S104" i="9" s="1"/>
  <c r="T91" i="7"/>
  <c r="L91" i="7" s="1"/>
  <c r="S91" i="7"/>
  <c r="K91" i="7" s="1"/>
  <c r="X91" i="7"/>
  <c r="P91" i="7" s="1"/>
  <c r="R91" i="7"/>
  <c r="V91" i="7"/>
  <c r="N91" i="7" s="1"/>
  <c r="U91" i="7"/>
  <c r="W91" i="7"/>
  <c r="T46" i="12"/>
  <c r="S46" i="12"/>
  <c r="Q46" i="12"/>
  <c r="U46" i="12"/>
  <c r="R46" i="12"/>
  <c r="N46" i="12"/>
  <c r="AB106" i="9"/>
  <c r="AA106" i="9"/>
  <c r="L106" i="9" s="1"/>
  <c r="S106" i="9" s="1"/>
  <c r="Z106" i="9"/>
  <c r="Y106" i="9"/>
  <c r="J106" i="9" s="1"/>
  <c r="Q106" i="9" s="1"/>
  <c r="AE106" i="9"/>
  <c r="P106" i="9" s="1"/>
  <c r="W106" i="9" s="1"/>
  <c r="AD106" i="9"/>
  <c r="AC106" i="9"/>
  <c r="N106" i="9" s="1"/>
  <c r="U106" i="9" s="1"/>
  <c r="X48" i="7"/>
  <c r="P48" i="7" s="1"/>
  <c r="V48" i="7"/>
  <c r="N48" i="7" s="1"/>
  <c r="U48" i="7"/>
  <c r="S48" i="7"/>
  <c r="K48" i="7" s="1"/>
  <c r="R48" i="7"/>
  <c r="J48" i="7" s="1"/>
  <c r="T48" i="7"/>
  <c r="W48" i="7"/>
  <c r="Y25" i="9"/>
  <c r="J25" i="9" s="1"/>
  <c r="Q25" i="9" s="1"/>
  <c r="AC25" i="9"/>
  <c r="N25" i="9" s="1"/>
  <c r="U25" i="9" s="1"/>
  <c r="AE25" i="9"/>
  <c r="P25" i="9" s="1"/>
  <c r="W25" i="9" s="1"/>
  <c r="AA25" i="9"/>
  <c r="L25" i="9" s="1"/>
  <c r="S25" i="9" s="1"/>
  <c r="Z25" i="9"/>
  <c r="K25" i="9" s="1"/>
  <c r="R25" i="9" s="1"/>
  <c r="AB25" i="9"/>
  <c r="M25" i="9" s="1"/>
  <c r="T25" i="9" s="1"/>
  <c r="AD25" i="9"/>
  <c r="O25" i="9" s="1"/>
  <c r="V25" i="9" s="1"/>
  <c r="T43" i="7"/>
  <c r="S43" i="7"/>
  <c r="K43" i="7" s="1"/>
  <c r="R43" i="7"/>
  <c r="J43" i="7" s="1"/>
  <c r="X43" i="7"/>
  <c r="P43" i="7" s="1"/>
  <c r="W43" i="7"/>
  <c r="O43" i="7" s="1"/>
  <c r="V43" i="7"/>
  <c r="N43" i="7" s="1"/>
  <c r="U43" i="7"/>
  <c r="M43" i="7" s="1"/>
  <c r="S29" i="12"/>
  <c r="R29" i="12"/>
  <c r="U29" i="12"/>
  <c r="T29" i="12"/>
  <c r="Q29" i="12"/>
  <c r="K29" i="12" s="1"/>
  <c r="N29" i="12"/>
  <c r="W54" i="7"/>
  <c r="O54" i="7" s="1"/>
  <c r="V54" i="7"/>
  <c r="N54" i="7" s="1"/>
  <c r="T54" i="7"/>
  <c r="L54" i="7" s="1"/>
  <c r="R54" i="7"/>
  <c r="J54" i="7" s="1"/>
  <c r="S54" i="7"/>
  <c r="K54" i="7" s="1"/>
  <c r="U54" i="7"/>
  <c r="M54" i="7" s="1"/>
  <c r="X54" i="7"/>
  <c r="P54" i="7" s="1"/>
  <c r="U56" i="6"/>
  <c r="T56" i="6"/>
  <c r="N56" i="6" s="1"/>
  <c r="S56" i="6"/>
  <c r="M56" i="6" s="1"/>
  <c r="Q56" i="6"/>
  <c r="K56" i="6" s="1"/>
  <c r="W56" i="6"/>
  <c r="V56" i="6"/>
  <c r="N49" i="12"/>
  <c r="T49" i="12"/>
  <c r="U49" i="12"/>
  <c r="S49" i="12"/>
  <c r="R49" i="12"/>
  <c r="Q49" i="12"/>
  <c r="V23" i="6"/>
  <c r="W23" i="6"/>
  <c r="U23" i="6"/>
  <c r="T23" i="6"/>
  <c r="N23" i="6" s="1"/>
  <c r="M21" i="13" s="1"/>
  <c r="S23" i="6"/>
  <c r="Q23" i="6"/>
  <c r="K23" i="6" s="1"/>
  <c r="J21" i="13" s="1"/>
  <c r="W24" i="6"/>
  <c r="V24" i="6"/>
  <c r="O24" i="6" s="1"/>
  <c r="Q24" i="6"/>
  <c r="K24" i="6" s="1"/>
  <c r="U24" i="6"/>
  <c r="T24" i="6"/>
  <c r="N24" i="6" s="1"/>
  <c r="S24" i="6"/>
  <c r="V83" i="6"/>
  <c r="S83" i="6"/>
  <c r="Q83" i="6"/>
  <c r="W83" i="6"/>
  <c r="U83" i="6"/>
  <c r="T83" i="6"/>
  <c r="N83" i="6" s="1"/>
  <c r="AD60" i="9"/>
  <c r="O60" i="9" s="1"/>
  <c r="V60" i="9" s="1"/>
  <c r="AC60" i="9"/>
  <c r="N60" i="9" s="1"/>
  <c r="U60" i="9" s="1"/>
  <c r="AB60" i="9"/>
  <c r="M60" i="9" s="1"/>
  <c r="T60" i="9" s="1"/>
  <c r="AA60" i="9"/>
  <c r="L60" i="9" s="1"/>
  <c r="S60" i="9" s="1"/>
  <c r="Z60" i="9"/>
  <c r="K60" i="9" s="1"/>
  <c r="R60" i="9" s="1"/>
  <c r="Y60" i="9"/>
  <c r="J60" i="9" s="1"/>
  <c r="Q60" i="9" s="1"/>
  <c r="AE60" i="9"/>
  <c r="P60" i="9" s="1"/>
  <c r="W60" i="9" s="1"/>
  <c r="V45" i="7"/>
  <c r="N45" i="7" s="1"/>
  <c r="U45" i="7"/>
  <c r="M45" i="7" s="1"/>
  <c r="S45" i="7"/>
  <c r="K45" i="7" s="1"/>
  <c r="T45" i="7"/>
  <c r="L45" i="7" s="1"/>
  <c r="R45" i="7"/>
  <c r="J45" i="7" s="1"/>
  <c r="X45" i="7"/>
  <c r="P45" i="7" s="1"/>
  <c r="W45" i="7"/>
  <c r="O45" i="7" s="1"/>
  <c r="R67" i="12"/>
  <c r="Q67" i="12"/>
  <c r="K67" i="12" s="1"/>
  <c r="N67" i="12"/>
  <c r="T67" i="12"/>
  <c r="U67" i="12"/>
  <c r="S67" i="12"/>
  <c r="N64" i="12"/>
  <c r="T64" i="12"/>
  <c r="S64" i="12"/>
  <c r="R64" i="12"/>
  <c r="Q64" i="12"/>
  <c r="K64" i="12" s="1"/>
  <c r="U64" i="12"/>
  <c r="AD92" i="9"/>
  <c r="O92" i="9" s="1"/>
  <c r="V92" i="9" s="1"/>
  <c r="AC92" i="9"/>
  <c r="N92" i="9" s="1"/>
  <c r="U92" i="9" s="1"/>
  <c r="AB92" i="9"/>
  <c r="M92" i="9" s="1"/>
  <c r="T92" i="9" s="1"/>
  <c r="AA92" i="9"/>
  <c r="L92" i="9" s="1"/>
  <c r="S92" i="9" s="1"/>
  <c r="Z92" i="9"/>
  <c r="K92" i="9" s="1"/>
  <c r="R92" i="9" s="1"/>
  <c r="Y92" i="9"/>
  <c r="J92" i="9" s="1"/>
  <c r="Q92" i="9" s="1"/>
  <c r="AE92" i="9"/>
  <c r="P92" i="9" s="1"/>
  <c r="W92" i="9" s="1"/>
  <c r="AE23" i="9"/>
  <c r="P23" i="9" s="1"/>
  <c r="W23" i="9" s="1"/>
  <c r="Y21" i="13" s="1"/>
  <c r="AD23" i="9"/>
  <c r="O23" i="9" s="1"/>
  <c r="V23" i="9" s="1"/>
  <c r="X21" i="13" s="1"/>
  <c r="AA23" i="9"/>
  <c r="L23" i="9" s="1"/>
  <c r="S23" i="9" s="1"/>
  <c r="U21" i="13" s="1"/>
  <c r="AB23" i="9"/>
  <c r="M23" i="9" s="1"/>
  <c r="T23" i="9" s="1"/>
  <c r="V21" i="13" s="1"/>
  <c r="Z23" i="9"/>
  <c r="K23" i="9" s="1"/>
  <c r="R23" i="9" s="1"/>
  <c r="T21" i="13" s="1"/>
  <c r="Y23" i="9"/>
  <c r="J23" i="9" s="1"/>
  <c r="Q23" i="9" s="1"/>
  <c r="S21" i="13" s="1"/>
  <c r="AC23" i="9"/>
  <c r="N23" i="9" s="1"/>
  <c r="U23" i="9" s="1"/>
  <c r="W21" i="13" s="1"/>
  <c r="R101" i="12"/>
  <c r="Q101" i="12"/>
  <c r="K101" i="12" s="1"/>
  <c r="U101" i="12"/>
  <c r="S101" i="12"/>
  <c r="N101" i="12"/>
  <c r="T101" i="12"/>
  <c r="U52" i="6"/>
  <c r="T52" i="6"/>
  <c r="N52" i="6" s="1"/>
  <c r="S52" i="6"/>
  <c r="Q52" i="6"/>
  <c r="K52" i="6" s="1"/>
  <c r="W52" i="6"/>
  <c r="V52" i="6"/>
  <c r="O52" i="6" s="1"/>
  <c r="AB34" i="9"/>
  <c r="M34" i="9" s="1"/>
  <c r="T34" i="9" s="1"/>
  <c r="Z34" i="9"/>
  <c r="K34" i="9" s="1"/>
  <c r="R34" i="9" s="1"/>
  <c r="Y34" i="9"/>
  <c r="J34" i="9" s="1"/>
  <c r="Q34" i="9" s="1"/>
  <c r="AD34" i="9"/>
  <c r="O34" i="9" s="1"/>
  <c r="V34" i="9" s="1"/>
  <c r="AE34" i="9"/>
  <c r="P34" i="9" s="1"/>
  <c r="W34" i="9" s="1"/>
  <c r="AC34" i="9"/>
  <c r="N34" i="9" s="1"/>
  <c r="U34" i="9" s="1"/>
  <c r="AA34" i="9"/>
  <c r="L34" i="9" s="1"/>
  <c r="S34" i="9" s="1"/>
  <c r="U28" i="6"/>
  <c r="T28" i="6"/>
  <c r="N28" i="6" s="1"/>
  <c r="S28" i="6"/>
  <c r="Q28" i="6"/>
  <c r="K28" i="6" s="1"/>
  <c r="W28" i="6"/>
  <c r="O28" i="6" s="1"/>
  <c r="V28" i="6"/>
  <c r="AA97" i="9"/>
  <c r="L97" i="9" s="1"/>
  <c r="S97" i="9" s="1"/>
  <c r="Z97" i="9"/>
  <c r="K97" i="9" s="1"/>
  <c r="R97" i="9" s="1"/>
  <c r="Y97" i="9"/>
  <c r="J97" i="9" s="1"/>
  <c r="Q97" i="9" s="1"/>
  <c r="AE97" i="9"/>
  <c r="P97" i="9" s="1"/>
  <c r="W97" i="9" s="1"/>
  <c r="AD97" i="9"/>
  <c r="O97" i="9" s="1"/>
  <c r="V97" i="9" s="1"/>
  <c r="AC97" i="9"/>
  <c r="N97" i="9" s="1"/>
  <c r="U97" i="9" s="1"/>
  <c r="AB97" i="9"/>
  <c r="M97" i="9" s="1"/>
  <c r="T97" i="9" s="1"/>
  <c r="U55" i="12"/>
  <c r="T55" i="12"/>
  <c r="R55" i="12"/>
  <c r="S55" i="12"/>
  <c r="Q55" i="12"/>
  <c r="K55" i="12" s="1"/>
  <c r="N55" i="12"/>
  <c r="Q106" i="12"/>
  <c r="K106" i="12" s="1"/>
  <c r="N106" i="12"/>
  <c r="T106" i="12"/>
  <c r="U106" i="12"/>
  <c r="S106" i="12"/>
  <c r="R106" i="12"/>
  <c r="R107" i="12"/>
  <c r="N107" i="12"/>
  <c r="S107" i="12"/>
  <c r="Q107" i="12"/>
  <c r="K107" i="12" s="1"/>
  <c r="U107" i="12"/>
  <c r="T107" i="12"/>
  <c r="Y63" i="9"/>
  <c r="J63" i="9" s="1"/>
  <c r="Q63" i="9" s="1"/>
  <c r="AE63" i="9"/>
  <c r="P63" i="9" s="1"/>
  <c r="W63" i="9" s="1"/>
  <c r="AD63" i="9"/>
  <c r="O63" i="9" s="1"/>
  <c r="V63" i="9" s="1"/>
  <c r="AC63" i="9"/>
  <c r="AB63" i="9"/>
  <c r="M63" i="9" s="1"/>
  <c r="T63" i="9" s="1"/>
  <c r="AA63" i="9"/>
  <c r="L63" i="9" s="1"/>
  <c r="S63" i="9" s="1"/>
  <c r="Z63" i="9"/>
  <c r="X79" i="7"/>
  <c r="W79" i="7"/>
  <c r="O79" i="7" s="1"/>
  <c r="T79" i="7"/>
  <c r="U79" i="7"/>
  <c r="M79" i="7" s="1"/>
  <c r="V79" i="7"/>
  <c r="S79" i="7"/>
  <c r="K79" i="7" s="1"/>
  <c r="R79" i="7"/>
  <c r="J79" i="7" s="1"/>
  <c r="R81" i="7"/>
  <c r="V81" i="7"/>
  <c r="X81" i="7"/>
  <c r="P81" i="7" s="1"/>
  <c r="W81" i="7"/>
  <c r="T81" i="7"/>
  <c r="L81" i="7" s="1"/>
  <c r="U81" i="7"/>
  <c r="S81" i="7"/>
  <c r="Q27" i="12"/>
  <c r="N27" i="12"/>
  <c r="U27" i="12"/>
  <c r="T27" i="12"/>
  <c r="S27" i="12"/>
  <c r="R27" i="12"/>
  <c r="N73" i="12"/>
  <c r="U73" i="12"/>
  <c r="T73" i="12"/>
  <c r="S73" i="12"/>
  <c r="Q73" i="12"/>
  <c r="R73" i="12"/>
  <c r="Q61" i="6"/>
  <c r="W61" i="6"/>
  <c r="V61" i="6"/>
  <c r="U61" i="6"/>
  <c r="T61" i="6"/>
  <c r="N61" i="6" s="1"/>
  <c r="S61" i="6"/>
  <c r="AE54" i="9"/>
  <c r="P54" i="9" s="1"/>
  <c r="W54" i="9" s="1"/>
  <c r="AD54" i="9"/>
  <c r="O54" i="9" s="1"/>
  <c r="V54" i="9" s="1"/>
  <c r="AC54" i="9"/>
  <c r="N54" i="9" s="1"/>
  <c r="U54" i="9" s="1"/>
  <c r="AB54" i="9"/>
  <c r="M54" i="9" s="1"/>
  <c r="T54" i="9" s="1"/>
  <c r="AA54" i="9"/>
  <c r="L54" i="9" s="1"/>
  <c r="S54" i="9" s="1"/>
  <c r="Z54" i="9"/>
  <c r="K54" i="9" s="1"/>
  <c r="R54" i="9" s="1"/>
  <c r="Y54" i="9"/>
  <c r="J54" i="9" s="1"/>
  <c r="Q54" i="9" s="1"/>
  <c r="U24" i="12"/>
  <c r="N24" i="12"/>
  <c r="T24" i="12"/>
  <c r="S24" i="12"/>
  <c r="R24" i="12"/>
  <c r="Q24" i="12"/>
  <c r="K24" i="12" s="1"/>
  <c r="Z72" i="9"/>
  <c r="K72" i="9" s="1"/>
  <c r="R72" i="9" s="1"/>
  <c r="Y72" i="9"/>
  <c r="J72" i="9" s="1"/>
  <c r="Q72" i="9" s="1"/>
  <c r="AE72" i="9"/>
  <c r="P72" i="9" s="1"/>
  <c r="W72" i="9" s="1"/>
  <c r="AD72" i="9"/>
  <c r="O72" i="9" s="1"/>
  <c r="V72" i="9" s="1"/>
  <c r="AC72" i="9"/>
  <c r="N72" i="9" s="1"/>
  <c r="U72" i="9" s="1"/>
  <c r="AB72" i="9"/>
  <c r="M72" i="9" s="1"/>
  <c r="T72" i="9" s="1"/>
  <c r="AA72" i="9"/>
  <c r="L72" i="9" s="1"/>
  <c r="S72" i="9" s="1"/>
  <c r="R24" i="7"/>
  <c r="J24" i="7" s="1"/>
  <c r="X24" i="7"/>
  <c r="P24" i="7" s="1"/>
  <c r="W24" i="7"/>
  <c r="O24" i="7" s="1"/>
  <c r="U24" i="7"/>
  <c r="M24" i="7" s="1"/>
  <c r="S24" i="7"/>
  <c r="K24" i="7" s="1"/>
  <c r="V24" i="7"/>
  <c r="N24" i="7" s="1"/>
  <c r="T24" i="7"/>
  <c r="L24" i="7" s="1"/>
  <c r="W13" i="7"/>
  <c r="O13" i="7" s="1"/>
  <c r="U13" i="7"/>
  <c r="M13" i="7" s="1"/>
  <c r="T13" i="7"/>
  <c r="L13" i="7" s="1"/>
  <c r="V13" i="7"/>
  <c r="N13" i="7" s="1"/>
  <c r="X13" i="7"/>
  <c r="P13" i="7" s="1"/>
  <c r="S13" i="7"/>
  <c r="K13" i="7" s="1"/>
  <c r="R13" i="7"/>
  <c r="J13" i="7" s="1"/>
  <c r="T46" i="6"/>
  <c r="N46" i="6" s="1"/>
  <c r="W46" i="6"/>
  <c r="V46" i="6"/>
  <c r="U46" i="6"/>
  <c r="S46" i="6"/>
  <c r="Q46" i="6"/>
  <c r="K46" i="6" s="1"/>
  <c r="U100" i="6"/>
  <c r="T100" i="6"/>
  <c r="N100" i="6" s="1"/>
  <c r="S100" i="6"/>
  <c r="M100" i="6" s="1"/>
  <c r="Q100" i="6"/>
  <c r="K100" i="6" s="1"/>
  <c r="V100" i="6"/>
  <c r="W100" i="6"/>
  <c r="T67" i="7"/>
  <c r="L67" i="7" s="1"/>
  <c r="S67" i="7"/>
  <c r="K67" i="7" s="1"/>
  <c r="X67" i="7"/>
  <c r="V67" i="7"/>
  <c r="N67" i="7" s="1"/>
  <c r="W67" i="7"/>
  <c r="U67" i="7"/>
  <c r="M67" i="7" s="1"/>
  <c r="R67" i="7"/>
  <c r="J67" i="7" s="1"/>
  <c r="W18" i="6"/>
  <c r="V18" i="6"/>
  <c r="U18" i="6"/>
  <c r="Q18" i="6"/>
  <c r="K18" i="6" s="1"/>
  <c r="J16" i="13" s="1"/>
  <c r="T18" i="6"/>
  <c r="N18" i="6" s="1"/>
  <c r="M16" i="13" s="1"/>
  <c r="S18" i="6"/>
  <c r="X40" i="7"/>
  <c r="P40" i="7" s="1"/>
  <c r="V40" i="7"/>
  <c r="N40" i="7" s="1"/>
  <c r="W40" i="7"/>
  <c r="O40" i="7" s="1"/>
  <c r="U40" i="7"/>
  <c r="M40" i="7" s="1"/>
  <c r="S40" i="7"/>
  <c r="K40" i="7" s="1"/>
  <c r="T40" i="7"/>
  <c r="L40" i="7" s="1"/>
  <c r="R40" i="7"/>
  <c r="J40" i="7" s="1"/>
  <c r="Y39" i="9"/>
  <c r="J39" i="9" s="1"/>
  <c r="Q39" i="9" s="1"/>
  <c r="AE39" i="9"/>
  <c r="P39" i="9" s="1"/>
  <c r="W39" i="9" s="1"/>
  <c r="AD39" i="9"/>
  <c r="O39" i="9" s="1"/>
  <c r="V39" i="9" s="1"/>
  <c r="AC39" i="9"/>
  <c r="AB39" i="9"/>
  <c r="M39" i="9" s="1"/>
  <c r="T39" i="9" s="1"/>
  <c r="AA39" i="9"/>
  <c r="Z39" i="9"/>
  <c r="X32" i="7"/>
  <c r="P32" i="7" s="1"/>
  <c r="V32" i="7"/>
  <c r="N32" i="7" s="1"/>
  <c r="S32" i="7"/>
  <c r="K32" i="7" s="1"/>
  <c r="U32" i="7"/>
  <c r="T32" i="7"/>
  <c r="L32" i="7" s="1"/>
  <c r="R32" i="7"/>
  <c r="J32" i="7" s="1"/>
  <c r="W32" i="7"/>
  <c r="O32" i="7" s="1"/>
  <c r="U63" i="12"/>
  <c r="S63" i="12"/>
  <c r="N63" i="12"/>
  <c r="T63" i="12"/>
  <c r="R63" i="12"/>
  <c r="Q63" i="12"/>
  <c r="K63" i="12" s="1"/>
  <c r="U60" i="7"/>
  <c r="M60" i="7" s="1"/>
  <c r="T60" i="7"/>
  <c r="L60" i="7" s="1"/>
  <c r="R60" i="7"/>
  <c r="J60" i="7" s="1"/>
  <c r="X60" i="7"/>
  <c r="P60" i="7" s="1"/>
  <c r="W60" i="7"/>
  <c r="O60" i="7" s="1"/>
  <c r="V60" i="7"/>
  <c r="N60" i="7" s="1"/>
  <c r="S60" i="7"/>
  <c r="K60" i="7" s="1"/>
  <c r="Z88" i="9"/>
  <c r="K88" i="9" s="1"/>
  <c r="R88" i="9" s="1"/>
  <c r="Y88" i="9"/>
  <c r="J88" i="9" s="1"/>
  <c r="Q88" i="9" s="1"/>
  <c r="AE88" i="9"/>
  <c r="P88" i="9" s="1"/>
  <c r="W88" i="9" s="1"/>
  <c r="AD88" i="9"/>
  <c r="O88" i="9" s="1"/>
  <c r="V88" i="9" s="1"/>
  <c r="AC88" i="9"/>
  <c r="N88" i="9" s="1"/>
  <c r="U88" i="9" s="1"/>
  <c r="AB88" i="9"/>
  <c r="M88" i="9" s="1"/>
  <c r="T88" i="9" s="1"/>
  <c r="AA88" i="9"/>
  <c r="L88" i="9" s="1"/>
  <c r="S88" i="9" s="1"/>
  <c r="W110" i="7"/>
  <c r="O110" i="7" s="1"/>
  <c r="V110" i="7"/>
  <c r="N110" i="7" s="1"/>
  <c r="S110" i="7"/>
  <c r="K110" i="7" s="1"/>
  <c r="U110" i="7"/>
  <c r="M110" i="7" s="1"/>
  <c r="X110" i="7"/>
  <c r="P110" i="7" s="1"/>
  <c r="R110" i="7"/>
  <c r="J110" i="7" s="1"/>
  <c r="T110" i="7"/>
  <c r="L110" i="7" s="1"/>
  <c r="N97" i="12"/>
  <c r="U97" i="12"/>
  <c r="S97" i="12"/>
  <c r="R97" i="12"/>
  <c r="T97" i="12"/>
  <c r="Q97" i="12"/>
  <c r="K97" i="12" s="1"/>
  <c r="U44" i="6"/>
  <c r="T44" i="6"/>
  <c r="N44" i="6" s="1"/>
  <c r="S44" i="6"/>
  <c r="Q44" i="6"/>
  <c r="K44" i="6" s="1"/>
  <c r="W44" i="6"/>
  <c r="V44" i="6"/>
  <c r="U8" i="6"/>
  <c r="M8" i="6" s="1"/>
  <c r="L6" i="13" s="1"/>
  <c r="T117" i="12"/>
  <c r="R117" i="12"/>
  <c r="Q117" i="12"/>
  <c r="K117" i="12" s="1"/>
  <c r="U117" i="12"/>
  <c r="S117" i="12"/>
  <c r="N117" i="12"/>
  <c r="V20" i="6"/>
  <c r="U20" i="6"/>
  <c r="W20" i="6"/>
  <c r="T20" i="6"/>
  <c r="N20" i="6" s="1"/>
  <c r="M18" i="13" s="1"/>
  <c r="S20" i="6"/>
  <c r="Q20" i="6"/>
  <c r="K20" i="6" s="1"/>
  <c r="J18" i="13" s="1"/>
  <c r="Y31" i="9"/>
  <c r="J31" i="9" s="1"/>
  <c r="Q31" i="9" s="1"/>
  <c r="AE31" i="9"/>
  <c r="P31" i="9" s="1"/>
  <c r="W31" i="9" s="1"/>
  <c r="AD31" i="9"/>
  <c r="O31" i="9" s="1"/>
  <c r="V31" i="9" s="1"/>
  <c r="AC31" i="9"/>
  <c r="N31" i="9" s="1"/>
  <c r="U31" i="9" s="1"/>
  <c r="AA31" i="9"/>
  <c r="L31" i="9" s="1"/>
  <c r="S31" i="9" s="1"/>
  <c r="Z31" i="9"/>
  <c r="K31" i="9" s="1"/>
  <c r="R31" i="9" s="1"/>
  <c r="AB31" i="9"/>
  <c r="M31" i="9" s="1"/>
  <c r="T31" i="9" s="1"/>
  <c r="Q35" i="12"/>
  <c r="K35" i="12" s="1"/>
  <c r="U35" i="12"/>
  <c r="T35" i="12"/>
  <c r="S35" i="12"/>
  <c r="R35" i="12"/>
  <c r="N35" i="12"/>
  <c r="T62" i="12"/>
  <c r="R62" i="12"/>
  <c r="U62" i="12"/>
  <c r="Q62" i="12"/>
  <c r="K62" i="12" s="1"/>
  <c r="S62" i="12"/>
  <c r="N62" i="12"/>
  <c r="S53" i="12"/>
  <c r="R53" i="12"/>
  <c r="U53" i="12"/>
  <c r="T53" i="12"/>
  <c r="Q53" i="12"/>
  <c r="K53" i="12" s="1"/>
  <c r="N53" i="12"/>
  <c r="S122" i="7"/>
  <c r="K122" i="7" s="1"/>
  <c r="R122" i="7"/>
  <c r="J122" i="7" s="1"/>
  <c r="W122" i="7"/>
  <c r="O122" i="7" s="1"/>
  <c r="T122" i="7"/>
  <c r="U122" i="7"/>
  <c r="M122" i="7" s="1"/>
  <c r="X122" i="7"/>
  <c r="V122" i="7"/>
  <c r="N122" i="7" s="1"/>
  <c r="Z18" i="9"/>
  <c r="K18" i="9" s="1"/>
  <c r="R18" i="9" s="1"/>
  <c r="T16" i="13" s="1"/>
  <c r="Y18" i="9"/>
  <c r="J18" i="9" s="1"/>
  <c r="Q18" i="9" s="1"/>
  <c r="S16" i="13" s="1"/>
  <c r="AD18" i="9"/>
  <c r="O18" i="9" s="1"/>
  <c r="V18" i="9" s="1"/>
  <c r="X16" i="13" s="1"/>
  <c r="AC18" i="9"/>
  <c r="N18" i="9" s="1"/>
  <c r="U18" i="9" s="1"/>
  <c r="W16" i="13" s="1"/>
  <c r="AE18" i="9"/>
  <c r="P18" i="9" s="1"/>
  <c r="W18" i="9" s="1"/>
  <c r="Y16" i="13" s="1"/>
  <c r="AB18" i="9"/>
  <c r="M18" i="9" s="1"/>
  <c r="T18" i="9" s="1"/>
  <c r="V16" i="13" s="1"/>
  <c r="AA18" i="9"/>
  <c r="L18" i="9" s="1"/>
  <c r="S18" i="9" s="1"/>
  <c r="U16" i="13" s="1"/>
  <c r="Z26" i="9"/>
  <c r="K26" i="9" s="1"/>
  <c r="R26" i="9" s="1"/>
  <c r="Y26" i="9"/>
  <c r="J26" i="9" s="1"/>
  <c r="Q26" i="9" s="1"/>
  <c r="AD26" i="9"/>
  <c r="O26" i="9" s="1"/>
  <c r="V26" i="9" s="1"/>
  <c r="AE26" i="9"/>
  <c r="P26" i="9" s="1"/>
  <c r="W26" i="9" s="1"/>
  <c r="AC26" i="9"/>
  <c r="N26" i="9" s="1"/>
  <c r="U26" i="9" s="1"/>
  <c r="AB26" i="9"/>
  <c r="M26" i="9" s="1"/>
  <c r="T26" i="9" s="1"/>
  <c r="AA26" i="9"/>
  <c r="L26" i="9" s="1"/>
  <c r="S26" i="9" s="1"/>
  <c r="U113" i="12"/>
  <c r="N113" i="12"/>
  <c r="Q113" i="12"/>
  <c r="K113" i="12" s="1"/>
  <c r="T113" i="12"/>
  <c r="S113" i="12"/>
  <c r="R113" i="12"/>
  <c r="U40" i="12"/>
  <c r="S40" i="12"/>
  <c r="N40" i="12"/>
  <c r="T40" i="12"/>
  <c r="R40" i="12"/>
  <c r="Q40" i="12"/>
  <c r="K40" i="12" s="1"/>
  <c r="T66" i="6"/>
  <c r="N66" i="6" s="1"/>
  <c r="W66" i="6"/>
  <c r="V66" i="6"/>
  <c r="U66" i="6"/>
  <c r="S66" i="6"/>
  <c r="Q66" i="6"/>
  <c r="K66" i="6" s="1"/>
  <c r="Q25" i="6"/>
  <c r="K25" i="6" s="1"/>
  <c r="W25" i="6"/>
  <c r="V25" i="6"/>
  <c r="U25" i="6"/>
  <c r="T25" i="6"/>
  <c r="N25" i="6" s="1"/>
  <c r="S25" i="6"/>
  <c r="Q69" i="6"/>
  <c r="K69" i="6" s="1"/>
  <c r="W69" i="6"/>
  <c r="V69" i="6"/>
  <c r="U69" i="6"/>
  <c r="T69" i="6"/>
  <c r="N69" i="6" s="1"/>
  <c r="S69" i="6"/>
  <c r="T86" i="6"/>
  <c r="N86" i="6" s="1"/>
  <c r="W86" i="6"/>
  <c r="V86" i="6"/>
  <c r="S86" i="6"/>
  <c r="Q86" i="6"/>
  <c r="K86" i="6" s="1"/>
  <c r="U86" i="6"/>
  <c r="W116" i="6"/>
  <c r="V116" i="6"/>
  <c r="U116" i="6"/>
  <c r="T116" i="6"/>
  <c r="S116" i="6"/>
  <c r="Q116" i="6"/>
  <c r="W86" i="7"/>
  <c r="O86" i="7" s="1"/>
  <c r="V86" i="7"/>
  <c r="N86" i="7" s="1"/>
  <c r="S86" i="7"/>
  <c r="K86" i="7" s="1"/>
  <c r="X86" i="7"/>
  <c r="P86" i="7" s="1"/>
  <c r="T86" i="7"/>
  <c r="L86" i="7" s="1"/>
  <c r="U86" i="7"/>
  <c r="M86" i="7" s="1"/>
  <c r="R86" i="7"/>
  <c r="J86" i="7" s="1"/>
  <c r="AD100" i="9"/>
  <c r="O100" i="9" s="1"/>
  <c r="V100" i="9" s="1"/>
  <c r="AC100" i="9"/>
  <c r="N100" i="9" s="1"/>
  <c r="U100" i="9" s="1"/>
  <c r="AB100" i="9"/>
  <c r="M100" i="9" s="1"/>
  <c r="T100" i="9" s="1"/>
  <c r="AA100" i="9"/>
  <c r="L100" i="9" s="1"/>
  <c r="S100" i="9" s="1"/>
  <c r="Z100" i="9"/>
  <c r="K100" i="9" s="1"/>
  <c r="R100" i="9" s="1"/>
  <c r="Y100" i="9"/>
  <c r="J100" i="9" s="1"/>
  <c r="Q100" i="9" s="1"/>
  <c r="AE100" i="9"/>
  <c r="P100" i="9" s="1"/>
  <c r="W100" i="9" s="1"/>
  <c r="AB20" i="9"/>
  <c r="M20" i="9" s="1"/>
  <c r="T20" i="9" s="1"/>
  <c r="V18" i="13" s="1"/>
  <c r="AA20" i="9"/>
  <c r="L20" i="9" s="1"/>
  <c r="S20" i="9" s="1"/>
  <c r="U18" i="13" s="1"/>
  <c r="AC20" i="9"/>
  <c r="N20" i="9" s="1"/>
  <c r="U20" i="9" s="1"/>
  <c r="W18" i="13" s="1"/>
  <c r="AE20" i="9"/>
  <c r="P20" i="9" s="1"/>
  <c r="W20" i="9" s="1"/>
  <c r="Y18" i="13" s="1"/>
  <c r="Z20" i="9"/>
  <c r="K20" i="9" s="1"/>
  <c r="R20" i="9" s="1"/>
  <c r="T18" i="13" s="1"/>
  <c r="AD20" i="9"/>
  <c r="O20" i="9" s="1"/>
  <c r="V20" i="9" s="1"/>
  <c r="X18" i="13" s="1"/>
  <c r="Y20" i="9"/>
  <c r="J20" i="9" s="1"/>
  <c r="Q20" i="9" s="1"/>
  <c r="S18" i="13" s="1"/>
  <c r="Q10" i="12"/>
  <c r="K10" i="12" s="1"/>
  <c r="N10" i="12"/>
  <c r="U10" i="12"/>
  <c r="T10" i="12"/>
  <c r="S10" i="12"/>
  <c r="R10" i="12"/>
  <c r="Q117" i="6"/>
  <c r="K117" i="6" s="1"/>
  <c r="W117" i="6"/>
  <c r="V117" i="6"/>
  <c r="U117" i="6"/>
  <c r="T117" i="6"/>
  <c r="N117" i="6" s="1"/>
  <c r="S117" i="6"/>
  <c r="V63" i="6"/>
  <c r="O63" i="6" s="1"/>
  <c r="S63" i="6"/>
  <c r="M63" i="6" s="1"/>
  <c r="Q63" i="6"/>
  <c r="K63" i="6" s="1"/>
  <c r="W63" i="6"/>
  <c r="U63" i="6"/>
  <c r="T63" i="6"/>
  <c r="N63" i="6" s="1"/>
  <c r="S20" i="12"/>
  <c r="R20" i="12"/>
  <c r="Q20" i="12"/>
  <c r="K20" i="12" s="1"/>
  <c r="N20" i="12"/>
  <c r="U20" i="12"/>
  <c r="T20" i="12"/>
  <c r="S84" i="12"/>
  <c r="R84" i="12"/>
  <c r="U84" i="12"/>
  <c r="T84" i="12"/>
  <c r="N84" i="12"/>
  <c r="Q84" i="12"/>
  <c r="K84" i="12" s="1"/>
  <c r="U36" i="7"/>
  <c r="T36" i="7"/>
  <c r="R36" i="7"/>
  <c r="X36" i="7"/>
  <c r="P36" i="7" s="1"/>
  <c r="V36" i="7"/>
  <c r="S36" i="7"/>
  <c r="K36" i="7" s="1"/>
  <c r="W36" i="7"/>
  <c r="O36" i="7" s="1"/>
  <c r="AA27" i="9"/>
  <c r="L27" i="9" s="1"/>
  <c r="S27" i="9" s="1"/>
  <c r="Z27" i="9"/>
  <c r="K27" i="9" s="1"/>
  <c r="R27" i="9" s="1"/>
  <c r="AE27" i="9"/>
  <c r="P27" i="9" s="1"/>
  <c r="W27" i="9" s="1"/>
  <c r="AD27" i="9"/>
  <c r="O27" i="9" s="1"/>
  <c r="V27" i="9" s="1"/>
  <c r="Y27" i="9"/>
  <c r="J27" i="9" s="1"/>
  <c r="Q27" i="9" s="1"/>
  <c r="AB27" i="9"/>
  <c r="M27" i="9" s="1"/>
  <c r="T27" i="9" s="1"/>
  <c r="AC27" i="9"/>
  <c r="N27" i="9" s="1"/>
  <c r="U27" i="9" s="1"/>
  <c r="U108" i="7"/>
  <c r="M108" i="7" s="1"/>
  <c r="T108" i="7"/>
  <c r="L108" i="7" s="1"/>
  <c r="W108" i="7"/>
  <c r="O108" i="7" s="1"/>
  <c r="X108" i="7"/>
  <c r="V108" i="7"/>
  <c r="N108" i="7" s="1"/>
  <c r="R108" i="7"/>
  <c r="S108" i="7"/>
  <c r="K108" i="7" s="1"/>
  <c r="AD46" i="9"/>
  <c r="O46" i="9" s="1"/>
  <c r="V46" i="9" s="1"/>
  <c r="AC46" i="9"/>
  <c r="N46" i="9" s="1"/>
  <c r="U46" i="9" s="1"/>
  <c r="AB46" i="9"/>
  <c r="M46" i="9" s="1"/>
  <c r="T46" i="9" s="1"/>
  <c r="AE46" i="9"/>
  <c r="P46" i="9" s="1"/>
  <c r="W46" i="9" s="1"/>
  <c r="AA46" i="9"/>
  <c r="L46" i="9" s="1"/>
  <c r="S46" i="9" s="1"/>
  <c r="Z46" i="9"/>
  <c r="K46" i="9" s="1"/>
  <c r="R46" i="9" s="1"/>
  <c r="Y46" i="9"/>
  <c r="J46" i="9" s="1"/>
  <c r="Q46" i="9" s="1"/>
  <c r="AA11" i="9"/>
  <c r="L11" i="9" s="1"/>
  <c r="S11" i="9" s="1"/>
  <c r="U9" i="13" s="1"/>
  <c r="Z11" i="9"/>
  <c r="K11" i="9" s="1"/>
  <c r="R11" i="9" s="1"/>
  <c r="T9" i="13" s="1"/>
  <c r="AE11" i="9"/>
  <c r="P11" i="9" s="1"/>
  <c r="W11" i="9" s="1"/>
  <c r="Y9" i="13" s="1"/>
  <c r="AB11" i="9"/>
  <c r="M11" i="9" s="1"/>
  <c r="T11" i="9" s="1"/>
  <c r="V9" i="13" s="1"/>
  <c r="AD11" i="9"/>
  <c r="O11" i="9" s="1"/>
  <c r="V11" i="9" s="1"/>
  <c r="X9" i="13" s="1"/>
  <c r="AC11" i="9"/>
  <c r="N11" i="9" s="1"/>
  <c r="U11" i="9" s="1"/>
  <c r="W9" i="13" s="1"/>
  <c r="Y11" i="9"/>
  <c r="J11" i="9" s="1"/>
  <c r="Q11" i="9" s="1"/>
  <c r="S9" i="13" s="1"/>
  <c r="AE77" i="9"/>
  <c r="P77" i="9" s="1"/>
  <c r="W77" i="9" s="1"/>
  <c r="AD77" i="9"/>
  <c r="O77" i="9" s="1"/>
  <c r="V77" i="9" s="1"/>
  <c r="AC77" i="9"/>
  <c r="N77" i="9" s="1"/>
  <c r="U77" i="9" s="1"/>
  <c r="AB77" i="9"/>
  <c r="M77" i="9" s="1"/>
  <c r="T77" i="9" s="1"/>
  <c r="AA77" i="9"/>
  <c r="L77" i="9" s="1"/>
  <c r="S77" i="9" s="1"/>
  <c r="Z77" i="9"/>
  <c r="K77" i="9" s="1"/>
  <c r="R77" i="9" s="1"/>
  <c r="Y77" i="9"/>
  <c r="J77" i="9" s="1"/>
  <c r="Q77" i="9" s="1"/>
  <c r="U116" i="7"/>
  <c r="T116" i="7"/>
  <c r="W116" i="7"/>
  <c r="O116" i="7" s="1"/>
  <c r="V116" i="7"/>
  <c r="N116" i="7" s="1"/>
  <c r="R116" i="7"/>
  <c r="J116" i="7" s="1"/>
  <c r="X116" i="7"/>
  <c r="P116" i="7" s="1"/>
  <c r="S116" i="7"/>
  <c r="T75" i="7"/>
  <c r="X75" i="7"/>
  <c r="P75" i="7" s="1"/>
  <c r="S75" i="7"/>
  <c r="R75" i="7"/>
  <c r="J75" i="7" s="1"/>
  <c r="U75" i="7"/>
  <c r="M75" i="7" s="1"/>
  <c r="W75" i="7"/>
  <c r="O75" i="7" s="1"/>
  <c r="V75" i="7"/>
  <c r="N75" i="7" s="1"/>
  <c r="X103" i="7"/>
  <c r="P103" i="7" s="1"/>
  <c r="W103" i="7"/>
  <c r="T103" i="7"/>
  <c r="L103" i="7" s="1"/>
  <c r="V103" i="7"/>
  <c r="N103" i="7" s="1"/>
  <c r="S103" i="7"/>
  <c r="K103" i="7" s="1"/>
  <c r="R103" i="7"/>
  <c r="U103" i="7"/>
  <c r="M103" i="7" s="1"/>
  <c r="AA121" i="9"/>
  <c r="L121" i="9" s="1"/>
  <c r="S121" i="9" s="1"/>
  <c r="Z121" i="9"/>
  <c r="Y121" i="9"/>
  <c r="J121" i="9" s="1"/>
  <c r="Q121" i="9" s="1"/>
  <c r="AE121" i="9"/>
  <c r="P121" i="9" s="1"/>
  <c r="W121" i="9" s="1"/>
  <c r="AD121" i="9"/>
  <c r="O121" i="9" s="1"/>
  <c r="V121" i="9" s="1"/>
  <c r="AC121" i="9"/>
  <c r="AB121" i="9"/>
  <c r="M121" i="9" s="1"/>
  <c r="T121" i="9" s="1"/>
  <c r="S114" i="7"/>
  <c r="K114" i="7" s="1"/>
  <c r="R114" i="7"/>
  <c r="J114" i="7" s="1"/>
  <c r="W114" i="7"/>
  <c r="O114" i="7" s="1"/>
  <c r="X114" i="7"/>
  <c r="V114" i="7"/>
  <c r="N114" i="7" s="1"/>
  <c r="T114" i="7"/>
  <c r="U114" i="7"/>
  <c r="M114" i="7" s="1"/>
  <c r="U79" i="12"/>
  <c r="S79" i="12"/>
  <c r="Q79" i="12"/>
  <c r="K79" i="12" s="1"/>
  <c r="N79" i="12"/>
  <c r="T79" i="12"/>
  <c r="R79" i="12"/>
  <c r="Y17" i="9"/>
  <c r="J17" i="9" s="1"/>
  <c r="Q17" i="9" s="1"/>
  <c r="S15" i="13" s="1"/>
  <c r="AC17" i="9"/>
  <c r="N17" i="9" s="1"/>
  <c r="U17" i="9" s="1"/>
  <c r="W15" i="13" s="1"/>
  <c r="AE17" i="9"/>
  <c r="P17" i="9" s="1"/>
  <c r="W17" i="9" s="1"/>
  <c r="Y15" i="13" s="1"/>
  <c r="AD17" i="9"/>
  <c r="O17" i="9" s="1"/>
  <c r="V17" i="9" s="1"/>
  <c r="X15" i="13" s="1"/>
  <c r="AB17" i="9"/>
  <c r="M17" i="9" s="1"/>
  <c r="T17" i="9" s="1"/>
  <c r="V15" i="13" s="1"/>
  <c r="AA17" i="9"/>
  <c r="L17" i="9" s="1"/>
  <c r="S17" i="9" s="1"/>
  <c r="U15" i="13" s="1"/>
  <c r="Z17" i="9"/>
  <c r="K17" i="9" s="1"/>
  <c r="R17" i="9" s="1"/>
  <c r="T15" i="13" s="1"/>
  <c r="R60" i="12"/>
  <c r="Q60" i="12"/>
  <c r="N60" i="12"/>
  <c r="U60" i="12"/>
  <c r="T60" i="12"/>
  <c r="S60" i="12"/>
  <c r="U121" i="12"/>
  <c r="T121" i="12"/>
  <c r="R121" i="12"/>
  <c r="S121" i="12"/>
  <c r="Q121" i="12"/>
  <c r="K121" i="12" s="1"/>
  <c r="N121" i="12"/>
  <c r="Q53" i="6"/>
  <c r="K53" i="6" s="1"/>
  <c r="W53" i="6"/>
  <c r="V53" i="6"/>
  <c r="U53" i="6"/>
  <c r="T53" i="6"/>
  <c r="N53" i="6" s="1"/>
  <c r="S53" i="6"/>
  <c r="Q121" i="6"/>
  <c r="K121" i="6" s="1"/>
  <c r="W121" i="6"/>
  <c r="V121" i="6"/>
  <c r="U121" i="6"/>
  <c r="T121" i="6"/>
  <c r="S121" i="6"/>
  <c r="Q57" i="6"/>
  <c r="K57" i="6" s="1"/>
  <c r="W57" i="6"/>
  <c r="V57" i="6"/>
  <c r="O57" i="6" s="1"/>
  <c r="U57" i="6"/>
  <c r="T57" i="6"/>
  <c r="S57" i="6"/>
  <c r="Q85" i="6"/>
  <c r="W85" i="6"/>
  <c r="V85" i="6"/>
  <c r="U85" i="6"/>
  <c r="T85" i="6"/>
  <c r="S85" i="6"/>
  <c r="AB50" i="9"/>
  <c r="M50" i="9" s="1"/>
  <c r="T50" i="9" s="1"/>
  <c r="Z50" i="9"/>
  <c r="K50" i="9" s="1"/>
  <c r="R50" i="9" s="1"/>
  <c r="Y50" i="9"/>
  <c r="AE50" i="9"/>
  <c r="AA50" i="9"/>
  <c r="AD50" i="9"/>
  <c r="AC50" i="9"/>
  <c r="N50" i="9" s="1"/>
  <c r="U50" i="9" s="1"/>
  <c r="X71" i="7"/>
  <c r="P71" i="7" s="1"/>
  <c r="T71" i="7"/>
  <c r="L71" i="7" s="1"/>
  <c r="V71" i="7"/>
  <c r="N71" i="7" s="1"/>
  <c r="W71" i="7"/>
  <c r="U71" i="7"/>
  <c r="S71" i="7"/>
  <c r="K71" i="7" s="1"/>
  <c r="R71" i="7"/>
  <c r="J71" i="7" s="1"/>
  <c r="U14" i="12"/>
  <c r="T14" i="12"/>
  <c r="S14" i="12"/>
  <c r="R14" i="12"/>
  <c r="Q14" i="12"/>
  <c r="K14" i="12" s="1"/>
  <c r="N14" i="12"/>
  <c r="AB42" i="9"/>
  <c r="M42" i="9" s="1"/>
  <c r="T42" i="9" s="1"/>
  <c r="Z42" i="9"/>
  <c r="K42" i="9" s="1"/>
  <c r="R42" i="9" s="1"/>
  <c r="Y42" i="9"/>
  <c r="J42" i="9" s="1"/>
  <c r="Q42" i="9" s="1"/>
  <c r="AE42" i="9"/>
  <c r="P42" i="9" s="1"/>
  <c r="W42" i="9" s="1"/>
  <c r="AD42" i="9"/>
  <c r="O42" i="9" s="1"/>
  <c r="V42" i="9" s="1"/>
  <c r="AC42" i="9"/>
  <c r="N42" i="9" s="1"/>
  <c r="U42" i="9" s="1"/>
  <c r="AA42" i="9"/>
  <c r="L42" i="9" s="1"/>
  <c r="S42" i="9" s="1"/>
  <c r="Z48" i="9"/>
  <c r="K48" i="9" s="1"/>
  <c r="R48" i="9" s="1"/>
  <c r="AE48" i="9"/>
  <c r="P48" i="9" s="1"/>
  <c r="W48" i="9" s="1"/>
  <c r="AD48" i="9"/>
  <c r="O48" i="9" s="1"/>
  <c r="V48" i="9" s="1"/>
  <c r="Y48" i="9"/>
  <c r="J48" i="9" s="1"/>
  <c r="Q48" i="9" s="1"/>
  <c r="AC48" i="9"/>
  <c r="N48" i="9" s="1"/>
  <c r="U48" i="9" s="1"/>
  <c r="AB48" i="9"/>
  <c r="M48" i="9" s="1"/>
  <c r="T48" i="9" s="1"/>
  <c r="AA48" i="9"/>
  <c r="L48" i="9" s="1"/>
  <c r="S48" i="9" s="1"/>
  <c r="Y9" i="9"/>
  <c r="J9" i="9" s="1"/>
  <c r="Q9" i="9" s="1"/>
  <c r="S7" i="13" s="1"/>
  <c r="AC9" i="9"/>
  <c r="N9" i="9" s="1"/>
  <c r="U9" i="9" s="1"/>
  <c r="W7" i="13" s="1"/>
  <c r="AB9" i="9"/>
  <c r="M9" i="9" s="1"/>
  <c r="T9" i="9" s="1"/>
  <c r="V7" i="13" s="1"/>
  <c r="AE9" i="9"/>
  <c r="P9" i="9" s="1"/>
  <c r="W9" i="9" s="1"/>
  <c r="Y7" i="13" s="1"/>
  <c r="AA9" i="9"/>
  <c r="L9" i="9" s="1"/>
  <c r="S9" i="9" s="1"/>
  <c r="U7" i="13" s="1"/>
  <c r="Z9" i="9"/>
  <c r="K9" i="9" s="1"/>
  <c r="R9" i="9" s="1"/>
  <c r="AD9" i="9"/>
  <c r="O9" i="9" s="1"/>
  <c r="V9" i="9" s="1"/>
  <c r="X7" i="13" s="1"/>
  <c r="X14" i="7"/>
  <c r="P14" i="7" s="1"/>
  <c r="V14" i="7"/>
  <c r="N14" i="7" s="1"/>
  <c r="U14" i="7"/>
  <c r="M14" i="7" s="1"/>
  <c r="S14" i="7"/>
  <c r="K14" i="7" s="1"/>
  <c r="R14" i="7"/>
  <c r="J14" i="7" s="1"/>
  <c r="T14" i="7"/>
  <c r="L14" i="7" s="1"/>
  <c r="W14" i="7"/>
  <c r="O14" i="7" s="1"/>
  <c r="T38" i="6"/>
  <c r="N38" i="6" s="1"/>
  <c r="W38" i="6"/>
  <c r="V38" i="6"/>
  <c r="U38" i="6"/>
  <c r="S38" i="6"/>
  <c r="M38" i="6" s="1"/>
  <c r="Q38" i="6"/>
  <c r="K38" i="6" s="1"/>
  <c r="T74" i="6"/>
  <c r="N74" i="6" s="1"/>
  <c r="W74" i="6"/>
  <c r="V74" i="6"/>
  <c r="U74" i="6"/>
  <c r="M74" i="6" s="1"/>
  <c r="S74" i="6"/>
  <c r="Q74" i="6"/>
  <c r="K74" i="6" s="1"/>
  <c r="U88" i="6"/>
  <c r="T88" i="6"/>
  <c r="N88" i="6" s="1"/>
  <c r="S88" i="6"/>
  <c r="Q88" i="6"/>
  <c r="K88" i="6" s="1"/>
  <c r="W88" i="6"/>
  <c r="V88" i="6"/>
  <c r="T103" i="12"/>
  <c r="S103" i="12"/>
  <c r="U103" i="12"/>
  <c r="R103" i="12"/>
  <c r="N103" i="12"/>
  <c r="Q103" i="12"/>
  <c r="K103" i="12" s="1"/>
  <c r="Q37" i="6"/>
  <c r="K37" i="6" s="1"/>
  <c r="W37" i="6"/>
  <c r="V37" i="6"/>
  <c r="U37" i="6"/>
  <c r="T37" i="6"/>
  <c r="N37" i="6" s="1"/>
  <c r="S37" i="6"/>
  <c r="AD30" i="9"/>
  <c r="O30" i="9" s="1"/>
  <c r="V30" i="9" s="1"/>
  <c r="AC30" i="9"/>
  <c r="N30" i="9" s="1"/>
  <c r="U30" i="9" s="1"/>
  <c r="AB30" i="9"/>
  <c r="M30" i="9" s="1"/>
  <c r="T30" i="9" s="1"/>
  <c r="Z30" i="9"/>
  <c r="K30" i="9" s="1"/>
  <c r="R30" i="9" s="1"/>
  <c r="Y30" i="9"/>
  <c r="J30" i="9" s="1"/>
  <c r="Q30" i="9" s="1"/>
  <c r="AE30" i="9"/>
  <c r="P30" i="9" s="1"/>
  <c r="W30" i="9" s="1"/>
  <c r="AA30" i="9"/>
  <c r="L30" i="9" s="1"/>
  <c r="S30" i="9" s="1"/>
  <c r="T111" i="12"/>
  <c r="S111" i="12"/>
  <c r="N111" i="12"/>
  <c r="U111" i="12"/>
  <c r="R111" i="12"/>
  <c r="Q111" i="12"/>
  <c r="K111" i="12" s="1"/>
  <c r="R36" i="12"/>
  <c r="Q36" i="12"/>
  <c r="K36" i="12" s="1"/>
  <c r="N36" i="12"/>
  <c r="U36" i="12"/>
  <c r="T36" i="12"/>
  <c r="S36" i="12"/>
  <c r="U72" i="6"/>
  <c r="T72" i="6"/>
  <c r="N72" i="6" s="1"/>
  <c r="S72" i="6"/>
  <c r="M72" i="6" s="1"/>
  <c r="Q72" i="6"/>
  <c r="K72" i="6" s="1"/>
  <c r="V72" i="6"/>
  <c r="W72" i="6"/>
  <c r="AA89" i="9"/>
  <c r="L89" i="9" s="1"/>
  <c r="S89" i="9" s="1"/>
  <c r="Z89" i="9"/>
  <c r="K89" i="9" s="1"/>
  <c r="R89" i="9" s="1"/>
  <c r="Y89" i="9"/>
  <c r="J89" i="9" s="1"/>
  <c r="Q89" i="9" s="1"/>
  <c r="AE89" i="9"/>
  <c r="P89" i="9" s="1"/>
  <c r="W89" i="9" s="1"/>
  <c r="AD89" i="9"/>
  <c r="O89" i="9" s="1"/>
  <c r="V89" i="9" s="1"/>
  <c r="AC89" i="9"/>
  <c r="N89" i="9" s="1"/>
  <c r="U89" i="9" s="1"/>
  <c r="AB89" i="9"/>
  <c r="M89" i="9" s="1"/>
  <c r="T89" i="9" s="1"/>
  <c r="V93" i="7"/>
  <c r="N93" i="7" s="1"/>
  <c r="U93" i="7"/>
  <c r="M93" i="7" s="1"/>
  <c r="R93" i="7"/>
  <c r="J93" i="7" s="1"/>
  <c r="X93" i="7"/>
  <c r="W93" i="7"/>
  <c r="O93" i="7" s="1"/>
  <c r="T93" i="7"/>
  <c r="S93" i="7"/>
  <c r="K93" i="7" s="1"/>
  <c r="N88" i="12"/>
  <c r="T88" i="12"/>
  <c r="R88" i="12"/>
  <c r="Q88" i="12"/>
  <c r="K88" i="12" s="1"/>
  <c r="U88" i="12"/>
  <c r="S88" i="12"/>
  <c r="W70" i="7"/>
  <c r="O70" i="7" s="1"/>
  <c r="V70" i="7"/>
  <c r="N70" i="7" s="1"/>
  <c r="T70" i="7"/>
  <c r="L70" i="7" s="1"/>
  <c r="U70" i="7"/>
  <c r="M70" i="7" s="1"/>
  <c r="R70" i="7"/>
  <c r="J70" i="7" s="1"/>
  <c r="X70" i="7"/>
  <c r="P70" i="7" s="1"/>
  <c r="S70" i="7"/>
  <c r="K70" i="7" s="1"/>
  <c r="T8" i="6"/>
  <c r="N8" i="6" s="1"/>
  <c r="M6" i="13" s="1"/>
  <c r="U110" i="12"/>
  <c r="S110" i="12"/>
  <c r="R110" i="12"/>
  <c r="Q110" i="12"/>
  <c r="K110" i="12" s="1"/>
  <c r="N110" i="12"/>
  <c r="T110" i="12"/>
  <c r="U12" i="6"/>
  <c r="T12" i="6"/>
  <c r="N12" i="6" s="1"/>
  <c r="M10" i="13" s="1"/>
  <c r="S12" i="6"/>
  <c r="V12" i="6"/>
  <c r="Q12" i="6"/>
  <c r="K12" i="6" s="1"/>
  <c r="J10" i="13" s="1"/>
  <c r="W12" i="6"/>
  <c r="T123" i="7"/>
  <c r="L123" i="7" s="1"/>
  <c r="S123" i="7"/>
  <c r="K123" i="7" s="1"/>
  <c r="X123" i="7"/>
  <c r="P123" i="7" s="1"/>
  <c r="W123" i="7"/>
  <c r="O123" i="7" s="1"/>
  <c r="V123" i="7"/>
  <c r="N123" i="7" s="1"/>
  <c r="U123" i="7"/>
  <c r="M123" i="7" s="1"/>
  <c r="R123" i="7"/>
  <c r="J123" i="7" s="1"/>
  <c r="W46" i="7"/>
  <c r="O46" i="7" s="1"/>
  <c r="V46" i="7"/>
  <c r="N46" i="7" s="1"/>
  <c r="T46" i="7"/>
  <c r="L46" i="7" s="1"/>
  <c r="X46" i="7"/>
  <c r="P46" i="7" s="1"/>
  <c r="S46" i="7"/>
  <c r="K46" i="7" s="1"/>
  <c r="R46" i="7"/>
  <c r="J46" i="7" s="1"/>
  <c r="U46" i="7"/>
  <c r="M46" i="7" s="1"/>
  <c r="T59" i="7"/>
  <c r="L59" i="7" s="1"/>
  <c r="S59" i="7"/>
  <c r="K59" i="7" s="1"/>
  <c r="V59" i="7"/>
  <c r="N59" i="7" s="1"/>
  <c r="R59" i="7"/>
  <c r="J59" i="7" s="1"/>
  <c r="X59" i="7"/>
  <c r="P59" i="7" s="1"/>
  <c r="W59" i="7"/>
  <c r="O59" i="7" s="1"/>
  <c r="U59" i="7"/>
  <c r="M59" i="7" s="1"/>
  <c r="Q14" i="6"/>
  <c r="K14" i="6" s="1"/>
  <c r="J12" i="13" s="1"/>
  <c r="W14" i="6"/>
  <c r="V14" i="6"/>
  <c r="U14" i="6"/>
  <c r="T14" i="6"/>
  <c r="N14" i="6" s="1"/>
  <c r="M12" i="13" s="1"/>
  <c r="S14" i="6"/>
  <c r="T25" i="12"/>
  <c r="Q25" i="12"/>
  <c r="K25" i="12" s="1"/>
  <c r="N25" i="12"/>
  <c r="U25" i="12"/>
  <c r="S25" i="12"/>
  <c r="R25" i="12"/>
  <c r="U8" i="12"/>
  <c r="T8" i="12"/>
  <c r="S8" i="12"/>
  <c r="R8" i="12"/>
  <c r="Q8" i="12"/>
  <c r="K8" i="12" s="1"/>
  <c r="N8" i="12"/>
  <c r="R8" i="7"/>
  <c r="J8" i="7" s="1"/>
  <c r="X8" i="7"/>
  <c r="P8" i="7" s="1"/>
  <c r="W8" i="7"/>
  <c r="V8" i="7"/>
  <c r="N8" i="7" s="1"/>
  <c r="U8" i="7"/>
  <c r="M8" i="7" s="1"/>
  <c r="T8" i="7"/>
  <c r="L8" i="7" s="1"/>
  <c r="S8" i="7"/>
  <c r="K8" i="7" s="1"/>
  <c r="Z8" i="9"/>
  <c r="K8" i="9" s="1"/>
  <c r="R8" i="9" s="1"/>
  <c r="T6" i="13" s="1"/>
  <c r="Y8" i="9"/>
  <c r="J8" i="9" s="1"/>
  <c r="Q8" i="9" s="1"/>
  <c r="S6" i="13" s="1"/>
  <c r="AE8" i="9"/>
  <c r="P8" i="9" s="1"/>
  <c r="W8" i="9" s="1"/>
  <c r="Y6" i="13" s="1"/>
  <c r="AD8" i="9"/>
  <c r="O8" i="9" s="1"/>
  <c r="V8" i="9" s="1"/>
  <c r="X6" i="13" s="1"/>
  <c r="AC8" i="9"/>
  <c r="N8" i="9" s="1"/>
  <c r="U8" i="9" s="1"/>
  <c r="W6" i="13" s="1"/>
  <c r="AB8" i="9"/>
  <c r="M8" i="9" s="1"/>
  <c r="T8" i="9" s="1"/>
  <c r="V6" i="13" s="1"/>
  <c r="AA8" i="9"/>
  <c r="L8" i="9" s="1"/>
  <c r="S8" i="9" s="1"/>
  <c r="U6" i="13" s="1"/>
  <c r="M8" i="8"/>
  <c r="J90" i="6"/>
  <c r="J55" i="6"/>
  <c r="O104" i="9"/>
  <c r="V104" i="9" s="1"/>
  <c r="P10" i="7"/>
  <c r="O106" i="9"/>
  <c r="V106" i="9" s="1"/>
  <c r="J67" i="9"/>
  <c r="Q67" i="9" s="1"/>
  <c r="L15" i="9"/>
  <c r="S15" i="9" s="1"/>
  <c r="U13" i="13" s="1"/>
  <c r="L48" i="7"/>
  <c r="J91" i="7"/>
  <c r="M88" i="6"/>
  <c r="M52" i="7"/>
  <c r="K121" i="9"/>
  <c r="R121" i="9" s="1"/>
  <c r="L43" i="7"/>
  <c r="O71" i="6"/>
  <c r="O83" i="6"/>
  <c r="M75" i="6"/>
  <c r="M39" i="6"/>
  <c r="K96" i="6"/>
  <c r="K71" i="6"/>
  <c r="O8" i="7"/>
  <c r="K39" i="9"/>
  <c r="R39" i="9" s="1"/>
  <c r="M21" i="9"/>
  <c r="T21" i="9" s="1"/>
  <c r="V19" i="13" s="1"/>
  <c r="K83" i="6"/>
  <c r="L93" i="7"/>
  <c r="K10" i="7"/>
  <c r="N121" i="9"/>
  <c r="U121" i="9" s="1"/>
  <c r="M106" i="9"/>
  <c r="T106" i="9" s="1"/>
  <c r="K63" i="9"/>
  <c r="R63" i="9" s="1"/>
  <c r="K55" i="9"/>
  <c r="R55" i="9" s="1"/>
  <c r="K67" i="9"/>
  <c r="R67" i="9" s="1"/>
  <c r="L39" i="9"/>
  <c r="S39" i="9" s="1"/>
  <c r="O21" i="9"/>
  <c r="V21" i="9" s="1"/>
  <c r="X19" i="13" s="1"/>
  <c r="K46" i="12"/>
  <c r="M11" i="6"/>
  <c r="L9" i="13" s="1"/>
  <c r="M91" i="7"/>
  <c r="M32" i="7"/>
  <c r="N63" i="7"/>
  <c r="N67" i="9"/>
  <c r="U67" i="9" s="1"/>
  <c r="N39" i="9"/>
  <c r="U39" i="9" s="1"/>
  <c r="M104" i="9"/>
  <c r="T104" i="9" s="1"/>
  <c r="O91" i="7"/>
  <c r="K75" i="12"/>
  <c r="L55" i="7"/>
  <c r="K55" i="7"/>
  <c r="N104" i="9"/>
  <c r="U104" i="9" s="1"/>
  <c r="K106" i="9"/>
  <c r="R106" i="9" s="1"/>
  <c r="J99" i="9"/>
  <c r="Q99" i="9" s="1"/>
  <c r="M120" i="6"/>
  <c r="M68" i="6"/>
  <c r="N96" i="6"/>
  <c r="M60" i="6"/>
  <c r="P93" i="7"/>
  <c r="M87" i="9"/>
  <c r="T87" i="9" s="1"/>
  <c r="K69" i="9"/>
  <c r="R69" i="9" s="1"/>
  <c r="L51" i="9"/>
  <c r="S51" i="9" s="1"/>
  <c r="O50" i="9"/>
  <c r="V50" i="9" s="1"/>
  <c r="P47" i="9"/>
  <c r="W47" i="9" s="1"/>
  <c r="N13" i="9"/>
  <c r="U13" i="9" s="1"/>
  <c r="W11" i="13" s="1"/>
  <c r="L50" i="9"/>
  <c r="S50" i="9" s="1"/>
  <c r="O84" i="6"/>
  <c r="K102" i="7"/>
  <c r="J102" i="7"/>
  <c r="M102" i="7"/>
  <c r="K120" i="12"/>
  <c r="M106" i="7"/>
  <c r="O87" i="9"/>
  <c r="V87" i="9" s="1"/>
  <c r="P55" i="9"/>
  <c r="W55" i="9" s="1"/>
  <c r="K74" i="9"/>
  <c r="R74" i="9" s="1"/>
  <c r="J50" i="9"/>
  <c r="Q50" i="9" s="1"/>
  <c r="P22" i="9"/>
  <c r="W22" i="9" s="1"/>
  <c r="Y20" i="13" s="1"/>
  <c r="J47" i="9"/>
  <c r="Q47" i="9" s="1"/>
  <c r="P50" i="9"/>
  <c r="W50" i="9" s="1"/>
  <c r="K107" i="7"/>
  <c r="O39" i="6"/>
  <c r="O105" i="6"/>
  <c r="O49" i="7"/>
  <c r="J49" i="7"/>
  <c r="N49" i="7"/>
  <c r="M49" i="7"/>
  <c r="K49" i="7"/>
  <c r="L49" i="7"/>
  <c r="K47" i="12"/>
  <c r="J23" i="7"/>
  <c r="P67" i="7"/>
  <c r="O67" i="7"/>
  <c r="J89" i="6"/>
  <c r="P87" i="9"/>
  <c r="W87" i="9" s="1"/>
  <c r="N74" i="9"/>
  <c r="U74" i="9" s="1"/>
  <c r="P51" i="9"/>
  <c r="W51" i="9" s="1"/>
  <c r="J22" i="9"/>
  <c r="Q22" i="9" s="1"/>
  <c r="S20" i="13" s="1"/>
  <c r="K47" i="9"/>
  <c r="R47" i="9" s="1"/>
  <c r="J13" i="9"/>
  <c r="Q13" i="9" s="1"/>
  <c r="S11" i="13" s="1"/>
  <c r="O64" i="6"/>
  <c r="O92" i="6"/>
  <c r="O48" i="7"/>
  <c r="M48" i="7"/>
  <c r="K56" i="12"/>
  <c r="M119" i="7"/>
  <c r="J69" i="9"/>
  <c r="Q69" i="9" s="1"/>
  <c r="O15" i="6"/>
  <c r="K91" i="6"/>
  <c r="M41" i="7"/>
  <c r="P53" i="9"/>
  <c r="W53" i="9" s="1"/>
  <c r="K22" i="9"/>
  <c r="R22" i="9" s="1"/>
  <c r="T20" i="13" s="1"/>
  <c r="J53" i="9"/>
  <c r="Q53" i="9" s="1"/>
  <c r="O112" i="6"/>
  <c r="M91" i="6"/>
  <c r="O99" i="6"/>
  <c r="O108" i="6"/>
  <c r="M29" i="9"/>
  <c r="T29" i="9" s="1"/>
  <c r="L29" i="9"/>
  <c r="S29" i="9" s="1"/>
  <c r="K26" i="12"/>
  <c r="O53" i="9"/>
  <c r="V53" i="9" s="1"/>
  <c r="K31" i="6"/>
  <c r="O71" i="7"/>
  <c r="M71" i="7"/>
  <c r="K53" i="9"/>
  <c r="R53" i="9" s="1"/>
  <c r="N47" i="9"/>
  <c r="U47" i="9" s="1"/>
  <c r="O107" i="7"/>
  <c r="M40" i="6"/>
  <c r="K11" i="7"/>
  <c r="N11" i="7"/>
  <c r="K109" i="7"/>
  <c r="O109" i="7"/>
  <c r="K14" i="9"/>
  <c r="R14" i="9" s="1"/>
  <c r="T12" i="13" s="1"/>
  <c r="J14" i="9"/>
  <c r="Q14" i="9" s="1"/>
  <c r="S12" i="13" s="1"/>
  <c r="L111" i="7"/>
  <c r="P111" i="7"/>
  <c r="J111" i="7"/>
  <c r="K124" i="12"/>
  <c r="K49" i="12"/>
  <c r="N116" i="6"/>
  <c r="K116" i="6"/>
  <c r="O41" i="9"/>
  <c r="V41" i="9" s="1"/>
  <c r="J41" i="9"/>
  <c r="Q41" i="9" s="1"/>
  <c r="M41" i="9"/>
  <c r="T41" i="9" s="1"/>
  <c r="N41" i="9"/>
  <c r="U41" i="9" s="1"/>
  <c r="K111" i="6"/>
  <c r="O62" i="9"/>
  <c r="V62" i="9" s="1"/>
  <c r="M62" i="9"/>
  <c r="T62" i="9" s="1"/>
  <c r="N62" i="9"/>
  <c r="U62" i="9" s="1"/>
  <c r="L114" i="9"/>
  <c r="S114" i="9" s="1"/>
  <c r="J114" i="9"/>
  <c r="Q114" i="9" s="1"/>
  <c r="O105" i="7"/>
  <c r="K105" i="7"/>
  <c r="O118" i="9"/>
  <c r="V118" i="9" s="1"/>
  <c r="J118" i="9"/>
  <c r="Q118" i="9" s="1"/>
  <c r="P118" i="9"/>
  <c r="W118" i="9" s="1"/>
  <c r="N118" i="9"/>
  <c r="U118" i="9" s="1"/>
  <c r="O25" i="7"/>
  <c r="P25" i="7"/>
  <c r="K41" i="12"/>
  <c r="K30" i="6"/>
  <c r="N57" i="6"/>
  <c r="N98" i="6"/>
  <c r="M61" i="9"/>
  <c r="T61" i="9" s="1"/>
  <c r="P61" i="9"/>
  <c r="W61" i="9" s="1"/>
  <c r="J61" i="9"/>
  <c r="Q61" i="9" s="1"/>
  <c r="K123" i="9"/>
  <c r="R123" i="9" s="1"/>
  <c r="J123" i="9"/>
  <c r="Q123" i="9" s="1"/>
  <c r="P96" i="9"/>
  <c r="W96" i="9" s="1"/>
  <c r="O96" i="9"/>
  <c r="V96" i="9" s="1"/>
  <c r="N96" i="9"/>
  <c r="U96" i="9" s="1"/>
  <c r="M96" i="9"/>
  <c r="T96" i="9" s="1"/>
  <c r="L97" i="7"/>
  <c r="P97" i="7"/>
  <c r="K97" i="7"/>
  <c r="M97" i="7"/>
  <c r="P81" i="9"/>
  <c r="W81" i="9" s="1"/>
  <c r="N81" i="9"/>
  <c r="U81" i="9" s="1"/>
  <c r="M81" i="9"/>
  <c r="T81" i="9" s="1"/>
  <c r="O81" i="9"/>
  <c r="V81" i="9" s="1"/>
  <c r="K116" i="7"/>
  <c r="M116" i="7"/>
  <c r="L116" i="7"/>
  <c r="J39" i="7"/>
  <c r="M39" i="7"/>
  <c r="K73" i="12"/>
  <c r="L96" i="9"/>
  <c r="S96" i="9" s="1"/>
  <c r="O61" i="9"/>
  <c r="V61" i="9" s="1"/>
  <c r="M15" i="9"/>
  <c r="T15" i="9" s="1"/>
  <c r="V13" i="13" s="1"/>
  <c r="K96" i="7"/>
  <c r="M96" i="7"/>
  <c r="N96" i="7"/>
  <c r="J96" i="7"/>
  <c r="K104" i="7"/>
  <c r="L104" i="7"/>
  <c r="O104" i="7"/>
  <c r="N104" i="7"/>
  <c r="J81" i="7"/>
  <c r="K81" i="7"/>
  <c r="O81" i="7"/>
  <c r="M81" i="7"/>
  <c r="N81" i="7"/>
  <c r="J103" i="7"/>
  <c r="O103" i="7"/>
  <c r="M34" i="7"/>
  <c r="L34" i="7"/>
  <c r="L78" i="7"/>
  <c r="P78" i="7"/>
  <c r="O78" i="7"/>
  <c r="M78" i="7"/>
  <c r="P101" i="7"/>
  <c r="N101" i="7"/>
  <c r="M101" i="7"/>
  <c r="O101" i="7"/>
  <c r="O101" i="6"/>
  <c r="N121" i="6"/>
  <c r="N50" i="6"/>
  <c r="K50" i="6"/>
  <c r="K42" i="6"/>
  <c r="O93" i="6"/>
  <c r="O40" i="6"/>
  <c r="K80" i="6"/>
  <c r="N80" i="6"/>
  <c r="M80" i="6"/>
  <c r="O15" i="9"/>
  <c r="V15" i="9" s="1"/>
  <c r="X13" i="13" s="1"/>
  <c r="N124" i="7"/>
  <c r="K124" i="7"/>
  <c r="O55" i="9"/>
  <c r="V55" i="9" s="1"/>
  <c r="N55" i="9"/>
  <c r="U55" i="9" s="1"/>
  <c r="L55" i="9"/>
  <c r="S55" i="9" s="1"/>
  <c r="K95" i="7"/>
  <c r="O95" i="7"/>
  <c r="M95" i="7"/>
  <c r="L95" i="7"/>
  <c r="J19" i="7"/>
  <c r="M19" i="7"/>
  <c r="L75" i="7"/>
  <c r="K75" i="7"/>
  <c r="L87" i="7"/>
  <c r="P87" i="7"/>
  <c r="O87" i="7"/>
  <c r="N87" i="7"/>
  <c r="K87" i="7"/>
  <c r="L41" i="7"/>
  <c r="K41" i="7"/>
  <c r="J41" i="7"/>
  <c r="K108" i="12"/>
  <c r="K60" i="12"/>
  <c r="K21" i="6"/>
  <c r="J19" i="13" s="1"/>
  <c r="K114" i="6"/>
  <c r="O82" i="6"/>
  <c r="O34" i="6"/>
  <c r="N43" i="6"/>
  <c r="K43" i="6"/>
  <c r="K110" i="6"/>
  <c r="O110" i="6"/>
  <c r="N110" i="6"/>
  <c r="K54" i="6"/>
  <c r="K104" i="6"/>
  <c r="O104" i="6"/>
  <c r="O41" i="6"/>
  <c r="P122" i="7"/>
  <c r="L122" i="7"/>
  <c r="J89" i="7"/>
  <c r="P89" i="7"/>
  <c r="N89" i="7"/>
  <c r="L89" i="7"/>
  <c r="L42" i="7"/>
  <c r="K42" i="7"/>
  <c r="M42" i="7"/>
  <c r="M55" i="7"/>
  <c r="J55" i="7"/>
  <c r="J31" i="7"/>
  <c r="P31" i="7"/>
  <c r="N31" i="7"/>
  <c r="N102" i="6"/>
  <c r="K33" i="6"/>
  <c r="N33" i="6"/>
  <c r="O9" i="6"/>
  <c r="N7" i="13" s="1"/>
  <c r="K48" i="6"/>
  <c r="N48" i="6"/>
  <c r="J108" i="7"/>
  <c r="P108" i="7"/>
  <c r="N63" i="9"/>
  <c r="U63" i="9" s="1"/>
  <c r="N79" i="7"/>
  <c r="P79" i="7"/>
  <c r="L79" i="7"/>
  <c r="J28" i="7"/>
  <c r="O28" i="7"/>
  <c r="K28" i="7"/>
  <c r="M28" i="7"/>
  <c r="M44" i="7"/>
  <c r="N44" i="7"/>
  <c r="K44" i="7"/>
  <c r="O44" i="7"/>
  <c r="K32" i="12"/>
  <c r="K39" i="12"/>
  <c r="O122" i="6"/>
  <c r="K65" i="6"/>
  <c r="N65" i="6"/>
  <c r="K113" i="6"/>
  <c r="K61" i="6"/>
  <c r="J59" i="6"/>
  <c r="O100" i="7"/>
  <c r="L100" i="7"/>
  <c r="K100" i="7"/>
  <c r="J100" i="7"/>
  <c r="P100" i="7"/>
  <c r="N100" i="7"/>
  <c r="L118" i="7"/>
  <c r="O118" i="7"/>
  <c r="P118" i="7"/>
  <c r="M118" i="7"/>
  <c r="K118" i="7"/>
  <c r="P38" i="7"/>
  <c r="M38" i="7"/>
  <c r="O38" i="7"/>
  <c r="K96" i="12"/>
  <c r="N9" i="7"/>
  <c r="M9" i="7"/>
  <c r="O9" i="7"/>
  <c r="L9" i="7"/>
  <c r="K115" i="12"/>
  <c r="K27" i="12"/>
  <c r="M109" i="6"/>
  <c r="K58" i="6"/>
  <c r="O70" i="6"/>
  <c r="K106" i="6"/>
  <c r="K85" i="6"/>
  <c r="N85" i="6"/>
  <c r="O47" i="6"/>
  <c r="N36" i="6"/>
  <c r="K36" i="6"/>
  <c r="N10" i="6"/>
  <c r="M8" i="13" s="1"/>
  <c r="K10" i="6"/>
  <c r="J8" i="13" s="1"/>
  <c r="K82" i="7"/>
  <c r="O82" i="7"/>
  <c r="N82" i="7"/>
  <c r="L82" i="7"/>
  <c r="P82" i="7"/>
  <c r="O119" i="7"/>
  <c r="K119" i="7"/>
  <c r="J119" i="7"/>
  <c r="K51" i="9"/>
  <c r="R51" i="9" s="1"/>
  <c r="J51" i="9"/>
  <c r="Q51" i="9" s="1"/>
  <c r="K106" i="7"/>
  <c r="O106" i="7"/>
  <c r="O17" i="7"/>
  <c r="N17" i="7"/>
  <c r="K17" i="7"/>
  <c r="K52" i="12"/>
  <c r="K117" i="9"/>
  <c r="R117" i="9" s="1"/>
  <c r="L117" i="9"/>
  <c r="S117" i="9" s="1"/>
  <c r="L114" i="7"/>
  <c r="P114" i="7"/>
  <c r="P37" i="7"/>
  <c r="N37" i="7"/>
  <c r="L37" i="7"/>
  <c r="N78" i="6"/>
  <c r="K45" i="6"/>
  <c r="K94" i="6"/>
  <c r="K73" i="6"/>
  <c r="N73" i="6"/>
  <c r="K32" i="6"/>
  <c r="O35" i="6"/>
  <c r="P35" i="9"/>
  <c r="W35" i="9" s="1"/>
  <c r="N35" i="9"/>
  <c r="U35" i="9" s="1"/>
  <c r="M35" i="9"/>
  <c r="T35" i="9" s="1"/>
  <c r="L35" i="9"/>
  <c r="S35" i="9" s="1"/>
  <c r="K35" i="9"/>
  <c r="R35" i="9" s="1"/>
  <c r="P52" i="9"/>
  <c r="W52" i="9" s="1"/>
  <c r="O52" i="9"/>
  <c r="V52" i="9" s="1"/>
  <c r="M52" i="9"/>
  <c r="T52" i="9" s="1"/>
  <c r="K52" i="9"/>
  <c r="R52" i="9" s="1"/>
  <c r="J52" i="9"/>
  <c r="Q52" i="9" s="1"/>
  <c r="K66" i="9"/>
  <c r="R66" i="9" s="1"/>
  <c r="J66" i="9"/>
  <c r="Q66" i="9" s="1"/>
  <c r="M66" i="9"/>
  <c r="T66" i="9" s="1"/>
  <c r="L66" i="9"/>
  <c r="S66" i="9" s="1"/>
  <c r="O66" i="9"/>
  <c r="V66" i="9" s="1"/>
  <c r="M64" i="9"/>
  <c r="T64" i="9" s="1"/>
  <c r="O64" i="9"/>
  <c r="V64" i="9" s="1"/>
  <c r="N64" i="9"/>
  <c r="U64" i="9" s="1"/>
  <c r="P64" i="9"/>
  <c r="W64" i="9" s="1"/>
  <c r="M84" i="9"/>
  <c r="T84" i="9" s="1"/>
  <c r="J84" i="9"/>
  <c r="Q84" i="9" s="1"/>
  <c r="P84" i="9"/>
  <c r="W84" i="9" s="1"/>
  <c r="N84" i="9"/>
  <c r="U84" i="9" s="1"/>
  <c r="K84" i="9"/>
  <c r="R84" i="9" s="1"/>
  <c r="O84" i="9"/>
  <c r="V84" i="9" s="1"/>
  <c r="K86" i="9"/>
  <c r="R86" i="9" s="1"/>
  <c r="P86" i="9"/>
  <c r="W86" i="9" s="1"/>
  <c r="N86" i="9"/>
  <c r="U86" i="9" s="1"/>
  <c r="O86" i="9"/>
  <c r="V86" i="9" s="1"/>
  <c r="L33" i="9"/>
  <c r="S33" i="9" s="1"/>
  <c r="K33" i="9"/>
  <c r="R33" i="9" s="1"/>
  <c r="O33" i="9"/>
  <c r="V33" i="9" s="1"/>
  <c r="N33" i="9"/>
  <c r="U33" i="9" s="1"/>
  <c r="M33" i="9"/>
  <c r="T33" i="9" s="1"/>
  <c r="J76" i="9"/>
  <c r="Q76" i="9" s="1"/>
  <c r="N76" i="9"/>
  <c r="U76" i="9" s="1"/>
  <c r="K76" i="9"/>
  <c r="R76" i="9" s="1"/>
  <c r="L76" i="9"/>
  <c r="S76" i="9" s="1"/>
  <c r="M110" i="9"/>
  <c r="T110" i="9" s="1"/>
  <c r="L110" i="9"/>
  <c r="S110" i="9" s="1"/>
  <c r="K110" i="9"/>
  <c r="R110" i="9" s="1"/>
  <c r="J110" i="9"/>
  <c r="Q110" i="9" s="1"/>
  <c r="L73" i="9"/>
  <c r="S73" i="9" s="1"/>
  <c r="P73" i="9"/>
  <c r="W73" i="9" s="1"/>
  <c r="O73" i="9"/>
  <c r="V73" i="9" s="1"/>
  <c r="M73" i="9"/>
  <c r="T73" i="9" s="1"/>
  <c r="J73" i="9"/>
  <c r="Q73" i="9" s="1"/>
  <c r="P58" i="9"/>
  <c r="W58" i="9" s="1"/>
  <c r="L58" i="9"/>
  <c r="S58" i="9" s="1"/>
  <c r="O58" i="9"/>
  <c r="V58" i="9" s="1"/>
  <c r="N5" i="9"/>
  <c r="U5" i="9" s="1"/>
  <c r="W3" i="13" s="1"/>
  <c r="J6" i="9"/>
  <c r="Q6" i="9" s="1"/>
  <c r="S4" i="13" s="1"/>
  <c r="N80" i="7"/>
  <c r="L80" i="7"/>
  <c r="O80" i="7"/>
  <c r="J80" i="7"/>
  <c r="O90" i="7"/>
  <c r="J90" i="7"/>
  <c r="M90" i="7"/>
  <c r="L90" i="7"/>
  <c r="N88" i="7"/>
  <c r="P88" i="7"/>
  <c r="O88" i="7"/>
  <c r="J88" i="7"/>
  <c r="P20" i="7"/>
  <c r="L20" i="7"/>
  <c r="N20" i="7"/>
  <c r="K27" i="7"/>
  <c r="J27" i="7"/>
  <c r="L27" i="7"/>
  <c r="N72" i="7"/>
  <c r="M72" i="7"/>
  <c r="L72" i="7"/>
  <c r="P72" i="7"/>
  <c r="O72" i="7"/>
  <c r="O65" i="7"/>
  <c r="N65" i="7"/>
  <c r="M65" i="7"/>
  <c r="K65" i="7"/>
  <c r="J65" i="7"/>
  <c r="P65" i="7"/>
  <c r="L56" i="7"/>
  <c r="P56" i="7"/>
  <c r="O56" i="7"/>
  <c r="K56" i="7"/>
  <c r="O112" i="7"/>
  <c r="K112" i="7"/>
  <c r="J112" i="7"/>
  <c r="N112" i="7"/>
  <c r="P112" i="7"/>
  <c r="N50" i="7"/>
  <c r="J50" i="7"/>
  <c r="L50" i="7"/>
  <c r="K50" i="7"/>
  <c r="N57" i="7"/>
  <c r="M57" i="7"/>
  <c r="K57" i="7"/>
  <c r="P57" i="7"/>
  <c r="P66" i="7"/>
  <c r="O66" i="7"/>
  <c r="M66" i="7"/>
  <c r="L66" i="7"/>
  <c r="J36" i="7"/>
  <c r="L36" i="7"/>
  <c r="N36" i="7"/>
  <c r="M36" i="7"/>
  <c r="K82" i="12"/>
  <c r="K100" i="12"/>
  <c r="K68" i="12"/>
  <c r="K50" i="12"/>
  <c r="K28" i="12"/>
  <c r="K92" i="12"/>
  <c r="K90" i="12"/>
  <c r="K34" i="12"/>
  <c r="K122" i="12"/>
  <c r="O8" i="6"/>
  <c r="N6" i="13" s="1"/>
  <c r="J115" i="6"/>
  <c r="Y4" i="12"/>
  <c r="K4" i="12"/>
  <c r="W5" i="12"/>
  <c r="AA6" i="12"/>
  <c r="X5" i="12"/>
  <c r="W6" i="12"/>
  <c r="Y5" i="12"/>
  <c r="K6" i="12"/>
  <c r="X6" i="12"/>
  <c r="Z5" i="12"/>
  <c r="AC6" i="12"/>
  <c r="Y6" i="12"/>
  <c r="AA5" i="12"/>
  <c r="Z6" i="12"/>
  <c r="AC5" i="12"/>
  <c r="AB6" i="12"/>
  <c r="AB5" i="12"/>
  <c r="K5" i="12"/>
  <c r="P6" i="9"/>
  <c r="W6" i="9" s="1"/>
  <c r="Y4" i="13" s="1"/>
  <c r="J6" i="7"/>
  <c r="N4" i="6"/>
  <c r="M2" i="13" s="1"/>
  <c r="O5" i="6"/>
  <c r="N3" i="13" s="1"/>
  <c r="N5" i="6"/>
  <c r="M3" i="13" s="1"/>
  <c r="K5" i="9"/>
  <c r="R5" i="9" s="1"/>
  <c r="T3" i="13" s="1"/>
  <c r="M5" i="9"/>
  <c r="T5" i="9" s="1"/>
  <c r="V3" i="13" s="1"/>
  <c r="J5" i="9"/>
  <c r="Q5" i="9" s="1"/>
  <c r="S3" i="13" s="1"/>
  <c r="O6" i="6"/>
  <c r="N4" i="13" s="1"/>
  <c r="P6" i="7"/>
  <c r="L6" i="7"/>
  <c r="K6" i="7"/>
  <c r="N6" i="7"/>
  <c r="P4" i="9"/>
  <c r="W4" i="9" s="1"/>
  <c r="Y2" i="13" s="1"/>
  <c r="O4" i="9"/>
  <c r="V4" i="9" s="1"/>
  <c r="X2" i="13" s="1"/>
  <c r="J4" i="9"/>
  <c r="Q4" i="9" s="1"/>
  <c r="S2" i="13" s="1"/>
  <c r="L6" i="9"/>
  <c r="S6" i="9" s="1"/>
  <c r="U4" i="13" s="1"/>
  <c r="K6" i="9"/>
  <c r="R6" i="9" s="1"/>
  <c r="T4" i="13" s="1"/>
  <c r="L23" i="8" l="1"/>
  <c r="M26" i="8"/>
  <c r="M27" i="8"/>
  <c r="M28" i="8"/>
  <c r="M25" i="8"/>
  <c r="L12" i="8"/>
  <c r="J15" i="12"/>
  <c r="O13" i="13" s="1"/>
  <c r="M27" i="6"/>
  <c r="M23" i="6"/>
  <c r="L21" i="13" s="1"/>
  <c r="O16" i="6"/>
  <c r="J16" i="6" s="1"/>
  <c r="M12" i="6"/>
  <c r="L10" i="13" s="1"/>
  <c r="M17" i="6"/>
  <c r="L15" i="13" s="1"/>
  <c r="O11" i="6"/>
  <c r="N9" i="13" s="1"/>
  <c r="M22" i="6"/>
  <c r="L20" i="13" s="1"/>
  <c r="M25" i="6"/>
  <c r="L16" i="8"/>
  <c r="R14" i="13"/>
  <c r="R16" i="13"/>
  <c r="R21" i="13"/>
  <c r="R6" i="13"/>
  <c r="J119" i="12"/>
  <c r="J74" i="12"/>
  <c r="J44" i="12"/>
  <c r="J67" i="12"/>
  <c r="J40" i="12"/>
  <c r="J45" i="12"/>
  <c r="J103" i="12"/>
  <c r="J121" i="12"/>
  <c r="J76" i="6"/>
  <c r="J36" i="12"/>
  <c r="J109" i="12"/>
  <c r="J82" i="6"/>
  <c r="J117" i="12"/>
  <c r="J72" i="12"/>
  <c r="J57" i="12"/>
  <c r="J95" i="12"/>
  <c r="J98" i="12"/>
  <c r="O51" i="6"/>
  <c r="J49" i="6"/>
  <c r="J81" i="6"/>
  <c r="M77" i="6"/>
  <c r="J27" i="12"/>
  <c r="L28" i="8" s="1"/>
  <c r="J63" i="12"/>
  <c r="J106" i="12"/>
  <c r="J90" i="12"/>
  <c r="J41" i="12"/>
  <c r="J120" i="12"/>
  <c r="J55" i="12"/>
  <c r="J123" i="12"/>
  <c r="J68" i="6"/>
  <c r="J70" i="6"/>
  <c r="J105" i="6"/>
  <c r="J25" i="12"/>
  <c r="L26" i="8" s="1"/>
  <c r="J28" i="12"/>
  <c r="J39" i="12"/>
  <c r="J112" i="6"/>
  <c r="J80" i="12"/>
  <c r="J89" i="12"/>
  <c r="J65" i="12"/>
  <c r="J99" i="12"/>
  <c r="J37" i="12"/>
  <c r="J43" i="12"/>
  <c r="J116" i="12"/>
  <c r="M103" i="6"/>
  <c r="J100" i="12"/>
  <c r="J60" i="6"/>
  <c r="J107" i="12"/>
  <c r="J115" i="12"/>
  <c r="J76" i="12"/>
  <c r="J93" i="12"/>
  <c r="J38" i="12"/>
  <c r="J53" i="12"/>
  <c r="J60" i="12"/>
  <c r="J56" i="12"/>
  <c r="J35" i="6"/>
  <c r="J52" i="12"/>
  <c r="J108" i="12"/>
  <c r="J47" i="12"/>
  <c r="J75" i="6"/>
  <c r="M37" i="6"/>
  <c r="J50" i="12"/>
  <c r="J32" i="12"/>
  <c r="J41" i="6"/>
  <c r="J93" i="6"/>
  <c r="J111" i="12"/>
  <c r="O37" i="6"/>
  <c r="J97" i="12"/>
  <c r="J101" i="12"/>
  <c r="M24" i="6"/>
  <c r="J24" i="6" s="1"/>
  <c r="K25" i="8" s="1"/>
  <c r="J25" i="8" s="1"/>
  <c r="J42" i="12"/>
  <c r="J114" i="12"/>
  <c r="O107" i="6"/>
  <c r="J30" i="12"/>
  <c r="J71" i="12"/>
  <c r="J122" i="12"/>
  <c r="J79" i="12"/>
  <c r="J63" i="6"/>
  <c r="J34" i="12"/>
  <c r="J110" i="12"/>
  <c r="O44" i="6"/>
  <c r="O56" i="6"/>
  <c r="J31" i="12"/>
  <c r="J73" i="12"/>
  <c r="J35" i="12"/>
  <c r="J92" i="12"/>
  <c r="J68" i="12"/>
  <c r="J96" i="12"/>
  <c r="J49" i="12"/>
  <c r="J26" i="12"/>
  <c r="L27" i="8" s="1"/>
  <c r="J84" i="6"/>
  <c r="J88" i="12"/>
  <c r="J64" i="12"/>
  <c r="J29" i="12"/>
  <c r="J59" i="12"/>
  <c r="M96" i="6"/>
  <c r="J51" i="12"/>
  <c r="M97" i="6"/>
  <c r="J86" i="12"/>
  <c r="J58" i="12"/>
  <c r="O27" i="6"/>
  <c r="J27" i="6" s="1"/>
  <c r="K28" i="8" s="1"/>
  <c r="J94" i="12"/>
  <c r="J48" i="12"/>
  <c r="J124" i="12"/>
  <c r="J105" i="12"/>
  <c r="J66" i="12"/>
  <c r="J92" i="6"/>
  <c r="J84" i="12"/>
  <c r="J82" i="12"/>
  <c r="J46" i="12"/>
  <c r="J61" i="12"/>
  <c r="J33" i="12"/>
  <c r="J102" i="12"/>
  <c r="J70" i="12"/>
  <c r="J78" i="12"/>
  <c r="J108" i="6"/>
  <c r="J75" i="12"/>
  <c r="O72" i="6"/>
  <c r="O74" i="6"/>
  <c r="O69" i="6"/>
  <c r="J113" i="12"/>
  <c r="J62" i="12"/>
  <c r="J24" i="12"/>
  <c r="L25" i="8" s="1"/>
  <c r="O87" i="6"/>
  <c r="M47" i="6"/>
  <c r="J54" i="12"/>
  <c r="J118" i="12"/>
  <c r="J83" i="12"/>
  <c r="J104" i="12"/>
  <c r="J91" i="12"/>
  <c r="P12" i="13"/>
  <c r="J14" i="12"/>
  <c r="O12" i="13" s="1"/>
  <c r="J16" i="12"/>
  <c r="O14" i="13" s="1"/>
  <c r="P14" i="13"/>
  <c r="J13" i="12"/>
  <c r="O11" i="13" s="1"/>
  <c r="P11" i="13"/>
  <c r="P10" i="13"/>
  <c r="J12" i="12"/>
  <c r="O10" i="13" s="1"/>
  <c r="P18" i="13"/>
  <c r="J20" i="12"/>
  <c r="O18" i="13" s="1"/>
  <c r="J9" i="12"/>
  <c r="O7" i="13" s="1"/>
  <c r="P7" i="13"/>
  <c r="J17" i="12"/>
  <c r="O15" i="13" s="1"/>
  <c r="P15" i="13"/>
  <c r="R15" i="13"/>
  <c r="O14" i="6"/>
  <c r="N12" i="13" s="1"/>
  <c r="P5" i="13"/>
  <c r="J7" i="12"/>
  <c r="O5" i="13" s="1"/>
  <c r="N14" i="13"/>
  <c r="J5" i="12"/>
  <c r="P3" i="13"/>
  <c r="P2" i="13"/>
  <c r="J4" i="12"/>
  <c r="O2" i="13" s="1"/>
  <c r="J15" i="6"/>
  <c r="N13" i="13"/>
  <c r="M10" i="8"/>
  <c r="T7" i="13"/>
  <c r="R7" i="13" s="1"/>
  <c r="J8" i="12"/>
  <c r="O6" i="13" s="1"/>
  <c r="P6" i="13"/>
  <c r="O12" i="6"/>
  <c r="N10" i="13" s="1"/>
  <c r="O19" i="6"/>
  <c r="N17" i="13" s="1"/>
  <c r="R8" i="13"/>
  <c r="R13" i="13"/>
  <c r="M9" i="6"/>
  <c r="L7" i="13" s="1"/>
  <c r="P4" i="13"/>
  <c r="J6" i="12"/>
  <c r="O4" i="13" s="1"/>
  <c r="R11" i="13"/>
  <c r="R12" i="13"/>
  <c r="R9" i="13"/>
  <c r="J10" i="12"/>
  <c r="O8" i="13" s="1"/>
  <c r="P8" i="13"/>
  <c r="R17" i="13"/>
  <c r="O7" i="6"/>
  <c r="N5" i="13" s="1"/>
  <c r="J18" i="12"/>
  <c r="O16" i="13" s="1"/>
  <c r="P16" i="13"/>
  <c r="R4" i="13"/>
  <c r="P17" i="13"/>
  <c r="J19" i="12"/>
  <c r="O17" i="13" s="1"/>
  <c r="R18" i="13"/>
  <c r="R19" i="13"/>
  <c r="R3" i="13"/>
  <c r="R20" i="13"/>
  <c r="O10" i="6"/>
  <c r="N8" i="13" s="1"/>
  <c r="J21" i="12"/>
  <c r="O19" i="13" s="1"/>
  <c r="P19" i="13"/>
  <c r="P21" i="13"/>
  <c r="J23" i="12"/>
  <c r="O21" i="13" s="1"/>
  <c r="R10" i="13"/>
  <c r="R2" i="13"/>
  <c r="M13" i="8"/>
  <c r="M19" i="6"/>
  <c r="O65" i="6"/>
  <c r="O80" i="6"/>
  <c r="M11" i="8"/>
  <c r="M15" i="8"/>
  <c r="J64" i="6"/>
  <c r="O79" i="6"/>
  <c r="O18" i="6"/>
  <c r="O100" i="6"/>
  <c r="M123" i="6"/>
  <c r="O29" i="6"/>
  <c r="M99" i="6"/>
  <c r="M118" i="6"/>
  <c r="M24" i="8"/>
  <c r="M83" i="6"/>
  <c r="J72" i="6"/>
  <c r="M20" i="6"/>
  <c r="L18" i="13" s="1"/>
  <c r="M14" i="6"/>
  <c r="O117" i="6"/>
  <c r="M21" i="8"/>
  <c r="O46" i="6"/>
  <c r="M28" i="6"/>
  <c r="M7" i="6"/>
  <c r="O38" i="6"/>
  <c r="O53" i="6"/>
  <c r="M18" i="6"/>
  <c r="L16" i="13" s="1"/>
  <c r="M17" i="8"/>
  <c r="M20" i="8"/>
  <c r="O91" i="6"/>
  <c r="M62" i="6"/>
  <c r="M19" i="8"/>
  <c r="O124" i="6"/>
  <c r="M12" i="8"/>
  <c r="M117" i="6"/>
  <c r="M95" i="6"/>
  <c r="J99" i="6"/>
  <c r="M9" i="8"/>
  <c r="O20" i="6"/>
  <c r="N18" i="13" s="1"/>
  <c r="O95" i="6"/>
  <c r="M87" i="6"/>
  <c r="M101" i="6"/>
  <c r="M16" i="8"/>
  <c r="O97" i="6"/>
  <c r="M107" i="6"/>
  <c r="M46" i="6"/>
  <c r="M44" i="6"/>
  <c r="M29" i="6"/>
  <c r="M119" i="6"/>
  <c r="M124" i="6"/>
  <c r="M14" i="8"/>
  <c r="M22" i="8"/>
  <c r="M52" i="6"/>
  <c r="J39" i="6"/>
  <c r="O17" i="6"/>
  <c r="J8" i="6"/>
  <c r="M6" i="8"/>
  <c r="M18" i="8"/>
  <c r="M23" i="8"/>
  <c r="M5" i="8"/>
  <c r="J120" i="6"/>
  <c r="J80" i="6"/>
  <c r="J11" i="6"/>
  <c r="J71" i="6"/>
  <c r="J56" i="6"/>
  <c r="J74" i="6"/>
  <c r="M54" i="6"/>
  <c r="O13" i="6"/>
  <c r="N11" i="13" s="1"/>
  <c r="O32" i="6"/>
  <c r="O36" i="6"/>
  <c r="O113" i="6"/>
  <c r="O22" i="6"/>
  <c r="O96" i="6"/>
  <c r="M34" i="6"/>
  <c r="M121" i="6"/>
  <c r="M45" i="6"/>
  <c r="O86" i="6"/>
  <c r="M113" i="6"/>
  <c r="M122" i="6"/>
  <c r="O25" i="6"/>
  <c r="O98" i="6"/>
  <c r="O66" i="6"/>
  <c r="M69" i="6"/>
  <c r="M13" i="6"/>
  <c r="L11" i="13" s="1"/>
  <c r="O67" i="6"/>
  <c r="O88" i="6"/>
  <c r="O111" i="6"/>
  <c r="M31" i="6"/>
  <c r="M10" i="6"/>
  <c r="O106" i="6"/>
  <c r="O58" i="6"/>
  <c r="M33" i="6"/>
  <c r="M102" i="6"/>
  <c r="M111" i="6"/>
  <c r="M116" i="6"/>
  <c r="M58" i="6"/>
  <c r="M21" i="6"/>
  <c r="L19" i="13" s="1"/>
  <c r="O42" i="6"/>
  <c r="O26" i="6"/>
  <c r="O116" i="6"/>
  <c r="O31" i="6"/>
  <c r="M78" i="6"/>
  <c r="O85" i="6"/>
  <c r="M86" i="6"/>
  <c r="O61" i="6"/>
  <c r="O21" i="6"/>
  <c r="N19" i="13" s="1"/>
  <c r="J40" i="6"/>
  <c r="O23" i="6"/>
  <c r="M73" i="6"/>
  <c r="O94" i="6"/>
  <c r="M85" i="6"/>
  <c r="M106" i="6"/>
  <c r="O102" i="6"/>
  <c r="M50" i="6"/>
  <c r="M61" i="6"/>
  <c r="M48" i="6"/>
  <c r="M32" i="6"/>
  <c r="O33" i="6"/>
  <c r="O54" i="6"/>
  <c r="O43" i="6"/>
  <c r="O114" i="6"/>
  <c r="M42" i="6"/>
  <c r="J109" i="6"/>
  <c r="M57" i="6"/>
  <c r="M94" i="6"/>
  <c r="O45" i="6"/>
  <c r="O78" i="6"/>
  <c r="O48" i="6"/>
  <c r="O121" i="6"/>
  <c r="M104" i="6"/>
  <c r="J110" i="6"/>
  <c r="O73" i="6"/>
  <c r="M36" i="6"/>
  <c r="M65" i="6"/>
  <c r="M43" i="6"/>
  <c r="M114" i="6"/>
  <c r="M26" i="6"/>
  <c r="M53" i="6"/>
  <c r="M98" i="6"/>
  <c r="M30" i="6"/>
  <c r="M66" i="6"/>
  <c r="M7" i="8"/>
  <c r="M5" i="6"/>
  <c r="M4" i="6"/>
  <c r="L2" i="13" s="1"/>
  <c r="K4" i="6"/>
  <c r="J2" i="13" s="1"/>
  <c r="M6" i="6"/>
  <c r="J28" i="8" l="1"/>
  <c r="M4" i="8"/>
  <c r="L18" i="8"/>
  <c r="J9" i="6"/>
  <c r="L8" i="8"/>
  <c r="L19" i="8"/>
  <c r="L24" i="8"/>
  <c r="L10" i="8"/>
  <c r="J29" i="6"/>
  <c r="J51" i="6"/>
  <c r="J85" i="6"/>
  <c r="J122" i="6"/>
  <c r="J83" i="6"/>
  <c r="J25" i="6"/>
  <c r="K26" i="8" s="1"/>
  <c r="J26" i="8" s="1"/>
  <c r="J88" i="6"/>
  <c r="J44" i="6"/>
  <c r="J36" i="6"/>
  <c r="J67" i="6"/>
  <c r="J101" i="6"/>
  <c r="J117" i="6"/>
  <c r="J100" i="6"/>
  <c r="J77" i="6"/>
  <c r="J52" i="6"/>
  <c r="J65" i="6"/>
  <c r="J30" i="6"/>
  <c r="J57" i="6"/>
  <c r="J37" i="6"/>
  <c r="J87" i="6"/>
  <c r="J62" i="6"/>
  <c r="J118" i="6"/>
  <c r="J69" i="6"/>
  <c r="J107" i="6"/>
  <c r="J91" i="6"/>
  <c r="J38" i="6"/>
  <c r="J28" i="6"/>
  <c r="J103" i="6"/>
  <c r="J53" i="6"/>
  <c r="J104" i="6"/>
  <c r="J42" i="6"/>
  <c r="J50" i="6"/>
  <c r="J34" i="6"/>
  <c r="J124" i="6"/>
  <c r="J97" i="6"/>
  <c r="J79" i="6"/>
  <c r="J121" i="6"/>
  <c r="J96" i="6"/>
  <c r="J47" i="6"/>
  <c r="J119" i="6"/>
  <c r="J123" i="6"/>
  <c r="L5" i="8"/>
  <c r="L14" i="8"/>
  <c r="J23" i="6"/>
  <c r="N21" i="13"/>
  <c r="J12" i="6"/>
  <c r="J17" i="6"/>
  <c r="N15" i="13"/>
  <c r="L22" i="8"/>
  <c r="L7" i="8"/>
  <c r="L9" i="8"/>
  <c r="K10" i="8"/>
  <c r="I7" i="13"/>
  <c r="K12" i="8"/>
  <c r="J12" i="8" s="1"/>
  <c r="I9" i="13"/>
  <c r="J7" i="6"/>
  <c r="L5" i="13"/>
  <c r="L20" i="8"/>
  <c r="O3" i="13"/>
  <c r="L6" i="8"/>
  <c r="L21" i="8"/>
  <c r="J6" i="6"/>
  <c r="I4" i="13" s="1"/>
  <c r="L4" i="13"/>
  <c r="J19" i="6"/>
  <c r="L17" i="13"/>
  <c r="L11" i="8"/>
  <c r="L17" i="8"/>
  <c r="J10" i="6"/>
  <c r="L8" i="13"/>
  <c r="J14" i="6"/>
  <c r="L12" i="13"/>
  <c r="K17" i="8"/>
  <c r="I14" i="13"/>
  <c r="J18" i="6"/>
  <c r="N16" i="13"/>
  <c r="K16" i="8"/>
  <c r="J16" i="8" s="1"/>
  <c r="I13" i="13"/>
  <c r="L13" i="8"/>
  <c r="J5" i="6"/>
  <c r="L3" i="13"/>
  <c r="J22" i="6"/>
  <c r="N20" i="13"/>
  <c r="K9" i="8"/>
  <c r="J9" i="8" s="1"/>
  <c r="I6" i="13"/>
  <c r="L15" i="8"/>
  <c r="J20" i="6"/>
  <c r="J98" i="6"/>
  <c r="J111" i="6"/>
  <c r="J114" i="6"/>
  <c r="J46" i="6"/>
  <c r="J95" i="6"/>
  <c r="J113" i="6"/>
  <c r="J86" i="6"/>
  <c r="J66" i="6"/>
  <c r="J106" i="6"/>
  <c r="J54" i="6"/>
  <c r="J32" i="6"/>
  <c r="J26" i="6"/>
  <c r="K27" i="8" s="1"/>
  <c r="J27" i="8" s="1"/>
  <c r="J45" i="6"/>
  <c r="J58" i="6"/>
  <c r="J13" i="6"/>
  <c r="J4" i="6"/>
  <c r="J78" i="6"/>
  <c r="J21" i="6"/>
  <c r="J94" i="6"/>
  <c r="J33" i="6"/>
  <c r="J102" i="6"/>
  <c r="J43" i="6"/>
  <c r="J116" i="6"/>
  <c r="J31" i="6"/>
  <c r="J61" i="6"/>
  <c r="J48" i="6"/>
  <c r="J73" i="6"/>
  <c r="L4" i="8" l="1"/>
  <c r="J10" i="8"/>
  <c r="K7" i="8"/>
  <c r="J7" i="8" s="1"/>
  <c r="K19" i="8"/>
  <c r="J19" i="8" s="1"/>
  <c r="I16" i="13"/>
  <c r="K23" i="8"/>
  <c r="J23" i="8" s="1"/>
  <c r="I20" i="13"/>
  <c r="K22" i="8"/>
  <c r="J22" i="8" s="1"/>
  <c r="I19" i="13"/>
  <c r="J17" i="8"/>
  <c r="K20" i="8"/>
  <c r="J20" i="8" s="1"/>
  <c r="I17" i="13"/>
  <c r="K8" i="8"/>
  <c r="J8" i="8" s="1"/>
  <c r="I5" i="13"/>
  <c r="K6" i="8"/>
  <c r="J6" i="8" s="1"/>
  <c r="I3" i="13"/>
  <c r="K21" i="8"/>
  <c r="J21" i="8" s="1"/>
  <c r="I18" i="13"/>
  <c r="K15" i="8"/>
  <c r="J15" i="8" s="1"/>
  <c r="I12" i="13"/>
  <c r="K13" i="8"/>
  <c r="J13" i="8" s="1"/>
  <c r="I10" i="13"/>
  <c r="K5" i="8"/>
  <c r="I2" i="13"/>
  <c r="K14" i="8"/>
  <c r="J14" i="8" s="1"/>
  <c r="I11" i="13"/>
  <c r="K18" i="8"/>
  <c r="J18" i="8" s="1"/>
  <c r="I15" i="13"/>
  <c r="K11" i="8"/>
  <c r="J11" i="8" s="1"/>
  <c r="I8" i="13"/>
  <c r="K24" i="8"/>
  <c r="J24" i="8" s="1"/>
  <c r="I21" i="13"/>
  <c r="J5" i="8" l="1"/>
  <c r="J4" i="8" s="1"/>
  <c r="K4" i="8"/>
  <c r="E61" i="3" l="1"/>
  <c r="J61" i="3"/>
  <c r="E56" i="3"/>
  <c r="J56" i="3"/>
  <c r="E37" i="3"/>
  <c r="E40" i="3"/>
  <c r="E50" i="3"/>
  <c r="E58" i="3"/>
  <c r="J58" i="3"/>
  <c r="E57" i="3"/>
  <c r="J57" i="3"/>
  <c r="E49" i="3"/>
  <c r="E36" i="3"/>
  <c r="J40" i="3"/>
  <c r="J50" i="3"/>
  <c r="J60" i="3"/>
  <c r="E60" i="3"/>
  <c r="E62" i="3"/>
  <c r="J62" i="3"/>
  <c r="J37" i="3"/>
  <c r="J47" i="3"/>
  <c r="E47" i="3"/>
  <c r="E41" i="3"/>
  <c r="J36" i="3"/>
  <c r="J46" i="3"/>
  <c r="E46" i="3"/>
  <c r="E48" i="3"/>
  <c r="E52" i="3"/>
  <c r="J59" i="3"/>
  <c r="E59" i="3"/>
  <c r="J48" i="3"/>
  <c r="J38" i="3"/>
  <c r="E38" i="3"/>
  <c r="J49" i="3"/>
  <c r="J39" i="3"/>
  <c r="E39" i="3"/>
  <c r="J41" i="3"/>
  <c r="J51" i="3"/>
  <c r="E51" i="3"/>
  <c r="J52" i="3"/>
  <c r="J42" i="3"/>
  <c r="E42" i="3"/>
</calcChain>
</file>

<file path=xl/sharedStrings.xml><?xml version="1.0" encoding="utf-8"?>
<sst xmlns="http://schemas.openxmlformats.org/spreadsheetml/2006/main" count="483" uniqueCount="114">
  <si>
    <t>Company</t>
    <phoneticPr fontId="2"/>
  </si>
  <si>
    <t>Vehicle_id</t>
    <phoneticPr fontId="2"/>
  </si>
  <si>
    <t>Class-2</t>
    <phoneticPr fontId="2"/>
  </si>
  <si>
    <t>Class-1</t>
    <phoneticPr fontId="2"/>
  </si>
  <si>
    <t>Class-3</t>
  </si>
  <si>
    <t>Class-4</t>
  </si>
  <si>
    <t>Class-5</t>
  </si>
  <si>
    <t>Class-6</t>
  </si>
  <si>
    <t>Purchase Cost ($)</t>
    <phoneticPr fontId="2"/>
  </si>
  <si>
    <t>Diesel</t>
  </si>
  <si>
    <t>EV</t>
  </si>
  <si>
    <t>Purchase Cost ($/year)</t>
    <phoneticPr fontId="2"/>
  </si>
  <si>
    <t>Fuel</t>
    <phoneticPr fontId="2"/>
  </si>
  <si>
    <t>Diesel</t>
    <phoneticPr fontId="2"/>
  </si>
  <si>
    <t>Electric</t>
    <phoneticPr fontId="2"/>
  </si>
  <si>
    <t>Class</t>
    <phoneticPr fontId="2"/>
  </si>
  <si>
    <t>MPGGE(mile/gallon)</t>
    <phoneticPr fontId="2"/>
  </si>
  <si>
    <t>Maintenance and Repair ($/mile)</t>
    <phoneticPr fontId="2"/>
  </si>
  <si>
    <t>Fuel Cost DGE ($/mile)</t>
    <phoneticPr fontId="2"/>
  </si>
  <si>
    <t>LDV Insurance ($/year)</t>
    <phoneticPr fontId="2"/>
  </si>
  <si>
    <t>LDV License and Registration ($/year)</t>
    <phoneticPr fontId="2"/>
  </si>
  <si>
    <t>Class_id</t>
    <phoneticPr fontId="2"/>
  </si>
  <si>
    <t>Fuel_id</t>
    <phoneticPr fontId="2"/>
  </si>
  <si>
    <t>Class&amp;Fuel</t>
    <phoneticPr fontId="2"/>
  </si>
  <si>
    <t>VMT/Day (mile)</t>
    <phoneticPr fontId="2"/>
  </si>
  <si>
    <t>Fuel Cost DGE ($/gallon)</t>
    <phoneticPr fontId="2"/>
  </si>
  <si>
    <t>Fuel Cost
($/year)</t>
    <phoneticPr fontId="2"/>
  </si>
  <si>
    <t>Maintenance Cost
($/year)</t>
    <phoneticPr fontId="2"/>
  </si>
  <si>
    <t>Other Cost
($/year)</t>
    <phoneticPr fontId="2"/>
  </si>
  <si>
    <t>Purchase Cost*2
($/year)</t>
    <phoneticPr fontId="2"/>
  </si>
  <si>
    <t>VMT/year (mile)*1</t>
    <phoneticPr fontId="2"/>
  </si>
  <si>
    <t>*1 Assuming 85% occupancy rate</t>
    <phoneticPr fontId="2"/>
  </si>
  <si>
    <t>*2 Assuming 5 years of declining balance as depreciation</t>
    <phoneticPr fontId="2"/>
  </si>
  <si>
    <t>Annual TOC ($/year)</t>
    <phoneticPr fontId="2"/>
  </si>
  <si>
    <t>Purchase Cost ($/year)*1</t>
    <phoneticPr fontId="2"/>
  </si>
  <si>
    <t>Source:</t>
    <phoneticPr fontId="2"/>
  </si>
  <si>
    <t>AFLEET Tool 2020 - Spreadsheet: https://greet.es.anl.gov/index.php?content=afleet</t>
    <phoneticPr fontId="2"/>
  </si>
  <si>
    <t>Imput</t>
    <phoneticPr fontId="2"/>
  </si>
  <si>
    <t>GHG</t>
  </si>
  <si>
    <t>CO</t>
  </si>
  <si>
    <t>Ground</t>
  </si>
  <si>
    <t>NOx</t>
  </si>
  <si>
    <t>PM2.5</t>
  </si>
  <si>
    <t>VOC</t>
  </si>
  <si>
    <t>SOx</t>
  </si>
  <si>
    <t>2020$ per short ton</t>
  </si>
  <si>
    <t>2020$ per pound</t>
  </si>
  <si>
    <t>Smoke Stack</t>
  </si>
  <si>
    <t>Annual Vehicle Operation Air Pollutants (lb)</t>
  </si>
  <si>
    <t>Annual Well-to-Wheels GHGs (short tons)</t>
  </si>
  <si>
    <t>EV</t>
    <phoneticPr fontId="2"/>
  </si>
  <si>
    <t>default vehicle mile</t>
    <phoneticPr fontId="2"/>
  </si>
  <si>
    <t>GHG</t>
    <phoneticPr fontId="2"/>
  </si>
  <si>
    <t>PM10</t>
  </si>
  <si>
    <t>Onroad Emissions</t>
    <phoneticPr fontId="2"/>
  </si>
  <si>
    <t>Emissions</t>
    <phoneticPr fontId="2"/>
  </si>
  <si>
    <t>unit</t>
    <phoneticPr fontId="2"/>
  </si>
  <si>
    <t>Medium-Duty Pickup Truck (Class-4)</t>
    <phoneticPr fontId="2"/>
  </si>
  <si>
    <t>Value</t>
    <phoneticPr fontId="2"/>
  </si>
  <si>
    <t>Unit</t>
    <phoneticPr fontId="2"/>
  </si>
  <si>
    <t>PM10 (PM2.5-10)</t>
    <phoneticPr fontId="2"/>
  </si>
  <si>
    <t>short tons / mile</t>
    <phoneticPr fontId="2"/>
  </si>
  <si>
    <t>lb / mile</t>
    <phoneticPr fontId="2"/>
  </si>
  <si>
    <t>Utility Cargo Van (Class-2)</t>
    <phoneticPr fontId="2"/>
  </si>
  <si>
    <t>Shuttle/Paratransit Van (Class-3)</t>
    <phoneticPr fontId="2"/>
  </si>
  <si>
    <t>Medium-Duty Pickup Truck (Class-5)</t>
    <phoneticPr fontId="2"/>
  </si>
  <si>
    <t>Medium-Duty Pickup Truck (Class-6)</t>
    <phoneticPr fontId="2"/>
  </si>
  <si>
    <t>GHG(short tons / mile)</t>
    <phoneticPr fontId="2"/>
  </si>
  <si>
    <t>CO(lb / mile)</t>
    <phoneticPr fontId="2"/>
  </si>
  <si>
    <t>NOx(lb / mile)</t>
    <phoneticPr fontId="2"/>
  </si>
  <si>
    <t>PM10(lb / mile)</t>
    <phoneticPr fontId="2"/>
  </si>
  <si>
    <t>PM2.5(lb / mile)</t>
    <phoneticPr fontId="2"/>
  </si>
  <si>
    <t>VOC(lb / mile)</t>
    <phoneticPr fontId="2"/>
  </si>
  <si>
    <t>SOx(lb / mile)</t>
    <phoneticPr fontId="2"/>
  </si>
  <si>
    <t>CO Emission
(lb)</t>
    <phoneticPr fontId="2"/>
  </si>
  <si>
    <t>GHG Emission
(short ton)</t>
    <phoneticPr fontId="2"/>
  </si>
  <si>
    <t>NOx Emission
(lb)</t>
    <phoneticPr fontId="2"/>
  </si>
  <si>
    <t>PM10 Emission
(lb)</t>
    <phoneticPr fontId="2"/>
  </si>
  <si>
    <t>PM2.5 Emission
(lb)</t>
    <phoneticPr fontId="2"/>
  </si>
  <si>
    <t>VOC Emission
(lb)</t>
    <phoneticPr fontId="2"/>
  </si>
  <si>
    <t>SOx Emission
(lb)</t>
    <phoneticPr fontId="2"/>
  </si>
  <si>
    <t>GHG Externality
(2020$)</t>
    <phoneticPr fontId="2"/>
  </si>
  <si>
    <t>CO Externality
(2020$)</t>
  </si>
  <si>
    <t>NOx Externality
(2020$)</t>
  </si>
  <si>
    <t>PM10 Externality
(2020$)</t>
  </si>
  <si>
    <t>PM2.5 Externality
(2020$)</t>
  </si>
  <si>
    <t>VOC Externality
(2020$)</t>
  </si>
  <si>
    <t>SOx Externality
(2020$)</t>
  </si>
  <si>
    <t>Copy for quoting function</t>
    <phoneticPr fontId="2"/>
  </si>
  <si>
    <t>*1 Assume 5 years of declining balance as depreciation</t>
    <phoneticPr fontId="2"/>
  </si>
  <si>
    <t>Source: Own with information from AFLEET Tool 2020 - Spreadsheet: https://greet.es.anl.gov/index.php?content=afleet</t>
    <phoneticPr fontId="2"/>
  </si>
  <si>
    <t>Source: AFLEET Tool 2020 - Spreadsheet: https://greet.es.anl.gov/index.php?content=afleet</t>
    <phoneticPr fontId="2"/>
  </si>
  <si>
    <t>Output</t>
    <phoneticPr fontId="2"/>
  </si>
  <si>
    <t>Subsidy</t>
    <phoneticPr fontId="2"/>
  </si>
  <si>
    <t>PHEV</t>
    <phoneticPr fontId="2"/>
  </si>
  <si>
    <t>Purchase Cost Reduction($)</t>
    <phoneticPr fontId="2"/>
  </si>
  <si>
    <t>Purchase Cost Reduction($/year)</t>
    <phoneticPr fontId="2"/>
  </si>
  <si>
    <t>Prepayment ($/gallon)</t>
    <phoneticPr fontId="2"/>
  </si>
  <si>
    <t>Sales and Use Tax Rates</t>
    <phoneticPr fontId="2"/>
  </si>
  <si>
    <t>Tax ($/gallon)</t>
    <phoneticPr fontId="2"/>
  </si>
  <si>
    <t>Purchase Subsidy
($/year)</t>
    <phoneticPr fontId="2"/>
  </si>
  <si>
    <t>Tax Revenue($/year)</t>
    <phoneticPr fontId="2"/>
  </si>
  <si>
    <t>Tax</t>
    <phoneticPr fontId="2"/>
  </si>
  <si>
    <t>Subsidy Payment</t>
    <phoneticPr fontId="2"/>
  </si>
  <si>
    <t>Government Revenuw($/year)</t>
    <phoneticPr fontId="2"/>
  </si>
  <si>
    <t>Government Revenuw
($/year)</t>
    <phoneticPr fontId="2"/>
  </si>
  <si>
    <t>Social Cost ($/year)</t>
    <phoneticPr fontId="2"/>
  </si>
  <si>
    <t>All Externalities
(2020$)</t>
    <phoneticPr fontId="2"/>
  </si>
  <si>
    <t>All Externality(2020$)</t>
    <phoneticPr fontId="2"/>
  </si>
  <si>
    <t>USPS</t>
    <phoneticPr fontId="2"/>
  </si>
  <si>
    <t>UPS</t>
    <phoneticPr fontId="2"/>
  </si>
  <si>
    <t>Amazon</t>
    <phoneticPr fontId="2"/>
  </si>
  <si>
    <t>FedEx</t>
    <phoneticPr fontId="2"/>
  </si>
  <si>
    <t>ICEV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</si>
</sst>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¥&quot;#,##0.00;&quot;¥&quot;\-#,##0.00"/>
    <numFmt numFmtId="8" formatCode="&quot;¥&quot;#,##0.00;[Red]&quot;¥&quot;\-#,##0.00"/>
    <numFmt numFmtId="24" formatCode="\$#,##0_);[Red]\(\$#,##0\)"/>
    <numFmt numFmtId="176" formatCode="\$#,##0;\-\$#,##0"/>
    <numFmt numFmtId="177" formatCode="&quot;$&quot;#,##0"/>
    <numFmt numFmtId="178" formatCode="#,##0_ "/>
    <numFmt numFmtId="179" formatCode="0.0000_ "/>
    <numFmt numFmtId="180" formatCode="\$#,##0.00;\-\$#,##0.00"/>
    <numFmt numFmtId="181" formatCode="\$#,##0.0;\-\$#,##0.0"/>
    <numFmt numFmtId="182" formatCode="0.000_ "/>
    <numFmt numFmtId="183" formatCode="0.0_);[Red]\(0.0\)"/>
    <numFmt numFmtId="184" formatCode="#,##0.0_ "/>
    <numFmt numFmtId="185" formatCode="\$#,##0.0_);[Red]\(\$#,##0.0\)"/>
    <numFmt numFmtId="186" formatCode="#,##0.000_);[Red]\(#,##0.000\)"/>
    <numFmt numFmtId="187" formatCode="0.000000_);[Red]\(0.000000\)"/>
    <numFmt numFmtId="188" formatCode="0.0000000_ "/>
    <numFmt numFmtId="189" formatCode="#,##0.00_);[Red]\(#,##0.00\)"/>
    <numFmt numFmtId="190" formatCode="0.000_);[Red]\(0.000\)"/>
    <numFmt numFmtId="191" formatCode="#,##0.00_ 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76" fontId="3" fillId="0" borderId="0" xfId="0" applyNumberFormat="1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 applyAlignment="1"/>
    <xf numFmtId="0" fontId="0" fillId="0" borderId="0" xfId="0" applyAlignment="1">
      <alignment wrapText="1"/>
    </xf>
    <xf numFmtId="17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/>
    <xf numFmtId="184" fontId="0" fillId="3" borderId="0" xfId="0" applyNumberFormat="1" applyFill="1"/>
    <xf numFmtId="182" fontId="0" fillId="3" borderId="0" xfId="0" applyNumberFormat="1" applyFill="1"/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4" fontId="0" fillId="0" borderId="1" xfId="0" applyNumberFormat="1" applyBorder="1"/>
    <xf numFmtId="178" fontId="0" fillId="0" borderId="1" xfId="0" applyNumberFormat="1" applyBorder="1"/>
    <xf numFmtId="185" fontId="0" fillId="0" borderId="1" xfId="0" applyNumberFormat="1" applyBorder="1"/>
    <xf numFmtId="0" fontId="0" fillId="4" borderId="1" xfId="0" applyFill="1" applyBorder="1"/>
    <xf numFmtId="186" fontId="0" fillId="0" borderId="0" xfId="0" applyNumberFormat="1"/>
    <xf numFmtId="186" fontId="0" fillId="2" borderId="0" xfId="0" applyNumberFormat="1" applyFill="1" applyAlignment="1">
      <alignment horizontal="right"/>
    </xf>
    <xf numFmtId="186" fontId="0" fillId="2" borderId="2" xfId="0" applyNumberFormat="1" applyFill="1" applyBorder="1" applyAlignment="1">
      <alignment horizontal="right"/>
    </xf>
    <xf numFmtId="187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3" fillId="6" borderId="1" xfId="0" applyFont="1" applyFill="1" applyBorder="1"/>
    <xf numFmtId="0" fontId="5" fillId="6" borderId="1" xfId="0" applyFont="1" applyFill="1" applyBorder="1" applyAlignment="1">
      <alignment horizontal="right"/>
    </xf>
    <xf numFmtId="180" fontId="0" fillId="0" borderId="1" xfId="0" applyNumberFormat="1" applyBorder="1"/>
    <xf numFmtId="0" fontId="0" fillId="6" borderId="1" xfId="0" applyFill="1" applyBorder="1"/>
    <xf numFmtId="188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189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89" fontId="4" fillId="7" borderId="1" xfId="0" applyNumberFormat="1" applyFont="1" applyFill="1" applyBorder="1"/>
    <xf numFmtId="7" fontId="3" fillId="0" borderId="1" xfId="0" applyNumberFormat="1" applyFont="1" applyFill="1" applyBorder="1"/>
    <xf numFmtId="0" fontId="0" fillId="8" borderId="0" xfId="0" applyFill="1"/>
    <xf numFmtId="0" fontId="6" fillId="8" borderId="0" xfId="0" applyFont="1" applyFill="1" applyBorder="1"/>
    <xf numFmtId="0" fontId="7" fillId="8" borderId="0" xfId="0" applyFont="1" applyFill="1" applyBorder="1"/>
    <xf numFmtId="180" fontId="7" fillId="8" borderId="0" xfId="0" applyNumberFormat="1" applyFont="1" applyFill="1" applyBorder="1"/>
    <xf numFmtId="0" fontId="8" fillId="8" borderId="0" xfId="0" applyFont="1" applyFill="1"/>
    <xf numFmtId="176" fontId="0" fillId="0" borderId="1" xfId="0" applyNumberFormat="1" applyBorder="1"/>
    <xf numFmtId="176" fontId="3" fillId="0" borderId="1" xfId="0" applyNumberFormat="1" applyFont="1" applyBorder="1" applyAlignment="1">
      <alignment vertical="center" wrapText="1"/>
    </xf>
    <xf numFmtId="183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  <xf numFmtId="176" fontId="3" fillId="0" borderId="1" xfId="0" applyNumberFormat="1" applyFont="1" applyFill="1" applyBorder="1" applyAlignment="1">
      <alignment vertical="center" wrapText="1"/>
    </xf>
    <xf numFmtId="177" fontId="0" fillId="0" borderId="1" xfId="1" applyNumberFormat="1" applyFont="1" applyFill="1" applyBorder="1" applyAlignment="1"/>
    <xf numFmtId="183" fontId="0" fillId="0" borderId="1" xfId="1" applyNumberFormat="1" applyFont="1" applyFill="1" applyBorder="1" applyAlignment="1"/>
    <xf numFmtId="183" fontId="0" fillId="0" borderId="1" xfId="0" applyNumberFormat="1" applyFill="1" applyBorder="1"/>
    <xf numFmtId="0" fontId="0" fillId="0" borderId="0" xfId="0" applyBorder="1"/>
    <xf numFmtId="188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 wrapText="1"/>
    </xf>
    <xf numFmtId="24" fontId="4" fillId="0" borderId="1" xfId="0" applyNumberFormat="1" applyFont="1" applyFill="1" applyBorder="1"/>
    <xf numFmtId="24" fontId="0" fillId="0" borderId="1" xfId="0" applyNumberFormat="1" applyFill="1" applyBorder="1"/>
    <xf numFmtId="189" fontId="3" fillId="0" borderId="1" xfId="0" applyNumberFormat="1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80" fontId="0" fillId="0" borderId="0" xfId="0" applyNumberFormat="1"/>
    <xf numFmtId="10" fontId="0" fillId="0" borderId="0" xfId="0" applyNumberFormat="1"/>
    <xf numFmtId="189" fontId="0" fillId="0" borderId="0" xfId="0" applyNumberFormat="1"/>
    <xf numFmtId="189" fontId="0" fillId="3" borderId="0" xfId="0" applyNumberFormat="1" applyFill="1" applyAlignment="1">
      <alignment horizontal="center" vertical="center" wrapText="1"/>
    </xf>
    <xf numFmtId="189" fontId="0" fillId="3" borderId="0" xfId="0" applyNumberFormat="1" applyFill="1"/>
    <xf numFmtId="190" fontId="0" fillId="0" borderId="0" xfId="0" applyNumberFormat="1"/>
    <xf numFmtId="190" fontId="0" fillId="0" borderId="1" xfId="0" applyNumberFormat="1" applyBorder="1"/>
    <xf numFmtId="190" fontId="0" fillId="6" borderId="1" xfId="0" applyNumberFormat="1" applyFill="1" applyBorder="1" applyAlignment="1">
      <alignment horizontal="center" vertical="center" wrapText="1"/>
    </xf>
    <xf numFmtId="181" fontId="0" fillId="0" borderId="0" xfId="0" applyNumberFormat="1"/>
    <xf numFmtId="181" fontId="3" fillId="0" borderId="1" xfId="0" applyNumberFormat="1" applyFont="1" applyFill="1" applyBorder="1"/>
    <xf numFmtId="24" fontId="0" fillId="0" borderId="0" xfId="0" applyNumberFormat="1"/>
    <xf numFmtId="24" fontId="4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178" fontId="0" fillId="0" borderId="4" xfId="0" applyNumberFormat="1" applyFill="1" applyBorder="1"/>
    <xf numFmtId="181" fontId="3" fillId="0" borderId="4" xfId="0" applyNumberFormat="1" applyFont="1" applyFill="1" applyBorder="1"/>
    <xf numFmtId="181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80" fontId="0" fillId="0" borderId="4" xfId="0" applyNumberFormat="1" applyFill="1" applyBorder="1"/>
    <xf numFmtId="2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4" fontId="3" fillId="0" borderId="1" xfId="0" applyNumberFormat="1" applyFont="1" applyFill="1" applyBorder="1"/>
    <xf numFmtId="185" fontId="0" fillId="6" borderId="1" xfId="0" applyNumberFormat="1" applyFill="1" applyBorder="1" applyAlignment="1">
      <alignment horizontal="center" vertical="center" wrapText="1"/>
    </xf>
    <xf numFmtId="185" fontId="0" fillId="0" borderId="0" xfId="0" applyNumberFormat="1"/>
    <xf numFmtId="0" fontId="4" fillId="0" borderId="3" xfId="0" applyFont="1" applyFill="1" applyBorder="1" applyAlignment="1">
      <alignment horizontal="center" vertical="center" wrapText="1"/>
    </xf>
    <xf numFmtId="191" fontId="4" fillId="0" borderId="8" xfId="0" applyNumberFormat="1" applyFont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</cellXfs>
  <cellStyles count="2">
    <cellStyle name="通貨 [0.00]" xfId="1" builtinId="4"/>
    <cellStyle name="標準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L124"/>
  <sheetViews>
    <sheetView zoomScale="85" zoomScaleNormal="85" workbookViewId="0">
      <selection activeCell="F22" sqref="F22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4.9140625" customWidth="1"/>
    <col min="8" max="8" width="7.5" customWidth="1"/>
    <col min="9" max="9" width="17.83203125" customWidth="1"/>
  </cols>
  <sheetData>
    <row r="2" spans="2:12"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I2" t="s">
        <v>31</v>
      </c>
    </row>
    <row r="3" spans="2:12" ht="36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</row>
    <row r="4" spans="2:12">
      <c r="B4" s="18">
        <v>2</v>
      </c>
      <c r="C4" s="18">
        <v>1</v>
      </c>
      <c r="D4" s="18">
        <v>2</v>
      </c>
      <c r="E4" s="18">
        <v>1</v>
      </c>
      <c r="F4" s="18">
        <v>34.936606587942819</v>
      </c>
      <c r="G4" s="18">
        <v>0</v>
      </c>
      <c r="H4" s="14" t="str">
        <f>D4&amp;E4</f>
        <v>21</v>
      </c>
      <c r="I4" s="16">
        <f>F4*365*0.8</f>
        <v>10201.489123679305</v>
      </c>
      <c r="L4">
        <f>F4/5*3</f>
        <v>20.961963952765693</v>
      </c>
    </row>
    <row r="5" spans="2:12">
      <c r="B5" s="18">
        <v>2</v>
      </c>
      <c r="C5" s="18">
        <v>2</v>
      </c>
      <c r="D5" s="18">
        <v>2</v>
      </c>
      <c r="E5" s="18">
        <v>1</v>
      </c>
      <c r="F5" s="18">
        <v>46.888129272840274</v>
      </c>
      <c r="G5" s="18">
        <v>0</v>
      </c>
      <c r="H5" s="14" t="str">
        <f>D5&amp;E5</f>
        <v>21</v>
      </c>
      <c r="I5" s="16">
        <f>F5*365*0.8</f>
        <v>13691.33374766936</v>
      </c>
      <c r="L5">
        <f t="shared" ref="L5:L27" si="0">F5/5*3</f>
        <v>28.132877563704167</v>
      </c>
    </row>
    <row r="6" spans="2:12">
      <c r="B6" s="18">
        <v>2</v>
      </c>
      <c r="C6" s="18">
        <v>3</v>
      </c>
      <c r="D6" s="18">
        <v>2</v>
      </c>
      <c r="E6" s="18">
        <v>1</v>
      </c>
      <c r="F6" s="18">
        <v>47.781230577998755</v>
      </c>
      <c r="G6" s="18">
        <v>0</v>
      </c>
      <c r="H6" s="14" t="str">
        <f>D6&amp;E6</f>
        <v>21</v>
      </c>
      <c r="I6" s="16">
        <f>F6*365*0.8</f>
        <v>13952.119328775636</v>
      </c>
      <c r="L6">
        <f t="shared" si="0"/>
        <v>28.668738346799255</v>
      </c>
    </row>
    <row r="7" spans="2:12">
      <c r="B7" s="18">
        <v>2</v>
      </c>
      <c r="C7" s="18">
        <v>4</v>
      </c>
      <c r="D7" s="18">
        <v>2</v>
      </c>
      <c r="E7" s="18">
        <v>1</v>
      </c>
      <c r="F7" s="18">
        <v>37.014916096954629</v>
      </c>
      <c r="G7" s="18">
        <v>0</v>
      </c>
      <c r="H7" s="14" t="str">
        <f>D7&amp;E7</f>
        <v>21</v>
      </c>
      <c r="I7" s="16">
        <f>F7*365*0.8</f>
        <v>10808.355500310752</v>
      </c>
      <c r="L7">
        <f t="shared" si="0"/>
        <v>22.208949658172777</v>
      </c>
    </row>
    <row r="8" spans="2:12">
      <c r="B8" s="18">
        <v>3</v>
      </c>
      <c r="C8" s="18">
        <v>5</v>
      </c>
      <c r="D8" s="18">
        <v>2</v>
      </c>
      <c r="E8" s="18">
        <v>1</v>
      </c>
      <c r="F8" s="18">
        <v>39.5052827843381</v>
      </c>
      <c r="G8" s="18">
        <v>1</v>
      </c>
      <c r="H8" s="14" t="str">
        <f t="shared" ref="H8:H71" si="1">D8&amp;E8</f>
        <v>21</v>
      </c>
      <c r="I8" s="16">
        <f t="shared" ref="I8:I71" si="2">F8*365*0.8</f>
        <v>11535.542573026725</v>
      </c>
      <c r="L8">
        <f t="shared" si="0"/>
        <v>23.703169670602861</v>
      </c>
    </row>
    <row r="9" spans="2:12">
      <c r="B9" s="18">
        <v>3</v>
      </c>
      <c r="C9" s="18">
        <v>6</v>
      </c>
      <c r="D9" s="18">
        <v>2</v>
      </c>
      <c r="E9" s="18">
        <v>1</v>
      </c>
      <c r="F9" s="18">
        <v>50.448725916718459</v>
      </c>
      <c r="G9" s="18">
        <v>0</v>
      </c>
      <c r="H9" s="14" t="str">
        <f t="shared" si="1"/>
        <v>21</v>
      </c>
      <c r="I9" s="16">
        <f t="shared" si="2"/>
        <v>14731.027967681792</v>
      </c>
      <c r="L9">
        <f t="shared" si="0"/>
        <v>30.269235550031073</v>
      </c>
    </row>
    <row r="10" spans="2:12">
      <c r="B10" s="18">
        <v>3</v>
      </c>
      <c r="C10" s="18">
        <v>7</v>
      </c>
      <c r="D10" s="18">
        <v>2</v>
      </c>
      <c r="E10" s="18">
        <v>1</v>
      </c>
      <c r="F10" s="18">
        <v>51.466128029832191</v>
      </c>
      <c r="G10" s="18">
        <v>0</v>
      </c>
      <c r="H10" s="14" t="str">
        <f t="shared" si="1"/>
        <v>21</v>
      </c>
      <c r="I10" s="16">
        <f t="shared" si="2"/>
        <v>15028.109384711001</v>
      </c>
      <c r="L10">
        <f t="shared" si="0"/>
        <v>30.879676817899313</v>
      </c>
    </row>
    <row r="11" spans="2:12">
      <c r="B11" s="18">
        <v>3</v>
      </c>
      <c r="C11" s="18">
        <v>8</v>
      </c>
      <c r="D11" s="18">
        <v>2</v>
      </c>
      <c r="E11" s="18">
        <v>1</v>
      </c>
      <c r="F11" s="18">
        <v>39.637663144810446</v>
      </c>
      <c r="G11" s="18">
        <v>0</v>
      </c>
      <c r="H11" s="14" t="str">
        <f t="shared" si="1"/>
        <v>21</v>
      </c>
      <c r="I11" s="16">
        <f t="shared" si="2"/>
        <v>11574.197638284651</v>
      </c>
      <c r="L11">
        <f t="shared" si="0"/>
        <v>23.782597886886265</v>
      </c>
    </row>
    <row r="12" spans="2:12">
      <c r="B12" s="18">
        <v>1</v>
      </c>
      <c r="C12" s="18">
        <v>9</v>
      </c>
      <c r="D12" s="18">
        <v>2</v>
      </c>
      <c r="E12" s="18">
        <v>1</v>
      </c>
      <c r="F12" s="18">
        <v>19.630205096333128</v>
      </c>
      <c r="G12" s="18">
        <v>0</v>
      </c>
      <c r="H12" s="14" t="str">
        <f t="shared" si="1"/>
        <v>21</v>
      </c>
      <c r="I12" s="16">
        <f t="shared" si="2"/>
        <v>5732.0198881292745</v>
      </c>
      <c r="L12">
        <f t="shared" si="0"/>
        <v>11.778123057799878</v>
      </c>
    </row>
    <row r="13" spans="2:12">
      <c r="B13" s="18">
        <v>1</v>
      </c>
      <c r="C13" s="18">
        <v>10</v>
      </c>
      <c r="D13" s="18">
        <v>2</v>
      </c>
      <c r="E13" s="18">
        <v>1</v>
      </c>
      <c r="F13" s="18">
        <v>37.052827843380982</v>
      </c>
      <c r="G13" s="18">
        <v>0</v>
      </c>
      <c r="H13" s="14" t="str">
        <f t="shared" si="1"/>
        <v>21</v>
      </c>
      <c r="I13" s="16">
        <f t="shared" si="2"/>
        <v>10819.425730267249</v>
      </c>
      <c r="L13">
        <f t="shared" si="0"/>
        <v>22.231696706028586</v>
      </c>
    </row>
    <row r="14" spans="2:12">
      <c r="B14" s="18">
        <v>1</v>
      </c>
      <c r="C14" s="18">
        <v>11</v>
      </c>
      <c r="D14" s="18">
        <v>2</v>
      </c>
      <c r="E14" s="18">
        <v>1</v>
      </c>
      <c r="F14" s="18">
        <v>21.385954008701056</v>
      </c>
      <c r="G14" s="18">
        <v>0</v>
      </c>
      <c r="H14" s="14" t="str">
        <f t="shared" si="1"/>
        <v>21</v>
      </c>
      <c r="I14" s="16">
        <f t="shared" si="2"/>
        <v>6244.6985705407087</v>
      </c>
      <c r="L14">
        <f t="shared" si="0"/>
        <v>12.831572405220633</v>
      </c>
    </row>
    <row r="15" spans="2:12">
      <c r="B15" s="18">
        <v>4</v>
      </c>
      <c r="C15" s="18">
        <v>12</v>
      </c>
      <c r="D15" s="18">
        <v>2</v>
      </c>
      <c r="E15" s="18">
        <v>1</v>
      </c>
      <c r="F15" s="18">
        <v>30.044748290863893</v>
      </c>
      <c r="G15" s="18">
        <v>0</v>
      </c>
      <c r="H15" s="14" t="str">
        <f t="shared" si="1"/>
        <v>21</v>
      </c>
      <c r="I15" s="16">
        <f t="shared" si="2"/>
        <v>8773.0665009322565</v>
      </c>
      <c r="L15">
        <f t="shared" si="0"/>
        <v>18.026848974518337</v>
      </c>
    </row>
    <row r="16" spans="2:12">
      <c r="B16" s="18">
        <v>4</v>
      </c>
      <c r="C16" s="18">
        <v>13</v>
      </c>
      <c r="D16" s="18">
        <v>2</v>
      </c>
      <c r="E16" s="18">
        <v>1</v>
      </c>
      <c r="F16" s="18">
        <v>43.387197016780611</v>
      </c>
      <c r="G16" s="18">
        <v>0</v>
      </c>
      <c r="H16" s="14" t="str">
        <f t="shared" si="1"/>
        <v>21</v>
      </c>
      <c r="I16" s="16">
        <f t="shared" si="2"/>
        <v>12669.06152889994</v>
      </c>
      <c r="L16">
        <f t="shared" si="0"/>
        <v>26.032318210068365</v>
      </c>
    </row>
    <row r="17" spans="2:12">
      <c r="B17" s="18">
        <v>4</v>
      </c>
      <c r="C17" s="18">
        <v>14</v>
      </c>
      <c r="D17" s="18">
        <v>2</v>
      </c>
      <c r="E17" s="18">
        <v>1</v>
      </c>
      <c r="F17" s="18">
        <v>29.845866998135484</v>
      </c>
      <c r="G17" s="18">
        <v>0</v>
      </c>
      <c r="H17" s="14" t="str">
        <f t="shared" si="1"/>
        <v>21</v>
      </c>
      <c r="I17" s="16">
        <f t="shared" si="2"/>
        <v>8714.9931634555614</v>
      </c>
      <c r="L17">
        <f t="shared" si="0"/>
        <v>17.907520198881294</v>
      </c>
    </row>
    <row r="18" spans="2:12">
      <c r="B18" s="18">
        <v>4</v>
      </c>
      <c r="C18" s="18">
        <v>15</v>
      </c>
      <c r="D18" s="18">
        <v>2</v>
      </c>
      <c r="E18" s="18">
        <v>1</v>
      </c>
      <c r="F18" s="18">
        <v>3.175264139216905</v>
      </c>
      <c r="G18" s="18">
        <v>0</v>
      </c>
      <c r="H18" s="14" t="str">
        <f t="shared" si="1"/>
        <v>21</v>
      </c>
      <c r="I18" s="16">
        <f t="shared" si="2"/>
        <v>927.17712865133626</v>
      </c>
      <c r="L18">
        <f t="shared" si="0"/>
        <v>1.9051584835301432</v>
      </c>
    </row>
    <row r="19" spans="2:12">
      <c r="B19" s="18">
        <v>2</v>
      </c>
      <c r="C19" s="18">
        <v>16</v>
      </c>
      <c r="D19" s="18">
        <v>2</v>
      </c>
      <c r="E19" s="18">
        <v>2</v>
      </c>
      <c r="F19" s="18">
        <v>41.299564947172158</v>
      </c>
      <c r="G19" s="18">
        <v>0</v>
      </c>
      <c r="H19" s="14" t="str">
        <f t="shared" si="1"/>
        <v>22</v>
      </c>
      <c r="I19" s="16">
        <f t="shared" si="2"/>
        <v>12059.47296457427</v>
      </c>
      <c r="L19">
        <f t="shared" si="0"/>
        <v>24.779738968303292</v>
      </c>
    </row>
    <row r="20" spans="2:12">
      <c r="B20" s="18">
        <v>2</v>
      </c>
      <c r="C20" s="18">
        <v>17</v>
      </c>
      <c r="D20" s="18">
        <v>2</v>
      </c>
      <c r="E20" s="18">
        <v>2</v>
      </c>
      <c r="F20" s="18">
        <v>13.436295835922934</v>
      </c>
      <c r="G20" s="18">
        <v>0</v>
      </c>
      <c r="H20" s="14" t="str">
        <f t="shared" si="1"/>
        <v>22</v>
      </c>
      <c r="I20" s="16">
        <f t="shared" si="2"/>
        <v>3923.3983840894966</v>
      </c>
      <c r="L20">
        <f t="shared" si="0"/>
        <v>8.0617775015537596</v>
      </c>
    </row>
    <row r="21" spans="2:12">
      <c r="B21" s="18">
        <v>3</v>
      </c>
      <c r="C21" s="18">
        <v>18</v>
      </c>
      <c r="D21" s="18">
        <v>2</v>
      </c>
      <c r="E21" s="18">
        <v>2</v>
      </c>
      <c r="F21" s="18">
        <v>43.687383467992547</v>
      </c>
      <c r="G21" s="18">
        <v>0</v>
      </c>
      <c r="H21" s="14" t="str">
        <f t="shared" si="1"/>
        <v>22</v>
      </c>
      <c r="I21" s="16">
        <f t="shared" si="2"/>
        <v>12756.715972653823</v>
      </c>
      <c r="L21">
        <f t="shared" si="0"/>
        <v>26.212430080795528</v>
      </c>
    </row>
    <row r="22" spans="2:12">
      <c r="B22" s="18">
        <v>3</v>
      </c>
      <c r="C22" s="18">
        <v>19</v>
      </c>
      <c r="D22" s="18">
        <v>2</v>
      </c>
      <c r="E22" s="18">
        <v>2</v>
      </c>
      <c r="F22" s="18">
        <v>15.333747669359852</v>
      </c>
      <c r="G22" s="18">
        <v>0</v>
      </c>
      <c r="H22" s="14" t="str">
        <f t="shared" si="1"/>
        <v>22</v>
      </c>
      <c r="I22" s="16">
        <f t="shared" si="2"/>
        <v>4477.454319453077</v>
      </c>
      <c r="L22">
        <f t="shared" si="0"/>
        <v>9.2002486016159111</v>
      </c>
    </row>
    <row r="23" spans="2:12">
      <c r="B23" s="18">
        <v>1</v>
      </c>
      <c r="C23" s="18">
        <v>20</v>
      </c>
      <c r="D23" s="18">
        <v>2</v>
      </c>
      <c r="E23" s="18">
        <v>2</v>
      </c>
      <c r="F23" s="18">
        <v>32.949658172778122</v>
      </c>
      <c r="G23" s="18">
        <v>0</v>
      </c>
      <c r="H23" s="14" t="str">
        <f t="shared" si="1"/>
        <v>22</v>
      </c>
      <c r="I23" s="16">
        <f t="shared" si="2"/>
        <v>9621.3001864512116</v>
      </c>
      <c r="L23">
        <f t="shared" si="0"/>
        <v>19.76979490366687</v>
      </c>
    </row>
    <row r="24" spans="2:12">
      <c r="B24" s="18">
        <v>1</v>
      </c>
      <c r="C24" s="18">
        <v>21</v>
      </c>
      <c r="D24" s="18">
        <v>2</v>
      </c>
      <c r="E24" s="18">
        <v>2</v>
      </c>
      <c r="F24" s="18">
        <v>31.065879428216281</v>
      </c>
      <c r="G24" s="18">
        <v>0</v>
      </c>
      <c r="H24" s="14" t="str">
        <f t="shared" si="1"/>
        <v>22</v>
      </c>
      <c r="I24" s="16">
        <f t="shared" si="2"/>
        <v>9071.2367930391538</v>
      </c>
      <c r="L24">
        <f t="shared" si="0"/>
        <v>18.639527656929769</v>
      </c>
    </row>
    <row r="25" spans="2:12">
      <c r="B25" s="18">
        <v>1</v>
      </c>
      <c r="C25" s="18">
        <v>22</v>
      </c>
      <c r="D25" s="18">
        <v>2</v>
      </c>
      <c r="E25" s="18">
        <v>2</v>
      </c>
      <c r="F25" s="18">
        <v>9.1559975139838414</v>
      </c>
      <c r="G25" s="18">
        <v>0</v>
      </c>
      <c r="H25" s="14" t="str">
        <f t="shared" si="1"/>
        <v>22</v>
      </c>
      <c r="I25" s="16">
        <f t="shared" si="2"/>
        <v>2673.5512740832819</v>
      </c>
      <c r="L25">
        <f t="shared" si="0"/>
        <v>5.4935985083903045</v>
      </c>
    </row>
    <row r="26" spans="2:12">
      <c r="B26" s="18">
        <v>4</v>
      </c>
      <c r="C26" s="18">
        <v>23</v>
      </c>
      <c r="D26" s="18">
        <v>2</v>
      </c>
      <c r="E26" s="18">
        <v>2</v>
      </c>
      <c r="F26" s="18">
        <v>20.142324425108765</v>
      </c>
      <c r="G26" s="18">
        <v>0</v>
      </c>
      <c r="H26" s="14" t="str">
        <f t="shared" si="1"/>
        <v>22</v>
      </c>
      <c r="I26" s="16">
        <f t="shared" si="2"/>
        <v>5881.5587321317598</v>
      </c>
      <c r="L26">
        <f t="shared" si="0"/>
        <v>12.08539465506526</v>
      </c>
    </row>
    <row r="27" spans="2:12">
      <c r="B27" s="18">
        <v>4</v>
      </c>
      <c r="C27" s="18">
        <v>24</v>
      </c>
      <c r="D27" s="18">
        <v>2</v>
      </c>
      <c r="E27" s="18">
        <v>2</v>
      </c>
      <c r="F27" s="18">
        <v>36.979490366687386</v>
      </c>
      <c r="G27" s="18">
        <v>0</v>
      </c>
      <c r="H27" s="14" t="str">
        <f t="shared" si="1"/>
        <v>22</v>
      </c>
      <c r="I27" s="16">
        <f t="shared" si="2"/>
        <v>10798.011187072718</v>
      </c>
      <c r="L27">
        <f t="shared" si="0"/>
        <v>22.187694220012432</v>
      </c>
    </row>
    <row r="28" spans="2:12">
      <c r="B28" s="18"/>
      <c r="C28" s="18"/>
      <c r="D28" s="18"/>
      <c r="E28" s="18"/>
      <c r="F28" s="18"/>
      <c r="G28" s="18"/>
      <c r="H28" s="14" t="str">
        <f t="shared" si="1"/>
        <v/>
      </c>
      <c r="I28" s="16">
        <f t="shared" si="2"/>
        <v>0</v>
      </c>
    </row>
    <row r="29" spans="2:12">
      <c r="B29" s="18"/>
      <c r="C29" s="18"/>
      <c r="D29" s="18"/>
      <c r="E29" s="18"/>
      <c r="F29" s="18"/>
      <c r="G29" s="18"/>
      <c r="H29" s="14" t="str">
        <f t="shared" si="1"/>
        <v/>
      </c>
      <c r="I29" s="16">
        <f t="shared" si="2"/>
        <v>0</v>
      </c>
    </row>
    <row r="30" spans="2:12">
      <c r="B30" s="18"/>
      <c r="C30" s="18"/>
      <c r="D30" s="18"/>
      <c r="E30" s="18"/>
      <c r="F30" s="18"/>
      <c r="G30" s="18"/>
      <c r="H30" s="14" t="str">
        <f t="shared" si="1"/>
        <v/>
      </c>
      <c r="I30" s="16">
        <f t="shared" si="2"/>
        <v>0</v>
      </c>
    </row>
    <row r="31" spans="2:12">
      <c r="B31" s="18"/>
      <c r="C31" s="18"/>
      <c r="D31" s="18"/>
      <c r="E31" s="18"/>
      <c r="F31" s="18"/>
      <c r="G31" s="18"/>
      <c r="H31" s="14" t="str">
        <f t="shared" si="1"/>
        <v/>
      </c>
      <c r="I31" s="16">
        <f t="shared" si="2"/>
        <v>0</v>
      </c>
    </row>
    <row r="32" spans="2:12">
      <c r="B32" s="18"/>
      <c r="C32" s="18"/>
      <c r="D32" s="18"/>
      <c r="E32" s="18"/>
      <c r="F32" s="18"/>
      <c r="G32" s="18"/>
      <c r="H32" s="14" t="str">
        <f t="shared" si="1"/>
        <v/>
      </c>
      <c r="I32" s="16">
        <f t="shared" si="2"/>
        <v>0</v>
      </c>
    </row>
    <row r="33" spans="2:9">
      <c r="B33" s="18"/>
      <c r="C33" s="18"/>
      <c r="D33" s="18"/>
      <c r="E33" s="18"/>
      <c r="F33" s="18"/>
      <c r="G33" s="18"/>
      <c r="H33" s="14" t="str">
        <f t="shared" si="1"/>
        <v/>
      </c>
      <c r="I33" s="16">
        <f t="shared" si="2"/>
        <v>0</v>
      </c>
    </row>
    <row r="34" spans="2:9">
      <c r="B34" s="18"/>
      <c r="C34" s="18"/>
      <c r="D34" s="18"/>
      <c r="E34" s="18"/>
      <c r="F34" s="18"/>
      <c r="G34" s="18"/>
      <c r="H34" s="14" t="str">
        <f t="shared" si="1"/>
        <v/>
      </c>
      <c r="I34" s="16">
        <f t="shared" si="2"/>
        <v>0</v>
      </c>
    </row>
    <row r="35" spans="2:9">
      <c r="B35" s="18"/>
      <c r="C35" s="18"/>
      <c r="D35" s="18"/>
      <c r="E35" s="18"/>
      <c r="F35" s="18"/>
      <c r="G35" s="18"/>
      <c r="H35" s="14" t="str">
        <f t="shared" si="1"/>
        <v/>
      </c>
      <c r="I35" s="16">
        <f t="shared" si="2"/>
        <v>0</v>
      </c>
    </row>
    <row r="36" spans="2:9">
      <c r="B36" s="18"/>
      <c r="C36" s="18"/>
      <c r="D36" s="18"/>
      <c r="E36" s="18"/>
      <c r="F36" s="18"/>
      <c r="G36" s="18"/>
      <c r="H36" s="14" t="str">
        <f t="shared" si="1"/>
        <v/>
      </c>
      <c r="I36" s="16">
        <f t="shared" si="2"/>
        <v>0</v>
      </c>
    </row>
    <row r="37" spans="2:9">
      <c r="B37" s="18"/>
      <c r="C37" s="18"/>
      <c r="D37" s="18"/>
      <c r="E37" s="18"/>
      <c r="F37" s="18"/>
      <c r="G37" s="18"/>
      <c r="H37" s="14" t="str">
        <f t="shared" si="1"/>
        <v/>
      </c>
      <c r="I37" s="16">
        <f t="shared" si="2"/>
        <v>0</v>
      </c>
    </row>
    <row r="38" spans="2:9">
      <c r="B38" s="18"/>
      <c r="C38" s="18"/>
      <c r="D38" s="18"/>
      <c r="E38" s="18"/>
      <c r="F38" s="18"/>
      <c r="G38" s="18"/>
      <c r="H38" s="14" t="str">
        <f t="shared" si="1"/>
        <v/>
      </c>
      <c r="I38" s="16">
        <f t="shared" si="2"/>
        <v>0</v>
      </c>
    </row>
    <row r="39" spans="2:9">
      <c r="B39" s="18"/>
      <c r="C39" s="18"/>
      <c r="D39" s="18"/>
      <c r="E39" s="18"/>
      <c r="F39" s="18"/>
      <c r="G39" s="18"/>
      <c r="H39" s="14" t="str">
        <f t="shared" si="1"/>
        <v/>
      </c>
      <c r="I39" s="16">
        <f t="shared" si="2"/>
        <v>0</v>
      </c>
    </row>
    <row r="40" spans="2:9">
      <c r="B40" s="18"/>
      <c r="C40" s="18"/>
      <c r="D40" s="18"/>
      <c r="E40" s="18"/>
      <c r="F40" s="18"/>
      <c r="G40" s="18"/>
      <c r="H40" s="14" t="str">
        <f t="shared" si="1"/>
        <v/>
      </c>
      <c r="I40" s="16">
        <f t="shared" si="2"/>
        <v>0</v>
      </c>
    </row>
    <row r="41" spans="2:9">
      <c r="B41" s="18"/>
      <c r="C41" s="18"/>
      <c r="D41" s="18"/>
      <c r="E41" s="18"/>
      <c r="F41" s="18"/>
      <c r="G41" s="18"/>
      <c r="H41" s="14" t="str">
        <f t="shared" si="1"/>
        <v/>
      </c>
      <c r="I41" s="16">
        <f t="shared" si="2"/>
        <v>0</v>
      </c>
    </row>
    <row r="42" spans="2:9">
      <c r="B42" s="18"/>
      <c r="C42" s="18"/>
      <c r="D42" s="18"/>
      <c r="E42" s="18"/>
      <c r="F42" s="18"/>
      <c r="G42" s="18"/>
      <c r="H42" s="14" t="str">
        <f t="shared" si="1"/>
        <v/>
      </c>
      <c r="I42" s="16">
        <f t="shared" si="2"/>
        <v>0</v>
      </c>
    </row>
    <row r="43" spans="2:9">
      <c r="B43" s="18"/>
      <c r="C43" s="18"/>
      <c r="D43" s="18"/>
      <c r="E43" s="18"/>
      <c r="F43" s="18"/>
      <c r="G43" s="18"/>
      <c r="H43" s="14" t="str">
        <f t="shared" si="1"/>
        <v/>
      </c>
      <c r="I43" s="16">
        <f t="shared" si="2"/>
        <v>0</v>
      </c>
    </row>
    <row r="44" spans="2:9">
      <c r="B44" s="18"/>
      <c r="C44" s="18"/>
      <c r="D44" s="18"/>
      <c r="E44" s="18"/>
      <c r="F44" s="18"/>
      <c r="G44" s="18"/>
      <c r="H44" s="14" t="str">
        <f t="shared" si="1"/>
        <v/>
      </c>
      <c r="I44" s="16">
        <f t="shared" si="2"/>
        <v>0</v>
      </c>
    </row>
    <row r="45" spans="2:9">
      <c r="B45" s="18"/>
      <c r="C45" s="18"/>
      <c r="D45" s="18"/>
      <c r="E45" s="18"/>
      <c r="F45" s="18"/>
      <c r="G45" s="18"/>
      <c r="H45" s="14" t="str">
        <f t="shared" si="1"/>
        <v/>
      </c>
      <c r="I45" s="16">
        <f t="shared" si="2"/>
        <v>0</v>
      </c>
    </row>
    <row r="46" spans="2:9">
      <c r="B46" s="18"/>
      <c r="C46" s="18"/>
      <c r="D46" s="18"/>
      <c r="E46" s="18"/>
      <c r="F46" s="18"/>
      <c r="G46" s="18"/>
      <c r="H46" s="14" t="str">
        <f t="shared" si="1"/>
        <v/>
      </c>
      <c r="I46" s="16">
        <f t="shared" si="2"/>
        <v>0</v>
      </c>
    </row>
    <row r="47" spans="2:9">
      <c r="B47" s="18"/>
      <c r="C47" s="18"/>
      <c r="D47" s="18"/>
      <c r="E47" s="18"/>
      <c r="F47" s="18"/>
      <c r="G47" s="18"/>
      <c r="H47" s="14" t="str">
        <f t="shared" si="1"/>
        <v/>
      </c>
      <c r="I47" s="16">
        <f t="shared" si="2"/>
        <v>0</v>
      </c>
    </row>
    <row r="48" spans="2:9">
      <c r="B48" s="18"/>
      <c r="C48" s="18"/>
      <c r="D48" s="18"/>
      <c r="E48" s="18"/>
      <c r="F48" s="18"/>
      <c r="G48" s="18"/>
      <c r="H48" s="14" t="str">
        <f t="shared" si="1"/>
        <v/>
      </c>
      <c r="I48" s="16">
        <f t="shared" si="2"/>
        <v>0</v>
      </c>
    </row>
    <row r="49" spans="2:9">
      <c r="B49" s="18"/>
      <c r="C49" s="18"/>
      <c r="D49" s="18"/>
      <c r="E49" s="18"/>
      <c r="F49" s="18"/>
      <c r="G49" s="18"/>
      <c r="H49" s="14" t="str">
        <f t="shared" si="1"/>
        <v/>
      </c>
      <c r="I49" s="16">
        <f t="shared" si="2"/>
        <v>0</v>
      </c>
    </row>
    <row r="50" spans="2:9">
      <c r="B50" s="18"/>
      <c r="C50" s="18"/>
      <c r="D50" s="18"/>
      <c r="E50" s="18"/>
      <c r="F50" s="18"/>
      <c r="G50" s="18"/>
      <c r="H50" s="14" t="str">
        <f t="shared" si="1"/>
        <v/>
      </c>
      <c r="I50" s="16">
        <f t="shared" si="2"/>
        <v>0</v>
      </c>
    </row>
    <row r="51" spans="2:9">
      <c r="B51" s="18"/>
      <c r="C51" s="18"/>
      <c r="D51" s="18"/>
      <c r="E51" s="18"/>
      <c r="F51" s="18"/>
      <c r="G51" s="18"/>
      <c r="H51" s="14" t="str">
        <f t="shared" si="1"/>
        <v/>
      </c>
      <c r="I51" s="16">
        <f t="shared" si="2"/>
        <v>0</v>
      </c>
    </row>
    <row r="52" spans="2:9">
      <c r="B52" s="18"/>
      <c r="C52" s="18"/>
      <c r="D52" s="18"/>
      <c r="E52" s="18"/>
      <c r="F52" s="18"/>
      <c r="G52" s="18"/>
      <c r="H52" s="14" t="str">
        <f t="shared" si="1"/>
        <v/>
      </c>
      <c r="I52" s="16">
        <f t="shared" si="2"/>
        <v>0</v>
      </c>
    </row>
    <row r="53" spans="2:9">
      <c r="B53" s="18"/>
      <c r="C53" s="18"/>
      <c r="D53" s="18"/>
      <c r="E53" s="18"/>
      <c r="F53" s="18"/>
      <c r="G53" s="18"/>
      <c r="H53" s="14" t="str">
        <f t="shared" si="1"/>
        <v/>
      </c>
      <c r="I53" s="16">
        <f t="shared" si="2"/>
        <v>0</v>
      </c>
    </row>
    <row r="54" spans="2:9">
      <c r="B54" s="18"/>
      <c r="C54" s="18"/>
      <c r="D54" s="18"/>
      <c r="E54" s="18"/>
      <c r="F54" s="18"/>
      <c r="G54" s="18"/>
      <c r="H54" s="14" t="str">
        <f t="shared" si="1"/>
        <v/>
      </c>
      <c r="I54" s="16">
        <f t="shared" si="2"/>
        <v>0</v>
      </c>
    </row>
    <row r="55" spans="2:9">
      <c r="B55" s="18"/>
      <c r="C55" s="18"/>
      <c r="D55" s="18"/>
      <c r="E55" s="18"/>
      <c r="F55" s="18"/>
      <c r="G55" s="18"/>
      <c r="H55" s="14" t="str">
        <f t="shared" si="1"/>
        <v/>
      </c>
      <c r="I55" s="16">
        <f t="shared" si="2"/>
        <v>0</v>
      </c>
    </row>
    <row r="56" spans="2:9">
      <c r="B56" s="18"/>
      <c r="C56" s="18"/>
      <c r="D56" s="18"/>
      <c r="E56" s="18"/>
      <c r="F56" s="18"/>
      <c r="G56" s="18"/>
      <c r="H56" s="14" t="str">
        <f t="shared" si="1"/>
        <v/>
      </c>
      <c r="I56" s="16">
        <f t="shared" si="2"/>
        <v>0</v>
      </c>
    </row>
    <row r="57" spans="2:9">
      <c r="B57" s="18"/>
      <c r="C57" s="18"/>
      <c r="D57" s="18"/>
      <c r="E57" s="18"/>
      <c r="F57" s="18"/>
      <c r="G57" s="18"/>
      <c r="H57" s="14" t="str">
        <f t="shared" si="1"/>
        <v/>
      </c>
      <c r="I57" s="16">
        <f t="shared" si="2"/>
        <v>0</v>
      </c>
    </row>
    <row r="58" spans="2:9">
      <c r="B58" s="18"/>
      <c r="C58" s="18"/>
      <c r="D58" s="18"/>
      <c r="E58" s="18"/>
      <c r="F58" s="18"/>
      <c r="G58" s="18"/>
      <c r="H58" s="14" t="str">
        <f t="shared" si="1"/>
        <v/>
      </c>
      <c r="I58" s="16">
        <f t="shared" si="2"/>
        <v>0</v>
      </c>
    </row>
    <row r="59" spans="2:9">
      <c r="B59" s="18"/>
      <c r="C59" s="18"/>
      <c r="D59" s="18"/>
      <c r="E59" s="18"/>
      <c r="F59" s="18"/>
      <c r="G59" s="18"/>
      <c r="H59" s="14" t="str">
        <f t="shared" si="1"/>
        <v/>
      </c>
      <c r="I59" s="16">
        <f t="shared" si="2"/>
        <v>0</v>
      </c>
    </row>
    <row r="60" spans="2:9">
      <c r="B60" s="18"/>
      <c r="C60" s="18"/>
      <c r="D60" s="18"/>
      <c r="E60" s="18"/>
      <c r="F60" s="18"/>
      <c r="G60" s="18"/>
      <c r="H60" s="14" t="str">
        <f t="shared" si="1"/>
        <v/>
      </c>
      <c r="I60" s="16">
        <f t="shared" si="2"/>
        <v>0</v>
      </c>
    </row>
    <row r="61" spans="2:9">
      <c r="B61" s="18"/>
      <c r="C61" s="18"/>
      <c r="D61" s="18"/>
      <c r="E61" s="18"/>
      <c r="F61" s="18"/>
      <c r="G61" s="18"/>
      <c r="H61" s="14" t="str">
        <f t="shared" si="1"/>
        <v/>
      </c>
      <c r="I61" s="16">
        <f t="shared" si="2"/>
        <v>0</v>
      </c>
    </row>
    <row r="62" spans="2:9">
      <c r="B62" s="18"/>
      <c r="C62" s="18"/>
      <c r="D62" s="18"/>
      <c r="E62" s="18"/>
      <c r="F62" s="18"/>
      <c r="G62" s="18"/>
      <c r="H62" s="14" t="str">
        <f t="shared" si="1"/>
        <v/>
      </c>
      <c r="I62" s="16">
        <f t="shared" si="2"/>
        <v>0</v>
      </c>
    </row>
    <row r="63" spans="2:9">
      <c r="B63" s="18"/>
      <c r="C63" s="18"/>
      <c r="D63" s="18"/>
      <c r="E63" s="18"/>
      <c r="F63" s="18"/>
      <c r="G63" s="18"/>
      <c r="H63" s="14" t="str">
        <f t="shared" si="1"/>
        <v/>
      </c>
      <c r="I63" s="16">
        <f t="shared" si="2"/>
        <v>0</v>
      </c>
    </row>
    <row r="64" spans="2:9">
      <c r="B64" s="18"/>
      <c r="C64" s="18"/>
      <c r="D64" s="18"/>
      <c r="E64" s="18"/>
      <c r="F64" s="18"/>
      <c r="G64" s="18"/>
      <c r="H64" s="14" t="str">
        <f t="shared" si="1"/>
        <v/>
      </c>
      <c r="I64" s="16">
        <f t="shared" si="2"/>
        <v>0</v>
      </c>
    </row>
    <row r="65" spans="2:9">
      <c r="B65" s="18"/>
      <c r="C65" s="18"/>
      <c r="D65" s="18"/>
      <c r="E65" s="18"/>
      <c r="F65" s="18"/>
      <c r="G65" s="18"/>
      <c r="H65" s="14" t="str">
        <f t="shared" si="1"/>
        <v/>
      </c>
      <c r="I65" s="16">
        <f t="shared" si="2"/>
        <v>0</v>
      </c>
    </row>
    <row r="66" spans="2:9">
      <c r="B66" s="18"/>
      <c r="C66" s="18"/>
      <c r="D66" s="18"/>
      <c r="E66" s="18"/>
      <c r="F66" s="18"/>
      <c r="G66" s="18"/>
      <c r="H66" s="14" t="str">
        <f t="shared" si="1"/>
        <v/>
      </c>
      <c r="I66" s="16">
        <f t="shared" si="2"/>
        <v>0</v>
      </c>
    </row>
    <row r="67" spans="2:9">
      <c r="B67" s="18"/>
      <c r="C67" s="18"/>
      <c r="D67" s="18"/>
      <c r="E67" s="18"/>
      <c r="F67" s="18"/>
      <c r="G67" s="18"/>
      <c r="H67" s="14" t="str">
        <f t="shared" si="1"/>
        <v/>
      </c>
      <c r="I67" s="16">
        <f t="shared" si="2"/>
        <v>0</v>
      </c>
    </row>
    <row r="68" spans="2:9">
      <c r="B68" s="18"/>
      <c r="C68" s="18"/>
      <c r="D68" s="18"/>
      <c r="E68" s="18"/>
      <c r="F68" s="18"/>
      <c r="G68" s="18"/>
      <c r="H68" s="14" t="str">
        <f t="shared" si="1"/>
        <v/>
      </c>
      <c r="I68" s="16">
        <f t="shared" si="2"/>
        <v>0</v>
      </c>
    </row>
    <row r="69" spans="2:9">
      <c r="B69" s="18"/>
      <c r="C69" s="18"/>
      <c r="D69" s="18"/>
      <c r="E69" s="18"/>
      <c r="F69" s="18"/>
      <c r="G69" s="18"/>
      <c r="H69" s="14" t="str">
        <f t="shared" si="1"/>
        <v/>
      </c>
      <c r="I69" s="16">
        <f t="shared" si="2"/>
        <v>0</v>
      </c>
    </row>
    <row r="70" spans="2:9">
      <c r="B70" s="18"/>
      <c r="C70" s="18"/>
      <c r="D70" s="18"/>
      <c r="E70" s="18"/>
      <c r="F70" s="18"/>
      <c r="G70" s="18"/>
      <c r="H70" s="14" t="str">
        <f t="shared" si="1"/>
        <v/>
      </c>
      <c r="I70" s="16">
        <f t="shared" si="2"/>
        <v>0</v>
      </c>
    </row>
    <row r="71" spans="2:9">
      <c r="B71" s="18"/>
      <c r="C71" s="18"/>
      <c r="D71" s="18"/>
      <c r="E71" s="18"/>
      <c r="F71" s="18"/>
      <c r="G71" s="18"/>
      <c r="H71" s="14" t="str">
        <f t="shared" si="1"/>
        <v/>
      </c>
      <c r="I71" s="16">
        <f t="shared" si="2"/>
        <v>0</v>
      </c>
    </row>
    <row r="72" spans="2:9">
      <c r="B72" s="18"/>
      <c r="C72" s="18"/>
      <c r="D72" s="18"/>
      <c r="E72" s="18"/>
      <c r="F72" s="18"/>
      <c r="G72" s="18"/>
      <c r="H72" s="14" t="str">
        <f t="shared" ref="H72:H124" si="3">D72&amp;E72</f>
        <v/>
      </c>
      <c r="I72" s="16">
        <f t="shared" ref="I72:I124" si="4">F72*365*0.8</f>
        <v>0</v>
      </c>
    </row>
    <row r="73" spans="2:9">
      <c r="B73" s="18"/>
      <c r="C73" s="18"/>
      <c r="D73" s="18"/>
      <c r="E73" s="18"/>
      <c r="F73" s="18"/>
      <c r="G73" s="18"/>
      <c r="H73" s="14" t="str">
        <f t="shared" si="3"/>
        <v/>
      </c>
      <c r="I73" s="16">
        <f t="shared" si="4"/>
        <v>0</v>
      </c>
    </row>
    <row r="74" spans="2:9">
      <c r="B74" s="18"/>
      <c r="C74" s="18"/>
      <c r="D74" s="18"/>
      <c r="E74" s="18"/>
      <c r="F74" s="18"/>
      <c r="G74" s="18"/>
      <c r="H74" s="14" t="str">
        <f t="shared" si="3"/>
        <v/>
      </c>
      <c r="I74" s="16">
        <f t="shared" si="4"/>
        <v>0</v>
      </c>
    </row>
    <row r="75" spans="2:9">
      <c r="B75" s="18"/>
      <c r="C75" s="18"/>
      <c r="D75" s="18"/>
      <c r="E75" s="18"/>
      <c r="F75" s="18"/>
      <c r="G75" s="18"/>
      <c r="H75" s="14" t="str">
        <f t="shared" si="3"/>
        <v/>
      </c>
      <c r="I75" s="16">
        <f t="shared" si="4"/>
        <v>0</v>
      </c>
    </row>
    <row r="76" spans="2:9">
      <c r="B76" s="18"/>
      <c r="C76" s="18"/>
      <c r="D76" s="18"/>
      <c r="E76" s="18"/>
      <c r="F76" s="18"/>
      <c r="G76" s="18"/>
      <c r="H76" s="14" t="str">
        <f t="shared" si="3"/>
        <v/>
      </c>
      <c r="I76" s="16">
        <f t="shared" si="4"/>
        <v>0</v>
      </c>
    </row>
    <row r="77" spans="2:9">
      <c r="B77" s="18"/>
      <c r="C77" s="18"/>
      <c r="D77" s="18"/>
      <c r="E77" s="18"/>
      <c r="F77" s="18"/>
      <c r="G77" s="18"/>
      <c r="H77" s="14" t="str">
        <f t="shared" si="3"/>
        <v/>
      </c>
      <c r="I77" s="16">
        <f t="shared" si="4"/>
        <v>0</v>
      </c>
    </row>
    <row r="78" spans="2:9">
      <c r="B78" s="18"/>
      <c r="C78" s="18"/>
      <c r="D78" s="18"/>
      <c r="E78" s="18"/>
      <c r="F78" s="18"/>
      <c r="G78" s="18"/>
      <c r="H78" s="14" t="str">
        <f t="shared" si="3"/>
        <v/>
      </c>
      <c r="I78" s="16">
        <f t="shared" si="4"/>
        <v>0</v>
      </c>
    </row>
    <row r="79" spans="2:9">
      <c r="B79" s="18"/>
      <c r="C79" s="18"/>
      <c r="D79" s="18"/>
      <c r="E79" s="18"/>
      <c r="F79" s="18"/>
      <c r="G79" s="18"/>
      <c r="H79" s="14" t="str">
        <f t="shared" si="3"/>
        <v/>
      </c>
      <c r="I79" s="16">
        <f t="shared" si="4"/>
        <v>0</v>
      </c>
    </row>
    <row r="80" spans="2:9">
      <c r="B80" s="18"/>
      <c r="C80" s="18"/>
      <c r="D80" s="18"/>
      <c r="E80" s="18"/>
      <c r="F80" s="18"/>
      <c r="G80" s="18"/>
      <c r="H80" s="14" t="str">
        <f t="shared" si="3"/>
        <v/>
      </c>
      <c r="I80" s="16">
        <f t="shared" si="4"/>
        <v>0</v>
      </c>
    </row>
    <row r="81" spans="2:9">
      <c r="B81" s="18"/>
      <c r="C81" s="18"/>
      <c r="D81" s="18"/>
      <c r="E81" s="18"/>
      <c r="F81" s="18"/>
      <c r="G81" s="18"/>
      <c r="H81" s="14" t="str">
        <f t="shared" si="3"/>
        <v/>
      </c>
      <c r="I81" s="16">
        <f t="shared" si="4"/>
        <v>0</v>
      </c>
    </row>
    <row r="82" spans="2:9">
      <c r="B82" s="18"/>
      <c r="C82" s="18"/>
      <c r="D82" s="18"/>
      <c r="E82" s="18"/>
      <c r="F82" s="18"/>
      <c r="G82" s="18"/>
      <c r="H82" s="14" t="str">
        <f t="shared" si="3"/>
        <v/>
      </c>
      <c r="I82" s="16">
        <f t="shared" si="4"/>
        <v>0</v>
      </c>
    </row>
    <row r="83" spans="2:9">
      <c r="B83" s="18"/>
      <c r="C83" s="18"/>
      <c r="D83" s="18"/>
      <c r="E83" s="18"/>
      <c r="F83" s="18"/>
      <c r="G83" s="18"/>
      <c r="H83" s="14" t="str">
        <f t="shared" si="3"/>
        <v/>
      </c>
      <c r="I83" s="16">
        <f t="shared" si="4"/>
        <v>0</v>
      </c>
    </row>
    <row r="84" spans="2:9">
      <c r="B84" s="18"/>
      <c r="C84" s="18"/>
      <c r="D84" s="18"/>
      <c r="E84" s="18"/>
      <c r="F84" s="18"/>
      <c r="G84" s="18"/>
      <c r="H84" s="14" t="str">
        <f t="shared" si="3"/>
        <v/>
      </c>
      <c r="I84" s="16">
        <f t="shared" si="4"/>
        <v>0</v>
      </c>
    </row>
    <row r="85" spans="2:9">
      <c r="B85" s="18"/>
      <c r="C85" s="18"/>
      <c r="D85" s="18"/>
      <c r="E85" s="18"/>
      <c r="F85" s="18"/>
      <c r="G85" s="18"/>
      <c r="H85" s="14" t="str">
        <f t="shared" si="3"/>
        <v/>
      </c>
      <c r="I85" s="16">
        <f t="shared" si="4"/>
        <v>0</v>
      </c>
    </row>
    <row r="86" spans="2:9">
      <c r="B86" s="18"/>
      <c r="C86" s="18"/>
      <c r="D86" s="18"/>
      <c r="E86" s="18"/>
      <c r="F86" s="18"/>
      <c r="G86" s="18"/>
      <c r="H86" s="14" t="str">
        <f t="shared" si="3"/>
        <v/>
      </c>
      <c r="I86" s="16">
        <f t="shared" si="4"/>
        <v>0</v>
      </c>
    </row>
    <row r="87" spans="2:9">
      <c r="B87" s="18"/>
      <c r="C87" s="18"/>
      <c r="D87" s="18"/>
      <c r="E87" s="18"/>
      <c r="F87" s="18"/>
      <c r="G87" s="18"/>
      <c r="H87" s="14" t="str">
        <f t="shared" si="3"/>
        <v/>
      </c>
      <c r="I87" s="16">
        <f t="shared" si="4"/>
        <v>0</v>
      </c>
    </row>
    <row r="88" spans="2:9">
      <c r="B88" s="18"/>
      <c r="C88" s="18"/>
      <c r="D88" s="18"/>
      <c r="E88" s="18"/>
      <c r="F88" s="18"/>
      <c r="G88" s="18"/>
      <c r="H88" s="14" t="str">
        <f t="shared" si="3"/>
        <v/>
      </c>
      <c r="I88" s="16">
        <f t="shared" si="4"/>
        <v>0</v>
      </c>
    </row>
    <row r="89" spans="2:9">
      <c r="B89" s="18"/>
      <c r="C89" s="18"/>
      <c r="D89" s="18"/>
      <c r="E89" s="18"/>
      <c r="F89" s="18"/>
      <c r="G89" s="18"/>
      <c r="H89" s="14" t="str">
        <f t="shared" si="3"/>
        <v/>
      </c>
      <c r="I89" s="16">
        <f t="shared" si="4"/>
        <v>0</v>
      </c>
    </row>
    <row r="90" spans="2:9">
      <c r="B90" s="18"/>
      <c r="C90" s="18"/>
      <c r="D90" s="18"/>
      <c r="E90" s="18"/>
      <c r="F90" s="18"/>
      <c r="G90" s="18"/>
      <c r="H90" s="14" t="str">
        <f t="shared" si="3"/>
        <v/>
      </c>
      <c r="I90" s="16">
        <f t="shared" si="4"/>
        <v>0</v>
      </c>
    </row>
    <row r="91" spans="2:9">
      <c r="B91" s="18"/>
      <c r="C91" s="18"/>
      <c r="D91" s="18"/>
      <c r="E91" s="18"/>
      <c r="F91" s="18"/>
      <c r="G91" s="18"/>
      <c r="H91" s="14" t="str">
        <f t="shared" si="3"/>
        <v/>
      </c>
      <c r="I91" s="16">
        <f t="shared" si="4"/>
        <v>0</v>
      </c>
    </row>
    <row r="92" spans="2:9">
      <c r="B92" s="18"/>
      <c r="C92" s="18"/>
      <c r="D92" s="18"/>
      <c r="E92" s="18"/>
      <c r="F92" s="18"/>
      <c r="G92" s="18"/>
      <c r="H92" s="14" t="str">
        <f t="shared" si="3"/>
        <v/>
      </c>
      <c r="I92" s="16">
        <f t="shared" si="4"/>
        <v>0</v>
      </c>
    </row>
    <row r="93" spans="2:9">
      <c r="B93" s="18"/>
      <c r="C93" s="18"/>
      <c r="D93" s="18"/>
      <c r="E93" s="18"/>
      <c r="F93" s="18"/>
      <c r="G93" s="18"/>
      <c r="H93" s="14" t="str">
        <f t="shared" si="3"/>
        <v/>
      </c>
      <c r="I93" s="16">
        <f t="shared" si="4"/>
        <v>0</v>
      </c>
    </row>
    <row r="94" spans="2:9">
      <c r="B94" s="18"/>
      <c r="C94" s="18"/>
      <c r="D94" s="18"/>
      <c r="E94" s="18"/>
      <c r="F94" s="18"/>
      <c r="G94" s="18"/>
      <c r="H94" s="14" t="str">
        <f t="shared" si="3"/>
        <v/>
      </c>
      <c r="I94" s="16">
        <f t="shared" si="4"/>
        <v>0</v>
      </c>
    </row>
    <row r="95" spans="2:9">
      <c r="B95" s="18"/>
      <c r="C95" s="18"/>
      <c r="D95" s="18"/>
      <c r="E95" s="18"/>
      <c r="F95" s="18"/>
      <c r="G95" s="18"/>
      <c r="H95" s="14" t="str">
        <f t="shared" si="3"/>
        <v/>
      </c>
      <c r="I95" s="16">
        <f t="shared" si="4"/>
        <v>0</v>
      </c>
    </row>
    <row r="96" spans="2:9">
      <c r="B96" s="18"/>
      <c r="C96" s="18"/>
      <c r="D96" s="18"/>
      <c r="E96" s="18"/>
      <c r="F96" s="18"/>
      <c r="G96" s="18"/>
      <c r="H96" s="14" t="str">
        <f t="shared" si="3"/>
        <v/>
      </c>
      <c r="I96" s="16">
        <f t="shared" si="4"/>
        <v>0</v>
      </c>
    </row>
    <row r="97" spans="2:9">
      <c r="B97" s="18"/>
      <c r="C97" s="18"/>
      <c r="D97" s="18"/>
      <c r="E97" s="18"/>
      <c r="F97" s="18"/>
      <c r="G97" s="18"/>
      <c r="H97" s="14" t="str">
        <f t="shared" si="3"/>
        <v/>
      </c>
      <c r="I97" s="16">
        <f t="shared" si="4"/>
        <v>0</v>
      </c>
    </row>
    <row r="98" spans="2:9">
      <c r="B98" s="18"/>
      <c r="C98" s="18"/>
      <c r="D98" s="18"/>
      <c r="E98" s="18"/>
      <c r="F98" s="18"/>
      <c r="G98" s="18"/>
      <c r="H98" s="14" t="str">
        <f t="shared" si="3"/>
        <v/>
      </c>
      <c r="I98" s="16">
        <f t="shared" si="4"/>
        <v>0</v>
      </c>
    </row>
    <row r="99" spans="2:9">
      <c r="B99" s="18"/>
      <c r="C99" s="18"/>
      <c r="D99" s="18"/>
      <c r="E99" s="18"/>
      <c r="F99" s="18"/>
      <c r="G99" s="18"/>
      <c r="H99" s="14" t="str">
        <f t="shared" si="3"/>
        <v/>
      </c>
      <c r="I99" s="16">
        <f t="shared" si="4"/>
        <v>0</v>
      </c>
    </row>
    <row r="100" spans="2:9">
      <c r="B100" s="18"/>
      <c r="C100" s="18"/>
      <c r="D100" s="18"/>
      <c r="E100" s="18"/>
      <c r="F100" s="18"/>
      <c r="G100" s="18"/>
      <c r="H100" s="14" t="str">
        <f t="shared" si="3"/>
        <v/>
      </c>
      <c r="I100" s="16">
        <f t="shared" si="4"/>
        <v>0</v>
      </c>
    </row>
    <row r="101" spans="2:9">
      <c r="B101" s="18"/>
      <c r="C101" s="18"/>
      <c r="D101" s="18"/>
      <c r="E101" s="18"/>
      <c r="F101" s="18"/>
      <c r="G101" s="18"/>
      <c r="H101" s="14" t="str">
        <f t="shared" si="3"/>
        <v/>
      </c>
      <c r="I101" s="16">
        <f t="shared" si="4"/>
        <v>0</v>
      </c>
    </row>
    <row r="102" spans="2:9">
      <c r="B102" s="18"/>
      <c r="C102" s="18"/>
      <c r="D102" s="18"/>
      <c r="E102" s="18"/>
      <c r="F102" s="18"/>
      <c r="G102" s="18"/>
      <c r="H102" s="14" t="str">
        <f t="shared" si="3"/>
        <v/>
      </c>
      <c r="I102" s="16">
        <f t="shared" si="4"/>
        <v>0</v>
      </c>
    </row>
    <row r="103" spans="2:9">
      <c r="B103" s="18"/>
      <c r="C103" s="18"/>
      <c r="D103" s="18"/>
      <c r="E103" s="18"/>
      <c r="F103" s="18"/>
      <c r="G103" s="18"/>
      <c r="H103" s="14" t="str">
        <f t="shared" si="3"/>
        <v/>
      </c>
      <c r="I103" s="16">
        <f t="shared" si="4"/>
        <v>0</v>
      </c>
    </row>
    <row r="104" spans="2:9">
      <c r="B104" s="18"/>
      <c r="C104" s="18"/>
      <c r="D104" s="18"/>
      <c r="E104" s="18"/>
      <c r="F104" s="18"/>
      <c r="G104" s="18"/>
      <c r="H104" s="14" t="str">
        <f t="shared" si="3"/>
        <v/>
      </c>
      <c r="I104" s="16">
        <f t="shared" si="4"/>
        <v>0</v>
      </c>
    </row>
    <row r="105" spans="2:9">
      <c r="B105" s="18"/>
      <c r="C105" s="18"/>
      <c r="D105" s="18"/>
      <c r="E105" s="18"/>
      <c r="F105" s="18"/>
      <c r="G105" s="18"/>
      <c r="H105" s="14" t="str">
        <f t="shared" si="3"/>
        <v/>
      </c>
      <c r="I105" s="16">
        <f t="shared" si="4"/>
        <v>0</v>
      </c>
    </row>
    <row r="106" spans="2:9">
      <c r="B106" s="18"/>
      <c r="C106" s="18"/>
      <c r="D106" s="18"/>
      <c r="E106" s="18"/>
      <c r="F106" s="18"/>
      <c r="G106" s="18"/>
      <c r="H106" s="14" t="str">
        <f t="shared" si="3"/>
        <v/>
      </c>
      <c r="I106" s="16">
        <f t="shared" si="4"/>
        <v>0</v>
      </c>
    </row>
    <row r="107" spans="2:9">
      <c r="B107" s="18"/>
      <c r="C107" s="18"/>
      <c r="D107" s="18"/>
      <c r="E107" s="18"/>
      <c r="F107" s="18"/>
      <c r="G107" s="18"/>
      <c r="H107" s="14" t="str">
        <f t="shared" si="3"/>
        <v/>
      </c>
      <c r="I107" s="16">
        <f t="shared" si="4"/>
        <v>0</v>
      </c>
    </row>
    <row r="108" spans="2:9">
      <c r="B108" s="18"/>
      <c r="C108" s="18"/>
      <c r="D108" s="18"/>
      <c r="E108" s="18"/>
      <c r="F108" s="18"/>
      <c r="G108" s="18"/>
      <c r="H108" s="14" t="str">
        <f t="shared" si="3"/>
        <v/>
      </c>
      <c r="I108" s="16">
        <f t="shared" si="4"/>
        <v>0</v>
      </c>
    </row>
    <row r="109" spans="2:9">
      <c r="B109" s="18"/>
      <c r="C109" s="18"/>
      <c r="D109" s="18"/>
      <c r="E109" s="18"/>
      <c r="F109" s="18"/>
      <c r="G109" s="18"/>
      <c r="H109" s="14" t="str">
        <f t="shared" si="3"/>
        <v/>
      </c>
      <c r="I109" s="16">
        <f t="shared" si="4"/>
        <v>0</v>
      </c>
    </row>
    <row r="110" spans="2:9">
      <c r="B110" s="18"/>
      <c r="C110" s="18"/>
      <c r="D110" s="18"/>
      <c r="E110" s="18"/>
      <c r="F110" s="18"/>
      <c r="G110" s="18"/>
      <c r="H110" s="14" t="str">
        <f t="shared" si="3"/>
        <v/>
      </c>
      <c r="I110" s="16">
        <f t="shared" si="4"/>
        <v>0</v>
      </c>
    </row>
    <row r="111" spans="2:9">
      <c r="B111" s="18"/>
      <c r="C111" s="18"/>
      <c r="D111" s="18"/>
      <c r="E111" s="18"/>
      <c r="F111" s="18"/>
      <c r="G111" s="18"/>
      <c r="H111" s="14" t="str">
        <f t="shared" si="3"/>
        <v/>
      </c>
      <c r="I111" s="16">
        <f t="shared" si="4"/>
        <v>0</v>
      </c>
    </row>
    <row r="112" spans="2:9">
      <c r="B112" s="18"/>
      <c r="C112" s="18"/>
      <c r="D112" s="18"/>
      <c r="E112" s="18"/>
      <c r="F112" s="18"/>
      <c r="G112" s="18"/>
      <c r="H112" s="14" t="str">
        <f t="shared" si="3"/>
        <v/>
      </c>
      <c r="I112" s="16">
        <f t="shared" si="4"/>
        <v>0</v>
      </c>
    </row>
    <row r="113" spans="2:9">
      <c r="B113" s="18"/>
      <c r="C113" s="18"/>
      <c r="D113" s="18"/>
      <c r="E113" s="18"/>
      <c r="F113" s="18"/>
      <c r="G113" s="18"/>
      <c r="H113" s="14" t="str">
        <f t="shared" si="3"/>
        <v/>
      </c>
      <c r="I113" s="16">
        <f t="shared" si="4"/>
        <v>0</v>
      </c>
    </row>
    <row r="114" spans="2:9">
      <c r="B114" s="18"/>
      <c r="C114" s="18"/>
      <c r="D114" s="18"/>
      <c r="E114" s="18"/>
      <c r="F114" s="18"/>
      <c r="G114" s="18"/>
      <c r="H114" s="14" t="str">
        <f t="shared" si="3"/>
        <v/>
      </c>
      <c r="I114" s="16">
        <f t="shared" si="4"/>
        <v>0</v>
      </c>
    </row>
    <row r="115" spans="2:9">
      <c r="B115" s="18"/>
      <c r="C115" s="18"/>
      <c r="D115" s="18"/>
      <c r="E115" s="18"/>
      <c r="F115" s="18"/>
      <c r="G115" s="18"/>
      <c r="H115" s="14" t="str">
        <f t="shared" si="3"/>
        <v/>
      </c>
      <c r="I115" s="16">
        <f t="shared" si="4"/>
        <v>0</v>
      </c>
    </row>
    <row r="116" spans="2:9">
      <c r="B116" s="18"/>
      <c r="C116" s="18"/>
      <c r="D116" s="18"/>
      <c r="E116" s="18"/>
      <c r="F116" s="18"/>
      <c r="G116" s="18"/>
      <c r="H116" s="14" t="str">
        <f t="shared" si="3"/>
        <v/>
      </c>
      <c r="I116" s="16">
        <f t="shared" si="4"/>
        <v>0</v>
      </c>
    </row>
    <row r="117" spans="2:9">
      <c r="B117" s="18"/>
      <c r="C117" s="18"/>
      <c r="D117" s="18"/>
      <c r="E117" s="18"/>
      <c r="F117" s="18"/>
      <c r="G117" s="18"/>
      <c r="H117" s="14" t="str">
        <f t="shared" si="3"/>
        <v/>
      </c>
      <c r="I117" s="16">
        <f t="shared" si="4"/>
        <v>0</v>
      </c>
    </row>
    <row r="118" spans="2:9">
      <c r="B118" s="18"/>
      <c r="C118" s="18"/>
      <c r="D118" s="18"/>
      <c r="E118" s="18"/>
      <c r="F118" s="18"/>
      <c r="G118" s="18"/>
      <c r="H118" s="14" t="str">
        <f t="shared" si="3"/>
        <v/>
      </c>
      <c r="I118" s="16">
        <f t="shared" si="4"/>
        <v>0</v>
      </c>
    </row>
    <row r="119" spans="2:9">
      <c r="B119" s="18"/>
      <c r="C119" s="18"/>
      <c r="D119" s="18"/>
      <c r="E119" s="18"/>
      <c r="F119" s="18"/>
      <c r="G119" s="18"/>
      <c r="H119" s="14" t="str">
        <f t="shared" si="3"/>
        <v/>
      </c>
      <c r="I119" s="16">
        <f t="shared" si="4"/>
        <v>0</v>
      </c>
    </row>
    <row r="120" spans="2:9">
      <c r="B120" s="18"/>
      <c r="C120" s="18"/>
      <c r="D120" s="18"/>
      <c r="E120" s="18"/>
      <c r="F120" s="18"/>
      <c r="G120" s="18"/>
      <c r="H120" s="14" t="str">
        <f t="shared" si="3"/>
        <v/>
      </c>
      <c r="I120" s="16">
        <f t="shared" si="4"/>
        <v>0</v>
      </c>
    </row>
    <row r="121" spans="2:9">
      <c r="B121" s="18"/>
      <c r="C121" s="18"/>
      <c r="D121" s="18"/>
      <c r="E121" s="18"/>
      <c r="F121" s="18"/>
      <c r="G121" s="18"/>
      <c r="H121" s="14" t="str">
        <f t="shared" si="3"/>
        <v/>
      </c>
      <c r="I121" s="16">
        <f t="shared" si="4"/>
        <v>0</v>
      </c>
    </row>
    <row r="122" spans="2:9">
      <c r="B122" s="18"/>
      <c r="C122" s="18"/>
      <c r="D122" s="18"/>
      <c r="E122" s="18"/>
      <c r="F122" s="18"/>
      <c r="G122" s="18"/>
      <c r="H122" s="14" t="str">
        <f t="shared" si="3"/>
        <v/>
      </c>
      <c r="I122" s="16">
        <f t="shared" si="4"/>
        <v>0</v>
      </c>
    </row>
    <row r="123" spans="2:9">
      <c r="B123" s="18"/>
      <c r="C123" s="18"/>
      <c r="D123" s="18"/>
      <c r="E123" s="18"/>
      <c r="F123" s="18"/>
      <c r="G123" s="18"/>
      <c r="H123" s="14" t="str">
        <f t="shared" si="3"/>
        <v/>
      </c>
      <c r="I123" s="16">
        <f t="shared" si="4"/>
        <v>0</v>
      </c>
    </row>
    <row r="124" spans="2:9">
      <c r="B124" s="18"/>
      <c r="C124" s="18"/>
      <c r="D124" s="18"/>
      <c r="E124" s="18"/>
      <c r="F124" s="18"/>
      <c r="G124" s="18"/>
      <c r="H124" s="14" t="str">
        <f t="shared" si="3"/>
        <v/>
      </c>
      <c r="I124" s="16">
        <f t="shared" si="4"/>
        <v>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66E-428D-483D-A32B-70FFAE48FF9D}">
  <sheetPr>
    <tabColor theme="0" tint="-0.249977111117893"/>
  </sheetPr>
  <dimension ref="B1:K17"/>
  <sheetViews>
    <sheetView showGridLines="0" workbookViewId="0">
      <selection activeCell="B13" sqref="B13:D13"/>
    </sheetView>
  </sheetViews>
  <sheetFormatPr defaultRowHeight="18"/>
  <cols>
    <col min="1" max="1" width="4.25" customWidth="1"/>
    <col min="2" max="2" width="27.9140625" customWidth="1"/>
    <col min="3" max="3" width="13.1640625" customWidth="1"/>
    <col min="4" max="4" width="20.9140625" customWidth="1"/>
    <col min="5" max="5" width="5.33203125" customWidth="1"/>
    <col min="6" max="6" width="11.9140625" customWidth="1"/>
    <col min="7" max="7" width="18.83203125" customWidth="1"/>
    <col min="8" max="8" width="12" customWidth="1"/>
  </cols>
  <sheetData>
    <row r="1" spans="2:11">
      <c r="B1" t="s">
        <v>35</v>
      </c>
    </row>
    <row r="2" spans="2:11">
      <c r="B2" t="s">
        <v>36</v>
      </c>
    </row>
    <row r="5" spans="2:11">
      <c r="B5" s="27" t="s">
        <v>55</v>
      </c>
      <c r="C5" s="27" t="s">
        <v>58</v>
      </c>
      <c r="D5" s="27" t="s">
        <v>59</v>
      </c>
    </row>
    <row r="6" spans="2:11">
      <c r="B6" s="14" t="s">
        <v>38</v>
      </c>
      <c r="C6" s="26">
        <f>H6</f>
        <v>40.757995998720006</v>
      </c>
      <c r="D6" s="14" t="s">
        <v>45</v>
      </c>
      <c r="G6" t="s">
        <v>45</v>
      </c>
      <c r="H6">
        <v>40.757995998720006</v>
      </c>
    </row>
    <row r="7" spans="2:11">
      <c r="B7" s="14" t="s">
        <v>39</v>
      </c>
      <c r="C7" s="26">
        <f t="shared" ref="C7:C12" si="0">H7+K7</f>
        <v>0</v>
      </c>
      <c r="D7" s="14" t="s">
        <v>46</v>
      </c>
      <c r="F7" t="s">
        <v>40</v>
      </c>
      <c r="G7" t="s">
        <v>46</v>
      </c>
      <c r="H7">
        <v>0</v>
      </c>
      <c r="I7" t="s">
        <v>47</v>
      </c>
      <c r="J7" t="s">
        <v>46</v>
      </c>
      <c r="K7">
        <v>0</v>
      </c>
    </row>
    <row r="8" spans="2:11">
      <c r="B8" s="14" t="s">
        <v>41</v>
      </c>
      <c r="C8" s="26">
        <f t="shared" si="0"/>
        <v>23.148702494999995</v>
      </c>
      <c r="D8" s="14" t="s">
        <v>46</v>
      </c>
      <c r="F8" t="s">
        <v>40</v>
      </c>
      <c r="G8" t="s">
        <v>46</v>
      </c>
      <c r="H8">
        <v>13.516478999999999</v>
      </c>
      <c r="I8" t="s">
        <v>47</v>
      </c>
      <c r="J8" t="s">
        <v>46</v>
      </c>
      <c r="K8">
        <v>9.6322234949999981</v>
      </c>
    </row>
    <row r="9" spans="2:11">
      <c r="B9" s="14" t="s">
        <v>60</v>
      </c>
      <c r="C9" s="26">
        <f t="shared" si="0"/>
        <v>33.849303479999996</v>
      </c>
      <c r="D9" s="14" t="s">
        <v>46</v>
      </c>
      <c r="F9" t="s">
        <v>40</v>
      </c>
      <c r="G9" t="s">
        <v>46</v>
      </c>
      <c r="H9">
        <v>22.004265689999997</v>
      </c>
      <c r="I9" t="s">
        <v>47</v>
      </c>
      <c r="J9" t="s">
        <v>46</v>
      </c>
      <c r="K9">
        <v>11.845037790000001</v>
      </c>
    </row>
    <row r="10" spans="2:11">
      <c r="B10" s="14" t="s">
        <v>42</v>
      </c>
      <c r="C10" s="26">
        <f t="shared" si="0"/>
        <v>305.26539466499997</v>
      </c>
      <c r="D10" s="14" t="s">
        <v>46</v>
      </c>
      <c r="F10" t="s">
        <v>40</v>
      </c>
      <c r="G10" t="s">
        <v>46</v>
      </c>
      <c r="H10">
        <v>198.44251785</v>
      </c>
      <c r="I10" t="s">
        <v>47</v>
      </c>
      <c r="J10" t="s">
        <v>46</v>
      </c>
      <c r="K10">
        <v>106.82287681499999</v>
      </c>
    </row>
    <row r="11" spans="2:11">
      <c r="B11" s="14" t="s">
        <v>43</v>
      </c>
      <c r="C11" s="26">
        <f t="shared" si="0"/>
        <v>56.823192044999999</v>
      </c>
      <c r="D11" s="14" t="s">
        <v>46</v>
      </c>
      <c r="F11" t="s">
        <v>40</v>
      </c>
      <c r="G11" t="s">
        <v>46</v>
      </c>
      <c r="H11">
        <v>46.276618499999998</v>
      </c>
      <c r="I11" t="s">
        <v>47</v>
      </c>
      <c r="J11" t="s">
        <v>46</v>
      </c>
      <c r="K11">
        <v>10.546573544999999</v>
      </c>
    </row>
    <row r="12" spans="2:11">
      <c r="B12" s="14" t="s">
        <v>44</v>
      </c>
      <c r="C12" s="26">
        <f t="shared" si="0"/>
        <v>684.42663352499994</v>
      </c>
      <c r="D12" s="14" t="s">
        <v>46</v>
      </c>
      <c r="F12" t="s">
        <v>40</v>
      </c>
      <c r="G12" t="s">
        <v>46</v>
      </c>
      <c r="H12">
        <v>562.95616499999994</v>
      </c>
      <c r="I12" t="s">
        <v>47</v>
      </c>
      <c r="J12" t="s">
        <v>46</v>
      </c>
      <c r="K12">
        <v>121.47046852499999</v>
      </c>
    </row>
    <row r="13" spans="2:11" ht="38" customHeight="1">
      <c r="B13" s="99" t="s">
        <v>91</v>
      </c>
      <c r="C13" s="99"/>
      <c r="D13" s="99"/>
    </row>
    <row r="15" spans="2:11">
      <c r="B15" s="42" t="s">
        <v>88</v>
      </c>
      <c r="C15" s="38"/>
      <c r="D15" s="38"/>
      <c r="E15" s="38"/>
      <c r="F15" s="38"/>
      <c r="G15" s="38"/>
      <c r="H15" s="38"/>
    </row>
    <row r="16" spans="2:11">
      <c r="B16" s="39" t="s">
        <v>38</v>
      </c>
      <c r="C16" s="40" t="s">
        <v>39</v>
      </c>
      <c r="D16" s="40" t="s">
        <v>41</v>
      </c>
      <c r="E16" s="40" t="s">
        <v>60</v>
      </c>
      <c r="F16" s="40" t="s">
        <v>42</v>
      </c>
      <c r="G16" s="40" t="s">
        <v>43</v>
      </c>
      <c r="H16" s="40" t="s">
        <v>44</v>
      </c>
    </row>
    <row r="17" spans="2:8">
      <c r="B17" s="41">
        <f>C6</f>
        <v>40.757995998720006</v>
      </c>
      <c r="C17" s="41">
        <f>C7</f>
        <v>0</v>
      </c>
      <c r="D17" s="41">
        <f>C8</f>
        <v>23.148702494999995</v>
      </c>
      <c r="E17" s="41">
        <f>C9</f>
        <v>33.849303479999996</v>
      </c>
      <c r="F17" s="41">
        <f>C10</f>
        <v>305.26539466499997</v>
      </c>
      <c r="G17" s="41">
        <f>C11</f>
        <v>56.823192044999999</v>
      </c>
      <c r="H17" s="41">
        <f>C12</f>
        <v>684.42663352499994</v>
      </c>
    </row>
  </sheetData>
  <mergeCells count="1">
    <mergeCell ref="B13:D13"/>
  </mergeCells>
  <phoneticPr fontId="2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E7-56C7-4B08-9E43-27FEAED2E684}">
  <sheetPr>
    <tabColor theme="0" tint="-0.249977111117893"/>
  </sheetPr>
  <dimension ref="B2:D4"/>
  <sheetViews>
    <sheetView workbookViewId="0">
      <selection activeCell="D4" sqref="D4"/>
    </sheetView>
  </sheetViews>
  <sheetFormatPr defaultRowHeight="18"/>
  <cols>
    <col min="1" max="1" width="3.4140625" customWidth="1"/>
    <col min="3" max="3" width="17.6640625" customWidth="1"/>
    <col min="4" max="4" width="18.6640625" customWidth="1"/>
  </cols>
  <sheetData>
    <row r="2" spans="2:4" ht="36">
      <c r="B2" s="27"/>
      <c r="C2" s="65" t="s">
        <v>95</v>
      </c>
      <c r="D2" s="65" t="s">
        <v>96</v>
      </c>
    </row>
    <row r="3" spans="2:4">
      <c r="B3" s="14" t="s">
        <v>50</v>
      </c>
      <c r="C3" s="43">
        <v>2000</v>
      </c>
      <c r="D3" s="43">
        <f>C3/5</f>
        <v>400</v>
      </c>
    </row>
    <row r="4" spans="2:4">
      <c r="B4" s="14" t="s">
        <v>94</v>
      </c>
      <c r="C4" s="43">
        <v>1000</v>
      </c>
      <c r="D4" s="43">
        <f>C4/5</f>
        <v>200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B6B2-8E21-48E6-A990-2D741DBD5227}">
  <dimension ref="B1:F3"/>
  <sheetViews>
    <sheetView workbookViewId="0">
      <selection activeCell="F1" sqref="F1"/>
    </sheetView>
  </sheetViews>
  <sheetFormatPr defaultRowHeight="18"/>
  <cols>
    <col min="3" max="3" width="15.58203125" customWidth="1"/>
    <col min="4" max="4" width="16" customWidth="1"/>
    <col min="5" max="5" width="13.83203125" customWidth="1"/>
    <col min="6" max="6" width="16.33203125" customWidth="1"/>
  </cols>
  <sheetData>
    <row r="1" spans="2:6" ht="36">
      <c r="C1" s="4" t="s">
        <v>18</v>
      </c>
      <c r="D1" s="4" t="s">
        <v>97</v>
      </c>
      <c r="E1" s="4" t="s">
        <v>98</v>
      </c>
      <c r="F1" s="4" t="s">
        <v>99</v>
      </c>
    </row>
    <row r="2" spans="2:6">
      <c r="B2" t="s">
        <v>13</v>
      </c>
      <c r="C2" s="26">
        <v>3.162507954728643</v>
      </c>
      <c r="D2" s="66">
        <v>0.26</v>
      </c>
      <c r="E2" s="67">
        <v>0.13</v>
      </c>
      <c r="F2" s="66">
        <f>C2*E2+D2</f>
        <v>0.6711260341147236</v>
      </c>
    </row>
    <row r="3" spans="2:6">
      <c r="B3" t="s">
        <v>14</v>
      </c>
      <c r="C3" s="26">
        <v>6.2966492416526707</v>
      </c>
      <c r="D3" s="66">
        <v>0</v>
      </c>
      <c r="E3" s="67">
        <v>4.4999999999999998E-2</v>
      </c>
      <c r="F3" s="66">
        <f>C3*E3+D3</f>
        <v>0.28334921587437017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30D4-CD54-4929-8336-162CCDA40F20}">
  <sheetPr>
    <tabColor rgb="FFFF0000"/>
  </sheetPr>
  <dimension ref="B2:V28"/>
  <sheetViews>
    <sheetView showGridLines="0" tabSelected="1" zoomScale="70" zoomScaleNormal="70" workbookViewId="0">
      <selection activeCell="I5" sqref="I5:I28"/>
    </sheetView>
  </sheetViews>
  <sheetFormatPr defaultRowHeight="18"/>
  <cols>
    <col min="1" max="1" width="3.9140625" customWidth="1"/>
    <col min="2" max="5" width="6.58203125" customWidth="1"/>
    <col min="6" max="7" width="12.58203125" customWidth="1"/>
    <col min="8" max="8" width="8.6640625" customWidth="1"/>
    <col min="9" max="9" width="11.75" customWidth="1"/>
    <col min="10" max="10" width="16.6640625" customWidth="1"/>
    <col min="11" max="11" width="16.58203125" style="74" customWidth="1"/>
    <col min="12" max="12" width="15.75" style="74" customWidth="1"/>
    <col min="13" max="13" width="17.08203125" style="74" customWidth="1"/>
    <col min="14" max="15" width="12.58203125" customWidth="1"/>
  </cols>
  <sheetData>
    <row r="2" spans="2:22">
      <c r="I2" t="s">
        <v>31</v>
      </c>
      <c r="K2" s="74" t="s">
        <v>92</v>
      </c>
      <c r="L2" s="74" t="s">
        <v>92</v>
      </c>
      <c r="M2" s="74" t="s">
        <v>92</v>
      </c>
    </row>
    <row r="3" spans="2:22" ht="54.5" thickBot="1">
      <c r="B3" s="78" t="s">
        <v>0</v>
      </c>
      <c r="C3" s="78" t="s">
        <v>1</v>
      </c>
      <c r="D3" s="78" t="s">
        <v>21</v>
      </c>
      <c r="E3" s="78" t="s">
        <v>22</v>
      </c>
      <c r="F3" s="78" t="s">
        <v>24</v>
      </c>
      <c r="G3" s="78" t="s">
        <v>93</v>
      </c>
      <c r="H3" s="78" t="s">
        <v>23</v>
      </c>
      <c r="I3" s="78" t="s">
        <v>30</v>
      </c>
      <c r="J3" s="94" t="s">
        <v>106</v>
      </c>
      <c r="K3" s="85" t="s">
        <v>33</v>
      </c>
      <c r="L3" s="85" t="s">
        <v>105</v>
      </c>
      <c r="M3" s="85" t="s">
        <v>107</v>
      </c>
      <c r="P3" s="97" t="s">
        <v>109</v>
      </c>
      <c r="Q3" s="97" t="s">
        <v>110</v>
      </c>
      <c r="R3" s="97" t="s">
        <v>111</v>
      </c>
      <c r="S3" s="97" t="s">
        <v>112</v>
      </c>
      <c r="U3" s="96" t="s">
        <v>50</v>
      </c>
      <c r="V3" s="96" t="s">
        <v>113</v>
      </c>
    </row>
    <row r="4" spans="2:22" ht="18.5" thickBot="1">
      <c r="B4" s="83"/>
      <c r="C4" s="84"/>
      <c r="D4" s="84"/>
      <c r="E4" s="84"/>
      <c r="F4" s="95">
        <f>SUM(F5:F28)</f>
        <v>776.25108763206947</v>
      </c>
      <c r="G4" s="84"/>
      <c r="H4" s="84"/>
      <c r="I4" s="84"/>
      <c r="J4" s="86">
        <f>SUM(J5:J28)</f>
        <v>351891.64376379532</v>
      </c>
      <c r="K4" s="86">
        <f>SUM(K5:K28)</f>
        <v>346846.00645893585</v>
      </c>
      <c r="L4" s="86">
        <f>SUM(L5:L28)</f>
        <v>8985.8357055715642</v>
      </c>
      <c r="M4" s="87">
        <f>SUM(M5:M28)</f>
        <v>14031.473010431002</v>
      </c>
      <c r="P4">
        <f>SUM(P5:P28)</f>
        <v>151.2405220633934</v>
      </c>
      <c r="Q4">
        <f>SUM(Q5:Q28)</f>
        <v>221.35674331883155</v>
      </c>
      <c r="R4">
        <f>SUM(R5:R28)</f>
        <v>240.0789310130516</v>
      </c>
      <c r="S4">
        <f>SUM(S5:S28)</f>
        <v>163.57489123679304</v>
      </c>
      <c r="U4">
        <f>SUM(U5:U28)</f>
        <v>244.05034182722187</v>
      </c>
      <c r="V4">
        <f>SUM(V5:V28)</f>
        <v>532.20074580484777</v>
      </c>
    </row>
    <row r="5" spans="2:22">
      <c r="B5" s="79">
        <f>Input!B4</f>
        <v>2</v>
      </c>
      <c r="C5" s="79">
        <f>Input!C4</f>
        <v>1</v>
      </c>
      <c r="D5" s="79">
        <f>Input!D4</f>
        <v>2</v>
      </c>
      <c r="E5" s="79">
        <f>Input!E4</f>
        <v>1</v>
      </c>
      <c r="F5" s="79">
        <f>Input!F4</f>
        <v>34.936606587942819</v>
      </c>
      <c r="G5" s="79">
        <f>Input!G4</f>
        <v>0</v>
      </c>
      <c r="H5" s="79" t="str">
        <f>Input!H4</f>
        <v>21</v>
      </c>
      <c r="I5" s="80">
        <f>Input!I4</f>
        <v>10201.489123679305</v>
      </c>
      <c r="J5" s="88">
        <f>K5-L5+M5</f>
        <v>13138.554544203109</v>
      </c>
      <c r="K5" s="81">
        <f>TOC_calc!J4</f>
        <v>12906.556935645636</v>
      </c>
      <c r="L5" s="82">
        <f>GR_calc!J4</f>
        <v>570.54041146994825</v>
      </c>
      <c r="M5" s="81">
        <f>SUM(Externality_calc!Q4:W4)</f>
        <v>802.53802002742145</v>
      </c>
      <c r="P5">
        <f>IF($B5=1,$F5,0)</f>
        <v>0</v>
      </c>
      <c r="Q5">
        <f>IF($B5=2,$F5,0)</f>
        <v>34.936606587942819</v>
      </c>
      <c r="R5">
        <f>IF($B5=3,$F5,0)</f>
        <v>0</v>
      </c>
      <c r="S5">
        <f>IF($B5=4,$F5,0)</f>
        <v>0</v>
      </c>
      <c r="U5">
        <f>IF($E5=2,$F5,0)</f>
        <v>0</v>
      </c>
      <c r="V5">
        <f>IF($E5=1,$F5,0)</f>
        <v>34.936606587942819</v>
      </c>
    </row>
    <row r="6" spans="2:22">
      <c r="B6" s="56">
        <f>Input!B5</f>
        <v>2</v>
      </c>
      <c r="C6" s="56">
        <f>Input!C5</f>
        <v>2</v>
      </c>
      <c r="D6" s="56">
        <f>Input!D5</f>
        <v>2</v>
      </c>
      <c r="E6" s="56">
        <f>Input!E5</f>
        <v>1</v>
      </c>
      <c r="F6" s="56">
        <f>Input!F5</f>
        <v>46.888129272840274</v>
      </c>
      <c r="G6" s="56">
        <f>Input!G5</f>
        <v>0</v>
      </c>
      <c r="H6" s="79" t="str">
        <f>Input!H5</f>
        <v>21</v>
      </c>
      <c r="I6" s="80">
        <f>Input!I5</f>
        <v>13691.33374766936</v>
      </c>
      <c r="J6" s="88">
        <f t="shared" ref="J6:J24" si="0">K6-L6+M6</f>
        <v>14678.49893224548</v>
      </c>
      <c r="K6" s="75">
        <f>TOC_calc!J5</f>
        <v>14367.136870402108</v>
      </c>
      <c r="L6" s="47">
        <f>GR_calc!J5</f>
        <v>765.71754331786781</v>
      </c>
      <c r="M6" s="75">
        <f>SUM(Externality_calc!Q5:W5)</f>
        <v>1077.0796051612394</v>
      </c>
      <c r="P6">
        <f t="shared" ref="P6:P28" si="1">IF($B6=1,$F6,0)</f>
        <v>0</v>
      </c>
      <c r="Q6">
        <f t="shared" ref="Q6:Q28" si="2">IF($B6=2,$F6,0)</f>
        <v>46.888129272840274</v>
      </c>
      <c r="R6">
        <f t="shared" ref="R6:R28" si="3">IF($B6=3,$F6,0)</f>
        <v>0</v>
      </c>
      <c r="S6">
        <f t="shared" ref="S6:S28" si="4">IF($B6=4,$F6,0)</f>
        <v>0</v>
      </c>
      <c r="U6">
        <f t="shared" ref="U6:U28" si="5">IF(E6=2,F6,0)</f>
        <v>0</v>
      </c>
      <c r="V6">
        <f t="shared" ref="V6:V28" si="6">IF($E6=1,$F6,0)</f>
        <v>46.888129272840274</v>
      </c>
    </row>
    <row r="7" spans="2:22">
      <c r="B7" s="56">
        <f>Input!B6</f>
        <v>2</v>
      </c>
      <c r="C7" s="56">
        <f>Input!C6</f>
        <v>3</v>
      </c>
      <c r="D7" s="56">
        <f>Input!D6</f>
        <v>2</v>
      </c>
      <c r="E7" s="56">
        <f>Input!E6</f>
        <v>1</v>
      </c>
      <c r="F7" s="56">
        <f>Input!F6</f>
        <v>47.781230577998755</v>
      </c>
      <c r="G7" s="56">
        <f>Input!G6</f>
        <v>0</v>
      </c>
      <c r="H7" s="79" t="str">
        <f>Input!H6</f>
        <v>21</v>
      </c>
      <c r="I7" s="80">
        <f>Input!I6</f>
        <v>13952.119328775636</v>
      </c>
      <c r="J7" s="88">
        <f t="shared" si="0"/>
        <v>14793.574339713858</v>
      </c>
      <c r="K7" s="75">
        <f>TOC_calc!J6</f>
        <v>14476.281611236485</v>
      </c>
      <c r="L7" s="47">
        <f>GR_calc!J6</f>
        <v>780.30254271804768</v>
      </c>
      <c r="M7" s="75">
        <f>SUM(Externality_calc!Q6:W6)</f>
        <v>1097.5952711954201</v>
      </c>
      <c r="P7">
        <f t="shared" si="1"/>
        <v>0</v>
      </c>
      <c r="Q7">
        <f t="shared" si="2"/>
        <v>47.781230577998755</v>
      </c>
      <c r="R7">
        <f t="shared" si="3"/>
        <v>0</v>
      </c>
      <c r="S7">
        <f t="shared" si="4"/>
        <v>0</v>
      </c>
      <c r="U7">
        <f t="shared" si="5"/>
        <v>0</v>
      </c>
      <c r="V7">
        <f t="shared" si="6"/>
        <v>47.781230577998755</v>
      </c>
    </row>
    <row r="8" spans="2:22">
      <c r="B8" s="56">
        <f>Input!B7</f>
        <v>2</v>
      </c>
      <c r="C8" s="56">
        <f>Input!C7</f>
        <v>4</v>
      </c>
      <c r="D8" s="56">
        <f>Input!D7</f>
        <v>2</v>
      </c>
      <c r="E8" s="56">
        <f>Input!E7</f>
        <v>1</v>
      </c>
      <c r="F8" s="56">
        <f>Input!F7</f>
        <v>37.014916096954629</v>
      </c>
      <c r="G8" s="56">
        <f>Input!G7</f>
        <v>0</v>
      </c>
      <c r="H8" s="79" t="str">
        <f>Input!H7</f>
        <v>21</v>
      </c>
      <c r="I8" s="80">
        <f>Input!I7</f>
        <v>10808.355500310752</v>
      </c>
      <c r="J8" s="88">
        <f t="shared" si="0"/>
        <v>13406.343105493474</v>
      </c>
      <c r="K8" s="75">
        <f>TOC_calc!J7</f>
        <v>13160.544418839898</v>
      </c>
      <c r="L8" s="47">
        <f>GR_calc!J7</f>
        <v>604.48073018546791</v>
      </c>
      <c r="M8" s="75">
        <f>SUM(Externality_calc!Q7:W7)</f>
        <v>850.27941683904339</v>
      </c>
      <c r="P8">
        <f t="shared" si="1"/>
        <v>0</v>
      </c>
      <c r="Q8">
        <f t="shared" si="2"/>
        <v>37.014916096954629</v>
      </c>
      <c r="R8">
        <f t="shared" si="3"/>
        <v>0</v>
      </c>
      <c r="S8">
        <f t="shared" si="4"/>
        <v>0</v>
      </c>
      <c r="U8">
        <f t="shared" si="5"/>
        <v>0</v>
      </c>
      <c r="V8">
        <f t="shared" si="6"/>
        <v>37.014916096954629</v>
      </c>
    </row>
    <row r="9" spans="2:22">
      <c r="B9" s="56">
        <f>Input!B8</f>
        <v>3</v>
      </c>
      <c r="C9" s="56">
        <f>Input!C8</f>
        <v>5</v>
      </c>
      <c r="D9" s="56">
        <f>Input!D8</f>
        <v>2</v>
      </c>
      <c r="E9" s="56">
        <f>Input!E8</f>
        <v>1</v>
      </c>
      <c r="F9" s="56">
        <f>Input!F8</f>
        <v>39.5052827843381</v>
      </c>
      <c r="G9" s="56">
        <v>0</v>
      </c>
      <c r="H9" s="79" t="str">
        <f>Input!H8</f>
        <v>21</v>
      </c>
      <c r="I9" s="80">
        <f>Input!I8</f>
        <v>11535.542573026725</v>
      </c>
      <c r="J9" s="88">
        <f t="shared" si="0"/>
        <v>13727.224913235843</v>
      </c>
      <c r="K9" s="75">
        <f>TOC_calc!J8</f>
        <v>13064.888870143548</v>
      </c>
      <c r="L9" s="47">
        <f>GR_calc!J8</f>
        <v>245.15024486641505</v>
      </c>
      <c r="M9" s="75">
        <f>SUM(Externality_calc!Q8:W8)</f>
        <v>907.48628795871105</v>
      </c>
      <c r="P9">
        <f t="shared" si="1"/>
        <v>0</v>
      </c>
      <c r="Q9">
        <f t="shared" si="2"/>
        <v>0</v>
      </c>
      <c r="R9">
        <f t="shared" si="3"/>
        <v>39.5052827843381</v>
      </c>
      <c r="S9">
        <f t="shared" si="4"/>
        <v>0</v>
      </c>
      <c r="U9">
        <f t="shared" si="5"/>
        <v>0</v>
      </c>
      <c r="V9">
        <f t="shared" si="6"/>
        <v>39.5052827843381</v>
      </c>
    </row>
    <row r="10" spans="2:22">
      <c r="B10" s="56">
        <f>Input!B9</f>
        <v>3</v>
      </c>
      <c r="C10" s="56">
        <f>Input!C9</f>
        <v>6</v>
      </c>
      <c r="D10" s="56">
        <f>Input!D9</f>
        <v>2</v>
      </c>
      <c r="E10" s="56">
        <f>Input!E9</f>
        <v>1</v>
      </c>
      <c r="F10" s="56">
        <f>Input!F9</f>
        <v>50.448725916718459</v>
      </c>
      <c r="G10" s="56">
        <f>Input!G9</f>
        <v>0</v>
      </c>
      <c r="H10" s="79" t="str">
        <f>Input!H9</f>
        <v>21</v>
      </c>
      <c r="I10" s="80">
        <f>Input!I9</f>
        <v>14731.027967681792</v>
      </c>
      <c r="J10" s="88">
        <f t="shared" si="0"/>
        <v>15137.279036202564</v>
      </c>
      <c r="K10" s="75">
        <f>TOC_calc!J9</f>
        <v>14802.272723039645</v>
      </c>
      <c r="L10" s="47">
        <f>GR_calc!J9</f>
        <v>823.86469819861316</v>
      </c>
      <c r="M10" s="75">
        <f>SUM(Externality_calc!Q9:W9)</f>
        <v>1158.871011361533</v>
      </c>
      <c r="P10">
        <f t="shared" si="1"/>
        <v>0</v>
      </c>
      <c r="Q10">
        <f t="shared" si="2"/>
        <v>0</v>
      </c>
      <c r="R10">
        <f t="shared" si="3"/>
        <v>50.448725916718459</v>
      </c>
      <c r="S10">
        <f t="shared" si="4"/>
        <v>0</v>
      </c>
      <c r="U10">
        <f t="shared" si="5"/>
        <v>0</v>
      </c>
      <c r="V10">
        <f t="shared" si="6"/>
        <v>50.448725916718459</v>
      </c>
    </row>
    <row r="11" spans="2:22">
      <c r="B11" s="56">
        <f>Input!B10</f>
        <v>3</v>
      </c>
      <c r="C11" s="56">
        <f>Input!C10</f>
        <v>7</v>
      </c>
      <c r="D11" s="56">
        <f>Input!D10</f>
        <v>2</v>
      </c>
      <c r="E11" s="56">
        <f>Input!E10</f>
        <v>1</v>
      </c>
      <c r="F11" s="56">
        <f>Input!F10</f>
        <v>51.466128029832191</v>
      </c>
      <c r="G11" s="56">
        <f>Input!G10</f>
        <v>0</v>
      </c>
      <c r="H11" s="79" t="str">
        <f>Input!H10</f>
        <v>21</v>
      </c>
      <c r="I11" s="80">
        <f>Input!I10</f>
        <v>15028.109384711001</v>
      </c>
      <c r="J11" s="88">
        <f t="shared" si="0"/>
        <v>15268.370505949075</v>
      </c>
      <c r="K11" s="75">
        <f>TOC_calc!J10</f>
        <v>14926.608102821046</v>
      </c>
      <c r="L11" s="47">
        <f>GR_calc!J10</f>
        <v>840.47962096694607</v>
      </c>
      <c r="M11" s="75">
        <f>SUM(Externality_calc!Q10:W10)</f>
        <v>1182.2420240949737</v>
      </c>
      <c r="P11">
        <f t="shared" si="1"/>
        <v>0</v>
      </c>
      <c r="Q11">
        <f t="shared" si="2"/>
        <v>0</v>
      </c>
      <c r="R11">
        <f t="shared" si="3"/>
        <v>51.466128029832191</v>
      </c>
      <c r="S11">
        <f t="shared" si="4"/>
        <v>0</v>
      </c>
      <c r="U11">
        <f t="shared" si="5"/>
        <v>0</v>
      </c>
      <c r="V11">
        <f t="shared" si="6"/>
        <v>51.466128029832191</v>
      </c>
    </row>
    <row r="12" spans="2:22">
      <c r="B12" s="56">
        <f>Input!B11</f>
        <v>3</v>
      </c>
      <c r="C12" s="56">
        <f>Input!C11</f>
        <v>8</v>
      </c>
      <c r="D12" s="56">
        <f>Input!D11</f>
        <v>2</v>
      </c>
      <c r="E12" s="56">
        <f>Input!E11</f>
        <v>1</v>
      </c>
      <c r="F12" s="56">
        <f>Input!F11</f>
        <v>39.637663144810446</v>
      </c>
      <c r="G12" s="56">
        <f>Input!G11</f>
        <v>0</v>
      </c>
      <c r="H12" s="79" t="str">
        <f>Input!H11</f>
        <v>21</v>
      </c>
      <c r="I12" s="80">
        <f>Input!I11</f>
        <v>11574.197638284651</v>
      </c>
      <c r="J12" s="88">
        <f t="shared" si="0"/>
        <v>13744.282019562055</v>
      </c>
      <c r="K12" s="75">
        <f>TOC_calc!J11</f>
        <v>13481.066900622131</v>
      </c>
      <c r="L12" s="47">
        <f>GR_calc!J11</f>
        <v>647.31211325349818</v>
      </c>
      <c r="M12" s="75">
        <f>SUM(Externality_calc!Q11:W11)</f>
        <v>910.52723219342272</v>
      </c>
      <c r="P12">
        <f t="shared" si="1"/>
        <v>0</v>
      </c>
      <c r="Q12">
        <f t="shared" si="2"/>
        <v>0</v>
      </c>
      <c r="R12">
        <f t="shared" si="3"/>
        <v>39.637663144810446</v>
      </c>
      <c r="S12">
        <f t="shared" si="4"/>
        <v>0</v>
      </c>
      <c r="U12">
        <f t="shared" si="5"/>
        <v>0</v>
      </c>
      <c r="V12">
        <f t="shared" si="6"/>
        <v>39.637663144810446</v>
      </c>
    </row>
    <row r="13" spans="2:22">
      <c r="B13" s="56">
        <f>Input!B12</f>
        <v>1</v>
      </c>
      <c r="C13" s="56">
        <f>Input!C12</f>
        <v>9</v>
      </c>
      <c r="D13" s="56">
        <f>Input!D12</f>
        <v>2</v>
      </c>
      <c r="E13" s="56">
        <f>Input!E12</f>
        <v>1</v>
      </c>
      <c r="F13" s="56">
        <f>Input!F12</f>
        <v>19.630205096333128</v>
      </c>
      <c r="G13" s="56">
        <f>Input!G12</f>
        <v>0</v>
      </c>
      <c r="H13" s="79" t="str">
        <f>Input!H12</f>
        <v>21</v>
      </c>
      <c r="I13" s="80">
        <f>Input!I12</f>
        <v>5732.0198881292745</v>
      </c>
      <c r="J13" s="88">
        <f t="shared" si="0"/>
        <v>11166.336635273961</v>
      </c>
      <c r="K13" s="75">
        <f>TOC_calc!J12</f>
        <v>11035.981655708954</v>
      </c>
      <c r="L13" s="47">
        <f>GR_calc!J12</f>
        <v>320.57564791557684</v>
      </c>
      <c r="M13" s="75">
        <f>SUM(Externality_calc!Q12:W12)</f>
        <v>450.93062748058475</v>
      </c>
      <c r="P13">
        <f t="shared" si="1"/>
        <v>19.630205096333128</v>
      </c>
      <c r="Q13">
        <f t="shared" si="2"/>
        <v>0</v>
      </c>
      <c r="R13">
        <f t="shared" si="3"/>
        <v>0</v>
      </c>
      <c r="S13">
        <f t="shared" si="4"/>
        <v>0</v>
      </c>
      <c r="U13">
        <f t="shared" si="5"/>
        <v>0</v>
      </c>
      <c r="V13">
        <f t="shared" si="6"/>
        <v>19.630205096333128</v>
      </c>
    </row>
    <row r="14" spans="2:22">
      <c r="B14" s="56">
        <f>Input!B13</f>
        <v>1</v>
      </c>
      <c r="C14" s="56">
        <f>Input!C13</f>
        <v>10</v>
      </c>
      <c r="D14" s="56">
        <f>Input!D13</f>
        <v>2</v>
      </c>
      <c r="E14" s="56">
        <f>Input!E13</f>
        <v>1</v>
      </c>
      <c r="F14" s="56">
        <f>Input!F13</f>
        <v>37.052827843380982</v>
      </c>
      <c r="G14" s="56">
        <f>Input!G13</f>
        <v>0</v>
      </c>
      <c r="H14" s="79" t="str">
        <f>Input!H13</f>
        <v>21</v>
      </c>
      <c r="I14" s="80">
        <f>Input!I13</f>
        <v>10819.425730267249</v>
      </c>
      <c r="J14" s="88">
        <f t="shared" si="0"/>
        <v>13411.228004488305</v>
      </c>
      <c r="K14" s="75">
        <f>TOC_calc!J13</f>
        <v>13165.177563718742</v>
      </c>
      <c r="L14" s="47">
        <f>GR_calc!J13</f>
        <v>605.09985681275464</v>
      </c>
      <c r="M14" s="75">
        <f>SUM(Externality_calc!Q13:W13)</f>
        <v>851.15029758231765</v>
      </c>
      <c r="P14">
        <f t="shared" si="1"/>
        <v>37.052827843380982</v>
      </c>
      <c r="Q14">
        <f t="shared" si="2"/>
        <v>0</v>
      </c>
      <c r="R14">
        <f t="shared" si="3"/>
        <v>0</v>
      </c>
      <c r="S14">
        <f t="shared" si="4"/>
        <v>0</v>
      </c>
      <c r="U14">
        <f t="shared" si="5"/>
        <v>0</v>
      </c>
      <c r="V14">
        <f t="shared" si="6"/>
        <v>37.052827843380982</v>
      </c>
    </row>
    <row r="15" spans="2:22">
      <c r="B15" s="56">
        <f>Input!B14</f>
        <v>1</v>
      </c>
      <c r="C15" s="56">
        <f>Input!C14</f>
        <v>11</v>
      </c>
      <c r="D15" s="56">
        <f>Input!D14</f>
        <v>2</v>
      </c>
      <c r="E15" s="56">
        <f>Input!E14</f>
        <v>1</v>
      </c>
      <c r="F15" s="56">
        <f>Input!F14</f>
        <v>21.385954008701056</v>
      </c>
      <c r="G15" s="56">
        <f>Input!G14</f>
        <v>0</v>
      </c>
      <c r="H15" s="79" t="str">
        <f>Input!H14</f>
        <v>21</v>
      </c>
      <c r="I15" s="80">
        <f>Input!I14</f>
        <v>6244.6985705407087</v>
      </c>
      <c r="J15" s="88">
        <f t="shared" si="0"/>
        <v>11392.563514952573</v>
      </c>
      <c r="K15" s="75">
        <f>TOC_calc!J14</f>
        <v>11250.549430835685</v>
      </c>
      <c r="L15" s="47">
        <f>GR_calc!J14</f>
        <v>349.24831549073912</v>
      </c>
      <c r="M15" s="75">
        <f>SUM(Externality_calc!Q14:W14)</f>
        <v>491.26239960762763</v>
      </c>
      <c r="P15">
        <f t="shared" si="1"/>
        <v>21.385954008701056</v>
      </c>
      <c r="Q15">
        <f t="shared" si="2"/>
        <v>0</v>
      </c>
      <c r="R15">
        <f t="shared" si="3"/>
        <v>0</v>
      </c>
      <c r="S15">
        <f t="shared" si="4"/>
        <v>0</v>
      </c>
      <c r="U15">
        <f t="shared" si="5"/>
        <v>0</v>
      </c>
      <c r="V15">
        <f t="shared" si="6"/>
        <v>21.385954008701056</v>
      </c>
    </row>
    <row r="16" spans="2:22">
      <c r="B16" s="56">
        <f>Input!B15</f>
        <v>4</v>
      </c>
      <c r="C16" s="56">
        <f>Input!C15</f>
        <v>12</v>
      </c>
      <c r="D16" s="56">
        <f>Input!D15</f>
        <v>2</v>
      </c>
      <c r="E16" s="56">
        <f>Input!E15</f>
        <v>1</v>
      </c>
      <c r="F16" s="56">
        <f>Input!F15</f>
        <v>30.044748290863893</v>
      </c>
      <c r="G16" s="56">
        <f>Input!G15</f>
        <v>0</v>
      </c>
      <c r="H16" s="79" t="str">
        <f>Input!H15</f>
        <v>21</v>
      </c>
      <c r="I16" s="80">
        <f>Input!I15</f>
        <v>8773.0665009322565</v>
      </c>
      <c r="J16" s="88">
        <f t="shared" si="0"/>
        <v>12508.242413247233</v>
      </c>
      <c r="K16" s="75">
        <f>TOC_calc!J15</f>
        <v>12308.72933988546</v>
      </c>
      <c r="L16" s="47">
        <f>GR_calc!J15</f>
        <v>490.65277731628339</v>
      </c>
      <c r="M16" s="75">
        <f>SUM(Externality_calc!Q15:W15)</f>
        <v>690.16585067805681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30.044748290863893</v>
      </c>
      <c r="U16">
        <f t="shared" si="5"/>
        <v>0</v>
      </c>
      <c r="V16">
        <f t="shared" si="6"/>
        <v>30.044748290863893</v>
      </c>
    </row>
    <row r="17" spans="2:22">
      <c r="B17" s="56">
        <f>Input!B16</f>
        <v>4</v>
      </c>
      <c r="C17" s="56">
        <f>Input!C16</f>
        <v>13</v>
      </c>
      <c r="D17" s="56">
        <f>Input!D16</f>
        <v>2</v>
      </c>
      <c r="E17" s="56">
        <f>Input!E16</f>
        <v>1</v>
      </c>
      <c r="F17" s="56">
        <f>Input!F16</f>
        <v>43.387197016780611</v>
      </c>
      <c r="G17" s="56">
        <f>Input!G16</f>
        <v>0</v>
      </c>
      <c r="H17" s="79" t="str">
        <f>Input!H16</f>
        <v>21</v>
      </c>
      <c r="I17" s="80">
        <f>Input!I16</f>
        <v>12669.06152889994</v>
      </c>
      <c r="J17" s="88">
        <f t="shared" si="0"/>
        <v>14227.4065381819</v>
      </c>
      <c r="K17" s="75">
        <f>TOC_calc!J16</f>
        <v>13939.292524459146</v>
      </c>
      <c r="L17" s="47">
        <f>GR_calc!J16</f>
        <v>708.5447516538361</v>
      </c>
      <c r="M17" s="75">
        <f>SUM(Externality_calc!Q16:W16)</f>
        <v>996.65876537659074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43.387197016780611</v>
      </c>
      <c r="U17">
        <f t="shared" si="5"/>
        <v>0</v>
      </c>
      <c r="V17">
        <f t="shared" si="6"/>
        <v>43.387197016780611</v>
      </c>
    </row>
    <row r="18" spans="2:22">
      <c r="B18" s="56">
        <f>Input!B17</f>
        <v>4</v>
      </c>
      <c r="C18" s="56">
        <f>Input!C17</f>
        <v>14</v>
      </c>
      <c r="D18" s="56">
        <f>Input!D17</f>
        <v>2</v>
      </c>
      <c r="E18" s="56">
        <f>Input!E17</f>
        <v>1</v>
      </c>
      <c r="F18" s="56">
        <f>Input!F17</f>
        <v>29.845866998135484</v>
      </c>
      <c r="G18" s="56">
        <f>Input!G17</f>
        <v>0</v>
      </c>
      <c r="H18" s="79" t="str">
        <f>Input!H17</f>
        <v>21</v>
      </c>
      <c r="I18" s="80">
        <f>Input!I17</f>
        <v>8714.9931634555614</v>
      </c>
      <c r="J18" s="88">
        <f t="shared" si="0"/>
        <v>12482.616713602223</v>
      </c>
      <c r="K18" s="75">
        <f>TOC_calc!J17</f>
        <v>12284.42431757022</v>
      </c>
      <c r="L18" s="47">
        <f>GR_calc!J17</f>
        <v>487.40489992723838</v>
      </c>
      <c r="M18" s="75">
        <f>SUM(Externality_calc!Q17:W17)</f>
        <v>685.59729595924125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29.845866998135484</v>
      </c>
      <c r="U18">
        <f t="shared" si="5"/>
        <v>0</v>
      </c>
      <c r="V18">
        <f t="shared" si="6"/>
        <v>29.845866998135484</v>
      </c>
    </row>
    <row r="19" spans="2:22">
      <c r="B19" s="56">
        <f>Input!B18</f>
        <v>4</v>
      </c>
      <c r="C19" s="56">
        <f>Input!C18</f>
        <v>15</v>
      </c>
      <c r="D19" s="56">
        <f>Input!D18</f>
        <v>2</v>
      </c>
      <c r="E19" s="56">
        <f>Input!E18</f>
        <v>1</v>
      </c>
      <c r="F19" s="56">
        <f>Input!F18</f>
        <v>3.175264139216905</v>
      </c>
      <c r="G19" s="56">
        <f>Input!G18</f>
        <v>0</v>
      </c>
      <c r="H19" s="79" t="str">
        <f>Input!H18</f>
        <v>21</v>
      </c>
      <c r="I19" s="80">
        <f>Input!I18</f>
        <v>927.17712865133626</v>
      </c>
      <c r="J19" s="88">
        <f t="shared" si="0"/>
        <v>9046.1303108948759</v>
      </c>
      <c r="K19" s="75">
        <f>TOC_calc!J18</f>
        <v>9025.0448719017586</v>
      </c>
      <c r="L19" s="47">
        <f>GR_calc!J18</f>
        <v>51.854392439470686</v>
      </c>
      <c r="M19" s="75">
        <f>SUM(Externality_calc!Q18:W18)</f>
        <v>72.939831432588477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3.175264139216905</v>
      </c>
      <c r="U19">
        <f t="shared" si="5"/>
        <v>0</v>
      </c>
      <c r="V19">
        <f t="shared" si="6"/>
        <v>3.175264139216905</v>
      </c>
    </row>
    <row r="20" spans="2:22">
      <c r="B20" s="56">
        <f>Input!B19</f>
        <v>2</v>
      </c>
      <c r="C20" s="56">
        <f>Input!C19</f>
        <v>16</v>
      </c>
      <c r="D20" s="56">
        <f>Input!D19</f>
        <v>2</v>
      </c>
      <c r="E20" s="56">
        <f>Input!E19</f>
        <v>2</v>
      </c>
      <c r="F20" s="56">
        <f>Input!F19</f>
        <v>41.299564947172158</v>
      </c>
      <c r="G20" s="56">
        <f>Input!G19</f>
        <v>0</v>
      </c>
      <c r="H20" s="79" t="str">
        <f>Input!H19</f>
        <v>22</v>
      </c>
      <c r="I20" s="80">
        <f>Input!I19</f>
        <v>12059.47296457427</v>
      </c>
      <c r="J20" s="88">
        <f t="shared" si="0"/>
        <v>18312.735564117338</v>
      </c>
      <c r="K20" s="75">
        <f>TOC_calc!J19</f>
        <v>18124.634219356438</v>
      </c>
      <c r="L20" s="47">
        <f>GR_calc!J19</f>
        <v>117.54531160544498</v>
      </c>
      <c r="M20" s="75">
        <f>SUM(Externality_calc!Q19:W19)</f>
        <v>305.64665636634635</v>
      </c>
      <c r="P20">
        <f t="shared" si="1"/>
        <v>0</v>
      </c>
      <c r="Q20">
        <f t="shared" si="2"/>
        <v>41.299564947172158</v>
      </c>
      <c r="R20">
        <f t="shared" si="3"/>
        <v>0</v>
      </c>
      <c r="S20">
        <f t="shared" si="4"/>
        <v>0</v>
      </c>
      <c r="U20">
        <f t="shared" si="5"/>
        <v>41.299564947172158</v>
      </c>
      <c r="V20">
        <f t="shared" si="6"/>
        <v>0</v>
      </c>
    </row>
    <row r="21" spans="2:22">
      <c r="B21" s="56">
        <f>Input!B20</f>
        <v>2</v>
      </c>
      <c r="C21" s="56">
        <f>Input!C20</f>
        <v>17</v>
      </c>
      <c r="D21" s="56">
        <f>Input!D20</f>
        <v>2</v>
      </c>
      <c r="E21" s="56">
        <f>Input!E20</f>
        <v>2</v>
      </c>
      <c r="F21" s="56">
        <f>Input!F20</f>
        <v>13.436295835922934</v>
      </c>
      <c r="G21" s="56">
        <f>Input!G20</f>
        <v>0</v>
      </c>
      <c r="H21" s="79" t="str">
        <f>Input!H20</f>
        <v>22</v>
      </c>
      <c r="I21" s="80">
        <f>Input!I20</f>
        <v>3923.3983840894966</v>
      </c>
      <c r="J21" s="88">
        <f t="shared" si="0"/>
        <v>15900.320750036159</v>
      </c>
      <c r="K21" s="75">
        <f>TOC_calc!J20</f>
        <v>15839.124335047882</v>
      </c>
      <c r="L21" s="47">
        <f>GR_calc!J20</f>
        <v>38.241893900740621</v>
      </c>
      <c r="M21" s="75">
        <f>SUM(Externality_calc!Q20:W20)</f>
        <v>99.438308889016596</v>
      </c>
      <c r="P21">
        <f t="shared" si="1"/>
        <v>0</v>
      </c>
      <c r="Q21">
        <f t="shared" si="2"/>
        <v>13.436295835922934</v>
      </c>
      <c r="R21">
        <f t="shared" si="3"/>
        <v>0</v>
      </c>
      <c r="S21">
        <f t="shared" si="4"/>
        <v>0</v>
      </c>
      <c r="U21">
        <f t="shared" si="5"/>
        <v>13.436295835922934</v>
      </c>
      <c r="V21">
        <f t="shared" si="6"/>
        <v>0</v>
      </c>
    </row>
    <row r="22" spans="2:22">
      <c r="B22" s="56">
        <f>Input!B21</f>
        <v>3</v>
      </c>
      <c r="C22" s="56">
        <f>Input!C21</f>
        <v>18</v>
      </c>
      <c r="D22" s="56">
        <f>Input!D21</f>
        <v>2</v>
      </c>
      <c r="E22" s="56">
        <f>Input!E21</f>
        <v>2</v>
      </c>
      <c r="F22" s="56">
        <f>Input!F21</f>
        <v>43.687383467992547</v>
      </c>
      <c r="G22" s="56">
        <f>Input!G21</f>
        <v>0</v>
      </c>
      <c r="H22" s="79" t="str">
        <f>Input!H21</f>
        <v>22</v>
      </c>
      <c r="I22" s="80">
        <f>Input!I21</f>
        <v>12756.715972653823</v>
      </c>
      <c r="J22" s="88">
        <f t="shared" si="0"/>
        <v>18519.474003528918</v>
      </c>
      <c r="K22" s="75">
        <f>TOC_calc!J21</f>
        <v>18320.49719614787</v>
      </c>
      <c r="L22" s="47">
        <f>GR_calc!J21</f>
        <v>124.34143336716595</v>
      </c>
      <c r="M22" s="75">
        <f>SUM(Externality_calc!Q21:W21)</f>
        <v>323.31824074821424</v>
      </c>
      <c r="P22">
        <f t="shared" si="1"/>
        <v>0</v>
      </c>
      <c r="Q22">
        <f t="shared" si="2"/>
        <v>0</v>
      </c>
      <c r="R22">
        <f t="shared" si="3"/>
        <v>43.687383467992547</v>
      </c>
      <c r="S22">
        <f t="shared" si="4"/>
        <v>0</v>
      </c>
      <c r="U22">
        <f t="shared" si="5"/>
        <v>43.687383467992547</v>
      </c>
      <c r="V22">
        <f t="shared" si="6"/>
        <v>0</v>
      </c>
    </row>
    <row r="23" spans="2:22">
      <c r="B23" s="56">
        <f>Input!B22</f>
        <v>3</v>
      </c>
      <c r="C23" s="56">
        <f>Input!C22</f>
        <v>19</v>
      </c>
      <c r="D23" s="56">
        <f>Input!D22</f>
        <v>2</v>
      </c>
      <c r="E23" s="56">
        <f>Input!E22</f>
        <v>2</v>
      </c>
      <c r="F23" s="56">
        <f>Input!F22</f>
        <v>15.333747669359852</v>
      </c>
      <c r="G23" s="56">
        <f>Input!G22</f>
        <v>0</v>
      </c>
      <c r="H23" s="79" t="str">
        <f>Input!H22</f>
        <v>22</v>
      </c>
      <c r="I23" s="80">
        <f>Input!I22</f>
        <v>4477.454319453077</v>
      </c>
      <c r="J23" s="88">
        <f t="shared" si="0"/>
        <v>16064.603013316622</v>
      </c>
      <c r="K23" s="75">
        <f>TOC_calc!J22</f>
        <v>15994.764540186934</v>
      </c>
      <c r="L23" s="47">
        <f>GR_calc!J22</f>
        <v>43.642351927428308</v>
      </c>
      <c r="M23" s="75">
        <f>SUM(Externality_calc!Q22:W22)</f>
        <v>113.48082505711723</v>
      </c>
      <c r="P23">
        <f t="shared" si="1"/>
        <v>0</v>
      </c>
      <c r="Q23">
        <f t="shared" si="2"/>
        <v>0</v>
      </c>
      <c r="R23">
        <f t="shared" si="3"/>
        <v>15.333747669359852</v>
      </c>
      <c r="S23">
        <f t="shared" si="4"/>
        <v>0</v>
      </c>
      <c r="U23">
        <f t="shared" si="5"/>
        <v>15.333747669359852</v>
      </c>
      <c r="V23">
        <f t="shared" si="6"/>
        <v>0</v>
      </c>
    </row>
    <row r="24" spans="2:22">
      <c r="B24" s="56">
        <f>Input!B23</f>
        <v>1</v>
      </c>
      <c r="C24" s="56">
        <f>Input!C23</f>
        <v>20</v>
      </c>
      <c r="D24" s="56">
        <f>Input!D23</f>
        <v>2</v>
      </c>
      <c r="E24" s="56">
        <f>Input!E23</f>
        <v>2</v>
      </c>
      <c r="F24" s="56">
        <f>Input!F23</f>
        <v>32.949658172778122</v>
      </c>
      <c r="G24" s="56">
        <f>Input!G23</f>
        <v>0</v>
      </c>
      <c r="H24" s="79" t="str">
        <f>Input!H23</f>
        <v>22</v>
      </c>
      <c r="I24" s="80">
        <f>Input!I23</f>
        <v>9621.3001864512116</v>
      </c>
      <c r="J24" s="88">
        <f t="shared" si="0"/>
        <v>17589.796747486791</v>
      </c>
      <c r="K24" s="75">
        <f>TOC_calc!J23</f>
        <v>17439.72555376745</v>
      </c>
      <c r="L24" s="47">
        <f>GR_calc!J23</f>
        <v>93.780112264289031</v>
      </c>
      <c r="M24" s="75">
        <f>SUM(Externality_calc!Q23:W23)</f>
        <v>243.85130598363028</v>
      </c>
      <c r="P24">
        <f t="shared" si="1"/>
        <v>32.949658172778122</v>
      </c>
      <c r="Q24">
        <f t="shared" si="2"/>
        <v>0</v>
      </c>
      <c r="R24">
        <f t="shared" si="3"/>
        <v>0</v>
      </c>
      <c r="S24">
        <f t="shared" si="4"/>
        <v>0</v>
      </c>
      <c r="U24">
        <f t="shared" si="5"/>
        <v>32.949658172778122</v>
      </c>
      <c r="V24">
        <f t="shared" si="6"/>
        <v>0</v>
      </c>
    </row>
    <row r="25" spans="2:22">
      <c r="B25" s="56">
        <f>Input!B24</f>
        <v>1</v>
      </c>
      <c r="C25" s="56">
        <f>Input!C24</f>
        <v>21</v>
      </c>
      <c r="D25" s="56">
        <f>Input!D24</f>
        <v>2</v>
      </c>
      <c r="E25" s="56">
        <f>Input!E24</f>
        <v>2</v>
      </c>
      <c r="F25" s="56">
        <f>Input!F24</f>
        <v>31.065879428216281</v>
      </c>
      <c r="G25" s="56">
        <f>Input!G24</f>
        <v>0</v>
      </c>
      <c r="H25" s="79" t="str">
        <f>Input!H24</f>
        <v>22</v>
      </c>
      <c r="I25" s="80">
        <f>Input!I24</f>
        <v>9071.2367930391538</v>
      </c>
      <c r="J25" s="88">
        <f t="shared" ref="J25:J28" si="7">K25-L25+M25</f>
        <v>17426.698306607956</v>
      </c>
      <c r="K25" s="75">
        <f>TOC_calc!J24</f>
        <v>17285.206896126943</v>
      </c>
      <c r="L25" s="47">
        <f>GR_calc!J24</f>
        <v>88.418570083191625</v>
      </c>
      <c r="M25" s="75">
        <f>SUM(Externality_calc!Q24:W24)</f>
        <v>229.9099805642025</v>
      </c>
      <c r="P25">
        <f t="shared" si="1"/>
        <v>31.065879428216281</v>
      </c>
      <c r="Q25">
        <f t="shared" si="2"/>
        <v>0</v>
      </c>
      <c r="R25">
        <f t="shared" si="3"/>
        <v>0</v>
      </c>
      <c r="S25">
        <f t="shared" si="4"/>
        <v>0</v>
      </c>
      <c r="U25">
        <f t="shared" si="5"/>
        <v>31.065879428216281</v>
      </c>
      <c r="V25">
        <f t="shared" si="6"/>
        <v>0</v>
      </c>
    </row>
    <row r="26" spans="2:22">
      <c r="B26" s="56">
        <f>Input!B25</f>
        <v>1</v>
      </c>
      <c r="C26" s="56">
        <f>Input!C25</f>
        <v>22</v>
      </c>
      <c r="D26" s="56">
        <f>Input!D25</f>
        <v>2</v>
      </c>
      <c r="E26" s="56">
        <f>Input!E25</f>
        <v>2</v>
      </c>
      <c r="F26" s="56">
        <f>Input!F25</f>
        <v>9.1559975139838414</v>
      </c>
      <c r="G26" s="56">
        <f>Input!G25</f>
        <v>0</v>
      </c>
      <c r="H26" s="79" t="str">
        <f>Input!H25</f>
        <v>22</v>
      </c>
      <c r="I26" s="80">
        <f>Input!I25</f>
        <v>2673.5512740832819</v>
      </c>
      <c r="J26" s="88">
        <f t="shared" si="7"/>
        <v>15529.730528217433</v>
      </c>
      <c r="K26" s="75">
        <f>TOC_calc!J25</f>
        <v>15488.028988571414</v>
      </c>
      <c r="L26" s="47">
        <f>GR_calc!J25</f>
        <v>26.059465328910257</v>
      </c>
      <c r="M26" s="75">
        <f>SUM(Externality_calc!Q25:W25)</f>
        <v>67.761004974929122</v>
      </c>
      <c r="P26">
        <f t="shared" si="1"/>
        <v>9.1559975139838414</v>
      </c>
      <c r="Q26">
        <f t="shared" si="2"/>
        <v>0</v>
      </c>
      <c r="R26">
        <f t="shared" si="3"/>
        <v>0</v>
      </c>
      <c r="S26">
        <f t="shared" si="4"/>
        <v>0</v>
      </c>
      <c r="U26">
        <f t="shared" si="5"/>
        <v>9.1559975139838414</v>
      </c>
      <c r="V26">
        <f t="shared" si="6"/>
        <v>0</v>
      </c>
    </row>
    <row r="27" spans="2:22">
      <c r="B27" s="56">
        <f>Input!B26</f>
        <v>4</v>
      </c>
      <c r="C27" s="56">
        <f>Input!C26</f>
        <v>23</v>
      </c>
      <c r="D27" s="56">
        <f>Input!D26</f>
        <v>2</v>
      </c>
      <c r="E27" s="56">
        <f>Input!E26</f>
        <v>2</v>
      </c>
      <c r="F27" s="56">
        <f>Input!F26</f>
        <v>20.142324425108765</v>
      </c>
      <c r="G27" s="56">
        <f>Input!G26</f>
        <v>0</v>
      </c>
      <c r="H27" s="79" t="str">
        <f>Input!H26</f>
        <v>22</v>
      </c>
      <c r="I27" s="80">
        <f>Input!I26</f>
        <v>5881.5587321317598</v>
      </c>
      <c r="J27" s="88">
        <f t="shared" si="7"/>
        <v>16480.93182792552</v>
      </c>
      <c r="K27" s="75">
        <f>TOC_calc!J26</f>
        <v>16389.192403652658</v>
      </c>
      <c r="L27" s="47">
        <f>GR_calc!J26</f>
        <v>57.328347260701371</v>
      </c>
      <c r="M27" s="75">
        <f>SUM(Externality_calc!Q26:W26)</f>
        <v>149.06777153356489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20.142324425108765</v>
      </c>
      <c r="U27">
        <f t="shared" si="5"/>
        <v>20.142324425108765</v>
      </c>
      <c r="V27">
        <f t="shared" si="6"/>
        <v>0</v>
      </c>
    </row>
    <row r="28" spans="2:22">
      <c r="B28" s="56">
        <f>Input!B27</f>
        <v>4</v>
      </c>
      <c r="C28" s="56">
        <f>Input!C27</f>
        <v>24</v>
      </c>
      <c r="D28" s="56">
        <f>Input!D27</f>
        <v>2</v>
      </c>
      <c r="E28" s="56">
        <f>Input!E27</f>
        <v>2</v>
      </c>
      <c r="F28" s="56">
        <f>Input!F27</f>
        <v>36.979490366687386</v>
      </c>
      <c r="G28" s="56">
        <f>Input!G27</f>
        <v>0</v>
      </c>
      <c r="H28" s="79" t="str">
        <f>Input!H27</f>
        <v>22</v>
      </c>
      <c r="I28" s="80">
        <f>Input!I27</f>
        <v>10798.011187072718</v>
      </c>
      <c r="J28" s="88">
        <f t="shared" si="7"/>
        <v>17938.70149531206</v>
      </c>
      <c r="K28" s="75">
        <f>TOC_calc!J27</f>
        <v>17770.276189247837</v>
      </c>
      <c r="L28" s="47">
        <f>GR_calc!J27</f>
        <v>105.24967330098835</v>
      </c>
      <c r="M28" s="75">
        <f>SUM(Externality_calc!Q27:W27)</f>
        <v>273.67497936521062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36.979490366687386</v>
      </c>
      <c r="U28">
        <f t="shared" si="5"/>
        <v>36.979490366687386</v>
      </c>
      <c r="V28">
        <f t="shared" si="6"/>
        <v>0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397-6DB8-457A-97F4-69C23F75D0C2}">
  <sheetPr>
    <tabColor rgb="FFFF0000"/>
  </sheetPr>
  <dimension ref="A1:Y21"/>
  <sheetViews>
    <sheetView zoomScale="55" zoomScaleNormal="55" workbookViewId="0"/>
  </sheetViews>
  <sheetFormatPr defaultRowHeight="18"/>
  <cols>
    <col min="9" max="14" width="14.58203125" customWidth="1"/>
    <col min="15" max="17" width="14.58203125" style="93" customWidth="1"/>
    <col min="18" max="25" width="14.58203125" customWidth="1"/>
  </cols>
  <sheetData>
    <row r="1" spans="1:25" ht="54">
      <c r="A1" s="13" t="s">
        <v>0</v>
      </c>
      <c r="B1" s="13" t="s">
        <v>1</v>
      </c>
      <c r="C1" s="13" t="s">
        <v>21</v>
      </c>
      <c r="D1" s="13" t="s">
        <v>22</v>
      </c>
      <c r="E1" s="13" t="s">
        <v>24</v>
      </c>
      <c r="F1" s="13" t="s">
        <v>93</v>
      </c>
      <c r="G1" s="13" t="s">
        <v>23</v>
      </c>
      <c r="H1" s="13" t="s">
        <v>30</v>
      </c>
      <c r="I1" s="89" t="s">
        <v>33</v>
      </c>
      <c r="J1" s="90" t="s">
        <v>29</v>
      </c>
      <c r="K1" s="90" t="s">
        <v>100</v>
      </c>
      <c r="L1" s="90" t="s">
        <v>26</v>
      </c>
      <c r="M1" s="90" t="s">
        <v>27</v>
      </c>
      <c r="N1" s="90" t="s">
        <v>28</v>
      </c>
      <c r="O1" s="92" t="s">
        <v>104</v>
      </c>
      <c r="P1" s="92" t="s">
        <v>101</v>
      </c>
      <c r="Q1" s="92" t="s">
        <v>103</v>
      </c>
      <c r="R1" s="63" t="s">
        <v>108</v>
      </c>
      <c r="S1" s="63" t="s">
        <v>81</v>
      </c>
      <c r="T1" s="64" t="s">
        <v>82</v>
      </c>
      <c r="U1" s="64" t="s">
        <v>83</v>
      </c>
      <c r="V1" s="64" t="s">
        <v>84</v>
      </c>
      <c r="W1" s="64" t="s">
        <v>85</v>
      </c>
      <c r="X1" s="64" t="s">
        <v>86</v>
      </c>
      <c r="Y1" s="64" t="s">
        <v>87</v>
      </c>
    </row>
    <row r="2" spans="1:25">
      <c r="A2" s="56">
        <f>Input!B4</f>
        <v>2</v>
      </c>
      <c r="B2" s="56">
        <f>Input!C4</f>
        <v>1</v>
      </c>
      <c r="C2" s="56">
        <f>Input!D4</f>
        <v>2</v>
      </c>
      <c r="D2" s="56">
        <f>Input!E4</f>
        <v>1</v>
      </c>
      <c r="E2" s="56">
        <f>Input!F4</f>
        <v>34.936606587942819</v>
      </c>
      <c r="F2" s="56">
        <f>Input!G4</f>
        <v>0</v>
      </c>
      <c r="G2" s="56" t="str">
        <f>Input!H4</f>
        <v>21</v>
      </c>
      <c r="H2" s="16">
        <f>E2*365*0.8</f>
        <v>10201.489123679305</v>
      </c>
      <c r="I2" s="91">
        <f>TOC_calc!J4</f>
        <v>12906.556935645636</v>
      </c>
      <c r="J2" s="91">
        <f>TOC_calc!K4</f>
        <v>7600</v>
      </c>
      <c r="K2" s="91">
        <f>TOC_calc!L4</f>
        <v>0</v>
      </c>
      <c r="L2" s="91">
        <f>TOC_calc!M4</f>
        <v>2688.5242086427947</v>
      </c>
      <c r="M2" s="91">
        <f>TOC_calc!N4</f>
        <v>1581.032727002842</v>
      </c>
      <c r="N2" s="91">
        <f>TOC_calc!O4</f>
        <v>1037</v>
      </c>
      <c r="O2" s="17">
        <f>GR_calc!J4</f>
        <v>570.54041146994825</v>
      </c>
      <c r="P2" s="17">
        <f>GR_calc!K4</f>
        <v>570.54041146994825</v>
      </c>
      <c r="Q2" s="17">
        <f>GR_calc!L4</f>
        <v>0</v>
      </c>
      <c r="R2" s="37">
        <f>SUM(S2:Y2)</f>
        <v>802.53802002742145</v>
      </c>
      <c r="S2" s="37">
        <f>Externality_calc!Q4</f>
        <v>463.31172955753254</v>
      </c>
      <c r="T2" s="37">
        <f>Externality_calc!R4</f>
        <v>0</v>
      </c>
      <c r="U2" s="37">
        <f>Externality_calc!S4</f>
        <v>103.35437224143544</v>
      </c>
      <c r="V2" s="37">
        <f>Externality_calc!T4</f>
        <v>34.257848204744498</v>
      </c>
      <c r="W2" s="37">
        <f>Externality_calc!U4</f>
        <v>54.066215063640747</v>
      </c>
      <c r="X2" s="37">
        <f>Externality_calc!V4</f>
        <v>59.357524725619044</v>
      </c>
      <c r="Y2" s="37">
        <f>Externality_calc!W4</f>
        <v>88.190330234449192</v>
      </c>
    </row>
    <row r="3" spans="1:25">
      <c r="A3" s="56">
        <f>Input!B5</f>
        <v>2</v>
      </c>
      <c r="B3" s="56">
        <f>Input!C5</f>
        <v>2</v>
      </c>
      <c r="C3" s="56">
        <f>Input!D5</f>
        <v>2</v>
      </c>
      <c r="D3" s="56">
        <f>Input!E5</f>
        <v>1</v>
      </c>
      <c r="E3" s="56">
        <f>Input!F5</f>
        <v>46.888129272840274</v>
      </c>
      <c r="F3" s="56">
        <f>Input!G5</f>
        <v>0</v>
      </c>
      <c r="G3" s="56" t="str">
        <f>Input!H5</f>
        <v>21</v>
      </c>
      <c r="H3" s="16">
        <f>E3*365*0.8</f>
        <v>13691.33374766936</v>
      </c>
      <c r="I3" s="91">
        <f>TOC_calc!J5</f>
        <v>14367.136870402108</v>
      </c>
      <c r="J3" s="91">
        <f>TOC_calc!K5</f>
        <v>7600</v>
      </c>
      <c r="K3" s="91">
        <f>TOC_calc!L5</f>
        <v>0</v>
      </c>
      <c r="L3" s="91">
        <f>TOC_calc!M5</f>
        <v>3608.2459906540894</v>
      </c>
      <c r="M3" s="91">
        <f>TOC_calc!N5</f>
        <v>2121.890879748019</v>
      </c>
      <c r="N3" s="91">
        <f>TOC_calc!O5</f>
        <v>1037</v>
      </c>
      <c r="O3" s="17">
        <f>GR_calc!J5</f>
        <v>765.71754331786781</v>
      </c>
      <c r="P3" s="17">
        <f>GR_calc!K5</f>
        <v>765.71754331786781</v>
      </c>
      <c r="Q3" s="17">
        <f>GR_calc!L5</f>
        <v>0</v>
      </c>
      <c r="R3" s="37">
        <f t="shared" ref="R3:R21" si="0">SUM(S3:Y3)</f>
        <v>1077.0796051612394</v>
      </c>
      <c r="S3" s="37">
        <f>Externality_calc!Q5</f>
        <v>621.80682071778642</v>
      </c>
      <c r="T3" s="37">
        <f>Externality_calc!R5</f>
        <v>0</v>
      </c>
      <c r="U3" s="37">
        <f>Externality_calc!S5</f>
        <v>138.71104379788684</v>
      </c>
      <c r="V3" s="37">
        <f>Externality_calc!T5</f>
        <v>45.977173289284309</v>
      </c>
      <c r="W3" s="37">
        <f>Externality_calc!U5</f>
        <v>72.561817783186257</v>
      </c>
      <c r="X3" s="37">
        <f>Externality_calc!V5</f>
        <v>79.663240493744809</v>
      </c>
      <c r="Y3" s="37">
        <f>Externality_calc!W5</f>
        <v>118.35950907935087</v>
      </c>
    </row>
    <row r="4" spans="1:25">
      <c r="A4" s="56">
        <f>Input!B6</f>
        <v>2</v>
      </c>
      <c r="B4" s="56">
        <f>Input!C6</f>
        <v>3</v>
      </c>
      <c r="C4" s="56">
        <f>Input!D6</f>
        <v>2</v>
      </c>
      <c r="D4" s="56">
        <f>Input!E6</f>
        <v>1</v>
      </c>
      <c r="E4" s="56">
        <f>Input!F6</f>
        <v>47.781230577998755</v>
      </c>
      <c r="F4" s="56">
        <f>Input!G6</f>
        <v>0</v>
      </c>
      <c r="G4" s="56" t="str">
        <f>Input!H6</f>
        <v>21</v>
      </c>
      <c r="H4" s="16">
        <f>E4*365*0.8</f>
        <v>13952.119328775636</v>
      </c>
      <c r="I4" s="91">
        <f>TOC_calc!J6</f>
        <v>14476.281611236485</v>
      </c>
      <c r="J4" s="91">
        <f>TOC_calc!K6</f>
        <v>7600</v>
      </c>
      <c r="K4" s="91">
        <f>TOC_calc!L6</f>
        <v>0</v>
      </c>
      <c r="L4" s="91">
        <f>TOC_calc!M6</f>
        <v>3676.9740302146838</v>
      </c>
      <c r="M4" s="91">
        <f>TOC_calc!N6</f>
        <v>2162.3075810218006</v>
      </c>
      <c r="N4" s="91">
        <f>TOC_calc!O6</f>
        <v>1037</v>
      </c>
      <c r="O4" s="17">
        <f>GR_calc!J6</f>
        <v>780.30254271804768</v>
      </c>
      <c r="P4" s="17">
        <f>GR_calc!K6</f>
        <v>780.30254271804768</v>
      </c>
      <c r="Q4" s="17">
        <f>GR_calc!L6</f>
        <v>0</v>
      </c>
      <c r="R4" s="37">
        <f t="shared" si="0"/>
        <v>1097.5952711954201</v>
      </c>
      <c r="S4" s="37">
        <f>Externality_calc!Q6</f>
        <v>633.65068166408298</v>
      </c>
      <c r="T4" s="37">
        <f>Externality_calc!R6</f>
        <v>0</v>
      </c>
      <c r="U4" s="37">
        <f>Externality_calc!S6</f>
        <v>141.35314140717549</v>
      </c>
      <c r="V4" s="37">
        <f>Externality_calc!T6</f>
        <v>46.852923166896566</v>
      </c>
      <c r="W4" s="37">
        <f>Externality_calc!U6</f>
        <v>73.943938485629658</v>
      </c>
      <c r="X4" s="37">
        <f>Externality_calc!V6</f>
        <v>81.18062549420226</v>
      </c>
      <c r="Y4" s="37">
        <f>Externality_calc!W6</f>
        <v>120.61396097743322</v>
      </c>
    </row>
    <row r="5" spans="1:25">
      <c r="A5" s="56">
        <f>Input!B7</f>
        <v>2</v>
      </c>
      <c r="B5" s="56">
        <f>Input!C7</f>
        <v>4</v>
      </c>
      <c r="C5" s="56">
        <f>Input!D7</f>
        <v>2</v>
      </c>
      <c r="D5" s="56">
        <f>Input!E7</f>
        <v>1</v>
      </c>
      <c r="E5" s="56">
        <f>Input!F7</f>
        <v>37.014916096954629</v>
      </c>
      <c r="F5" s="56">
        <f>Input!G7</f>
        <v>0</v>
      </c>
      <c r="G5" s="56" t="str">
        <f>Input!H7</f>
        <v>21</v>
      </c>
      <c r="H5" s="16">
        <f t="shared" ref="H5:H21" si="1">E5*365*0.8</f>
        <v>10808.355500310752</v>
      </c>
      <c r="I5" s="91">
        <f>TOC_calc!J7</f>
        <v>13160.544418839898</v>
      </c>
      <c r="J5" s="91">
        <f>TOC_calc!K7</f>
        <v>7600</v>
      </c>
      <c r="K5" s="91">
        <f>TOC_calc!L7</f>
        <v>0</v>
      </c>
      <c r="L5" s="91">
        <f>TOC_calc!M7</f>
        <v>2848.4591872723195</v>
      </c>
      <c r="M5" s="91">
        <f>TOC_calc!N7</f>
        <v>1675.0852315675779</v>
      </c>
      <c r="N5" s="91">
        <f>TOC_calc!O7</f>
        <v>1037</v>
      </c>
      <c r="O5" s="17">
        <f>GR_calc!J7</f>
        <v>604.48073018546791</v>
      </c>
      <c r="P5" s="17">
        <f>GR_calc!K7</f>
        <v>604.48073018546791</v>
      </c>
      <c r="Q5" s="17">
        <f>GR_calc!L7</f>
        <v>0</v>
      </c>
      <c r="R5" s="37">
        <f t="shared" si="0"/>
        <v>850.27941683904339</v>
      </c>
      <c r="S5" s="37">
        <f>Externality_calc!Q7</f>
        <v>490.87322642908163</v>
      </c>
      <c r="T5" s="37">
        <f>Externality_calc!R7</f>
        <v>0</v>
      </c>
      <c r="U5" s="37">
        <f>Externality_calc!S7</f>
        <v>109.50271907891717</v>
      </c>
      <c r="V5" s="37">
        <f>Externality_calc!T7</f>
        <v>36.295779722305653</v>
      </c>
      <c r="W5" s="37">
        <f>Externality_calc!U7</f>
        <v>57.282507081017769</v>
      </c>
      <c r="X5" s="37">
        <f>Externality_calc!V7</f>
        <v>62.888586271568741</v>
      </c>
      <c r="Y5" s="37">
        <f>Externality_calc!W7</f>
        <v>93.436598256152337</v>
      </c>
    </row>
    <row r="6" spans="1:25">
      <c r="A6" s="56">
        <f>Input!B8</f>
        <v>3</v>
      </c>
      <c r="B6" s="56">
        <f>Input!C8</f>
        <v>5</v>
      </c>
      <c r="C6" s="56">
        <f>Input!D8</f>
        <v>2</v>
      </c>
      <c r="D6" s="56">
        <f>Input!E8</f>
        <v>1</v>
      </c>
      <c r="E6" s="56">
        <f>Input!F8</f>
        <v>39.5052827843381</v>
      </c>
      <c r="F6" s="56">
        <f>Input!G8</f>
        <v>1</v>
      </c>
      <c r="G6" s="56" t="str">
        <f>Input!H8</f>
        <v>21</v>
      </c>
      <c r="H6" s="16">
        <f t="shared" si="1"/>
        <v>11535.542573026725</v>
      </c>
      <c r="I6" s="91">
        <f>TOC_calc!J8</f>
        <v>13064.888870143548</v>
      </c>
      <c r="J6" s="91">
        <f>TOC_calc!K8</f>
        <v>7600</v>
      </c>
      <c r="K6" s="91">
        <f>TOC_calc!L8</f>
        <v>-400</v>
      </c>
      <c r="L6" s="91">
        <f>TOC_calc!M8</f>
        <v>3040.1037624423284</v>
      </c>
      <c r="M6" s="91">
        <f>TOC_calc!N8</f>
        <v>1787.7851077012194</v>
      </c>
      <c r="N6" s="91">
        <f>TOC_calc!O8</f>
        <v>1037</v>
      </c>
      <c r="O6" s="17">
        <f>GR_calc!J8</f>
        <v>245.15024486641505</v>
      </c>
      <c r="P6" s="17">
        <f>GR_calc!K8</f>
        <v>645.15024486641505</v>
      </c>
      <c r="Q6" s="17">
        <f>GR_calc!L8</f>
        <v>400</v>
      </c>
      <c r="R6" s="37">
        <f t="shared" si="0"/>
        <v>907.48628795871105</v>
      </c>
      <c r="S6" s="37">
        <f>Externality_calc!Q8</f>
        <v>523.89921864328539</v>
      </c>
      <c r="T6" s="37">
        <f>Externality_calc!R8</f>
        <v>0</v>
      </c>
      <c r="U6" s="37">
        <f>Externality_calc!S8</f>
        <v>116.87007128519384</v>
      </c>
      <c r="V6" s="37">
        <f>Externality_calc!T8</f>
        <v>38.737762853545959</v>
      </c>
      <c r="W6" s="37">
        <f>Externality_calc!U8</f>
        <v>61.136479004950111</v>
      </c>
      <c r="X6" s="37">
        <f>Externality_calc!V8</f>
        <v>67.119735677854749</v>
      </c>
      <c r="Y6" s="37">
        <f>Externality_calc!W8</f>
        <v>99.723020493880938</v>
      </c>
    </row>
    <row r="7" spans="1:25">
      <c r="A7" s="56">
        <f>Input!B9</f>
        <v>3</v>
      </c>
      <c r="B7" s="56">
        <f>Input!C9</f>
        <v>6</v>
      </c>
      <c r="C7" s="56">
        <f>Input!D9</f>
        <v>2</v>
      </c>
      <c r="D7" s="56">
        <f>Input!E9</f>
        <v>1</v>
      </c>
      <c r="E7" s="56">
        <f>Input!F9</f>
        <v>50.448725916718459</v>
      </c>
      <c r="F7" s="56">
        <f>Input!G9</f>
        <v>0</v>
      </c>
      <c r="G7" s="56" t="str">
        <f>Input!H9</f>
        <v>21</v>
      </c>
      <c r="H7" s="16">
        <f t="shared" si="1"/>
        <v>14731.027967681792</v>
      </c>
      <c r="I7" s="91">
        <f>TOC_calc!J9</f>
        <v>14802.272723039645</v>
      </c>
      <c r="J7" s="91">
        <f>TOC_calc!K9</f>
        <v>7600</v>
      </c>
      <c r="K7" s="91">
        <f>TOC_calc!L9</f>
        <v>0</v>
      </c>
      <c r="L7" s="91">
        <f>TOC_calc!M9</f>
        <v>3882.249427426982</v>
      </c>
      <c r="M7" s="91">
        <f>TOC_calc!N9</f>
        <v>2283.0232956126642</v>
      </c>
      <c r="N7" s="91">
        <f>TOC_calc!O9</f>
        <v>1037</v>
      </c>
      <c r="O7" s="17">
        <f>GR_calc!J9</f>
        <v>823.86469819861316</v>
      </c>
      <c r="P7" s="17">
        <f>GR_calc!K9</f>
        <v>823.86469819861316</v>
      </c>
      <c r="Q7" s="17">
        <f>GR_calc!L9</f>
        <v>0</v>
      </c>
      <c r="R7" s="37">
        <f t="shared" si="0"/>
        <v>1158.871011361533</v>
      </c>
      <c r="S7" s="37">
        <f>Externality_calc!Q9</f>
        <v>669.02566508893017</v>
      </c>
      <c r="T7" s="37">
        <f>Externality_calc!R9</f>
        <v>0</v>
      </c>
      <c r="U7" s="37">
        <f>Externality_calc!S9</f>
        <v>149.24450044619212</v>
      </c>
      <c r="V7" s="37">
        <f>Externality_calc!T9</f>
        <v>49.468593643383564</v>
      </c>
      <c r="W7" s="37">
        <f>Externality_calc!U9</f>
        <v>78.072026206497554</v>
      </c>
      <c r="X7" s="37">
        <f>Externality_calc!V9</f>
        <v>85.712717645881725</v>
      </c>
      <c r="Y7" s="37">
        <f>Externality_calc!W9</f>
        <v>127.34750833064791</v>
      </c>
    </row>
    <row r="8" spans="1:25">
      <c r="A8" s="56">
        <f>Input!B10</f>
        <v>3</v>
      </c>
      <c r="B8" s="56">
        <f>Input!C10</f>
        <v>7</v>
      </c>
      <c r="C8" s="56">
        <f>Input!D10</f>
        <v>2</v>
      </c>
      <c r="D8" s="56">
        <f>Input!E10</f>
        <v>1</v>
      </c>
      <c r="E8" s="56">
        <f>Input!F10</f>
        <v>51.466128029832191</v>
      </c>
      <c r="F8" s="56">
        <f>Input!G10</f>
        <v>0</v>
      </c>
      <c r="G8" s="56" t="str">
        <f>Input!H10</f>
        <v>21</v>
      </c>
      <c r="H8" s="16">
        <f t="shared" si="1"/>
        <v>15028.109384711001</v>
      </c>
      <c r="I8" s="91">
        <f>TOC_calc!J10</f>
        <v>14926.608102821046</v>
      </c>
      <c r="J8" s="91">
        <f>TOC_calc!K10</f>
        <v>7600</v>
      </c>
      <c r="K8" s="91">
        <f>TOC_calc!L10</f>
        <v>0</v>
      </c>
      <c r="L8" s="91">
        <f>TOC_calc!M10</f>
        <v>3960.5429561400592</v>
      </c>
      <c r="M8" s="91">
        <f>TOC_calc!N10</f>
        <v>2329.0651466809873</v>
      </c>
      <c r="N8" s="91">
        <f>TOC_calc!O10</f>
        <v>1037</v>
      </c>
      <c r="O8" s="17">
        <f>GR_calc!J10</f>
        <v>840.47962096694607</v>
      </c>
      <c r="P8" s="17">
        <f>GR_calc!K10</f>
        <v>840.47962096694607</v>
      </c>
      <c r="Q8" s="17">
        <f>GR_calc!L10</f>
        <v>0</v>
      </c>
      <c r="R8" s="37">
        <f t="shared" si="0"/>
        <v>1182.2420240949737</v>
      </c>
      <c r="S8" s="37">
        <f>Externality_calc!Q10</f>
        <v>682.51794091988893</v>
      </c>
      <c r="T8" s="37">
        <f>Externality_calc!R10</f>
        <v>0</v>
      </c>
      <c r="U8" s="37">
        <f>Externality_calc!S10</f>
        <v>152.25432214863159</v>
      </c>
      <c r="V8" s="37">
        <f>Externality_calc!T10</f>
        <v>50.466229377309283</v>
      </c>
      <c r="W8" s="37">
        <f>Externality_calc!U10</f>
        <v>79.64650887170275</v>
      </c>
      <c r="X8" s="37">
        <f>Externality_calc!V10</f>
        <v>87.441290537843329</v>
      </c>
      <c r="Y8" s="37">
        <f>Externality_calc!W10</f>
        <v>129.91573223959767</v>
      </c>
    </row>
    <row r="9" spans="1:25">
      <c r="A9" s="56">
        <f>Input!B11</f>
        <v>3</v>
      </c>
      <c r="B9" s="56">
        <f>Input!C11</f>
        <v>8</v>
      </c>
      <c r="C9" s="56">
        <f>Input!D11</f>
        <v>2</v>
      </c>
      <c r="D9" s="56">
        <f>Input!E11</f>
        <v>1</v>
      </c>
      <c r="E9" s="56">
        <f>Input!F11</f>
        <v>39.637663144810446</v>
      </c>
      <c r="F9" s="56">
        <f>Input!G11</f>
        <v>0</v>
      </c>
      <c r="G9" s="56" t="str">
        <f>Input!H11</f>
        <v>21</v>
      </c>
      <c r="H9" s="16">
        <f t="shared" si="1"/>
        <v>11574.197638284651</v>
      </c>
      <c r="I9" s="91">
        <f>TOC_calc!J11</f>
        <v>13481.066900622131</v>
      </c>
      <c r="J9" s="91">
        <f>TOC_calc!K11</f>
        <v>7600</v>
      </c>
      <c r="K9" s="91">
        <f>TOC_calc!L11</f>
        <v>0</v>
      </c>
      <c r="L9" s="91">
        <f>TOC_calc!M11</f>
        <v>3050.2910083897236</v>
      </c>
      <c r="M9" s="91">
        <f>TOC_calc!N11</f>
        <v>1793.7758922324065</v>
      </c>
      <c r="N9" s="91">
        <f>TOC_calc!O11</f>
        <v>1037</v>
      </c>
      <c r="O9" s="17">
        <f>GR_calc!J11</f>
        <v>647.31211325349818</v>
      </c>
      <c r="P9" s="17">
        <f>GR_calc!K11</f>
        <v>647.31211325349818</v>
      </c>
      <c r="Q9" s="17">
        <f>GR_calc!L11</f>
        <v>0</v>
      </c>
      <c r="R9" s="37">
        <f t="shared" si="0"/>
        <v>910.52723219342272</v>
      </c>
      <c r="S9" s="37">
        <f>Externality_calc!Q11</f>
        <v>525.6547804954505</v>
      </c>
      <c r="T9" s="37">
        <f>Externality_calc!R11</f>
        <v>0</v>
      </c>
      <c r="U9" s="37">
        <f>Externality_calc!S11</f>
        <v>117.2616974443995</v>
      </c>
      <c r="V9" s="37">
        <f>Externality_calc!T11</f>
        <v>38.867571290519805</v>
      </c>
      <c r="W9" s="37">
        <f>Externality_calc!U11</f>
        <v>61.341344495291423</v>
      </c>
      <c r="X9" s="37">
        <f>Externality_calc!V11</f>
        <v>67.344650782306701</v>
      </c>
      <c r="Y9" s="37">
        <f>Externality_calc!W11</f>
        <v>100.05718768545475</v>
      </c>
    </row>
    <row r="10" spans="1:25">
      <c r="A10" s="56">
        <f>Input!B12</f>
        <v>1</v>
      </c>
      <c r="B10" s="56">
        <f>Input!C12</f>
        <v>9</v>
      </c>
      <c r="C10" s="56">
        <f>Input!D12</f>
        <v>2</v>
      </c>
      <c r="D10" s="56">
        <f>Input!E12</f>
        <v>1</v>
      </c>
      <c r="E10" s="56">
        <f>Input!F12</f>
        <v>19.630205096333128</v>
      </c>
      <c r="F10" s="56">
        <f>Input!G12</f>
        <v>0</v>
      </c>
      <c r="G10" s="56" t="str">
        <f>Input!H12</f>
        <v>21</v>
      </c>
      <c r="H10" s="16">
        <f t="shared" si="1"/>
        <v>5732.0198881292745</v>
      </c>
      <c r="I10" s="91">
        <f>TOC_calc!J12</f>
        <v>11035.981655708954</v>
      </c>
      <c r="J10" s="91">
        <f>TOC_calc!K12</f>
        <v>7600</v>
      </c>
      <c r="K10" s="91">
        <f>TOC_calc!L12</f>
        <v>0</v>
      </c>
      <c r="L10" s="91">
        <f>TOC_calc!M12</f>
        <v>1510.6298744059682</v>
      </c>
      <c r="M10" s="91">
        <f>TOC_calc!N12</f>
        <v>888.35178130298641</v>
      </c>
      <c r="N10" s="91">
        <f>TOC_calc!O12</f>
        <v>1037</v>
      </c>
      <c r="O10" s="17">
        <f>GR_calc!J12</f>
        <v>320.57564791557684</v>
      </c>
      <c r="P10" s="17">
        <f>GR_calc!K12</f>
        <v>320.57564791557684</v>
      </c>
      <c r="Q10" s="17">
        <f>GR_calc!L12</f>
        <v>0</v>
      </c>
      <c r="R10" s="37">
        <f t="shared" si="0"/>
        <v>450.93062748058475</v>
      </c>
      <c r="S10" s="37">
        <f>Externality_calc!Q12</f>
        <v>260.32592066025063</v>
      </c>
      <c r="T10" s="37">
        <f>Externality_calc!R12</f>
        <v>0</v>
      </c>
      <c r="U10" s="37">
        <f>Externality_calc!S12</f>
        <v>58.072827410843381</v>
      </c>
      <c r="V10" s="37">
        <f>Externality_calc!T12</f>
        <v>19.24882385830422</v>
      </c>
      <c r="W10" s="37">
        <f>Externality_calc!U12</f>
        <v>30.378762969154707</v>
      </c>
      <c r="X10" s="37">
        <f>Externality_calc!V12</f>
        <v>33.351847765795775</v>
      </c>
      <c r="Y10" s="37">
        <f>Externality_calc!W12</f>
        <v>49.552444816236083</v>
      </c>
    </row>
    <row r="11" spans="1:25">
      <c r="A11" s="56">
        <f>Input!B13</f>
        <v>1</v>
      </c>
      <c r="B11" s="56">
        <f>Input!C13</f>
        <v>10</v>
      </c>
      <c r="C11" s="56">
        <f>Input!D13</f>
        <v>2</v>
      </c>
      <c r="D11" s="56">
        <f>Input!E13</f>
        <v>1</v>
      </c>
      <c r="E11" s="56">
        <f>Input!F13</f>
        <v>37.052827843380982</v>
      </c>
      <c r="F11" s="56">
        <f>Input!G13</f>
        <v>0</v>
      </c>
      <c r="G11" s="56" t="str">
        <f>Input!H13</f>
        <v>21</v>
      </c>
      <c r="H11" s="16">
        <f t="shared" si="1"/>
        <v>10819.425730267249</v>
      </c>
      <c r="I11" s="91">
        <f>TOC_calc!J13</f>
        <v>13165.177563718742</v>
      </c>
      <c r="J11" s="91">
        <f>TOC_calc!K13</f>
        <v>7600</v>
      </c>
      <c r="K11" s="91">
        <f>TOC_calc!L13</f>
        <v>0</v>
      </c>
      <c r="L11" s="91">
        <f>TOC_calc!M13</f>
        <v>2851.3766614638275</v>
      </c>
      <c r="M11" s="91">
        <f>TOC_calc!N13</f>
        <v>1676.8009022549134</v>
      </c>
      <c r="N11" s="91">
        <f>TOC_calc!O13</f>
        <v>1037</v>
      </c>
      <c r="O11" s="17">
        <f>GR_calc!J13</f>
        <v>605.09985681275464</v>
      </c>
      <c r="P11" s="17">
        <f>GR_calc!K13</f>
        <v>605.09985681275464</v>
      </c>
      <c r="Q11" s="17">
        <f>GR_calc!L13</f>
        <v>0</v>
      </c>
      <c r="R11" s="37">
        <f t="shared" si="0"/>
        <v>851.15029758231765</v>
      </c>
      <c r="S11" s="37">
        <f>Externality_calc!Q13</f>
        <v>491.37599296890363</v>
      </c>
      <c r="T11" s="37">
        <f>Externality_calc!R13</f>
        <v>0</v>
      </c>
      <c r="U11" s="37">
        <f>Externality_calc!S13</f>
        <v>109.61487492732819</v>
      </c>
      <c r="V11" s="37">
        <f>Externality_calc!T13</f>
        <v>36.33295490848127</v>
      </c>
      <c r="W11" s="37">
        <f>Externality_calc!U13</f>
        <v>57.341177479660125</v>
      </c>
      <c r="X11" s="37">
        <f>Externality_calc!V13</f>
        <v>62.952998578477519</v>
      </c>
      <c r="Y11" s="37">
        <f>Externality_calc!W13</f>
        <v>93.532298719466908</v>
      </c>
    </row>
    <row r="12" spans="1:25">
      <c r="A12" s="56">
        <f>Input!B14</f>
        <v>1</v>
      </c>
      <c r="B12" s="56">
        <f>Input!C14</f>
        <v>11</v>
      </c>
      <c r="C12" s="56">
        <f>Input!D14</f>
        <v>2</v>
      </c>
      <c r="D12" s="56">
        <f>Input!E14</f>
        <v>1</v>
      </c>
      <c r="E12" s="56">
        <f>Input!F14</f>
        <v>21.385954008701056</v>
      </c>
      <c r="F12" s="56">
        <f>Input!G14</f>
        <v>0</v>
      </c>
      <c r="G12" s="56" t="str">
        <f>Input!H14</f>
        <v>21</v>
      </c>
      <c r="H12" s="16">
        <f t="shared" si="1"/>
        <v>6244.6985705407087</v>
      </c>
      <c r="I12" s="91">
        <f>TOC_calc!J14</f>
        <v>11250.549430835685</v>
      </c>
      <c r="J12" s="91">
        <f>TOC_calc!K14</f>
        <v>7600</v>
      </c>
      <c r="K12" s="91">
        <f>TOC_calc!L14</f>
        <v>0</v>
      </c>
      <c r="L12" s="91">
        <f>TOC_calc!M14</f>
        <v>1645.7424086847982</v>
      </c>
      <c r="M12" s="91">
        <f>TOC_calc!N14</f>
        <v>967.80702215088661</v>
      </c>
      <c r="N12" s="91">
        <f>TOC_calc!O14</f>
        <v>1037</v>
      </c>
      <c r="O12" s="17">
        <f>GR_calc!J14</f>
        <v>349.24831549073912</v>
      </c>
      <c r="P12" s="17">
        <f>GR_calc!K14</f>
        <v>349.24831549073912</v>
      </c>
      <c r="Q12" s="17">
        <f>GR_calc!L14</f>
        <v>0</v>
      </c>
      <c r="R12" s="37">
        <f t="shared" si="0"/>
        <v>491.26239960762763</v>
      </c>
      <c r="S12" s="37">
        <f>Externality_calc!Q14</f>
        <v>283.60978090610166</v>
      </c>
      <c r="T12" s="37">
        <f>Externality_calc!R14</f>
        <v>0</v>
      </c>
      <c r="U12" s="37">
        <f>Externality_calc!S14</f>
        <v>63.266930226598717</v>
      </c>
      <c r="V12" s="37">
        <f>Externality_calc!T14</f>
        <v>20.970461578731932</v>
      </c>
      <c r="W12" s="37">
        <f>Externality_calc!U14</f>
        <v>33.095875693164892</v>
      </c>
      <c r="X12" s="37">
        <f>Externality_calc!V14</f>
        <v>36.334876733292148</v>
      </c>
      <c r="Y12" s="37">
        <f>Externality_calc!W14</f>
        <v>53.984474469738267</v>
      </c>
    </row>
    <row r="13" spans="1:25">
      <c r="A13" s="56">
        <f>Input!B15</f>
        <v>4</v>
      </c>
      <c r="B13" s="56">
        <f>Input!C15</f>
        <v>12</v>
      </c>
      <c r="C13" s="56">
        <f>Input!D15</f>
        <v>2</v>
      </c>
      <c r="D13" s="56">
        <f>Input!E15</f>
        <v>1</v>
      </c>
      <c r="E13" s="56">
        <f>Input!F15</f>
        <v>30.044748290863893</v>
      </c>
      <c r="F13" s="56">
        <f>Input!G15</f>
        <v>0</v>
      </c>
      <c r="G13" s="56" t="str">
        <f>Input!H15</f>
        <v>21</v>
      </c>
      <c r="H13" s="16">
        <f t="shared" si="1"/>
        <v>8773.0665009322565</v>
      </c>
      <c r="I13" s="91">
        <f>TOC_calc!J15</f>
        <v>12308.72933988546</v>
      </c>
      <c r="J13" s="91">
        <f>TOC_calc!K15</f>
        <v>7600</v>
      </c>
      <c r="K13" s="91">
        <f>TOC_calc!L15</f>
        <v>0</v>
      </c>
      <c r="L13" s="91">
        <f>TOC_calc!M15</f>
        <v>2312.0743830468036</v>
      </c>
      <c r="M13" s="91">
        <f>TOC_calc!N15</f>
        <v>1359.6549568386563</v>
      </c>
      <c r="N13" s="91">
        <f>TOC_calc!O15</f>
        <v>1037</v>
      </c>
      <c r="O13" s="17">
        <f>GR_calc!J15</f>
        <v>490.65277731628339</v>
      </c>
      <c r="P13" s="17">
        <f>GR_calc!K15</f>
        <v>490.65277731628339</v>
      </c>
      <c r="Q13" s="17">
        <f>GR_calc!L15</f>
        <v>0</v>
      </c>
      <c r="R13" s="37">
        <f t="shared" si="0"/>
        <v>690.16585067805681</v>
      </c>
      <c r="S13" s="37">
        <f>Externality_calc!Q15</f>
        <v>398.43836177165844</v>
      </c>
      <c r="T13" s="37">
        <f>Externality_calc!R15</f>
        <v>0</v>
      </c>
      <c r="U13" s="37">
        <f>Externality_calc!S15</f>
        <v>88.882590555484882</v>
      </c>
      <c r="V13" s="37">
        <f>Externality_calc!T15</f>
        <v>29.461030329528018</v>
      </c>
      <c r="W13" s="37">
        <f>Externality_calc!U15</f>
        <v>46.495810019150753</v>
      </c>
      <c r="X13" s="37">
        <f>Externality_calc!V15</f>
        <v>51.0462252554725</v>
      </c>
      <c r="Y13" s="37">
        <f>Externality_calc!W15</f>
        <v>75.841832746762194</v>
      </c>
    </row>
    <row r="14" spans="1:25">
      <c r="A14" s="56">
        <f>Input!B16</f>
        <v>4</v>
      </c>
      <c r="B14" s="56">
        <f>Input!C16</f>
        <v>13</v>
      </c>
      <c r="C14" s="56">
        <f>Input!D16</f>
        <v>2</v>
      </c>
      <c r="D14" s="56">
        <f>Input!E16</f>
        <v>1</v>
      </c>
      <c r="E14" s="56">
        <f>Input!F16</f>
        <v>43.387197016780611</v>
      </c>
      <c r="F14" s="56">
        <f>Input!G16</f>
        <v>0</v>
      </c>
      <c r="G14" s="56" t="str">
        <f>Input!H16</f>
        <v>21</v>
      </c>
      <c r="H14" s="16">
        <f t="shared" si="1"/>
        <v>12669.06152889994</v>
      </c>
      <c r="I14" s="91">
        <f>TOC_calc!J16</f>
        <v>13939.292524459146</v>
      </c>
      <c r="J14" s="91">
        <f>TOC_calc!K16</f>
        <v>7600</v>
      </c>
      <c r="K14" s="91">
        <f>TOC_calc!L16</f>
        <v>0</v>
      </c>
      <c r="L14" s="91">
        <f>TOC_calc!M16</f>
        <v>3338.8339886743902</v>
      </c>
      <c r="M14" s="91">
        <f>TOC_calc!N16</f>
        <v>1963.4585357847545</v>
      </c>
      <c r="N14" s="91">
        <f>TOC_calc!O16</f>
        <v>1037</v>
      </c>
      <c r="O14" s="17">
        <f>GR_calc!J16</f>
        <v>708.5447516538361</v>
      </c>
      <c r="P14" s="17">
        <f>GR_calc!K16</f>
        <v>708.5447516538361</v>
      </c>
      <c r="Q14" s="17">
        <f>GR_calc!L16</f>
        <v>0</v>
      </c>
      <c r="R14" s="37">
        <f t="shared" si="0"/>
        <v>996.65876537659074</v>
      </c>
      <c r="S14" s="37">
        <f>Externality_calc!Q16</f>
        <v>575.37921549128043</v>
      </c>
      <c r="T14" s="37">
        <f>Externality_calc!R16</f>
        <v>0</v>
      </c>
      <c r="U14" s="37">
        <f>Externality_calc!S16</f>
        <v>128.35409471429401</v>
      </c>
      <c r="V14" s="37">
        <f>Externality_calc!T16</f>
        <v>42.544258146215526</v>
      </c>
      <c r="W14" s="37">
        <f>Externality_calc!U16</f>
        <v>67.143943102000634</v>
      </c>
      <c r="X14" s="37">
        <f>Externality_calc!V16</f>
        <v>73.715133529529922</v>
      </c>
      <c r="Y14" s="37">
        <f>Externality_calc!W16</f>
        <v>109.52212039327023</v>
      </c>
    </row>
    <row r="15" spans="1:25">
      <c r="A15" s="56">
        <f>Input!B17</f>
        <v>4</v>
      </c>
      <c r="B15" s="56">
        <f>Input!C17</f>
        <v>14</v>
      </c>
      <c r="C15" s="56">
        <f>Input!D17</f>
        <v>2</v>
      </c>
      <c r="D15" s="56">
        <f>Input!E17</f>
        <v>1</v>
      </c>
      <c r="E15" s="56">
        <f>Input!F17</f>
        <v>29.845866998135484</v>
      </c>
      <c r="F15" s="56">
        <f>Input!G17</f>
        <v>0</v>
      </c>
      <c r="G15" s="56" t="str">
        <f>Input!H17</f>
        <v>21</v>
      </c>
      <c r="H15" s="16">
        <f t="shared" si="1"/>
        <v>8714.9931634555614</v>
      </c>
      <c r="I15" s="91">
        <f>TOC_calc!J17</f>
        <v>12284.42431757022</v>
      </c>
      <c r="J15" s="91">
        <f>TOC_calc!K17</f>
        <v>7600</v>
      </c>
      <c r="K15" s="91">
        <f>TOC_calc!L17</f>
        <v>0</v>
      </c>
      <c r="L15" s="91">
        <f>TOC_calc!M17</f>
        <v>2296.7696004028294</v>
      </c>
      <c r="M15" s="91">
        <f>TOC_calc!N17</f>
        <v>1350.6547171673894</v>
      </c>
      <c r="N15" s="91">
        <f>TOC_calc!O17</f>
        <v>1037</v>
      </c>
      <c r="O15" s="17">
        <f>GR_calc!J17</f>
        <v>487.40489992723838</v>
      </c>
      <c r="P15" s="17">
        <f>GR_calc!K17</f>
        <v>487.40489992723838</v>
      </c>
      <c r="Q15" s="17">
        <f>GR_calc!L17</f>
        <v>0</v>
      </c>
      <c r="R15" s="37">
        <f t="shared" si="0"/>
        <v>685.59729595924125</v>
      </c>
      <c r="S15" s="37">
        <f>Externality_calc!Q17</f>
        <v>395.80089795619915</v>
      </c>
      <c r="T15" s="37">
        <f>Externality_calc!R17</f>
        <v>0</v>
      </c>
      <c r="U15" s="37">
        <f>Externality_calc!S17</f>
        <v>88.294232006443565</v>
      </c>
      <c r="V15" s="37">
        <f>Externality_calc!T17</f>
        <v>29.266012959426465</v>
      </c>
      <c r="W15" s="37">
        <f>Externality_calc!U17</f>
        <v>46.188030878731887</v>
      </c>
      <c r="X15" s="37">
        <f>Externality_calc!V17</f>
        <v>50.708324629065828</v>
      </c>
      <c r="Y15" s="37">
        <f>Externality_calc!W17</f>
        <v>75.339797529374323</v>
      </c>
    </row>
    <row r="16" spans="1:25">
      <c r="A16" s="56">
        <f>Input!B18</f>
        <v>4</v>
      </c>
      <c r="B16" s="56">
        <f>Input!C18</f>
        <v>15</v>
      </c>
      <c r="C16" s="56">
        <f>Input!D18</f>
        <v>2</v>
      </c>
      <c r="D16" s="56">
        <f>Input!E18</f>
        <v>1</v>
      </c>
      <c r="E16" s="56">
        <f>Input!F18</f>
        <v>3.175264139216905</v>
      </c>
      <c r="F16" s="56">
        <f>Input!G18</f>
        <v>0</v>
      </c>
      <c r="G16" s="56" t="str">
        <f>Input!H18</f>
        <v>21</v>
      </c>
      <c r="H16" s="16">
        <f t="shared" si="1"/>
        <v>927.17712865133626</v>
      </c>
      <c r="I16" s="91">
        <f>TOC_calc!J18</f>
        <v>9025.0448719017586</v>
      </c>
      <c r="J16" s="91">
        <f>TOC_calc!K18</f>
        <v>7600</v>
      </c>
      <c r="K16" s="91">
        <f>TOC_calc!L18</f>
        <v>0</v>
      </c>
      <c r="L16" s="91">
        <f>TOC_calc!M18</f>
        <v>244.3504204001928</v>
      </c>
      <c r="M16" s="91">
        <f>TOC_calc!N18</f>
        <v>143.69445150156582</v>
      </c>
      <c r="N16" s="91">
        <f>TOC_calc!O18</f>
        <v>1037</v>
      </c>
      <c r="O16" s="17">
        <f>GR_calc!J18</f>
        <v>51.854392439470686</v>
      </c>
      <c r="P16" s="17">
        <f>GR_calc!K18</f>
        <v>51.854392439470686</v>
      </c>
      <c r="Q16" s="17">
        <f>GR_calc!L18</f>
        <v>0</v>
      </c>
      <c r="R16" s="37">
        <f t="shared" si="0"/>
        <v>72.939831432588477</v>
      </c>
      <c r="S16" s="37">
        <f>Externality_calc!Q18</f>
        <v>42.108758228691471</v>
      </c>
      <c r="T16" s="37">
        <f>Externality_calc!R18</f>
        <v>0</v>
      </c>
      <c r="U16" s="37">
        <f>Externality_calc!S18</f>
        <v>9.393511959537717</v>
      </c>
      <c r="V16" s="37">
        <f>Externality_calc!T18</f>
        <v>3.113574199527505</v>
      </c>
      <c r="W16" s="37">
        <f>Externality_calc!U18</f>
        <v>4.9138863387497649</v>
      </c>
      <c r="X16" s="37">
        <f>Externality_calc!V18</f>
        <v>5.3947946884739775</v>
      </c>
      <c r="Y16" s="37">
        <f>Externality_calc!W18</f>
        <v>8.0153060176080437</v>
      </c>
    </row>
    <row r="17" spans="1:25">
      <c r="A17" s="56">
        <f>Input!B19</f>
        <v>2</v>
      </c>
      <c r="B17" s="56">
        <f>Input!C19</f>
        <v>16</v>
      </c>
      <c r="C17" s="56">
        <f>Input!D19</f>
        <v>2</v>
      </c>
      <c r="D17" s="56">
        <f>Input!E19</f>
        <v>2</v>
      </c>
      <c r="E17" s="56">
        <f>Input!F19</f>
        <v>41.299564947172158</v>
      </c>
      <c r="F17" s="56">
        <f>Input!G19</f>
        <v>0</v>
      </c>
      <c r="G17" s="56" t="str">
        <f>Input!H19</f>
        <v>22</v>
      </c>
      <c r="H17" s="16">
        <f t="shared" si="1"/>
        <v>12059.47296457427</v>
      </c>
      <c r="I17" s="91">
        <f>TOC_calc!J19</f>
        <v>18124.634219356438</v>
      </c>
      <c r="J17" s="91">
        <f>TOC_calc!K19</f>
        <v>13600</v>
      </c>
      <c r="K17" s="91">
        <f>TOC_calc!L19</f>
        <v>0</v>
      </c>
      <c r="L17" s="91">
        <f>TOC_calc!M19</f>
        <v>2612.1180356765553</v>
      </c>
      <c r="M17" s="91">
        <f>TOC_calc!N19</f>
        <v>775.51618367988249</v>
      </c>
      <c r="N17" s="91">
        <f>TOC_calc!O19</f>
        <v>1137</v>
      </c>
      <c r="O17" s="17">
        <f>GR_calc!J19</f>
        <v>117.54531160544498</v>
      </c>
      <c r="P17" s="17">
        <f>GR_calc!K19</f>
        <v>117.54531160544498</v>
      </c>
      <c r="Q17" s="17">
        <f>GR_calc!L19</f>
        <v>0</v>
      </c>
      <c r="R17" s="37">
        <f t="shared" si="0"/>
        <v>305.64665636634635</v>
      </c>
      <c r="S17" s="37">
        <f>Externality_calc!Q19</f>
        <v>235.71463633511365</v>
      </c>
      <c r="T17" s="37">
        <f>Externality_calc!R19</f>
        <v>0</v>
      </c>
      <c r="U17" s="37">
        <f>Externality_calc!S19</f>
        <v>0</v>
      </c>
      <c r="V17" s="37">
        <f>Externality_calc!T19</f>
        <v>33.410177781280446</v>
      </c>
      <c r="W17" s="37">
        <f>Externality_calc!U19</f>
        <v>36.521842249952265</v>
      </c>
      <c r="X17" s="37">
        <f>Externality_calc!V19</f>
        <v>0</v>
      </c>
      <c r="Y17" s="37">
        <f>Externality_calc!W19</f>
        <v>0</v>
      </c>
    </row>
    <row r="18" spans="1:25">
      <c r="A18" s="56">
        <f>Input!B20</f>
        <v>2</v>
      </c>
      <c r="B18" s="56">
        <f>Input!C20</f>
        <v>17</v>
      </c>
      <c r="C18" s="56">
        <f>Input!D20</f>
        <v>2</v>
      </c>
      <c r="D18" s="56">
        <f>Input!E20</f>
        <v>2</v>
      </c>
      <c r="E18" s="56">
        <f>Input!F20</f>
        <v>13.436295835922934</v>
      </c>
      <c r="F18" s="56">
        <f>Input!G20</f>
        <v>0</v>
      </c>
      <c r="G18" s="56" t="str">
        <f>Input!H20</f>
        <v>22</v>
      </c>
      <c r="H18" s="16">
        <f t="shared" si="1"/>
        <v>3923.3983840894966</v>
      </c>
      <c r="I18" s="91">
        <f>TOC_calc!J20</f>
        <v>15839.124335047882</v>
      </c>
      <c r="J18" s="91">
        <f>TOC_calc!K20</f>
        <v>13600</v>
      </c>
      <c r="K18" s="91">
        <f>TOC_calc!L20</f>
        <v>0</v>
      </c>
      <c r="L18" s="91">
        <f>TOC_calc!M20</f>
        <v>849.81986446090275</v>
      </c>
      <c r="M18" s="91">
        <f>TOC_calc!N20</f>
        <v>252.30447058697956</v>
      </c>
      <c r="N18" s="91">
        <f>TOC_calc!O20</f>
        <v>1137</v>
      </c>
      <c r="O18" s="17">
        <f>GR_calc!J20</f>
        <v>38.241893900740621</v>
      </c>
      <c r="P18" s="17">
        <f>GR_calc!K20</f>
        <v>38.241893900740621</v>
      </c>
      <c r="Q18" s="17">
        <f>GR_calc!L20</f>
        <v>0</v>
      </c>
      <c r="R18" s="37">
        <f t="shared" si="0"/>
        <v>99.438308889016596</v>
      </c>
      <c r="S18" s="37">
        <f>Externality_calc!Q20</f>
        <v>76.686802650506721</v>
      </c>
      <c r="T18" s="37">
        <f>Externality_calc!R20</f>
        <v>0</v>
      </c>
      <c r="U18" s="37">
        <f>Externality_calc!S20</f>
        <v>0</v>
      </c>
      <c r="V18" s="37">
        <f>Externality_calc!T20</f>
        <v>10.869582601518442</v>
      </c>
      <c r="W18" s="37">
        <f>Externality_calc!U20</f>
        <v>11.881923636991436</v>
      </c>
      <c r="X18" s="37">
        <f>Externality_calc!V20</f>
        <v>0</v>
      </c>
      <c r="Y18" s="37">
        <f>Externality_calc!W20</f>
        <v>0</v>
      </c>
    </row>
    <row r="19" spans="1:25">
      <c r="A19" s="56">
        <f>Input!B21</f>
        <v>3</v>
      </c>
      <c r="B19" s="56">
        <f>Input!C21</f>
        <v>18</v>
      </c>
      <c r="C19" s="56">
        <f>Input!D21</f>
        <v>2</v>
      </c>
      <c r="D19" s="56">
        <f>Input!E21</f>
        <v>2</v>
      </c>
      <c r="E19" s="56">
        <f>Input!F21</f>
        <v>43.687383467992547</v>
      </c>
      <c r="F19" s="56">
        <f>Input!G21</f>
        <v>0</v>
      </c>
      <c r="G19" s="56" t="str">
        <f>Input!H21</f>
        <v>22</v>
      </c>
      <c r="H19" s="16">
        <f t="shared" si="1"/>
        <v>12756.715972653823</v>
      </c>
      <c r="I19" s="91">
        <f>TOC_calc!J21</f>
        <v>18320.49719614787</v>
      </c>
      <c r="J19" s="91">
        <f>TOC_calc!K21</f>
        <v>13600</v>
      </c>
      <c r="K19" s="91">
        <f>TOC_calc!L21</f>
        <v>0</v>
      </c>
      <c r="L19" s="91">
        <f>TOC_calc!M21</f>
        <v>2763.142963714799</v>
      </c>
      <c r="M19" s="91">
        <f>TOC_calc!N21</f>
        <v>820.35423243307071</v>
      </c>
      <c r="N19" s="91">
        <f>TOC_calc!O21</f>
        <v>1137</v>
      </c>
      <c r="O19" s="17">
        <f>GR_calc!J21</f>
        <v>124.34143336716595</v>
      </c>
      <c r="P19" s="17">
        <f>GR_calc!K21</f>
        <v>124.34143336716595</v>
      </c>
      <c r="Q19" s="17">
        <f>GR_calc!L21</f>
        <v>0</v>
      </c>
      <c r="R19" s="37">
        <f t="shared" si="0"/>
        <v>323.31824074821424</v>
      </c>
      <c r="S19" s="37">
        <f>Externality_calc!Q21</f>
        <v>249.34295844914513</v>
      </c>
      <c r="T19" s="37">
        <f>Externality_calc!R21</f>
        <v>0</v>
      </c>
      <c r="U19" s="37">
        <f>Externality_calc!S21</f>
        <v>0</v>
      </c>
      <c r="V19" s="37">
        <f>Externality_calc!T21</f>
        <v>35.341855303600347</v>
      </c>
      <c r="W19" s="37">
        <f>Externality_calc!U21</f>
        <v>38.63342699546876</v>
      </c>
      <c r="X19" s="37">
        <f>Externality_calc!V21</f>
        <v>0</v>
      </c>
      <c r="Y19" s="37">
        <f>Externality_calc!W21</f>
        <v>0</v>
      </c>
    </row>
    <row r="20" spans="1:25">
      <c r="A20" s="56">
        <f>Input!B22</f>
        <v>3</v>
      </c>
      <c r="B20" s="56">
        <f>Input!C22</f>
        <v>19</v>
      </c>
      <c r="C20" s="56">
        <f>Input!D22</f>
        <v>2</v>
      </c>
      <c r="D20" s="56">
        <f>Input!E22</f>
        <v>2</v>
      </c>
      <c r="E20" s="56">
        <f>Input!F22</f>
        <v>15.333747669359852</v>
      </c>
      <c r="F20" s="56">
        <f>Input!G22</f>
        <v>0</v>
      </c>
      <c r="G20" s="56" t="str">
        <f>Input!H22</f>
        <v>22</v>
      </c>
      <c r="H20" s="16">
        <f t="shared" si="1"/>
        <v>4477.454319453077</v>
      </c>
      <c r="I20" s="91">
        <f>TOC_calc!J22</f>
        <v>15994.764540186934</v>
      </c>
      <c r="J20" s="91">
        <f>TOC_calc!K22</f>
        <v>13600</v>
      </c>
      <c r="K20" s="91">
        <f>TOC_calc!L22</f>
        <v>0</v>
      </c>
      <c r="L20" s="91">
        <f>TOC_calc!M22</f>
        <v>969.83004283174023</v>
      </c>
      <c r="M20" s="91">
        <f>TOC_calc!N22</f>
        <v>287.93449735519499</v>
      </c>
      <c r="N20" s="91">
        <f>TOC_calc!O22</f>
        <v>1137</v>
      </c>
      <c r="O20" s="17">
        <f>GR_calc!J22</f>
        <v>43.642351927428308</v>
      </c>
      <c r="P20" s="17">
        <f>GR_calc!K22</f>
        <v>43.642351927428308</v>
      </c>
      <c r="Q20" s="17">
        <f>GR_calc!L22</f>
        <v>0</v>
      </c>
      <c r="R20" s="37">
        <f t="shared" si="0"/>
        <v>113.48082505711723</v>
      </c>
      <c r="S20" s="37">
        <f>Externality_calc!Q22</f>
        <v>87.516388130501028</v>
      </c>
      <c r="T20" s="37">
        <f>Externality_calc!R22</f>
        <v>0</v>
      </c>
      <c r="U20" s="37">
        <f>Externality_calc!S22</f>
        <v>0</v>
      </c>
      <c r="V20" s="37">
        <f>Externality_calc!T22</f>
        <v>12.404567368734124</v>
      </c>
      <c r="W20" s="37">
        <f>Externality_calc!U22</f>
        <v>13.559869557882084</v>
      </c>
      <c r="X20" s="37">
        <f>Externality_calc!V22</f>
        <v>0</v>
      </c>
      <c r="Y20" s="37">
        <f>Externality_calc!W22</f>
        <v>0</v>
      </c>
    </row>
    <row r="21" spans="1:25">
      <c r="A21" s="56">
        <f>Input!B23</f>
        <v>1</v>
      </c>
      <c r="B21" s="56">
        <f>Input!C23</f>
        <v>20</v>
      </c>
      <c r="C21" s="56">
        <f>Input!D23</f>
        <v>2</v>
      </c>
      <c r="D21" s="56">
        <f>Input!E23</f>
        <v>2</v>
      </c>
      <c r="E21" s="56">
        <f>Input!F23</f>
        <v>32.949658172778122</v>
      </c>
      <c r="F21" s="56">
        <f>Input!G23</f>
        <v>0</v>
      </c>
      <c r="G21" s="56" t="str">
        <f>Input!H23</f>
        <v>22</v>
      </c>
      <c r="H21" s="16">
        <f t="shared" si="1"/>
        <v>9621.3001864512116</v>
      </c>
      <c r="I21" s="91">
        <f>TOC_calc!J23</f>
        <v>17439.72555376745</v>
      </c>
      <c r="J21" s="91">
        <f>TOC_calc!K23</f>
        <v>13600</v>
      </c>
      <c r="K21" s="91">
        <f>TOC_calc!L23</f>
        <v>0</v>
      </c>
      <c r="L21" s="91">
        <f>TOC_calc!M23</f>
        <v>2084.0024947619786</v>
      </c>
      <c r="M21" s="91">
        <f>TOC_calc!N23</f>
        <v>618.72305900547246</v>
      </c>
      <c r="N21" s="91">
        <f>TOC_calc!O23</f>
        <v>1137</v>
      </c>
      <c r="O21" s="17">
        <f>GR_calc!J23</f>
        <v>93.780112264289031</v>
      </c>
      <c r="P21" s="17">
        <f>GR_calc!K23</f>
        <v>93.780112264289031</v>
      </c>
      <c r="Q21" s="17">
        <f>GR_calc!L23</f>
        <v>0</v>
      </c>
      <c r="R21" s="37">
        <f t="shared" si="0"/>
        <v>243.85130598363028</v>
      </c>
      <c r="S21" s="37">
        <f>Externality_calc!Q23</f>
        <v>188.05807527264275</v>
      </c>
      <c r="T21" s="37">
        <f>Externality_calc!R23</f>
        <v>0</v>
      </c>
      <c r="U21" s="37">
        <f>Externality_calc!S23</f>
        <v>0</v>
      </c>
      <c r="V21" s="37">
        <f>Externality_calc!T23</f>
        <v>26.655339803048321</v>
      </c>
      <c r="W21" s="37">
        <f>Externality_calc!U23</f>
        <v>29.137890907939219</v>
      </c>
      <c r="X21" s="37">
        <f>Externality_calc!V23</f>
        <v>0</v>
      </c>
      <c r="Y21" s="37">
        <f>Externality_calc!W23</f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DF8-B3C2-4D0E-B4A7-46325789F914}">
  <sheetPr>
    <tabColor rgb="FFFF0000"/>
  </sheetPr>
  <dimension ref="B1:W124"/>
  <sheetViews>
    <sheetView showGridLines="0" zoomScale="70" zoomScaleNormal="70" workbookViewId="0">
      <selection activeCell="K4" sqref="K4"/>
    </sheetView>
  </sheetViews>
  <sheetFormatPr defaultRowHeight="18"/>
  <cols>
    <col min="1" max="1" width="3.9140625" customWidth="1"/>
    <col min="2" max="5" width="6.58203125" customWidth="1"/>
    <col min="6" max="7" width="12.5" customWidth="1"/>
    <col min="8" max="8" width="8.6640625" customWidth="1"/>
    <col min="9" max="9" width="11.75" customWidth="1"/>
    <col min="10" max="10" width="16.58203125" style="76" customWidth="1"/>
    <col min="11" max="15" width="12.58203125" customWidth="1"/>
  </cols>
  <sheetData>
    <row r="1" spans="2:23">
      <c r="I1" t="s">
        <v>31</v>
      </c>
      <c r="K1" t="s">
        <v>32</v>
      </c>
    </row>
    <row r="2" spans="2:23">
      <c r="J2" s="76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</row>
    <row r="3" spans="2:23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7" t="s">
        <v>33</v>
      </c>
      <c r="K3" s="57" t="s">
        <v>29</v>
      </c>
      <c r="L3" s="57" t="s">
        <v>100</v>
      </c>
      <c r="M3" s="57" t="s">
        <v>26</v>
      </c>
      <c r="N3" s="57" t="s">
        <v>27</v>
      </c>
      <c r="O3" s="57" t="s">
        <v>28</v>
      </c>
      <c r="P3" s="6"/>
      <c r="Q3" s="7" t="s">
        <v>11</v>
      </c>
      <c r="R3" s="7" t="s">
        <v>100</v>
      </c>
      <c r="S3" s="7" t="s">
        <v>16</v>
      </c>
      <c r="T3" s="7" t="s">
        <v>17</v>
      </c>
      <c r="U3" s="7" t="s">
        <v>25</v>
      </c>
      <c r="V3" s="7" t="s">
        <v>19</v>
      </c>
      <c r="W3" s="7" t="s">
        <v>20</v>
      </c>
    </row>
    <row r="4" spans="2:23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58">
        <f>K4+L4+M4+N4+O4</f>
        <v>12906.556935645636</v>
      </c>
      <c r="K4" s="59">
        <f>Q4</f>
        <v>7600</v>
      </c>
      <c r="L4" s="59">
        <f>R4*-1</f>
        <v>0</v>
      </c>
      <c r="M4" s="17">
        <f>I4/S4*U4</f>
        <v>2688.5242086427947</v>
      </c>
      <c r="N4" s="15">
        <f>I4*T4</f>
        <v>1581.032727002842</v>
      </c>
      <c r="O4" s="15">
        <f>V4+W4</f>
        <v>1037</v>
      </c>
      <c r="Q4" s="8">
        <f>VLOOKUP(H4,'TOC Factors'!$F$6:$M$17,3,TRUE)</f>
        <v>7600</v>
      </c>
      <c r="R4" s="8">
        <f>IF(G4=1,Subsidy!$D$3,0)</f>
        <v>0</v>
      </c>
      <c r="S4" s="9">
        <f>VLOOKUP(H4,'TOC Factors'!$F$6:$M$17,4,TRUE)</f>
        <v>12</v>
      </c>
      <c r="T4" s="10">
        <f>VLOOKUP(H4,'TOC Factors'!$F$6:$M$17,5,TRUE)</f>
        <v>0.15498058252427183</v>
      </c>
      <c r="U4" s="10">
        <f>VLOOKUP(H4,'TOC Factors'!$F$6:$M$17,6,TRUE)</f>
        <v>3.162507954728643</v>
      </c>
      <c r="V4" s="11">
        <f>VLOOKUP(H4,'TOC Factors'!$F$6:$M$17,7,TRUE)</f>
        <v>904</v>
      </c>
      <c r="W4" s="11">
        <f>VLOOKUP(H4,'TOC Factors'!$F$6:$M$17,8,TRUE)</f>
        <v>133</v>
      </c>
    </row>
    <row r="5" spans="2:23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58">
        <f>K5+L5+M5+N5+O5</f>
        <v>14367.136870402108</v>
      </c>
      <c r="K5" s="59">
        <f>Q5</f>
        <v>7600</v>
      </c>
      <c r="L5" s="59">
        <f>R5*-1</f>
        <v>0</v>
      </c>
      <c r="M5" s="17">
        <f>I5/S5*U5</f>
        <v>3608.2459906540894</v>
      </c>
      <c r="N5" s="15">
        <f>I5*T5</f>
        <v>2121.890879748019</v>
      </c>
      <c r="O5" s="15">
        <f>V5+W5</f>
        <v>1037</v>
      </c>
      <c r="Q5" s="8">
        <f>VLOOKUP(H5,'TOC Factors'!$F$6:$M$17,3,TRUE)</f>
        <v>7600</v>
      </c>
      <c r="R5" s="8">
        <f>IF(G5=1,Subsidy!$D$3,0)</f>
        <v>0</v>
      </c>
      <c r="S5" s="9">
        <f>VLOOKUP(H5,'TOC Factors'!$F$6:$M$17,4,TRUE)</f>
        <v>12</v>
      </c>
      <c r="T5" s="10">
        <f>VLOOKUP(H5,'TOC Factors'!$F$6:$M$17,5,TRUE)</f>
        <v>0.15498058252427183</v>
      </c>
      <c r="U5" s="10">
        <f>VLOOKUP(H5,'TOC Factors'!$F$6:$M$17,6,TRUE)</f>
        <v>3.162507954728643</v>
      </c>
      <c r="V5" s="11">
        <f>VLOOKUP(H5,'TOC Factors'!$F$6:$M$17,7,TRUE)</f>
        <v>904</v>
      </c>
      <c r="W5" s="11">
        <f>VLOOKUP(H5,'TOC Factors'!$F$6:$M$17,8,TRUE)</f>
        <v>133</v>
      </c>
    </row>
    <row r="6" spans="2:23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58">
        <f>K6+L6+M6+N6+O6</f>
        <v>14476.281611236485</v>
      </c>
      <c r="K6" s="59">
        <f>Q6</f>
        <v>7600</v>
      </c>
      <c r="L6" s="59">
        <f>R6*-1</f>
        <v>0</v>
      </c>
      <c r="M6" s="17">
        <f>I6/S6*U6</f>
        <v>3676.9740302146838</v>
      </c>
      <c r="N6" s="15">
        <f>I6*T6</f>
        <v>2162.3075810218006</v>
      </c>
      <c r="O6" s="15">
        <f>V6+W6</f>
        <v>1037</v>
      </c>
      <c r="Q6" s="8">
        <f>VLOOKUP(H6,'TOC Factors'!$F$6:$M$17,3,TRUE)</f>
        <v>7600</v>
      </c>
      <c r="R6" s="8">
        <f>IF(G6=1,Subsidy!$D$3,0)</f>
        <v>0</v>
      </c>
      <c r="S6" s="9">
        <f>VLOOKUP(H6,'TOC Factors'!$F$6:$M$17,4,TRUE)</f>
        <v>12</v>
      </c>
      <c r="T6" s="10">
        <f>VLOOKUP(H6,'TOC Factors'!$F$6:$M$17,5,TRUE)</f>
        <v>0.15498058252427183</v>
      </c>
      <c r="U6" s="10">
        <f>VLOOKUP(H6,'TOC Factors'!$F$6:$M$17,6,TRUE)</f>
        <v>3.162507954728643</v>
      </c>
      <c r="V6" s="11">
        <f>VLOOKUP(H6,'TOC Factors'!$F$6:$M$17,7,TRUE)</f>
        <v>904</v>
      </c>
      <c r="W6" s="11">
        <f>VLOOKUP(H6,'TOC Factors'!$F$6:$M$17,8,TRUE)</f>
        <v>133</v>
      </c>
    </row>
    <row r="7" spans="2:23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 t="shared" ref="H7:H20" si="0">D7&amp;E7</f>
        <v>21</v>
      </c>
      <c r="I7" s="16">
        <f t="shared" ref="I7:I20" si="1">F7*365*0.8</f>
        <v>10808.355500310752</v>
      </c>
      <c r="J7" s="58">
        <f>K7+L7+M7+N7+O7</f>
        <v>13160.544418839898</v>
      </c>
      <c r="K7" s="59">
        <f t="shared" ref="K7:K20" si="2">Q7</f>
        <v>7600</v>
      </c>
      <c r="L7" s="59">
        <f t="shared" ref="L7:L20" si="3">R7*-1</f>
        <v>0</v>
      </c>
      <c r="M7" s="17">
        <f t="shared" ref="M7:M20" si="4">I7/S7*U7</f>
        <v>2848.4591872723195</v>
      </c>
      <c r="N7" s="15">
        <f t="shared" ref="N7:N20" si="5">I7*T7</f>
        <v>1675.0852315675779</v>
      </c>
      <c r="O7" s="15">
        <f t="shared" ref="O7:O20" si="6">V7+W7</f>
        <v>1037</v>
      </c>
      <c r="Q7" s="8">
        <f>VLOOKUP(H7,'TOC Factors'!$F$6:$M$17,3,TRUE)</f>
        <v>7600</v>
      </c>
      <c r="R7" s="8">
        <f>IF(G7=1,Subsidy!$D$3,0)</f>
        <v>0</v>
      </c>
      <c r="S7" s="9">
        <f>VLOOKUP(H7,'TOC Factors'!$F$6:$M$17,4,TRUE)</f>
        <v>12</v>
      </c>
      <c r="T7" s="10">
        <f>VLOOKUP(H7,'TOC Factors'!$F$6:$M$17,5,TRUE)</f>
        <v>0.15498058252427183</v>
      </c>
      <c r="U7" s="10">
        <f>VLOOKUP(H7,'TOC Factors'!$F$6:$M$17,6,TRUE)</f>
        <v>3.162507954728643</v>
      </c>
      <c r="V7" s="11">
        <f>VLOOKUP(H7,'TOC Factors'!$F$6:$M$17,7,TRUE)</f>
        <v>904</v>
      </c>
      <c r="W7" s="11">
        <f>VLOOKUP(H7,'TOC Factors'!$F$6:$M$17,8,TRUE)</f>
        <v>133</v>
      </c>
    </row>
    <row r="8" spans="2:23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si="0"/>
        <v>21</v>
      </c>
      <c r="I8" s="16">
        <f t="shared" si="1"/>
        <v>11535.542573026725</v>
      </c>
      <c r="J8" s="58">
        <f t="shared" ref="J8:J43" si="7">K8+L8+M8+N8+O8</f>
        <v>13064.888870143548</v>
      </c>
      <c r="K8" s="59">
        <f t="shared" si="2"/>
        <v>7600</v>
      </c>
      <c r="L8" s="59">
        <f t="shared" si="3"/>
        <v>-400</v>
      </c>
      <c r="M8" s="17">
        <f t="shared" si="4"/>
        <v>3040.1037624423284</v>
      </c>
      <c r="N8" s="15">
        <f t="shared" si="5"/>
        <v>1787.7851077012194</v>
      </c>
      <c r="O8" s="15">
        <f t="shared" si="6"/>
        <v>1037</v>
      </c>
      <c r="Q8" s="8">
        <f>VLOOKUP(H8,'TOC Factors'!$F$6:$M$17,3,TRUE)</f>
        <v>7600</v>
      </c>
      <c r="R8" s="8">
        <f>IF(G8=1,Subsidy!$D$3,0)</f>
        <v>400</v>
      </c>
      <c r="S8" s="9">
        <f>VLOOKUP(H8,'TOC Factors'!$F$6:$M$17,4,TRUE)</f>
        <v>12</v>
      </c>
      <c r="T8" s="10">
        <f>VLOOKUP(H8,'TOC Factors'!$F$6:$M$17,5,TRUE)</f>
        <v>0.15498058252427183</v>
      </c>
      <c r="U8" s="10">
        <f>VLOOKUP(H8,'TOC Factors'!$F$6:$M$17,6,TRUE)</f>
        <v>3.162507954728643</v>
      </c>
      <c r="V8" s="11">
        <f>VLOOKUP(H8,'TOC Factors'!$F$6:$M$17,7,TRUE)</f>
        <v>904</v>
      </c>
      <c r="W8" s="11">
        <f>VLOOKUP(H8,'TOC Factors'!$F$6:$M$17,8,TRUE)</f>
        <v>133</v>
      </c>
    </row>
    <row r="9" spans="2:23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0"/>
        <v>21</v>
      </c>
      <c r="I9" s="16">
        <f t="shared" si="1"/>
        <v>14731.027967681792</v>
      </c>
      <c r="J9" s="58">
        <f t="shared" si="7"/>
        <v>14802.272723039645</v>
      </c>
      <c r="K9" s="59">
        <f t="shared" si="2"/>
        <v>7600</v>
      </c>
      <c r="L9" s="59">
        <f t="shared" si="3"/>
        <v>0</v>
      </c>
      <c r="M9" s="17">
        <f t="shared" si="4"/>
        <v>3882.249427426982</v>
      </c>
      <c r="N9" s="15">
        <f t="shared" si="5"/>
        <v>2283.0232956126642</v>
      </c>
      <c r="O9" s="15">
        <f t="shared" si="6"/>
        <v>1037</v>
      </c>
      <c r="Q9" s="8">
        <f>VLOOKUP(H9,'TOC Factors'!$F$6:$M$17,3,TRUE)</f>
        <v>7600</v>
      </c>
      <c r="R9" s="8">
        <f>IF(G9=1,Subsidy!$D$3,0)</f>
        <v>0</v>
      </c>
      <c r="S9" s="9">
        <f>VLOOKUP(H9,'TOC Factors'!$F$6:$M$17,4,TRUE)</f>
        <v>12</v>
      </c>
      <c r="T9" s="10">
        <f>VLOOKUP(H9,'TOC Factors'!$F$6:$M$17,5,TRUE)</f>
        <v>0.15498058252427183</v>
      </c>
      <c r="U9" s="10">
        <f>VLOOKUP(H9,'TOC Factors'!$F$6:$M$17,6,TRUE)</f>
        <v>3.162507954728643</v>
      </c>
      <c r="V9" s="11">
        <f>VLOOKUP(H9,'TOC Factors'!$F$6:$M$17,7,TRUE)</f>
        <v>904</v>
      </c>
      <c r="W9" s="11">
        <f>VLOOKUP(H9,'TOC Factors'!$F$6:$M$17,8,TRUE)</f>
        <v>133</v>
      </c>
    </row>
    <row r="10" spans="2:23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0"/>
        <v>21</v>
      </c>
      <c r="I10" s="16">
        <f t="shared" si="1"/>
        <v>15028.109384711001</v>
      </c>
      <c r="J10" s="58">
        <f t="shared" si="7"/>
        <v>14926.608102821046</v>
      </c>
      <c r="K10" s="59">
        <f t="shared" si="2"/>
        <v>7600</v>
      </c>
      <c r="L10" s="59">
        <f t="shared" si="3"/>
        <v>0</v>
      </c>
      <c r="M10" s="17">
        <f t="shared" si="4"/>
        <v>3960.5429561400592</v>
      </c>
      <c r="N10" s="15">
        <f t="shared" si="5"/>
        <v>2329.0651466809873</v>
      </c>
      <c r="O10" s="15">
        <f t="shared" si="6"/>
        <v>1037</v>
      </c>
      <c r="Q10" s="8">
        <f>VLOOKUP(H10,'TOC Factors'!$F$6:$M$17,3,TRUE)</f>
        <v>7600</v>
      </c>
      <c r="R10" s="8">
        <f>IF(G10=1,Subsidy!$D$3,0)</f>
        <v>0</v>
      </c>
      <c r="S10" s="9">
        <f>VLOOKUP(H10,'TOC Factors'!$F$6:$M$17,4,TRUE)</f>
        <v>12</v>
      </c>
      <c r="T10" s="10">
        <f>VLOOKUP(H10,'TOC Factors'!$F$6:$M$17,5,TRUE)</f>
        <v>0.15498058252427183</v>
      </c>
      <c r="U10" s="10">
        <f>VLOOKUP(H10,'TOC Factors'!$F$6:$M$17,6,TRUE)</f>
        <v>3.162507954728643</v>
      </c>
      <c r="V10" s="11">
        <f>VLOOKUP(H10,'TOC Factors'!$F$6:$M$17,7,TRUE)</f>
        <v>904</v>
      </c>
      <c r="W10" s="11">
        <f>VLOOKUP(H10,'TOC Factors'!$F$6:$M$17,8,TRUE)</f>
        <v>133</v>
      </c>
    </row>
    <row r="11" spans="2:23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0"/>
        <v>21</v>
      </c>
      <c r="I11" s="16">
        <f t="shared" si="1"/>
        <v>11574.197638284651</v>
      </c>
      <c r="J11" s="58">
        <f t="shared" si="7"/>
        <v>13481.066900622131</v>
      </c>
      <c r="K11" s="59">
        <f t="shared" si="2"/>
        <v>7600</v>
      </c>
      <c r="L11" s="59">
        <f t="shared" si="3"/>
        <v>0</v>
      </c>
      <c r="M11" s="17">
        <f t="shared" si="4"/>
        <v>3050.2910083897236</v>
      </c>
      <c r="N11" s="15">
        <f t="shared" si="5"/>
        <v>1793.7758922324065</v>
      </c>
      <c r="O11" s="15">
        <f t="shared" si="6"/>
        <v>1037</v>
      </c>
      <c r="Q11" s="8">
        <f>VLOOKUP(H11,'TOC Factors'!$F$6:$M$17,3,TRUE)</f>
        <v>7600</v>
      </c>
      <c r="R11" s="8">
        <f>IF(G11=1,Subsidy!$D$3,0)</f>
        <v>0</v>
      </c>
      <c r="S11" s="9">
        <f>VLOOKUP(H11,'TOC Factors'!$F$6:$M$17,4,TRUE)</f>
        <v>12</v>
      </c>
      <c r="T11" s="10">
        <f>VLOOKUP(H11,'TOC Factors'!$F$6:$M$17,5,TRUE)</f>
        <v>0.15498058252427183</v>
      </c>
      <c r="U11" s="10">
        <f>VLOOKUP(H11,'TOC Factors'!$F$6:$M$17,6,TRUE)</f>
        <v>3.162507954728643</v>
      </c>
      <c r="V11" s="11">
        <f>VLOOKUP(H11,'TOC Factors'!$F$6:$M$17,7,TRUE)</f>
        <v>904</v>
      </c>
      <c r="W11" s="11">
        <f>VLOOKUP(H11,'TOC Factors'!$F$6:$M$17,8,TRUE)</f>
        <v>133</v>
      </c>
    </row>
    <row r="12" spans="2:23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0"/>
        <v>21</v>
      </c>
      <c r="I12" s="16">
        <f t="shared" si="1"/>
        <v>5732.0198881292745</v>
      </c>
      <c r="J12" s="58">
        <f t="shared" si="7"/>
        <v>11035.981655708954</v>
      </c>
      <c r="K12" s="59">
        <f t="shared" si="2"/>
        <v>7600</v>
      </c>
      <c r="L12" s="59">
        <f t="shared" si="3"/>
        <v>0</v>
      </c>
      <c r="M12" s="17">
        <f t="shared" si="4"/>
        <v>1510.6298744059682</v>
      </c>
      <c r="N12" s="15">
        <f t="shared" si="5"/>
        <v>888.35178130298641</v>
      </c>
      <c r="O12" s="15">
        <f t="shared" si="6"/>
        <v>1037</v>
      </c>
      <c r="Q12" s="8">
        <f>VLOOKUP(H12,'TOC Factors'!$F$6:$M$17,3,TRUE)</f>
        <v>7600</v>
      </c>
      <c r="R12" s="8">
        <f>IF(G12=1,Subsidy!$D$3,0)</f>
        <v>0</v>
      </c>
      <c r="S12" s="9">
        <f>VLOOKUP(H12,'TOC Factors'!$F$6:$M$17,4,TRUE)</f>
        <v>12</v>
      </c>
      <c r="T12" s="10">
        <f>VLOOKUP(H12,'TOC Factors'!$F$6:$M$17,5,TRUE)</f>
        <v>0.15498058252427183</v>
      </c>
      <c r="U12" s="10">
        <f>VLOOKUP(H12,'TOC Factors'!$F$6:$M$17,6,TRUE)</f>
        <v>3.162507954728643</v>
      </c>
      <c r="V12" s="11">
        <f>VLOOKUP(H12,'TOC Factors'!$F$6:$M$17,7,TRUE)</f>
        <v>904</v>
      </c>
      <c r="W12" s="11">
        <f>VLOOKUP(H12,'TOC Factors'!$F$6:$M$17,8,TRUE)</f>
        <v>133</v>
      </c>
    </row>
    <row r="13" spans="2:23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0"/>
        <v>21</v>
      </c>
      <c r="I13" s="16">
        <f t="shared" si="1"/>
        <v>10819.425730267249</v>
      </c>
      <c r="J13" s="58">
        <f t="shared" si="7"/>
        <v>13165.177563718742</v>
      </c>
      <c r="K13" s="59">
        <f t="shared" si="2"/>
        <v>7600</v>
      </c>
      <c r="L13" s="59">
        <f t="shared" si="3"/>
        <v>0</v>
      </c>
      <c r="M13" s="17">
        <f t="shared" si="4"/>
        <v>2851.3766614638275</v>
      </c>
      <c r="N13" s="15">
        <f t="shared" si="5"/>
        <v>1676.8009022549134</v>
      </c>
      <c r="O13" s="15">
        <f t="shared" si="6"/>
        <v>1037</v>
      </c>
      <c r="Q13" s="8">
        <f>VLOOKUP(H13,'TOC Factors'!$F$6:$M$17,3,TRUE)</f>
        <v>7600</v>
      </c>
      <c r="R13" s="8">
        <f>IF(G13=1,Subsidy!$D$3,0)</f>
        <v>0</v>
      </c>
      <c r="S13" s="9">
        <f>VLOOKUP(H13,'TOC Factors'!$F$6:$M$17,4,TRUE)</f>
        <v>12</v>
      </c>
      <c r="T13" s="10">
        <f>VLOOKUP(H13,'TOC Factors'!$F$6:$M$17,5,TRUE)</f>
        <v>0.15498058252427183</v>
      </c>
      <c r="U13" s="10">
        <f>VLOOKUP(H13,'TOC Factors'!$F$6:$M$17,6,TRUE)</f>
        <v>3.162507954728643</v>
      </c>
      <c r="V13" s="11">
        <f>VLOOKUP(H13,'TOC Factors'!$F$6:$M$17,7,TRUE)</f>
        <v>904</v>
      </c>
      <c r="W13" s="11">
        <f>VLOOKUP(H13,'TOC Factors'!$F$6:$M$17,8,TRUE)</f>
        <v>133</v>
      </c>
    </row>
    <row r="14" spans="2:23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0"/>
        <v>21</v>
      </c>
      <c r="I14" s="16">
        <f t="shared" si="1"/>
        <v>6244.6985705407087</v>
      </c>
      <c r="J14" s="58">
        <f t="shared" si="7"/>
        <v>11250.549430835685</v>
      </c>
      <c r="K14" s="59">
        <f t="shared" si="2"/>
        <v>7600</v>
      </c>
      <c r="L14" s="59">
        <f t="shared" si="3"/>
        <v>0</v>
      </c>
      <c r="M14" s="17">
        <f t="shared" si="4"/>
        <v>1645.7424086847982</v>
      </c>
      <c r="N14" s="15">
        <f t="shared" si="5"/>
        <v>967.80702215088661</v>
      </c>
      <c r="O14" s="15">
        <f t="shared" si="6"/>
        <v>1037</v>
      </c>
      <c r="Q14" s="8">
        <f>VLOOKUP(H14,'TOC Factors'!$F$6:$M$17,3,TRUE)</f>
        <v>7600</v>
      </c>
      <c r="R14" s="8">
        <f>IF(G14=1,Subsidy!$D$3,0)</f>
        <v>0</v>
      </c>
      <c r="S14" s="9">
        <f>VLOOKUP(H14,'TOC Factors'!$F$6:$M$17,4,TRUE)</f>
        <v>12</v>
      </c>
      <c r="T14" s="10">
        <f>VLOOKUP(H14,'TOC Factors'!$F$6:$M$17,5,TRUE)</f>
        <v>0.15498058252427183</v>
      </c>
      <c r="U14" s="10">
        <f>VLOOKUP(H14,'TOC Factors'!$F$6:$M$17,6,TRUE)</f>
        <v>3.162507954728643</v>
      </c>
      <c r="V14" s="11">
        <f>VLOOKUP(H14,'TOC Factors'!$F$6:$M$17,7,TRUE)</f>
        <v>904</v>
      </c>
      <c r="W14" s="11">
        <f>VLOOKUP(H14,'TOC Factors'!$F$6:$M$17,8,TRUE)</f>
        <v>133</v>
      </c>
    </row>
    <row r="15" spans="2:23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0"/>
        <v>21</v>
      </c>
      <c r="I15" s="16">
        <f t="shared" si="1"/>
        <v>8773.0665009322565</v>
      </c>
      <c r="J15" s="58">
        <f t="shared" si="7"/>
        <v>12308.72933988546</v>
      </c>
      <c r="K15" s="59">
        <f t="shared" si="2"/>
        <v>7600</v>
      </c>
      <c r="L15" s="59">
        <f t="shared" si="3"/>
        <v>0</v>
      </c>
      <c r="M15" s="17">
        <f t="shared" si="4"/>
        <v>2312.0743830468036</v>
      </c>
      <c r="N15" s="15">
        <f t="shared" si="5"/>
        <v>1359.6549568386563</v>
      </c>
      <c r="O15" s="15">
        <f t="shared" si="6"/>
        <v>1037</v>
      </c>
      <c r="Q15" s="8">
        <f>VLOOKUP(H15,'TOC Factors'!$F$6:$M$17,3,TRUE)</f>
        <v>7600</v>
      </c>
      <c r="R15" s="8">
        <f>IF(G15=1,Subsidy!$D$3,0)</f>
        <v>0</v>
      </c>
      <c r="S15" s="9">
        <f>VLOOKUP(H15,'TOC Factors'!$F$6:$M$17,4,TRUE)</f>
        <v>12</v>
      </c>
      <c r="T15" s="10">
        <f>VLOOKUP(H15,'TOC Factors'!$F$6:$M$17,5,TRUE)</f>
        <v>0.15498058252427183</v>
      </c>
      <c r="U15" s="10">
        <f>VLOOKUP(H15,'TOC Factors'!$F$6:$M$17,6,TRUE)</f>
        <v>3.162507954728643</v>
      </c>
      <c r="V15" s="11">
        <f>VLOOKUP(H15,'TOC Factors'!$F$6:$M$17,7,TRUE)</f>
        <v>904</v>
      </c>
      <c r="W15" s="11">
        <f>VLOOKUP(H15,'TOC Factors'!$F$6:$M$17,8,TRUE)</f>
        <v>133</v>
      </c>
    </row>
    <row r="16" spans="2:23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0"/>
        <v>21</v>
      </c>
      <c r="I16" s="16">
        <f t="shared" si="1"/>
        <v>12669.06152889994</v>
      </c>
      <c r="J16" s="58">
        <f t="shared" si="7"/>
        <v>13939.292524459146</v>
      </c>
      <c r="K16" s="59">
        <f t="shared" si="2"/>
        <v>7600</v>
      </c>
      <c r="L16" s="59">
        <f t="shared" si="3"/>
        <v>0</v>
      </c>
      <c r="M16" s="17">
        <f t="shared" si="4"/>
        <v>3338.8339886743902</v>
      </c>
      <c r="N16" s="15">
        <f t="shared" si="5"/>
        <v>1963.4585357847545</v>
      </c>
      <c r="O16" s="15">
        <f t="shared" si="6"/>
        <v>1037</v>
      </c>
      <c r="Q16" s="8">
        <f>VLOOKUP(H16,'TOC Factors'!$F$6:$M$17,3,TRUE)</f>
        <v>7600</v>
      </c>
      <c r="R16" s="8">
        <f>IF(G16=1,Subsidy!$D$3,0)</f>
        <v>0</v>
      </c>
      <c r="S16" s="9">
        <f>VLOOKUP(H16,'TOC Factors'!$F$6:$M$17,4,TRUE)</f>
        <v>12</v>
      </c>
      <c r="T16" s="10">
        <f>VLOOKUP(H16,'TOC Factors'!$F$6:$M$17,5,TRUE)</f>
        <v>0.15498058252427183</v>
      </c>
      <c r="U16" s="10">
        <f>VLOOKUP(H16,'TOC Factors'!$F$6:$M$17,6,TRUE)</f>
        <v>3.162507954728643</v>
      </c>
      <c r="V16" s="11">
        <f>VLOOKUP(H16,'TOC Factors'!$F$6:$M$17,7,TRUE)</f>
        <v>904</v>
      </c>
      <c r="W16" s="11">
        <f>VLOOKUP(H16,'TOC Factors'!$F$6:$M$17,8,TRUE)</f>
        <v>133</v>
      </c>
    </row>
    <row r="17" spans="2:23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0"/>
        <v>21</v>
      </c>
      <c r="I17" s="16">
        <f t="shared" si="1"/>
        <v>8714.9931634555614</v>
      </c>
      <c r="J17" s="58">
        <f t="shared" si="7"/>
        <v>12284.42431757022</v>
      </c>
      <c r="K17" s="59">
        <f t="shared" si="2"/>
        <v>7600</v>
      </c>
      <c r="L17" s="59">
        <f t="shared" si="3"/>
        <v>0</v>
      </c>
      <c r="M17" s="17">
        <f t="shared" si="4"/>
        <v>2296.7696004028294</v>
      </c>
      <c r="N17" s="15">
        <f t="shared" si="5"/>
        <v>1350.6547171673894</v>
      </c>
      <c r="O17" s="15">
        <f t="shared" si="6"/>
        <v>1037</v>
      </c>
      <c r="Q17" s="8">
        <f>VLOOKUP(H17,'TOC Factors'!$F$6:$M$17,3,TRUE)</f>
        <v>7600</v>
      </c>
      <c r="R17" s="8">
        <f>IF(G17=1,Subsidy!$D$3,0)</f>
        <v>0</v>
      </c>
      <c r="S17" s="9">
        <f>VLOOKUP(H17,'TOC Factors'!$F$6:$M$17,4,TRUE)</f>
        <v>12</v>
      </c>
      <c r="T17" s="10">
        <f>VLOOKUP(H17,'TOC Factors'!$F$6:$M$17,5,TRUE)</f>
        <v>0.15498058252427183</v>
      </c>
      <c r="U17" s="10">
        <f>VLOOKUP(H17,'TOC Factors'!$F$6:$M$17,6,TRUE)</f>
        <v>3.162507954728643</v>
      </c>
      <c r="V17" s="11">
        <f>VLOOKUP(H17,'TOC Factors'!$F$6:$M$17,7,TRUE)</f>
        <v>904</v>
      </c>
      <c r="W17" s="11">
        <f>VLOOKUP(H17,'TOC Factors'!$F$6:$M$17,8,TRUE)</f>
        <v>133</v>
      </c>
    </row>
    <row r="18" spans="2:23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0"/>
        <v>21</v>
      </c>
      <c r="I18" s="16">
        <f t="shared" si="1"/>
        <v>927.17712865133626</v>
      </c>
      <c r="J18" s="58">
        <f t="shared" si="7"/>
        <v>9025.0448719017586</v>
      </c>
      <c r="K18" s="59">
        <f t="shared" si="2"/>
        <v>7600</v>
      </c>
      <c r="L18" s="59">
        <f t="shared" si="3"/>
        <v>0</v>
      </c>
      <c r="M18" s="17">
        <f t="shared" si="4"/>
        <v>244.3504204001928</v>
      </c>
      <c r="N18" s="15">
        <f t="shared" si="5"/>
        <v>143.69445150156582</v>
      </c>
      <c r="O18" s="15">
        <f t="shared" si="6"/>
        <v>1037</v>
      </c>
      <c r="Q18" s="8">
        <f>VLOOKUP(H18,'TOC Factors'!$F$6:$M$17,3,TRUE)</f>
        <v>7600</v>
      </c>
      <c r="R18" s="8">
        <f>IF(G18=1,Subsidy!$D$3,0)</f>
        <v>0</v>
      </c>
      <c r="S18" s="9">
        <f>VLOOKUP(H18,'TOC Factors'!$F$6:$M$17,4,TRUE)</f>
        <v>12</v>
      </c>
      <c r="T18" s="10">
        <f>VLOOKUP(H18,'TOC Factors'!$F$6:$M$17,5,TRUE)</f>
        <v>0.15498058252427183</v>
      </c>
      <c r="U18" s="10">
        <f>VLOOKUP(H18,'TOC Factors'!$F$6:$M$17,6,TRUE)</f>
        <v>3.162507954728643</v>
      </c>
      <c r="V18" s="11">
        <f>VLOOKUP(H18,'TOC Factors'!$F$6:$M$17,7,TRUE)</f>
        <v>904</v>
      </c>
      <c r="W18" s="11">
        <f>VLOOKUP(H18,'TOC Factors'!$F$6:$M$17,8,TRUE)</f>
        <v>133</v>
      </c>
    </row>
    <row r="19" spans="2:23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0</v>
      </c>
      <c r="H19" s="14" t="str">
        <f t="shared" si="0"/>
        <v>22</v>
      </c>
      <c r="I19" s="16">
        <f t="shared" si="1"/>
        <v>12059.47296457427</v>
      </c>
      <c r="J19" s="58">
        <f t="shared" si="7"/>
        <v>18124.634219356438</v>
      </c>
      <c r="K19" s="59">
        <f t="shared" si="2"/>
        <v>13600</v>
      </c>
      <c r="L19" s="59">
        <f t="shared" si="3"/>
        <v>0</v>
      </c>
      <c r="M19" s="17">
        <f t="shared" si="4"/>
        <v>2612.1180356765553</v>
      </c>
      <c r="N19" s="15">
        <f t="shared" si="5"/>
        <v>775.51618367988249</v>
      </c>
      <c r="O19" s="15">
        <f t="shared" si="6"/>
        <v>1137</v>
      </c>
      <c r="Q19" s="8">
        <f>VLOOKUP(H19,'TOC Factors'!$F$6:$M$17,3,TRUE)</f>
        <v>13600</v>
      </c>
      <c r="R19" s="8">
        <f>IF(G19=1,Subsidy!$D$3,0)</f>
        <v>0</v>
      </c>
      <c r="S19" s="9">
        <f>VLOOKUP(H19,'TOC Factors'!$F$6:$M$17,4,TRUE)</f>
        <v>29.07</v>
      </c>
      <c r="T19" s="10">
        <f>VLOOKUP(H19,'TOC Factors'!$F$6:$M$17,5,TRUE)</f>
        <v>6.4307634832635505E-2</v>
      </c>
      <c r="U19" s="10">
        <f>VLOOKUP(H19,'TOC Factors'!$F$6:$M$17,6,TRUE)</f>
        <v>6.2966492416526707</v>
      </c>
      <c r="V19" s="11">
        <f>VLOOKUP(H19,'TOC Factors'!$F$6:$M$17,7,TRUE)</f>
        <v>904</v>
      </c>
      <c r="W19" s="11">
        <f>VLOOKUP(H19,'TOC Factors'!$F$6:$M$17,8,TRUE)</f>
        <v>233</v>
      </c>
    </row>
    <row r="20" spans="2:23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0</v>
      </c>
      <c r="H20" s="14" t="str">
        <f t="shared" si="0"/>
        <v>22</v>
      </c>
      <c r="I20" s="16">
        <f t="shared" si="1"/>
        <v>3923.3983840894966</v>
      </c>
      <c r="J20" s="58">
        <f t="shared" si="7"/>
        <v>15839.124335047882</v>
      </c>
      <c r="K20" s="59">
        <f t="shared" si="2"/>
        <v>13600</v>
      </c>
      <c r="L20" s="59">
        <f t="shared" si="3"/>
        <v>0</v>
      </c>
      <c r="M20" s="17">
        <f t="shared" si="4"/>
        <v>849.81986446090275</v>
      </c>
      <c r="N20" s="15">
        <f t="shared" si="5"/>
        <v>252.30447058697956</v>
      </c>
      <c r="O20" s="15">
        <f t="shared" si="6"/>
        <v>1137</v>
      </c>
      <c r="Q20" s="8">
        <f>VLOOKUP(H20,'TOC Factors'!$F$6:$M$17,3,TRUE)</f>
        <v>13600</v>
      </c>
      <c r="R20" s="8">
        <f>IF(G20=1,Subsidy!$D$3,0)</f>
        <v>0</v>
      </c>
      <c r="S20" s="9">
        <f>VLOOKUP(H20,'TOC Factors'!$F$6:$M$17,4,TRUE)</f>
        <v>29.07</v>
      </c>
      <c r="T20" s="10">
        <f>VLOOKUP(H20,'TOC Factors'!$F$6:$M$17,5,TRUE)</f>
        <v>6.4307634832635505E-2</v>
      </c>
      <c r="U20" s="10">
        <f>VLOOKUP(H20,'TOC Factors'!$F$6:$M$17,6,TRUE)</f>
        <v>6.2966492416526707</v>
      </c>
      <c r="V20" s="11">
        <f>VLOOKUP(H20,'TOC Factors'!$F$6:$M$17,7,TRUE)</f>
        <v>904</v>
      </c>
      <c r="W20" s="11">
        <f>VLOOKUP(H20,'TOC Factors'!$F$6:$M$17,8,TRUE)</f>
        <v>233</v>
      </c>
    </row>
    <row r="21" spans="2:23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0</v>
      </c>
      <c r="H21" s="14" t="str">
        <f t="shared" ref="H21:H43" si="8">D21&amp;E21</f>
        <v>22</v>
      </c>
      <c r="I21" s="16">
        <f t="shared" ref="I21:I43" si="9">F21*365*0.8</f>
        <v>12756.715972653823</v>
      </c>
      <c r="J21" s="58">
        <f t="shared" si="7"/>
        <v>18320.49719614787</v>
      </c>
      <c r="K21" s="59">
        <f t="shared" ref="K21:K43" si="10">Q21</f>
        <v>13600</v>
      </c>
      <c r="L21" s="59">
        <f t="shared" ref="L21:L43" si="11">R21*-1</f>
        <v>0</v>
      </c>
      <c r="M21" s="17">
        <f t="shared" ref="M21:M43" si="12">I21/S21*U21</f>
        <v>2763.142963714799</v>
      </c>
      <c r="N21" s="15">
        <f t="shared" ref="N21:N43" si="13">I21*T21</f>
        <v>820.35423243307071</v>
      </c>
      <c r="O21" s="15">
        <f t="shared" ref="O21:O43" si="14">V21+W21</f>
        <v>1137</v>
      </c>
      <c r="Q21" s="8">
        <f>VLOOKUP(H21,'TOC Factors'!$F$6:$M$17,3,TRUE)</f>
        <v>13600</v>
      </c>
      <c r="R21" s="8">
        <f>IF(G21=1,Subsidy!$D$3,0)</f>
        <v>0</v>
      </c>
      <c r="S21" s="9">
        <f>VLOOKUP(H21,'TOC Factors'!$F$6:$M$17,4,TRUE)</f>
        <v>29.07</v>
      </c>
      <c r="T21" s="10">
        <f>VLOOKUP(H21,'TOC Factors'!$F$6:$M$17,5,TRUE)</f>
        <v>6.4307634832635505E-2</v>
      </c>
      <c r="U21" s="10">
        <f>VLOOKUP(H21,'TOC Factors'!$F$6:$M$17,6,TRUE)</f>
        <v>6.2966492416526707</v>
      </c>
      <c r="V21" s="11">
        <f>VLOOKUP(H21,'TOC Factors'!$F$6:$M$17,7,TRUE)</f>
        <v>904</v>
      </c>
      <c r="W21" s="11">
        <f>VLOOKUP(H21,'TOC Factors'!$F$6:$M$17,8,TRUE)</f>
        <v>233</v>
      </c>
    </row>
    <row r="22" spans="2:23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0</v>
      </c>
      <c r="H22" s="14" t="str">
        <f t="shared" si="8"/>
        <v>22</v>
      </c>
      <c r="I22" s="16">
        <f t="shared" si="9"/>
        <v>4477.454319453077</v>
      </c>
      <c r="J22" s="58">
        <f t="shared" si="7"/>
        <v>15994.764540186934</v>
      </c>
      <c r="K22" s="59">
        <f t="shared" si="10"/>
        <v>13600</v>
      </c>
      <c r="L22" s="59">
        <f t="shared" si="11"/>
        <v>0</v>
      </c>
      <c r="M22" s="17">
        <f t="shared" si="12"/>
        <v>969.83004283174023</v>
      </c>
      <c r="N22" s="15">
        <f t="shared" si="13"/>
        <v>287.93449735519499</v>
      </c>
      <c r="O22" s="15">
        <f t="shared" si="14"/>
        <v>1137</v>
      </c>
      <c r="Q22" s="8">
        <f>VLOOKUP(H22,'TOC Factors'!$F$6:$M$17,3,TRUE)</f>
        <v>13600</v>
      </c>
      <c r="R22" s="8">
        <f>IF(G22=1,Subsidy!$D$3,0)</f>
        <v>0</v>
      </c>
      <c r="S22" s="9">
        <f>VLOOKUP(H22,'TOC Factors'!$F$6:$M$17,4,TRUE)</f>
        <v>29.07</v>
      </c>
      <c r="T22" s="10">
        <f>VLOOKUP(H22,'TOC Factors'!$F$6:$M$17,5,TRUE)</f>
        <v>6.4307634832635505E-2</v>
      </c>
      <c r="U22" s="10">
        <f>VLOOKUP(H22,'TOC Factors'!$F$6:$M$17,6,TRUE)</f>
        <v>6.2966492416526707</v>
      </c>
      <c r="V22" s="11">
        <f>VLOOKUP(H22,'TOC Factors'!$F$6:$M$17,7,TRUE)</f>
        <v>904</v>
      </c>
      <c r="W22" s="11">
        <f>VLOOKUP(H22,'TOC Factors'!$F$6:$M$17,8,TRUE)</f>
        <v>233</v>
      </c>
    </row>
    <row r="23" spans="2:23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8"/>
        <v>22</v>
      </c>
      <c r="I23" s="16">
        <f t="shared" si="9"/>
        <v>9621.3001864512116</v>
      </c>
      <c r="J23" s="58">
        <f t="shared" si="7"/>
        <v>17439.72555376745</v>
      </c>
      <c r="K23" s="59">
        <f t="shared" si="10"/>
        <v>13600</v>
      </c>
      <c r="L23" s="59">
        <f t="shared" si="11"/>
        <v>0</v>
      </c>
      <c r="M23" s="17">
        <f t="shared" si="12"/>
        <v>2084.0024947619786</v>
      </c>
      <c r="N23" s="15">
        <f t="shared" si="13"/>
        <v>618.72305900547246</v>
      </c>
      <c r="O23" s="15">
        <f t="shared" si="14"/>
        <v>1137</v>
      </c>
      <c r="Q23" s="8">
        <f>VLOOKUP(H23,'TOC Factors'!$F$6:$M$17,3,TRUE)</f>
        <v>13600</v>
      </c>
      <c r="R23" s="8">
        <f>IF(G23=1,Subsidy!$D$3,0)</f>
        <v>0</v>
      </c>
      <c r="S23" s="9">
        <f>VLOOKUP(H23,'TOC Factors'!$F$6:$M$17,4,TRUE)</f>
        <v>29.07</v>
      </c>
      <c r="T23" s="10">
        <f>VLOOKUP(H23,'TOC Factors'!$F$6:$M$17,5,TRUE)</f>
        <v>6.4307634832635505E-2</v>
      </c>
      <c r="U23" s="10">
        <f>VLOOKUP(H23,'TOC Factors'!$F$6:$M$17,6,TRUE)</f>
        <v>6.2966492416526707</v>
      </c>
      <c r="V23" s="11">
        <f>VLOOKUP(H23,'TOC Factors'!$F$6:$M$17,7,TRUE)</f>
        <v>904</v>
      </c>
      <c r="W23" s="11">
        <f>VLOOKUP(H23,'TOC Factors'!$F$6:$M$17,8,TRUE)</f>
        <v>233</v>
      </c>
    </row>
    <row r="24" spans="2:23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8"/>
        <v>22</v>
      </c>
      <c r="I24" s="16">
        <f t="shared" si="9"/>
        <v>9071.2367930391538</v>
      </c>
      <c r="J24" s="58">
        <f t="shared" si="7"/>
        <v>17285.206896126943</v>
      </c>
      <c r="K24" s="59">
        <f t="shared" si="10"/>
        <v>13600</v>
      </c>
      <c r="L24" s="59">
        <f t="shared" si="11"/>
        <v>0</v>
      </c>
      <c r="M24" s="17">
        <f t="shared" si="12"/>
        <v>1964.8571129598138</v>
      </c>
      <c r="N24" s="15">
        <f t="shared" si="13"/>
        <v>583.34978316712943</v>
      </c>
      <c r="O24" s="15">
        <f t="shared" si="14"/>
        <v>1137</v>
      </c>
      <c r="Q24" s="8">
        <f>VLOOKUP(H24,'TOC Factors'!$F$6:$M$17,3,TRUE)</f>
        <v>13600</v>
      </c>
      <c r="R24" s="8">
        <f>IF(G24=1,Subsidy!$D$3,0)</f>
        <v>0</v>
      </c>
      <c r="S24" s="9">
        <f>VLOOKUP(H24,'TOC Factors'!$F$6:$M$17,4,TRUE)</f>
        <v>29.07</v>
      </c>
      <c r="T24" s="10">
        <f>VLOOKUP(H24,'TOC Factors'!$F$6:$M$17,5,TRUE)</f>
        <v>6.4307634832635505E-2</v>
      </c>
      <c r="U24" s="10">
        <f>VLOOKUP(H24,'TOC Factors'!$F$6:$M$17,6,TRUE)</f>
        <v>6.2966492416526707</v>
      </c>
      <c r="V24" s="11">
        <f>VLOOKUP(H24,'TOC Factors'!$F$6:$M$17,7,TRUE)</f>
        <v>904</v>
      </c>
      <c r="W24" s="11">
        <f>VLOOKUP(H24,'TOC Factors'!$F$6:$M$17,8,TRUE)</f>
        <v>233</v>
      </c>
    </row>
    <row r="25" spans="2:23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8"/>
        <v>22</v>
      </c>
      <c r="I25" s="16">
        <f t="shared" si="9"/>
        <v>2673.5512740832819</v>
      </c>
      <c r="J25" s="58">
        <f t="shared" si="7"/>
        <v>15488.028988571414</v>
      </c>
      <c r="K25" s="59">
        <f t="shared" si="10"/>
        <v>13600</v>
      </c>
      <c r="L25" s="59">
        <f t="shared" si="11"/>
        <v>0</v>
      </c>
      <c r="M25" s="17">
        <f t="shared" si="12"/>
        <v>579.09922953133912</v>
      </c>
      <c r="N25" s="15">
        <f t="shared" si="13"/>
        <v>171.92975904007508</v>
      </c>
      <c r="O25" s="15">
        <f t="shared" si="14"/>
        <v>1137</v>
      </c>
      <c r="Q25" s="8">
        <f>VLOOKUP(H25,'TOC Factors'!$F$6:$M$17,3,TRUE)</f>
        <v>13600</v>
      </c>
      <c r="R25" s="8">
        <f>IF(G25=1,Subsidy!$D$3,0)</f>
        <v>0</v>
      </c>
      <c r="S25" s="9">
        <f>VLOOKUP(H25,'TOC Factors'!$F$6:$M$17,4,TRUE)</f>
        <v>29.07</v>
      </c>
      <c r="T25" s="10">
        <f>VLOOKUP(H25,'TOC Factors'!$F$6:$M$17,5,TRUE)</f>
        <v>6.4307634832635505E-2</v>
      </c>
      <c r="U25" s="10">
        <f>VLOOKUP(H25,'TOC Factors'!$F$6:$M$17,6,TRUE)</f>
        <v>6.2966492416526707</v>
      </c>
      <c r="V25" s="11">
        <f>VLOOKUP(H25,'TOC Factors'!$F$6:$M$17,7,TRUE)</f>
        <v>904</v>
      </c>
      <c r="W25" s="11">
        <f>VLOOKUP(H25,'TOC Factors'!$F$6:$M$17,8,TRUE)</f>
        <v>233</v>
      </c>
    </row>
    <row r="26" spans="2:23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0</v>
      </c>
      <c r="H26" s="14" t="str">
        <f t="shared" si="8"/>
        <v>22</v>
      </c>
      <c r="I26" s="16">
        <f t="shared" si="9"/>
        <v>5881.5587321317598</v>
      </c>
      <c r="J26" s="58">
        <f t="shared" si="7"/>
        <v>16389.192403652658</v>
      </c>
      <c r="K26" s="59">
        <f t="shared" si="10"/>
        <v>13600</v>
      </c>
      <c r="L26" s="59">
        <f t="shared" si="11"/>
        <v>0</v>
      </c>
      <c r="M26" s="17">
        <f t="shared" si="12"/>
        <v>1273.9632724600306</v>
      </c>
      <c r="N26" s="15">
        <f t="shared" si="13"/>
        <v>378.22913119262785</v>
      </c>
      <c r="O26" s="15">
        <f t="shared" si="14"/>
        <v>1137</v>
      </c>
      <c r="Q26" s="8">
        <f>VLOOKUP(H26,'TOC Factors'!$F$6:$M$17,3,TRUE)</f>
        <v>13600</v>
      </c>
      <c r="R26" s="8">
        <f>IF(G26=1,Subsidy!$D$3,0)</f>
        <v>0</v>
      </c>
      <c r="S26" s="9">
        <f>VLOOKUP(H26,'TOC Factors'!$F$6:$M$17,4,TRUE)</f>
        <v>29.07</v>
      </c>
      <c r="T26" s="10">
        <f>VLOOKUP(H26,'TOC Factors'!$F$6:$M$17,5,TRUE)</f>
        <v>6.4307634832635505E-2</v>
      </c>
      <c r="U26" s="10">
        <f>VLOOKUP(H26,'TOC Factors'!$F$6:$M$17,6,TRUE)</f>
        <v>6.2966492416526707</v>
      </c>
      <c r="V26" s="11">
        <f>VLOOKUP(H26,'TOC Factors'!$F$6:$M$17,7,TRUE)</f>
        <v>904</v>
      </c>
      <c r="W26" s="11">
        <f>VLOOKUP(H26,'TOC Factors'!$F$6:$M$17,8,TRUE)</f>
        <v>233</v>
      </c>
    </row>
    <row r="27" spans="2:23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0</v>
      </c>
      <c r="H27" s="14" t="str">
        <f t="shared" si="8"/>
        <v>22</v>
      </c>
      <c r="I27" s="16">
        <f t="shared" si="9"/>
        <v>10798.011187072718</v>
      </c>
      <c r="J27" s="58">
        <f t="shared" si="7"/>
        <v>17770.276189247837</v>
      </c>
      <c r="K27" s="59">
        <f t="shared" si="10"/>
        <v>13600</v>
      </c>
      <c r="L27" s="59">
        <f t="shared" si="11"/>
        <v>0</v>
      </c>
      <c r="M27" s="17">
        <f t="shared" si="12"/>
        <v>2338.8816289108522</v>
      </c>
      <c r="N27" s="15">
        <f t="shared" si="13"/>
        <v>694.39456033698536</v>
      </c>
      <c r="O27" s="15">
        <f t="shared" si="14"/>
        <v>1137</v>
      </c>
      <c r="Q27" s="8">
        <f>VLOOKUP(H27,'TOC Factors'!$F$6:$M$17,3,TRUE)</f>
        <v>13600</v>
      </c>
      <c r="R27" s="8">
        <f>IF(G27=1,Subsidy!$D$3,0)</f>
        <v>0</v>
      </c>
      <c r="S27" s="9">
        <f>VLOOKUP(H27,'TOC Factors'!$F$6:$M$17,4,TRUE)</f>
        <v>29.07</v>
      </c>
      <c r="T27" s="10">
        <f>VLOOKUP(H27,'TOC Factors'!$F$6:$M$17,5,TRUE)</f>
        <v>6.4307634832635505E-2</v>
      </c>
      <c r="U27" s="10">
        <f>VLOOKUP(H27,'TOC Factors'!$F$6:$M$17,6,TRUE)</f>
        <v>6.2966492416526707</v>
      </c>
      <c r="V27" s="11">
        <f>VLOOKUP(H27,'TOC Factors'!$F$6:$M$17,7,TRUE)</f>
        <v>904</v>
      </c>
      <c r="W27" s="11">
        <f>VLOOKUP(H27,'TOC Factors'!$F$6:$M$17,8,TRUE)</f>
        <v>233</v>
      </c>
    </row>
    <row r="28" spans="2:23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8"/>
        <v>00</v>
      </c>
      <c r="I28" s="16">
        <f t="shared" si="9"/>
        <v>0</v>
      </c>
      <c r="J28" s="58" t="e">
        <f t="shared" si="7"/>
        <v>#N/A</v>
      </c>
      <c r="K28" s="59" t="e">
        <f t="shared" si="10"/>
        <v>#N/A</v>
      </c>
      <c r="L28" s="59">
        <f t="shared" si="11"/>
        <v>0</v>
      </c>
      <c r="M28" s="17" t="e">
        <f t="shared" si="12"/>
        <v>#N/A</v>
      </c>
      <c r="N28" s="15" t="e">
        <f t="shared" si="13"/>
        <v>#N/A</v>
      </c>
      <c r="O28" s="15" t="e">
        <f t="shared" si="14"/>
        <v>#N/A</v>
      </c>
      <c r="Q28" s="8" t="e">
        <f>VLOOKUP(H28,'TOC Factors'!$F$6:$M$17,3,TRUE)</f>
        <v>#N/A</v>
      </c>
      <c r="R28" s="8">
        <f>IF(G28=1,Subsidy!$D$3,0)</f>
        <v>0</v>
      </c>
      <c r="S28" s="9" t="e">
        <f>VLOOKUP(H28,'TOC Factors'!$F$6:$M$17,4,TRUE)</f>
        <v>#N/A</v>
      </c>
      <c r="T28" s="10" t="e">
        <f>VLOOKUP(H28,'TOC Factors'!$F$6:$M$17,5,TRUE)</f>
        <v>#N/A</v>
      </c>
      <c r="U28" s="10" t="e">
        <f>VLOOKUP(H28,'TOC Factors'!$F$6:$M$17,6,TRUE)</f>
        <v>#N/A</v>
      </c>
      <c r="V28" s="11" t="e">
        <f>VLOOKUP(H28,'TOC Factors'!$F$6:$M$17,7,TRUE)</f>
        <v>#N/A</v>
      </c>
      <c r="W28" s="11" t="e">
        <f>VLOOKUP(H28,'TOC Factors'!$F$6:$M$17,8,TRUE)</f>
        <v>#N/A</v>
      </c>
    </row>
    <row r="29" spans="2:23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8"/>
        <v>00</v>
      </c>
      <c r="I29" s="16">
        <f t="shared" si="9"/>
        <v>0</v>
      </c>
      <c r="J29" s="58" t="e">
        <f t="shared" si="7"/>
        <v>#N/A</v>
      </c>
      <c r="K29" s="59" t="e">
        <f t="shared" si="10"/>
        <v>#N/A</v>
      </c>
      <c r="L29" s="59">
        <f t="shared" si="11"/>
        <v>0</v>
      </c>
      <c r="M29" s="17" t="e">
        <f t="shared" si="12"/>
        <v>#N/A</v>
      </c>
      <c r="N29" s="15" t="e">
        <f t="shared" si="13"/>
        <v>#N/A</v>
      </c>
      <c r="O29" s="15" t="e">
        <f t="shared" si="14"/>
        <v>#N/A</v>
      </c>
      <c r="Q29" s="8" t="e">
        <f>VLOOKUP(H29,'TOC Factors'!$F$6:$M$17,3,TRUE)</f>
        <v>#N/A</v>
      </c>
      <c r="R29" s="8">
        <f>IF(G29=1,Subsidy!$D$3,0)</f>
        <v>0</v>
      </c>
      <c r="S29" s="9" t="e">
        <f>VLOOKUP(H29,'TOC Factors'!$F$6:$M$17,4,TRUE)</f>
        <v>#N/A</v>
      </c>
      <c r="T29" s="10" t="e">
        <f>VLOOKUP(H29,'TOC Factors'!$F$6:$M$17,5,TRUE)</f>
        <v>#N/A</v>
      </c>
      <c r="U29" s="10" t="e">
        <f>VLOOKUP(H29,'TOC Factors'!$F$6:$M$17,6,TRUE)</f>
        <v>#N/A</v>
      </c>
      <c r="V29" s="11" t="e">
        <f>VLOOKUP(H29,'TOC Factors'!$F$6:$M$17,7,TRUE)</f>
        <v>#N/A</v>
      </c>
      <c r="W29" s="11" t="e">
        <f>VLOOKUP(H29,'TOC Factors'!$F$6:$M$17,8,TRUE)</f>
        <v>#N/A</v>
      </c>
    </row>
    <row r="30" spans="2:23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8"/>
        <v>00</v>
      </c>
      <c r="I30" s="16">
        <f t="shared" si="9"/>
        <v>0</v>
      </c>
      <c r="J30" s="58" t="e">
        <f t="shared" si="7"/>
        <v>#N/A</v>
      </c>
      <c r="K30" s="59" t="e">
        <f t="shared" si="10"/>
        <v>#N/A</v>
      </c>
      <c r="L30" s="59">
        <f t="shared" si="11"/>
        <v>0</v>
      </c>
      <c r="M30" s="17" t="e">
        <f t="shared" si="12"/>
        <v>#N/A</v>
      </c>
      <c r="N30" s="15" t="e">
        <f t="shared" si="13"/>
        <v>#N/A</v>
      </c>
      <c r="O30" s="15" t="e">
        <f t="shared" si="14"/>
        <v>#N/A</v>
      </c>
      <c r="Q30" s="8" t="e">
        <f>VLOOKUP(H30,'TOC Factors'!$F$6:$M$17,3,TRUE)</f>
        <v>#N/A</v>
      </c>
      <c r="R30" s="8">
        <f>IF(G30=1,Subsidy!$D$3,0)</f>
        <v>0</v>
      </c>
      <c r="S30" s="9" t="e">
        <f>VLOOKUP(H30,'TOC Factors'!$F$6:$M$17,4,TRUE)</f>
        <v>#N/A</v>
      </c>
      <c r="T30" s="10" t="e">
        <f>VLOOKUP(H30,'TOC Factors'!$F$6:$M$17,5,TRUE)</f>
        <v>#N/A</v>
      </c>
      <c r="U30" s="10" t="e">
        <f>VLOOKUP(H30,'TOC Factors'!$F$6:$M$17,6,TRUE)</f>
        <v>#N/A</v>
      </c>
      <c r="V30" s="11" t="e">
        <f>VLOOKUP(H30,'TOC Factors'!$F$6:$M$17,7,TRUE)</f>
        <v>#N/A</v>
      </c>
      <c r="W30" s="11" t="e">
        <f>VLOOKUP(H30,'TOC Factors'!$F$6:$M$17,8,TRUE)</f>
        <v>#N/A</v>
      </c>
    </row>
    <row r="31" spans="2:23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8"/>
        <v>00</v>
      </c>
      <c r="I31" s="16">
        <f t="shared" si="9"/>
        <v>0</v>
      </c>
      <c r="J31" s="58" t="e">
        <f t="shared" si="7"/>
        <v>#N/A</v>
      </c>
      <c r="K31" s="59" t="e">
        <f t="shared" si="10"/>
        <v>#N/A</v>
      </c>
      <c r="L31" s="59">
        <f t="shared" si="11"/>
        <v>0</v>
      </c>
      <c r="M31" s="17" t="e">
        <f t="shared" si="12"/>
        <v>#N/A</v>
      </c>
      <c r="N31" s="15" t="e">
        <f t="shared" si="13"/>
        <v>#N/A</v>
      </c>
      <c r="O31" s="15" t="e">
        <f t="shared" si="14"/>
        <v>#N/A</v>
      </c>
      <c r="Q31" s="8" t="e">
        <f>VLOOKUP(H31,'TOC Factors'!$F$6:$M$17,3,TRUE)</f>
        <v>#N/A</v>
      </c>
      <c r="R31" s="8">
        <f>IF(G31=1,Subsidy!$D$3,0)</f>
        <v>0</v>
      </c>
      <c r="S31" s="9" t="e">
        <f>VLOOKUP(H31,'TOC Factors'!$F$6:$M$17,4,TRUE)</f>
        <v>#N/A</v>
      </c>
      <c r="T31" s="10" t="e">
        <f>VLOOKUP(H31,'TOC Factors'!$F$6:$M$17,5,TRUE)</f>
        <v>#N/A</v>
      </c>
      <c r="U31" s="10" t="e">
        <f>VLOOKUP(H31,'TOC Factors'!$F$6:$M$17,6,TRUE)</f>
        <v>#N/A</v>
      </c>
      <c r="V31" s="11" t="e">
        <f>VLOOKUP(H31,'TOC Factors'!$F$6:$M$17,7,TRUE)</f>
        <v>#N/A</v>
      </c>
      <c r="W31" s="11" t="e">
        <f>VLOOKUP(H31,'TOC Factors'!$F$6:$M$17,8,TRUE)</f>
        <v>#N/A</v>
      </c>
    </row>
    <row r="32" spans="2:23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8"/>
        <v>00</v>
      </c>
      <c r="I32" s="16">
        <f t="shared" si="9"/>
        <v>0</v>
      </c>
      <c r="J32" s="58" t="e">
        <f t="shared" si="7"/>
        <v>#N/A</v>
      </c>
      <c r="K32" s="59" t="e">
        <f t="shared" si="10"/>
        <v>#N/A</v>
      </c>
      <c r="L32" s="59">
        <f t="shared" si="11"/>
        <v>0</v>
      </c>
      <c r="M32" s="17" t="e">
        <f t="shared" si="12"/>
        <v>#N/A</v>
      </c>
      <c r="N32" s="15" t="e">
        <f t="shared" si="13"/>
        <v>#N/A</v>
      </c>
      <c r="O32" s="15" t="e">
        <f t="shared" si="14"/>
        <v>#N/A</v>
      </c>
      <c r="Q32" s="8" t="e">
        <f>VLOOKUP(H32,'TOC Factors'!$F$6:$M$17,3,TRUE)</f>
        <v>#N/A</v>
      </c>
      <c r="R32" s="8">
        <f>IF(G32=1,Subsidy!$D$3,0)</f>
        <v>0</v>
      </c>
      <c r="S32" s="9" t="e">
        <f>VLOOKUP(H32,'TOC Factors'!$F$6:$M$17,4,TRUE)</f>
        <v>#N/A</v>
      </c>
      <c r="T32" s="10" t="e">
        <f>VLOOKUP(H32,'TOC Factors'!$F$6:$M$17,5,TRUE)</f>
        <v>#N/A</v>
      </c>
      <c r="U32" s="10" t="e">
        <f>VLOOKUP(H32,'TOC Factors'!$F$6:$M$17,6,TRUE)</f>
        <v>#N/A</v>
      </c>
      <c r="V32" s="11" t="e">
        <f>VLOOKUP(H32,'TOC Factors'!$F$6:$M$17,7,TRUE)</f>
        <v>#N/A</v>
      </c>
      <c r="W32" s="11" t="e">
        <f>VLOOKUP(H32,'TOC Factors'!$F$6:$M$17,8,TRUE)</f>
        <v>#N/A</v>
      </c>
    </row>
    <row r="33" spans="2:23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8"/>
        <v>00</v>
      </c>
      <c r="I33" s="16">
        <f t="shared" si="9"/>
        <v>0</v>
      </c>
      <c r="J33" s="58" t="e">
        <f t="shared" si="7"/>
        <v>#N/A</v>
      </c>
      <c r="K33" s="59" t="e">
        <f t="shared" si="10"/>
        <v>#N/A</v>
      </c>
      <c r="L33" s="59">
        <f t="shared" si="11"/>
        <v>0</v>
      </c>
      <c r="M33" s="17" t="e">
        <f t="shared" si="12"/>
        <v>#N/A</v>
      </c>
      <c r="N33" s="15" t="e">
        <f t="shared" si="13"/>
        <v>#N/A</v>
      </c>
      <c r="O33" s="15" t="e">
        <f t="shared" si="14"/>
        <v>#N/A</v>
      </c>
      <c r="Q33" s="8" t="e">
        <f>VLOOKUP(H33,'TOC Factors'!$F$6:$M$17,3,TRUE)</f>
        <v>#N/A</v>
      </c>
      <c r="R33" s="8">
        <f>IF(G33=1,Subsidy!$D$3,0)</f>
        <v>0</v>
      </c>
      <c r="S33" s="9" t="e">
        <f>VLOOKUP(H33,'TOC Factors'!$F$6:$M$17,4,TRUE)</f>
        <v>#N/A</v>
      </c>
      <c r="T33" s="10" t="e">
        <f>VLOOKUP(H33,'TOC Factors'!$F$6:$M$17,5,TRUE)</f>
        <v>#N/A</v>
      </c>
      <c r="U33" s="10" t="e">
        <f>VLOOKUP(H33,'TOC Factors'!$F$6:$M$17,6,TRUE)</f>
        <v>#N/A</v>
      </c>
      <c r="V33" s="11" t="e">
        <f>VLOOKUP(H33,'TOC Factors'!$F$6:$M$17,7,TRUE)</f>
        <v>#N/A</v>
      </c>
      <c r="W33" s="11" t="e">
        <f>VLOOKUP(H33,'TOC Factors'!$F$6:$M$17,8,TRUE)</f>
        <v>#N/A</v>
      </c>
    </row>
    <row r="34" spans="2:23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8"/>
        <v>00</v>
      </c>
      <c r="I34" s="16">
        <f t="shared" si="9"/>
        <v>0</v>
      </c>
      <c r="J34" s="58" t="e">
        <f t="shared" si="7"/>
        <v>#N/A</v>
      </c>
      <c r="K34" s="59" t="e">
        <f t="shared" si="10"/>
        <v>#N/A</v>
      </c>
      <c r="L34" s="59">
        <f t="shared" si="11"/>
        <v>0</v>
      </c>
      <c r="M34" s="17" t="e">
        <f t="shared" si="12"/>
        <v>#N/A</v>
      </c>
      <c r="N34" s="15" t="e">
        <f t="shared" si="13"/>
        <v>#N/A</v>
      </c>
      <c r="O34" s="15" t="e">
        <f t="shared" si="14"/>
        <v>#N/A</v>
      </c>
      <c r="Q34" s="8" t="e">
        <f>VLOOKUP(H34,'TOC Factors'!$F$6:$M$17,3,TRUE)</f>
        <v>#N/A</v>
      </c>
      <c r="R34" s="8">
        <f>IF(G34=1,Subsidy!$D$3,0)</f>
        <v>0</v>
      </c>
      <c r="S34" s="9" t="e">
        <f>VLOOKUP(H34,'TOC Factors'!$F$6:$M$17,4,TRUE)</f>
        <v>#N/A</v>
      </c>
      <c r="T34" s="10" t="e">
        <f>VLOOKUP(H34,'TOC Factors'!$F$6:$M$17,5,TRUE)</f>
        <v>#N/A</v>
      </c>
      <c r="U34" s="10" t="e">
        <f>VLOOKUP(H34,'TOC Factors'!$F$6:$M$17,6,TRUE)</f>
        <v>#N/A</v>
      </c>
      <c r="V34" s="11" t="e">
        <f>VLOOKUP(H34,'TOC Factors'!$F$6:$M$17,7,TRUE)</f>
        <v>#N/A</v>
      </c>
      <c r="W34" s="11" t="e">
        <f>VLOOKUP(H34,'TOC Factors'!$F$6:$M$17,8,TRUE)</f>
        <v>#N/A</v>
      </c>
    </row>
    <row r="35" spans="2:23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8"/>
        <v>00</v>
      </c>
      <c r="I35" s="16">
        <f t="shared" si="9"/>
        <v>0</v>
      </c>
      <c r="J35" s="58" t="e">
        <f t="shared" si="7"/>
        <v>#N/A</v>
      </c>
      <c r="K35" s="59" t="e">
        <f t="shared" si="10"/>
        <v>#N/A</v>
      </c>
      <c r="L35" s="59">
        <f t="shared" si="11"/>
        <v>0</v>
      </c>
      <c r="M35" s="17" t="e">
        <f t="shared" si="12"/>
        <v>#N/A</v>
      </c>
      <c r="N35" s="15" t="e">
        <f t="shared" si="13"/>
        <v>#N/A</v>
      </c>
      <c r="O35" s="15" t="e">
        <f t="shared" si="14"/>
        <v>#N/A</v>
      </c>
      <c r="Q35" s="8" t="e">
        <f>VLOOKUP(H35,'TOC Factors'!$F$6:$M$17,3,TRUE)</f>
        <v>#N/A</v>
      </c>
      <c r="R35" s="8">
        <f>IF(G35=1,Subsidy!$D$3,0)</f>
        <v>0</v>
      </c>
      <c r="S35" s="9" t="e">
        <f>VLOOKUP(H35,'TOC Factors'!$F$6:$M$17,4,TRUE)</f>
        <v>#N/A</v>
      </c>
      <c r="T35" s="10" t="e">
        <f>VLOOKUP(H35,'TOC Factors'!$F$6:$M$17,5,TRUE)</f>
        <v>#N/A</v>
      </c>
      <c r="U35" s="10" t="e">
        <f>VLOOKUP(H35,'TOC Factors'!$F$6:$M$17,6,TRUE)</f>
        <v>#N/A</v>
      </c>
      <c r="V35" s="11" t="e">
        <f>VLOOKUP(H35,'TOC Factors'!$F$6:$M$17,7,TRUE)</f>
        <v>#N/A</v>
      </c>
      <c r="W35" s="11" t="e">
        <f>VLOOKUP(H35,'TOC Factors'!$F$6:$M$17,8,TRUE)</f>
        <v>#N/A</v>
      </c>
    </row>
    <row r="36" spans="2:23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8"/>
        <v>00</v>
      </c>
      <c r="I36" s="16">
        <f t="shared" si="9"/>
        <v>0</v>
      </c>
      <c r="J36" s="58" t="e">
        <f t="shared" si="7"/>
        <v>#N/A</v>
      </c>
      <c r="K36" s="59" t="e">
        <f t="shared" si="10"/>
        <v>#N/A</v>
      </c>
      <c r="L36" s="59">
        <f t="shared" si="11"/>
        <v>0</v>
      </c>
      <c r="M36" s="17" t="e">
        <f t="shared" si="12"/>
        <v>#N/A</v>
      </c>
      <c r="N36" s="15" t="e">
        <f t="shared" si="13"/>
        <v>#N/A</v>
      </c>
      <c r="O36" s="15" t="e">
        <f t="shared" si="14"/>
        <v>#N/A</v>
      </c>
      <c r="Q36" s="8" t="e">
        <f>VLOOKUP(H36,'TOC Factors'!$F$6:$M$17,3,TRUE)</f>
        <v>#N/A</v>
      </c>
      <c r="R36" s="8">
        <f>IF(G36=1,Subsidy!$D$3,0)</f>
        <v>0</v>
      </c>
      <c r="S36" s="9" t="e">
        <f>VLOOKUP(H36,'TOC Factors'!$F$6:$M$17,4,TRUE)</f>
        <v>#N/A</v>
      </c>
      <c r="T36" s="10" t="e">
        <f>VLOOKUP(H36,'TOC Factors'!$F$6:$M$17,5,TRUE)</f>
        <v>#N/A</v>
      </c>
      <c r="U36" s="10" t="e">
        <f>VLOOKUP(H36,'TOC Factors'!$F$6:$M$17,6,TRUE)</f>
        <v>#N/A</v>
      </c>
      <c r="V36" s="11" t="e">
        <f>VLOOKUP(H36,'TOC Factors'!$F$6:$M$17,7,TRUE)</f>
        <v>#N/A</v>
      </c>
      <c r="W36" s="11" t="e">
        <f>VLOOKUP(H36,'TOC Factors'!$F$6:$M$17,8,TRUE)</f>
        <v>#N/A</v>
      </c>
    </row>
    <row r="37" spans="2:23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8"/>
        <v>00</v>
      </c>
      <c r="I37" s="16">
        <f t="shared" si="9"/>
        <v>0</v>
      </c>
      <c r="J37" s="58" t="e">
        <f t="shared" si="7"/>
        <v>#N/A</v>
      </c>
      <c r="K37" s="59" t="e">
        <f t="shared" si="10"/>
        <v>#N/A</v>
      </c>
      <c r="L37" s="59">
        <f t="shared" si="11"/>
        <v>0</v>
      </c>
      <c r="M37" s="17" t="e">
        <f t="shared" si="12"/>
        <v>#N/A</v>
      </c>
      <c r="N37" s="15" t="e">
        <f t="shared" si="13"/>
        <v>#N/A</v>
      </c>
      <c r="O37" s="15" t="e">
        <f t="shared" si="14"/>
        <v>#N/A</v>
      </c>
      <c r="Q37" s="8" t="e">
        <f>VLOOKUP(H37,'TOC Factors'!$F$6:$M$17,3,TRUE)</f>
        <v>#N/A</v>
      </c>
      <c r="R37" s="8">
        <f>IF(G37=1,Subsidy!$D$3,0)</f>
        <v>0</v>
      </c>
      <c r="S37" s="9" t="e">
        <f>VLOOKUP(H37,'TOC Factors'!$F$6:$M$17,4,TRUE)</f>
        <v>#N/A</v>
      </c>
      <c r="T37" s="10" t="e">
        <f>VLOOKUP(H37,'TOC Factors'!$F$6:$M$17,5,TRUE)</f>
        <v>#N/A</v>
      </c>
      <c r="U37" s="10" t="e">
        <f>VLOOKUP(H37,'TOC Factors'!$F$6:$M$17,6,TRUE)</f>
        <v>#N/A</v>
      </c>
      <c r="V37" s="11" t="e">
        <f>VLOOKUP(H37,'TOC Factors'!$F$6:$M$17,7,TRUE)</f>
        <v>#N/A</v>
      </c>
      <c r="W37" s="11" t="e">
        <f>VLOOKUP(H37,'TOC Factors'!$F$6:$M$17,8,TRUE)</f>
        <v>#N/A</v>
      </c>
    </row>
    <row r="38" spans="2:23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8"/>
        <v>00</v>
      </c>
      <c r="I38" s="16">
        <f t="shared" si="9"/>
        <v>0</v>
      </c>
      <c r="J38" s="58" t="e">
        <f t="shared" si="7"/>
        <v>#N/A</v>
      </c>
      <c r="K38" s="59" t="e">
        <f t="shared" si="10"/>
        <v>#N/A</v>
      </c>
      <c r="L38" s="59">
        <f t="shared" si="11"/>
        <v>0</v>
      </c>
      <c r="M38" s="17" t="e">
        <f t="shared" si="12"/>
        <v>#N/A</v>
      </c>
      <c r="N38" s="15" t="e">
        <f t="shared" si="13"/>
        <v>#N/A</v>
      </c>
      <c r="O38" s="15" t="e">
        <f t="shared" si="14"/>
        <v>#N/A</v>
      </c>
      <c r="Q38" s="8" t="e">
        <f>VLOOKUP(H38,'TOC Factors'!$F$6:$M$17,3,TRUE)</f>
        <v>#N/A</v>
      </c>
      <c r="R38" s="8">
        <f>IF(G38=1,Subsidy!$D$3,0)</f>
        <v>0</v>
      </c>
      <c r="S38" s="9" t="e">
        <f>VLOOKUP(H38,'TOC Factors'!$F$6:$M$17,4,TRUE)</f>
        <v>#N/A</v>
      </c>
      <c r="T38" s="10" t="e">
        <f>VLOOKUP(H38,'TOC Factors'!$F$6:$M$17,5,TRUE)</f>
        <v>#N/A</v>
      </c>
      <c r="U38" s="10" t="e">
        <f>VLOOKUP(H38,'TOC Factors'!$F$6:$M$17,6,TRUE)</f>
        <v>#N/A</v>
      </c>
      <c r="V38" s="11" t="e">
        <f>VLOOKUP(H38,'TOC Factors'!$F$6:$M$17,7,TRUE)</f>
        <v>#N/A</v>
      </c>
      <c r="W38" s="11" t="e">
        <f>VLOOKUP(H38,'TOC Factors'!$F$6:$M$17,8,TRUE)</f>
        <v>#N/A</v>
      </c>
    </row>
    <row r="39" spans="2:23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8"/>
        <v>00</v>
      </c>
      <c r="I39" s="16">
        <f t="shared" si="9"/>
        <v>0</v>
      </c>
      <c r="J39" s="58" t="e">
        <f t="shared" si="7"/>
        <v>#N/A</v>
      </c>
      <c r="K39" s="59" t="e">
        <f t="shared" si="10"/>
        <v>#N/A</v>
      </c>
      <c r="L39" s="59">
        <f t="shared" si="11"/>
        <v>0</v>
      </c>
      <c r="M39" s="17" t="e">
        <f t="shared" si="12"/>
        <v>#N/A</v>
      </c>
      <c r="N39" s="15" t="e">
        <f t="shared" si="13"/>
        <v>#N/A</v>
      </c>
      <c r="O39" s="15" t="e">
        <f t="shared" si="14"/>
        <v>#N/A</v>
      </c>
      <c r="Q39" s="8" t="e">
        <f>VLOOKUP(H39,'TOC Factors'!$F$6:$M$17,3,TRUE)</f>
        <v>#N/A</v>
      </c>
      <c r="R39" s="8">
        <f>IF(G39=1,Subsidy!$D$3,0)</f>
        <v>0</v>
      </c>
      <c r="S39" s="9" t="e">
        <f>VLOOKUP(H39,'TOC Factors'!$F$6:$M$17,4,TRUE)</f>
        <v>#N/A</v>
      </c>
      <c r="T39" s="10" t="e">
        <f>VLOOKUP(H39,'TOC Factors'!$F$6:$M$17,5,TRUE)</f>
        <v>#N/A</v>
      </c>
      <c r="U39" s="10" t="e">
        <f>VLOOKUP(H39,'TOC Factors'!$F$6:$M$17,6,TRUE)</f>
        <v>#N/A</v>
      </c>
      <c r="V39" s="11" t="e">
        <f>VLOOKUP(H39,'TOC Factors'!$F$6:$M$17,7,TRUE)</f>
        <v>#N/A</v>
      </c>
      <c r="W39" s="11" t="e">
        <f>VLOOKUP(H39,'TOC Factors'!$F$6:$M$17,8,TRUE)</f>
        <v>#N/A</v>
      </c>
    </row>
    <row r="40" spans="2:23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8"/>
        <v>00</v>
      </c>
      <c r="I40" s="16">
        <f t="shared" si="9"/>
        <v>0</v>
      </c>
      <c r="J40" s="58" t="e">
        <f t="shared" si="7"/>
        <v>#N/A</v>
      </c>
      <c r="K40" s="59" t="e">
        <f t="shared" si="10"/>
        <v>#N/A</v>
      </c>
      <c r="L40" s="59">
        <f t="shared" si="11"/>
        <v>0</v>
      </c>
      <c r="M40" s="17" t="e">
        <f t="shared" si="12"/>
        <v>#N/A</v>
      </c>
      <c r="N40" s="15" t="e">
        <f t="shared" si="13"/>
        <v>#N/A</v>
      </c>
      <c r="O40" s="15" t="e">
        <f t="shared" si="14"/>
        <v>#N/A</v>
      </c>
      <c r="Q40" s="8" t="e">
        <f>VLOOKUP(H40,'TOC Factors'!$F$6:$M$17,3,TRUE)</f>
        <v>#N/A</v>
      </c>
      <c r="R40" s="8">
        <f>IF(G40=1,Subsidy!$D$3,0)</f>
        <v>0</v>
      </c>
      <c r="S40" s="9" t="e">
        <f>VLOOKUP(H40,'TOC Factors'!$F$6:$M$17,4,TRUE)</f>
        <v>#N/A</v>
      </c>
      <c r="T40" s="10" t="e">
        <f>VLOOKUP(H40,'TOC Factors'!$F$6:$M$17,5,TRUE)</f>
        <v>#N/A</v>
      </c>
      <c r="U40" s="10" t="e">
        <f>VLOOKUP(H40,'TOC Factors'!$F$6:$M$17,6,TRUE)</f>
        <v>#N/A</v>
      </c>
      <c r="V40" s="11" t="e">
        <f>VLOOKUP(H40,'TOC Factors'!$F$6:$M$17,7,TRUE)</f>
        <v>#N/A</v>
      </c>
      <c r="W40" s="11" t="e">
        <f>VLOOKUP(H40,'TOC Factors'!$F$6:$M$17,8,TRUE)</f>
        <v>#N/A</v>
      </c>
    </row>
    <row r="41" spans="2:23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8"/>
        <v>00</v>
      </c>
      <c r="I41" s="16">
        <f t="shared" si="9"/>
        <v>0</v>
      </c>
      <c r="J41" s="58" t="e">
        <f t="shared" si="7"/>
        <v>#N/A</v>
      </c>
      <c r="K41" s="59" t="e">
        <f t="shared" si="10"/>
        <v>#N/A</v>
      </c>
      <c r="L41" s="59">
        <f t="shared" si="11"/>
        <v>0</v>
      </c>
      <c r="M41" s="17" t="e">
        <f t="shared" si="12"/>
        <v>#N/A</v>
      </c>
      <c r="N41" s="15" t="e">
        <f t="shared" si="13"/>
        <v>#N/A</v>
      </c>
      <c r="O41" s="15" t="e">
        <f t="shared" si="14"/>
        <v>#N/A</v>
      </c>
      <c r="Q41" s="8" t="e">
        <f>VLOOKUP(H41,'TOC Factors'!$F$6:$M$17,3,TRUE)</f>
        <v>#N/A</v>
      </c>
      <c r="R41" s="8">
        <f>IF(G41=1,Subsidy!$D$3,0)</f>
        <v>0</v>
      </c>
      <c r="S41" s="9" t="e">
        <f>VLOOKUP(H41,'TOC Factors'!$F$6:$M$17,4,TRUE)</f>
        <v>#N/A</v>
      </c>
      <c r="T41" s="10" t="e">
        <f>VLOOKUP(H41,'TOC Factors'!$F$6:$M$17,5,TRUE)</f>
        <v>#N/A</v>
      </c>
      <c r="U41" s="10" t="e">
        <f>VLOOKUP(H41,'TOC Factors'!$F$6:$M$17,6,TRUE)</f>
        <v>#N/A</v>
      </c>
      <c r="V41" s="11" t="e">
        <f>VLOOKUP(H41,'TOC Factors'!$F$6:$M$17,7,TRUE)</f>
        <v>#N/A</v>
      </c>
      <c r="W41" s="11" t="e">
        <f>VLOOKUP(H41,'TOC Factors'!$F$6:$M$17,8,TRUE)</f>
        <v>#N/A</v>
      </c>
    </row>
    <row r="42" spans="2:23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8"/>
        <v>00</v>
      </c>
      <c r="I42" s="16">
        <f t="shared" si="9"/>
        <v>0</v>
      </c>
      <c r="J42" s="58" t="e">
        <f t="shared" si="7"/>
        <v>#N/A</v>
      </c>
      <c r="K42" s="59" t="e">
        <f t="shared" si="10"/>
        <v>#N/A</v>
      </c>
      <c r="L42" s="59">
        <f t="shared" si="11"/>
        <v>0</v>
      </c>
      <c r="M42" s="17" t="e">
        <f t="shared" si="12"/>
        <v>#N/A</v>
      </c>
      <c r="N42" s="15" t="e">
        <f t="shared" si="13"/>
        <v>#N/A</v>
      </c>
      <c r="O42" s="15" t="e">
        <f t="shared" si="14"/>
        <v>#N/A</v>
      </c>
      <c r="Q42" s="8" t="e">
        <f>VLOOKUP(H42,'TOC Factors'!$F$6:$M$17,3,TRUE)</f>
        <v>#N/A</v>
      </c>
      <c r="R42" s="8">
        <f>IF(G42=1,Subsidy!$D$3,0)</f>
        <v>0</v>
      </c>
      <c r="S42" s="9" t="e">
        <f>VLOOKUP(H42,'TOC Factors'!$F$6:$M$17,4,TRUE)</f>
        <v>#N/A</v>
      </c>
      <c r="T42" s="10" t="e">
        <f>VLOOKUP(H42,'TOC Factors'!$F$6:$M$17,5,TRUE)</f>
        <v>#N/A</v>
      </c>
      <c r="U42" s="10" t="e">
        <f>VLOOKUP(H42,'TOC Factors'!$F$6:$M$17,6,TRUE)</f>
        <v>#N/A</v>
      </c>
      <c r="V42" s="11" t="e">
        <f>VLOOKUP(H42,'TOC Factors'!$F$6:$M$17,7,TRUE)</f>
        <v>#N/A</v>
      </c>
      <c r="W42" s="11" t="e">
        <f>VLOOKUP(H42,'TOC Factors'!$F$6:$M$17,8,TRUE)</f>
        <v>#N/A</v>
      </c>
    </row>
    <row r="43" spans="2:23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8"/>
        <v>00</v>
      </c>
      <c r="I43" s="16">
        <f t="shared" si="9"/>
        <v>0</v>
      </c>
      <c r="J43" s="58" t="e">
        <f t="shared" si="7"/>
        <v>#N/A</v>
      </c>
      <c r="K43" s="59" t="e">
        <f t="shared" si="10"/>
        <v>#N/A</v>
      </c>
      <c r="L43" s="59">
        <f t="shared" si="11"/>
        <v>0</v>
      </c>
      <c r="M43" s="17" t="e">
        <f t="shared" si="12"/>
        <v>#N/A</v>
      </c>
      <c r="N43" s="15" t="e">
        <f t="shared" si="13"/>
        <v>#N/A</v>
      </c>
      <c r="O43" s="15" t="e">
        <f t="shared" si="14"/>
        <v>#N/A</v>
      </c>
      <c r="Q43" s="8" t="e">
        <f>VLOOKUP(H43,'TOC Factors'!$F$6:$M$17,3,TRUE)</f>
        <v>#N/A</v>
      </c>
      <c r="R43" s="8">
        <f>IF(G43=1,Subsidy!$D$3,0)</f>
        <v>0</v>
      </c>
      <c r="S43" s="9" t="e">
        <f>VLOOKUP(H43,'TOC Factors'!$F$6:$M$17,4,TRUE)</f>
        <v>#N/A</v>
      </c>
      <c r="T43" s="10" t="e">
        <f>VLOOKUP(H43,'TOC Factors'!$F$6:$M$17,5,TRUE)</f>
        <v>#N/A</v>
      </c>
      <c r="U43" s="10" t="e">
        <f>VLOOKUP(H43,'TOC Factors'!$F$6:$M$17,6,TRUE)</f>
        <v>#N/A</v>
      </c>
      <c r="V43" s="11" t="e">
        <f>VLOOKUP(H43,'TOC Factors'!$F$6:$M$17,7,TRUE)</f>
        <v>#N/A</v>
      </c>
      <c r="W43" s="11" t="e">
        <f>VLOOKUP(H43,'TOC Factors'!$F$6:$M$17,8,TRUE)</f>
        <v>#N/A</v>
      </c>
    </row>
    <row r="44" spans="2:23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ref="H44:H107" si="15">D44&amp;E44</f>
        <v>00</v>
      </c>
      <c r="I44" s="16">
        <f t="shared" ref="I44:I107" si="16">F44*365*0.8</f>
        <v>0</v>
      </c>
      <c r="J44" s="58" t="e">
        <f t="shared" ref="J44:J107" si="17">K44+L44+M44+N44+O44</f>
        <v>#N/A</v>
      </c>
      <c r="K44" s="59" t="e">
        <f t="shared" ref="K44:K107" si="18">Q44</f>
        <v>#N/A</v>
      </c>
      <c r="L44" s="59">
        <f t="shared" ref="L44:L107" si="19">R44*-1</f>
        <v>0</v>
      </c>
      <c r="M44" s="17" t="e">
        <f t="shared" ref="M44:M107" si="20">I44/S44*U44</f>
        <v>#N/A</v>
      </c>
      <c r="N44" s="15" t="e">
        <f t="shared" ref="N44:N107" si="21">I44*T44</f>
        <v>#N/A</v>
      </c>
      <c r="O44" s="15" t="e">
        <f t="shared" ref="O44:O107" si="22">V44+W44</f>
        <v>#N/A</v>
      </c>
      <c r="Q44" s="8" t="e">
        <f>VLOOKUP(H44,'TOC Factors'!$F$6:$M$17,3,TRUE)</f>
        <v>#N/A</v>
      </c>
      <c r="R44" s="8">
        <f>IF(G44=1,Subsidy!$D$3,0)</f>
        <v>0</v>
      </c>
      <c r="S44" s="9" t="e">
        <f>VLOOKUP(H44,'TOC Factors'!$F$6:$M$17,4,TRUE)</f>
        <v>#N/A</v>
      </c>
      <c r="T44" s="10" t="e">
        <f>VLOOKUP(H44,'TOC Factors'!$F$6:$M$17,5,TRUE)</f>
        <v>#N/A</v>
      </c>
      <c r="U44" s="10" t="e">
        <f>VLOOKUP(H44,'TOC Factors'!$F$6:$M$17,6,TRUE)</f>
        <v>#N/A</v>
      </c>
      <c r="V44" s="11" t="e">
        <f>VLOOKUP(H44,'TOC Factors'!$F$6:$M$17,7,TRUE)</f>
        <v>#N/A</v>
      </c>
      <c r="W44" s="11" t="e">
        <f>VLOOKUP(H44,'TOC Factors'!$F$6:$M$17,8,TRUE)</f>
        <v>#N/A</v>
      </c>
    </row>
    <row r="45" spans="2:23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5"/>
        <v>00</v>
      </c>
      <c r="I45" s="16">
        <f t="shared" si="16"/>
        <v>0</v>
      </c>
      <c r="J45" s="58" t="e">
        <f t="shared" si="17"/>
        <v>#N/A</v>
      </c>
      <c r="K45" s="59" t="e">
        <f t="shared" si="18"/>
        <v>#N/A</v>
      </c>
      <c r="L45" s="59">
        <f t="shared" si="19"/>
        <v>0</v>
      </c>
      <c r="M45" s="17" t="e">
        <f t="shared" si="20"/>
        <v>#N/A</v>
      </c>
      <c r="N45" s="15" t="e">
        <f t="shared" si="21"/>
        <v>#N/A</v>
      </c>
      <c r="O45" s="15" t="e">
        <f t="shared" si="22"/>
        <v>#N/A</v>
      </c>
      <c r="Q45" s="8" t="e">
        <f>VLOOKUP(H45,'TOC Factors'!$F$6:$M$17,3,TRUE)</f>
        <v>#N/A</v>
      </c>
      <c r="R45" s="8">
        <f>IF(G45=1,Subsidy!$D$3,0)</f>
        <v>0</v>
      </c>
      <c r="S45" s="9" t="e">
        <f>VLOOKUP(H45,'TOC Factors'!$F$6:$M$17,4,TRUE)</f>
        <v>#N/A</v>
      </c>
      <c r="T45" s="10" t="e">
        <f>VLOOKUP(H45,'TOC Factors'!$F$6:$M$17,5,TRUE)</f>
        <v>#N/A</v>
      </c>
      <c r="U45" s="10" t="e">
        <f>VLOOKUP(H45,'TOC Factors'!$F$6:$M$17,6,TRUE)</f>
        <v>#N/A</v>
      </c>
      <c r="V45" s="11" t="e">
        <f>VLOOKUP(H45,'TOC Factors'!$F$6:$M$17,7,TRUE)</f>
        <v>#N/A</v>
      </c>
      <c r="W45" s="11" t="e">
        <f>VLOOKUP(H45,'TOC Factors'!$F$6:$M$17,8,TRUE)</f>
        <v>#N/A</v>
      </c>
    </row>
    <row r="46" spans="2:23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5"/>
        <v>00</v>
      </c>
      <c r="I46" s="16">
        <f t="shared" si="16"/>
        <v>0</v>
      </c>
      <c r="J46" s="58" t="e">
        <f t="shared" si="17"/>
        <v>#N/A</v>
      </c>
      <c r="K46" s="59" t="e">
        <f t="shared" si="18"/>
        <v>#N/A</v>
      </c>
      <c r="L46" s="59">
        <f t="shared" si="19"/>
        <v>0</v>
      </c>
      <c r="M46" s="17" t="e">
        <f t="shared" si="20"/>
        <v>#N/A</v>
      </c>
      <c r="N46" s="15" t="e">
        <f t="shared" si="21"/>
        <v>#N/A</v>
      </c>
      <c r="O46" s="15" t="e">
        <f t="shared" si="22"/>
        <v>#N/A</v>
      </c>
      <c r="Q46" s="8" t="e">
        <f>VLOOKUP(H46,'TOC Factors'!$F$6:$M$17,3,TRUE)</f>
        <v>#N/A</v>
      </c>
      <c r="R46" s="8">
        <f>IF(G46=1,Subsidy!$D$3,0)</f>
        <v>0</v>
      </c>
      <c r="S46" s="9" t="e">
        <f>VLOOKUP(H46,'TOC Factors'!$F$6:$M$17,4,TRUE)</f>
        <v>#N/A</v>
      </c>
      <c r="T46" s="10" t="e">
        <f>VLOOKUP(H46,'TOC Factors'!$F$6:$M$17,5,TRUE)</f>
        <v>#N/A</v>
      </c>
      <c r="U46" s="10" t="e">
        <f>VLOOKUP(H46,'TOC Factors'!$F$6:$M$17,6,TRUE)</f>
        <v>#N/A</v>
      </c>
      <c r="V46" s="11" t="e">
        <f>VLOOKUP(H46,'TOC Factors'!$F$6:$M$17,7,TRUE)</f>
        <v>#N/A</v>
      </c>
      <c r="W46" s="11" t="e">
        <f>VLOOKUP(H46,'TOC Factors'!$F$6:$M$17,8,TRUE)</f>
        <v>#N/A</v>
      </c>
    </row>
    <row r="47" spans="2:23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5"/>
        <v>00</v>
      </c>
      <c r="I47" s="16">
        <f t="shared" si="16"/>
        <v>0</v>
      </c>
      <c r="J47" s="58" t="e">
        <f t="shared" si="17"/>
        <v>#N/A</v>
      </c>
      <c r="K47" s="59" t="e">
        <f t="shared" si="18"/>
        <v>#N/A</v>
      </c>
      <c r="L47" s="59">
        <f t="shared" si="19"/>
        <v>0</v>
      </c>
      <c r="M47" s="17" t="e">
        <f t="shared" si="20"/>
        <v>#N/A</v>
      </c>
      <c r="N47" s="15" t="e">
        <f t="shared" si="21"/>
        <v>#N/A</v>
      </c>
      <c r="O47" s="15" t="e">
        <f t="shared" si="22"/>
        <v>#N/A</v>
      </c>
      <c r="Q47" s="8" t="e">
        <f>VLOOKUP(H47,'TOC Factors'!$F$6:$M$17,3,TRUE)</f>
        <v>#N/A</v>
      </c>
      <c r="R47" s="8">
        <f>IF(G47=1,Subsidy!$D$3,0)</f>
        <v>0</v>
      </c>
      <c r="S47" s="9" t="e">
        <f>VLOOKUP(H47,'TOC Factors'!$F$6:$M$17,4,TRUE)</f>
        <v>#N/A</v>
      </c>
      <c r="T47" s="10" t="e">
        <f>VLOOKUP(H47,'TOC Factors'!$F$6:$M$17,5,TRUE)</f>
        <v>#N/A</v>
      </c>
      <c r="U47" s="10" t="e">
        <f>VLOOKUP(H47,'TOC Factors'!$F$6:$M$17,6,TRUE)</f>
        <v>#N/A</v>
      </c>
      <c r="V47" s="11" t="e">
        <f>VLOOKUP(H47,'TOC Factors'!$F$6:$M$17,7,TRUE)</f>
        <v>#N/A</v>
      </c>
      <c r="W47" s="11" t="e">
        <f>VLOOKUP(H47,'TOC Factors'!$F$6:$M$17,8,TRUE)</f>
        <v>#N/A</v>
      </c>
    </row>
    <row r="48" spans="2:23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5"/>
        <v>00</v>
      </c>
      <c r="I48" s="16">
        <f t="shared" si="16"/>
        <v>0</v>
      </c>
      <c r="J48" s="58" t="e">
        <f t="shared" si="17"/>
        <v>#N/A</v>
      </c>
      <c r="K48" s="59" t="e">
        <f t="shared" si="18"/>
        <v>#N/A</v>
      </c>
      <c r="L48" s="59">
        <f t="shared" si="19"/>
        <v>0</v>
      </c>
      <c r="M48" s="17" t="e">
        <f t="shared" si="20"/>
        <v>#N/A</v>
      </c>
      <c r="N48" s="15" t="e">
        <f t="shared" si="21"/>
        <v>#N/A</v>
      </c>
      <c r="O48" s="15" t="e">
        <f t="shared" si="22"/>
        <v>#N/A</v>
      </c>
      <c r="Q48" s="8" t="e">
        <f>VLOOKUP(H48,'TOC Factors'!$F$6:$M$17,3,TRUE)</f>
        <v>#N/A</v>
      </c>
      <c r="R48" s="8">
        <f>IF(G48=1,Subsidy!$D$3,0)</f>
        <v>0</v>
      </c>
      <c r="S48" s="9" t="e">
        <f>VLOOKUP(H48,'TOC Factors'!$F$6:$M$17,4,TRUE)</f>
        <v>#N/A</v>
      </c>
      <c r="T48" s="10" t="e">
        <f>VLOOKUP(H48,'TOC Factors'!$F$6:$M$17,5,TRUE)</f>
        <v>#N/A</v>
      </c>
      <c r="U48" s="10" t="e">
        <f>VLOOKUP(H48,'TOC Factors'!$F$6:$M$17,6,TRUE)</f>
        <v>#N/A</v>
      </c>
      <c r="V48" s="11" t="e">
        <f>VLOOKUP(H48,'TOC Factors'!$F$6:$M$17,7,TRUE)</f>
        <v>#N/A</v>
      </c>
      <c r="W48" s="11" t="e">
        <f>VLOOKUP(H48,'TOC Factors'!$F$6:$M$17,8,TRUE)</f>
        <v>#N/A</v>
      </c>
    </row>
    <row r="49" spans="2:23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5"/>
        <v>00</v>
      </c>
      <c r="I49" s="16">
        <f t="shared" si="16"/>
        <v>0</v>
      </c>
      <c r="J49" s="58" t="e">
        <f t="shared" si="17"/>
        <v>#N/A</v>
      </c>
      <c r="K49" s="59" t="e">
        <f t="shared" si="18"/>
        <v>#N/A</v>
      </c>
      <c r="L49" s="59">
        <f t="shared" si="19"/>
        <v>0</v>
      </c>
      <c r="M49" s="17" t="e">
        <f t="shared" si="20"/>
        <v>#N/A</v>
      </c>
      <c r="N49" s="15" t="e">
        <f t="shared" si="21"/>
        <v>#N/A</v>
      </c>
      <c r="O49" s="15" t="e">
        <f t="shared" si="22"/>
        <v>#N/A</v>
      </c>
      <c r="Q49" s="8" t="e">
        <f>VLOOKUP(H49,'TOC Factors'!$F$6:$M$17,3,TRUE)</f>
        <v>#N/A</v>
      </c>
      <c r="R49" s="8">
        <f>IF(G49=1,Subsidy!$D$3,0)</f>
        <v>0</v>
      </c>
      <c r="S49" s="9" t="e">
        <f>VLOOKUP(H49,'TOC Factors'!$F$6:$M$17,4,TRUE)</f>
        <v>#N/A</v>
      </c>
      <c r="T49" s="10" t="e">
        <f>VLOOKUP(H49,'TOC Factors'!$F$6:$M$17,5,TRUE)</f>
        <v>#N/A</v>
      </c>
      <c r="U49" s="10" t="e">
        <f>VLOOKUP(H49,'TOC Factors'!$F$6:$M$17,6,TRUE)</f>
        <v>#N/A</v>
      </c>
      <c r="V49" s="11" t="e">
        <f>VLOOKUP(H49,'TOC Factors'!$F$6:$M$17,7,TRUE)</f>
        <v>#N/A</v>
      </c>
      <c r="W49" s="11" t="e">
        <f>VLOOKUP(H49,'TOC Factors'!$F$6:$M$17,8,TRUE)</f>
        <v>#N/A</v>
      </c>
    </row>
    <row r="50" spans="2:23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5"/>
        <v>00</v>
      </c>
      <c r="I50" s="16">
        <f t="shared" si="16"/>
        <v>0</v>
      </c>
      <c r="J50" s="58" t="e">
        <f t="shared" si="17"/>
        <v>#N/A</v>
      </c>
      <c r="K50" s="59" t="e">
        <f t="shared" si="18"/>
        <v>#N/A</v>
      </c>
      <c r="L50" s="59">
        <f t="shared" si="19"/>
        <v>0</v>
      </c>
      <c r="M50" s="17" t="e">
        <f t="shared" si="20"/>
        <v>#N/A</v>
      </c>
      <c r="N50" s="15" t="e">
        <f t="shared" si="21"/>
        <v>#N/A</v>
      </c>
      <c r="O50" s="15" t="e">
        <f t="shared" si="22"/>
        <v>#N/A</v>
      </c>
      <c r="Q50" s="8" t="e">
        <f>VLOOKUP(H50,'TOC Factors'!$F$6:$M$17,3,TRUE)</f>
        <v>#N/A</v>
      </c>
      <c r="R50" s="8">
        <f>IF(G50=1,Subsidy!$D$3,0)</f>
        <v>0</v>
      </c>
      <c r="S50" s="9" t="e">
        <f>VLOOKUP(H50,'TOC Factors'!$F$6:$M$17,4,TRUE)</f>
        <v>#N/A</v>
      </c>
      <c r="T50" s="10" t="e">
        <f>VLOOKUP(H50,'TOC Factors'!$F$6:$M$17,5,TRUE)</f>
        <v>#N/A</v>
      </c>
      <c r="U50" s="10" t="e">
        <f>VLOOKUP(H50,'TOC Factors'!$F$6:$M$17,6,TRUE)</f>
        <v>#N/A</v>
      </c>
      <c r="V50" s="11" t="e">
        <f>VLOOKUP(H50,'TOC Factors'!$F$6:$M$17,7,TRUE)</f>
        <v>#N/A</v>
      </c>
      <c r="W50" s="11" t="e">
        <f>VLOOKUP(H50,'TOC Factors'!$F$6:$M$17,8,TRUE)</f>
        <v>#N/A</v>
      </c>
    </row>
    <row r="51" spans="2:23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5"/>
        <v>00</v>
      </c>
      <c r="I51" s="16">
        <f t="shared" si="16"/>
        <v>0</v>
      </c>
      <c r="J51" s="58" t="e">
        <f t="shared" si="17"/>
        <v>#N/A</v>
      </c>
      <c r="K51" s="59" t="e">
        <f t="shared" si="18"/>
        <v>#N/A</v>
      </c>
      <c r="L51" s="59">
        <f t="shared" si="19"/>
        <v>0</v>
      </c>
      <c r="M51" s="17" t="e">
        <f t="shared" si="20"/>
        <v>#N/A</v>
      </c>
      <c r="N51" s="15" t="e">
        <f t="shared" si="21"/>
        <v>#N/A</v>
      </c>
      <c r="O51" s="15" t="e">
        <f t="shared" si="22"/>
        <v>#N/A</v>
      </c>
      <c r="Q51" s="8" t="e">
        <f>VLOOKUP(H51,'TOC Factors'!$F$6:$M$17,3,TRUE)</f>
        <v>#N/A</v>
      </c>
      <c r="R51" s="8">
        <f>IF(G51=1,Subsidy!$D$3,0)</f>
        <v>0</v>
      </c>
      <c r="S51" s="9" t="e">
        <f>VLOOKUP(H51,'TOC Factors'!$F$6:$M$17,4,TRUE)</f>
        <v>#N/A</v>
      </c>
      <c r="T51" s="10" t="e">
        <f>VLOOKUP(H51,'TOC Factors'!$F$6:$M$17,5,TRUE)</f>
        <v>#N/A</v>
      </c>
      <c r="U51" s="10" t="e">
        <f>VLOOKUP(H51,'TOC Factors'!$F$6:$M$17,6,TRUE)</f>
        <v>#N/A</v>
      </c>
      <c r="V51" s="11" t="e">
        <f>VLOOKUP(H51,'TOC Factors'!$F$6:$M$17,7,TRUE)</f>
        <v>#N/A</v>
      </c>
      <c r="W51" s="11" t="e">
        <f>VLOOKUP(H51,'TOC Factors'!$F$6:$M$17,8,TRUE)</f>
        <v>#N/A</v>
      </c>
    </row>
    <row r="52" spans="2:23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5"/>
        <v>00</v>
      </c>
      <c r="I52" s="16">
        <f t="shared" si="16"/>
        <v>0</v>
      </c>
      <c r="J52" s="58" t="e">
        <f t="shared" si="17"/>
        <v>#N/A</v>
      </c>
      <c r="K52" s="59" t="e">
        <f t="shared" si="18"/>
        <v>#N/A</v>
      </c>
      <c r="L52" s="59">
        <f t="shared" si="19"/>
        <v>0</v>
      </c>
      <c r="M52" s="17" t="e">
        <f t="shared" si="20"/>
        <v>#N/A</v>
      </c>
      <c r="N52" s="15" t="e">
        <f t="shared" si="21"/>
        <v>#N/A</v>
      </c>
      <c r="O52" s="15" t="e">
        <f t="shared" si="22"/>
        <v>#N/A</v>
      </c>
      <c r="Q52" s="8" t="e">
        <f>VLOOKUP(H52,'TOC Factors'!$F$6:$M$17,3,TRUE)</f>
        <v>#N/A</v>
      </c>
      <c r="R52" s="8">
        <f>IF(G52=1,Subsidy!$D$3,0)</f>
        <v>0</v>
      </c>
      <c r="S52" s="9" t="e">
        <f>VLOOKUP(H52,'TOC Factors'!$F$6:$M$17,4,TRUE)</f>
        <v>#N/A</v>
      </c>
      <c r="T52" s="10" t="e">
        <f>VLOOKUP(H52,'TOC Factors'!$F$6:$M$17,5,TRUE)</f>
        <v>#N/A</v>
      </c>
      <c r="U52" s="10" t="e">
        <f>VLOOKUP(H52,'TOC Factors'!$F$6:$M$17,6,TRUE)</f>
        <v>#N/A</v>
      </c>
      <c r="V52" s="11" t="e">
        <f>VLOOKUP(H52,'TOC Factors'!$F$6:$M$17,7,TRUE)</f>
        <v>#N/A</v>
      </c>
      <c r="W52" s="11" t="e">
        <f>VLOOKUP(H52,'TOC Factors'!$F$6:$M$17,8,TRUE)</f>
        <v>#N/A</v>
      </c>
    </row>
    <row r="53" spans="2:23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5"/>
        <v>00</v>
      </c>
      <c r="I53" s="16">
        <f t="shared" si="16"/>
        <v>0</v>
      </c>
      <c r="J53" s="58" t="e">
        <f t="shared" si="17"/>
        <v>#N/A</v>
      </c>
      <c r="K53" s="59" t="e">
        <f t="shared" si="18"/>
        <v>#N/A</v>
      </c>
      <c r="L53" s="59">
        <f t="shared" si="19"/>
        <v>0</v>
      </c>
      <c r="M53" s="17" t="e">
        <f t="shared" si="20"/>
        <v>#N/A</v>
      </c>
      <c r="N53" s="15" t="e">
        <f t="shared" si="21"/>
        <v>#N/A</v>
      </c>
      <c r="O53" s="15" t="e">
        <f t="shared" si="22"/>
        <v>#N/A</v>
      </c>
      <c r="Q53" s="8" t="e">
        <f>VLOOKUP(H53,'TOC Factors'!$F$6:$M$17,3,TRUE)</f>
        <v>#N/A</v>
      </c>
      <c r="R53" s="8">
        <f>IF(G53=1,Subsidy!$D$3,0)</f>
        <v>0</v>
      </c>
      <c r="S53" s="9" t="e">
        <f>VLOOKUP(H53,'TOC Factors'!$F$6:$M$17,4,TRUE)</f>
        <v>#N/A</v>
      </c>
      <c r="T53" s="10" t="e">
        <f>VLOOKUP(H53,'TOC Factors'!$F$6:$M$17,5,TRUE)</f>
        <v>#N/A</v>
      </c>
      <c r="U53" s="10" t="e">
        <f>VLOOKUP(H53,'TOC Factors'!$F$6:$M$17,6,TRUE)</f>
        <v>#N/A</v>
      </c>
      <c r="V53" s="11" t="e">
        <f>VLOOKUP(H53,'TOC Factors'!$F$6:$M$17,7,TRUE)</f>
        <v>#N/A</v>
      </c>
      <c r="W53" s="11" t="e">
        <f>VLOOKUP(H53,'TOC Factors'!$F$6:$M$17,8,TRUE)</f>
        <v>#N/A</v>
      </c>
    </row>
    <row r="54" spans="2:23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5"/>
        <v>00</v>
      </c>
      <c r="I54" s="16">
        <f t="shared" si="16"/>
        <v>0</v>
      </c>
      <c r="J54" s="58" t="e">
        <f t="shared" si="17"/>
        <v>#N/A</v>
      </c>
      <c r="K54" s="59" t="e">
        <f t="shared" si="18"/>
        <v>#N/A</v>
      </c>
      <c r="L54" s="59">
        <f t="shared" si="19"/>
        <v>0</v>
      </c>
      <c r="M54" s="17" t="e">
        <f t="shared" si="20"/>
        <v>#N/A</v>
      </c>
      <c r="N54" s="15" t="e">
        <f t="shared" si="21"/>
        <v>#N/A</v>
      </c>
      <c r="O54" s="15" t="e">
        <f t="shared" si="22"/>
        <v>#N/A</v>
      </c>
      <c r="Q54" s="8" t="e">
        <f>VLOOKUP(H54,'TOC Factors'!$F$6:$M$17,3,TRUE)</f>
        <v>#N/A</v>
      </c>
      <c r="R54" s="8">
        <f>IF(G54=1,Subsidy!$D$3,0)</f>
        <v>0</v>
      </c>
      <c r="S54" s="9" t="e">
        <f>VLOOKUP(H54,'TOC Factors'!$F$6:$M$17,4,TRUE)</f>
        <v>#N/A</v>
      </c>
      <c r="T54" s="10" t="e">
        <f>VLOOKUP(H54,'TOC Factors'!$F$6:$M$17,5,TRUE)</f>
        <v>#N/A</v>
      </c>
      <c r="U54" s="10" t="e">
        <f>VLOOKUP(H54,'TOC Factors'!$F$6:$M$17,6,TRUE)</f>
        <v>#N/A</v>
      </c>
      <c r="V54" s="11" t="e">
        <f>VLOOKUP(H54,'TOC Factors'!$F$6:$M$17,7,TRUE)</f>
        <v>#N/A</v>
      </c>
      <c r="W54" s="11" t="e">
        <f>VLOOKUP(H54,'TOC Factors'!$F$6:$M$17,8,TRUE)</f>
        <v>#N/A</v>
      </c>
    </row>
    <row r="55" spans="2:23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5"/>
        <v>00</v>
      </c>
      <c r="I55" s="16">
        <f t="shared" si="16"/>
        <v>0</v>
      </c>
      <c r="J55" s="58" t="e">
        <f t="shared" si="17"/>
        <v>#N/A</v>
      </c>
      <c r="K55" s="59" t="e">
        <f t="shared" si="18"/>
        <v>#N/A</v>
      </c>
      <c r="L55" s="59">
        <f t="shared" si="19"/>
        <v>0</v>
      </c>
      <c r="M55" s="17" t="e">
        <f t="shared" si="20"/>
        <v>#N/A</v>
      </c>
      <c r="N55" s="15" t="e">
        <f t="shared" si="21"/>
        <v>#N/A</v>
      </c>
      <c r="O55" s="15" t="e">
        <f t="shared" si="22"/>
        <v>#N/A</v>
      </c>
      <c r="Q55" s="8" t="e">
        <f>VLOOKUP(H55,'TOC Factors'!$F$6:$M$17,3,TRUE)</f>
        <v>#N/A</v>
      </c>
      <c r="R55" s="8">
        <f>IF(G55=1,Subsidy!$D$3,0)</f>
        <v>0</v>
      </c>
      <c r="S55" s="9" t="e">
        <f>VLOOKUP(H55,'TOC Factors'!$F$6:$M$17,4,TRUE)</f>
        <v>#N/A</v>
      </c>
      <c r="T55" s="10" t="e">
        <f>VLOOKUP(H55,'TOC Factors'!$F$6:$M$17,5,TRUE)</f>
        <v>#N/A</v>
      </c>
      <c r="U55" s="10" t="e">
        <f>VLOOKUP(H55,'TOC Factors'!$F$6:$M$17,6,TRUE)</f>
        <v>#N/A</v>
      </c>
      <c r="V55" s="11" t="e">
        <f>VLOOKUP(H55,'TOC Factors'!$F$6:$M$17,7,TRUE)</f>
        <v>#N/A</v>
      </c>
      <c r="W55" s="11" t="e">
        <f>VLOOKUP(H55,'TOC Factors'!$F$6:$M$17,8,TRUE)</f>
        <v>#N/A</v>
      </c>
    </row>
    <row r="56" spans="2:23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5"/>
        <v>00</v>
      </c>
      <c r="I56" s="16">
        <f t="shared" si="16"/>
        <v>0</v>
      </c>
      <c r="J56" s="58" t="e">
        <f t="shared" si="17"/>
        <v>#N/A</v>
      </c>
      <c r="K56" s="59" t="e">
        <f t="shared" si="18"/>
        <v>#N/A</v>
      </c>
      <c r="L56" s="59">
        <f t="shared" si="19"/>
        <v>0</v>
      </c>
      <c r="M56" s="17" t="e">
        <f t="shared" si="20"/>
        <v>#N/A</v>
      </c>
      <c r="N56" s="15" t="e">
        <f t="shared" si="21"/>
        <v>#N/A</v>
      </c>
      <c r="O56" s="15" t="e">
        <f t="shared" si="22"/>
        <v>#N/A</v>
      </c>
      <c r="Q56" s="8" t="e">
        <f>VLOOKUP(H56,'TOC Factors'!$F$6:$M$17,3,TRUE)</f>
        <v>#N/A</v>
      </c>
      <c r="R56" s="8">
        <f>IF(G56=1,Subsidy!$D$3,0)</f>
        <v>0</v>
      </c>
      <c r="S56" s="9" t="e">
        <f>VLOOKUP(H56,'TOC Factors'!$F$6:$M$17,4,TRUE)</f>
        <v>#N/A</v>
      </c>
      <c r="T56" s="10" t="e">
        <f>VLOOKUP(H56,'TOC Factors'!$F$6:$M$17,5,TRUE)</f>
        <v>#N/A</v>
      </c>
      <c r="U56" s="10" t="e">
        <f>VLOOKUP(H56,'TOC Factors'!$F$6:$M$17,6,TRUE)</f>
        <v>#N/A</v>
      </c>
      <c r="V56" s="11" t="e">
        <f>VLOOKUP(H56,'TOC Factors'!$F$6:$M$17,7,TRUE)</f>
        <v>#N/A</v>
      </c>
      <c r="W56" s="11" t="e">
        <f>VLOOKUP(H56,'TOC Factors'!$F$6:$M$17,8,TRUE)</f>
        <v>#N/A</v>
      </c>
    </row>
    <row r="57" spans="2:23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5"/>
        <v>00</v>
      </c>
      <c r="I57" s="16">
        <f t="shared" si="16"/>
        <v>0</v>
      </c>
      <c r="J57" s="58" t="e">
        <f t="shared" si="17"/>
        <v>#N/A</v>
      </c>
      <c r="K57" s="59" t="e">
        <f t="shared" si="18"/>
        <v>#N/A</v>
      </c>
      <c r="L57" s="59">
        <f t="shared" si="19"/>
        <v>0</v>
      </c>
      <c r="M57" s="17" t="e">
        <f t="shared" si="20"/>
        <v>#N/A</v>
      </c>
      <c r="N57" s="15" t="e">
        <f t="shared" si="21"/>
        <v>#N/A</v>
      </c>
      <c r="O57" s="15" t="e">
        <f t="shared" si="22"/>
        <v>#N/A</v>
      </c>
      <c r="Q57" s="8" t="e">
        <f>VLOOKUP(H57,'TOC Factors'!$F$6:$M$17,3,TRUE)</f>
        <v>#N/A</v>
      </c>
      <c r="R57" s="8">
        <f>IF(G57=1,Subsidy!$D$3,0)</f>
        <v>0</v>
      </c>
      <c r="S57" s="9" t="e">
        <f>VLOOKUP(H57,'TOC Factors'!$F$6:$M$17,4,TRUE)</f>
        <v>#N/A</v>
      </c>
      <c r="T57" s="10" t="e">
        <f>VLOOKUP(H57,'TOC Factors'!$F$6:$M$17,5,TRUE)</f>
        <v>#N/A</v>
      </c>
      <c r="U57" s="10" t="e">
        <f>VLOOKUP(H57,'TOC Factors'!$F$6:$M$17,6,TRUE)</f>
        <v>#N/A</v>
      </c>
      <c r="V57" s="11" t="e">
        <f>VLOOKUP(H57,'TOC Factors'!$F$6:$M$17,7,TRUE)</f>
        <v>#N/A</v>
      </c>
      <c r="W57" s="11" t="e">
        <f>VLOOKUP(H57,'TOC Factors'!$F$6:$M$17,8,TRUE)</f>
        <v>#N/A</v>
      </c>
    </row>
    <row r="58" spans="2:23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5"/>
        <v>00</v>
      </c>
      <c r="I58" s="16">
        <f t="shared" si="16"/>
        <v>0</v>
      </c>
      <c r="J58" s="58" t="e">
        <f t="shared" si="17"/>
        <v>#N/A</v>
      </c>
      <c r="K58" s="59" t="e">
        <f t="shared" si="18"/>
        <v>#N/A</v>
      </c>
      <c r="L58" s="59">
        <f t="shared" si="19"/>
        <v>0</v>
      </c>
      <c r="M58" s="17" t="e">
        <f t="shared" si="20"/>
        <v>#N/A</v>
      </c>
      <c r="N58" s="15" t="e">
        <f t="shared" si="21"/>
        <v>#N/A</v>
      </c>
      <c r="O58" s="15" t="e">
        <f t="shared" si="22"/>
        <v>#N/A</v>
      </c>
      <c r="Q58" s="8" t="e">
        <f>VLOOKUP(H58,'TOC Factors'!$F$6:$M$17,3,TRUE)</f>
        <v>#N/A</v>
      </c>
      <c r="R58" s="8">
        <f>IF(G58=1,Subsidy!$D$3,0)</f>
        <v>0</v>
      </c>
      <c r="S58" s="9" t="e">
        <f>VLOOKUP(H58,'TOC Factors'!$F$6:$M$17,4,TRUE)</f>
        <v>#N/A</v>
      </c>
      <c r="T58" s="10" t="e">
        <f>VLOOKUP(H58,'TOC Factors'!$F$6:$M$17,5,TRUE)</f>
        <v>#N/A</v>
      </c>
      <c r="U58" s="10" t="e">
        <f>VLOOKUP(H58,'TOC Factors'!$F$6:$M$17,6,TRUE)</f>
        <v>#N/A</v>
      </c>
      <c r="V58" s="11" t="e">
        <f>VLOOKUP(H58,'TOC Factors'!$F$6:$M$17,7,TRUE)</f>
        <v>#N/A</v>
      </c>
      <c r="W58" s="11" t="e">
        <f>VLOOKUP(H58,'TOC Factors'!$F$6:$M$17,8,TRUE)</f>
        <v>#N/A</v>
      </c>
    </row>
    <row r="59" spans="2:23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5"/>
        <v>00</v>
      </c>
      <c r="I59" s="16">
        <f t="shared" si="16"/>
        <v>0</v>
      </c>
      <c r="J59" s="58" t="e">
        <f t="shared" si="17"/>
        <v>#N/A</v>
      </c>
      <c r="K59" s="59" t="e">
        <f t="shared" si="18"/>
        <v>#N/A</v>
      </c>
      <c r="L59" s="59">
        <f t="shared" si="19"/>
        <v>0</v>
      </c>
      <c r="M59" s="17" t="e">
        <f t="shared" si="20"/>
        <v>#N/A</v>
      </c>
      <c r="N59" s="15" t="e">
        <f t="shared" si="21"/>
        <v>#N/A</v>
      </c>
      <c r="O59" s="15" t="e">
        <f t="shared" si="22"/>
        <v>#N/A</v>
      </c>
      <c r="Q59" s="8" t="e">
        <f>VLOOKUP(H59,'TOC Factors'!$F$6:$M$17,3,TRUE)</f>
        <v>#N/A</v>
      </c>
      <c r="R59" s="8">
        <f>IF(G59=1,Subsidy!$D$3,0)</f>
        <v>0</v>
      </c>
      <c r="S59" s="9" t="e">
        <f>VLOOKUP(H59,'TOC Factors'!$F$6:$M$17,4,TRUE)</f>
        <v>#N/A</v>
      </c>
      <c r="T59" s="10" t="e">
        <f>VLOOKUP(H59,'TOC Factors'!$F$6:$M$17,5,TRUE)</f>
        <v>#N/A</v>
      </c>
      <c r="U59" s="10" t="e">
        <f>VLOOKUP(H59,'TOC Factors'!$F$6:$M$17,6,TRUE)</f>
        <v>#N/A</v>
      </c>
      <c r="V59" s="11" t="e">
        <f>VLOOKUP(H59,'TOC Factors'!$F$6:$M$17,7,TRUE)</f>
        <v>#N/A</v>
      </c>
      <c r="W59" s="11" t="e">
        <f>VLOOKUP(H59,'TOC Factors'!$F$6:$M$17,8,TRUE)</f>
        <v>#N/A</v>
      </c>
    </row>
    <row r="60" spans="2:23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5"/>
        <v>00</v>
      </c>
      <c r="I60" s="16">
        <f t="shared" si="16"/>
        <v>0</v>
      </c>
      <c r="J60" s="58" t="e">
        <f t="shared" si="17"/>
        <v>#N/A</v>
      </c>
      <c r="K60" s="59" t="e">
        <f t="shared" si="18"/>
        <v>#N/A</v>
      </c>
      <c r="L60" s="59">
        <f t="shared" si="19"/>
        <v>0</v>
      </c>
      <c r="M60" s="17" t="e">
        <f t="shared" si="20"/>
        <v>#N/A</v>
      </c>
      <c r="N60" s="15" t="e">
        <f t="shared" si="21"/>
        <v>#N/A</v>
      </c>
      <c r="O60" s="15" t="e">
        <f t="shared" si="22"/>
        <v>#N/A</v>
      </c>
      <c r="Q60" s="8" t="e">
        <f>VLOOKUP(H60,'TOC Factors'!$F$6:$M$17,3,TRUE)</f>
        <v>#N/A</v>
      </c>
      <c r="R60" s="8">
        <f>IF(G60=1,Subsidy!$D$3,0)</f>
        <v>0</v>
      </c>
      <c r="S60" s="9" t="e">
        <f>VLOOKUP(H60,'TOC Factors'!$F$6:$M$17,4,TRUE)</f>
        <v>#N/A</v>
      </c>
      <c r="T60" s="10" t="e">
        <f>VLOOKUP(H60,'TOC Factors'!$F$6:$M$17,5,TRUE)</f>
        <v>#N/A</v>
      </c>
      <c r="U60" s="10" t="e">
        <f>VLOOKUP(H60,'TOC Factors'!$F$6:$M$17,6,TRUE)</f>
        <v>#N/A</v>
      </c>
      <c r="V60" s="11" t="e">
        <f>VLOOKUP(H60,'TOC Factors'!$F$6:$M$17,7,TRUE)</f>
        <v>#N/A</v>
      </c>
      <c r="W60" s="11" t="e">
        <f>VLOOKUP(H60,'TOC Factors'!$F$6:$M$17,8,TRUE)</f>
        <v>#N/A</v>
      </c>
    </row>
    <row r="61" spans="2:23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5"/>
        <v>00</v>
      </c>
      <c r="I61" s="16">
        <f t="shared" si="16"/>
        <v>0</v>
      </c>
      <c r="J61" s="58" t="e">
        <f t="shared" si="17"/>
        <v>#N/A</v>
      </c>
      <c r="K61" s="59" t="e">
        <f t="shared" si="18"/>
        <v>#N/A</v>
      </c>
      <c r="L61" s="59">
        <f t="shared" si="19"/>
        <v>0</v>
      </c>
      <c r="M61" s="17" t="e">
        <f t="shared" si="20"/>
        <v>#N/A</v>
      </c>
      <c r="N61" s="15" t="e">
        <f t="shared" si="21"/>
        <v>#N/A</v>
      </c>
      <c r="O61" s="15" t="e">
        <f t="shared" si="22"/>
        <v>#N/A</v>
      </c>
      <c r="Q61" s="8" t="e">
        <f>VLOOKUP(H61,'TOC Factors'!$F$6:$M$17,3,TRUE)</f>
        <v>#N/A</v>
      </c>
      <c r="R61" s="8">
        <f>IF(G61=1,Subsidy!$D$3,0)</f>
        <v>0</v>
      </c>
      <c r="S61" s="9" t="e">
        <f>VLOOKUP(H61,'TOC Factors'!$F$6:$M$17,4,TRUE)</f>
        <v>#N/A</v>
      </c>
      <c r="T61" s="10" t="e">
        <f>VLOOKUP(H61,'TOC Factors'!$F$6:$M$17,5,TRUE)</f>
        <v>#N/A</v>
      </c>
      <c r="U61" s="10" t="e">
        <f>VLOOKUP(H61,'TOC Factors'!$F$6:$M$17,6,TRUE)</f>
        <v>#N/A</v>
      </c>
      <c r="V61" s="11" t="e">
        <f>VLOOKUP(H61,'TOC Factors'!$F$6:$M$17,7,TRUE)</f>
        <v>#N/A</v>
      </c>
      <c r="W61" s="11" t="e">
        <f>VLOOKUP(H61,'TOC Factors'!$F$6:$M$17,8,TRUE)</f>
        <v>#N/A</v>
      </c>
    </row>
    <row r="62" spans="2:23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5"/>
        <v>00</v>
      </c>
      <c r="I62" s="16">
        <f t="shared" si="16"/>
        <v>0</v>
      </c>
      <c r="J62" s="58" t="e">
        <f t="shared" si="17"/>
        <v>#N/A</v>
      </c>
      <c r="K62" s="59" t="e">
        <f t="shared" si="18"/>
        <v>#N/A</v>
      </c>
      <c r="L62" s="59">
        <f t="shared" si="19"/>
        <v>0</v>
      </c>
      <c r="M62" s="17" t="e">
        <f t="shared" si="20"/>
        <v>#N/A</v>
      </c>
      <c r="N62" s="15" t="e">
        <f t="shared" si="21"/>
        <v>#N/A</v>
      </c>
      <c r="O62" s="15" t="e">
        <f t="shared" si="22"/>
        <v>#N/A</v>
      </c>
      <c r="Q62" s="8" t="e">
        <f>VLOOKUP(H62,'TOC Factors'!$F$6:$M$17,3,TRUE)</f>
        <v>#N/A</v>
      </c>
      <c r="R62" s="8">
        <f>IF(G62=1,Subsidy!$D$3,0)</f>
        <v>0</v>
      </c>
      <c r="S62" s="9" t="e">
        <f>VLOOKUP(H62,'TOC Factors'!$F$6:$M$17,4,TRUE)</f>
        <v>#N/A</v>
      </c>
      <c r="T62" s="10" t="e">
        <f>VLOOKUP(H62,'TOC Factors'!$F$6:$M$17,5,TRUE)</f>
        <v>#N/A</v>
      </c>
      <c r="U62" s="10" t="e">
        <f>VLOOKUP(H62,'TOC Factors'!$F$6:$M$17,6,TRUE)</f>
        <v>#N/A</v>
      </c>
      <c r="V62" s="11" t="e">
        <f>VLOOKUP(H62,'TOC Factors'!$F$6:$M$17,7,TRUE)</f>
        <v>#N/A</v>
      </c>
      <c r="W62" s="11" t="e">
        <f>VLOOKUP(H62,'TOC Factors'!$F$6:$M$17,8,TRUE)</f>
        <v>#N/A</v>
      </c>
    </row>
    <row r="63" spans="2:23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5"/>
        <v>00</v>
      </c>
      <c r="I63" s="16">
        <f t="shared" si="16"/>
        <v>0</v>
      </c>
      <c r="J63" s="58" t="e">
        <f t="shared" si="17"/>
        <v>#N/A</v>
      </c>
      <c r="K63" s="59" t="e">
        <f t="shared" si="18"/>
        <v>#N/A</v>
      </c>
      <c r="L63" s="59">
        <f t="shared" si="19"/>
        <v>0</v>
      </c>
      <c r="M63" s="17" t="e">
        <f t="shared" si="20"/>
        <v>#N/A</v>
      </c>
      <c r="N63" s="15" t="e">
        <f t="shared" si="21"/>
        <v>#N/A</v>
      </c>
      <c r="O63" s="15" t="e">
        <f t="shared" si="22"/>
        <v>#N/A</v>
      </c>
      <c r="Q63" s="8" t="e">
        <f>VLOOKUP(H63,'TOC Factors'!$F$6:$M$17,3,TRUE)</f>
        <v>#N/A</v>
      </c>
      <c r="R63" s="8">
        <f>IF(G63=1,Subsidy!$D$3,0)</f>
        <v>0</v>
      </c>
      <c r="S63" s="9" t="e">
        <f>VLOOKUP(H63,'TOC Factors'!$F$6:$M$17,4,TRUE)</f>
        <v>#N/A</v>
      </c>
      <c r="T63" s="10" t="e">
        <f>VLOOKUP(H63,'TOC Factors'!$F$6:$M$17,5,TRUE)</f>
        <v>#N/A</v>
      </c>
      <c r="U63" s="10" t="e">
        <f>VLOOKUP(H63,'TOC Factors'!$F$6:$M$17,6,TRUE)</f>
        <v>#N/A</v>
      </c>
      <c r="V63" s="11" t="e">
        <f>VLOOKUP(H63,'TOC Factors'!$F$6:$M$17,7,TRUE)</f>
        <v>#N/A</v>
      </c>
      <c r="W63" s="11" t="e">
        <f>VLOOKUP(H63,'TOC Factors'!$F$6:$M$17,8,TRUE)</f>
        <v>#N/A</v>
      </c>
    </row>
    <row r="64" spans="2:23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5"/>
        <v>00</v>
      </c>
      <c r="I64" s="16">
        <f t="shared" si="16"/>
        <v>0</v>
      </c>
      <c r="J64" s="58" t="e">
        <f t="shared" si="17"/>
        <v>#N/A</v>
      </c>
      <c r="K64" s="59" t="e">
        <f t="shared" si="18"/>
        <v>#N/A</v>
      </c>
      <c r="L64" s="59">
        <f t="shared" si="19"/>
        <v>0</v>
      </c>
      <c r="M64" s="17" t="e">
        <f t="shared" si="20"/>
        <v>#N/A</v>
      </c>
      <c r="N64" s="15" t="e">
        <f t="shared" si="21"/>
        <v>#N/A</v>
      </c>
      <c r="O64" s="15" t="e">
        <f t="shared" si="22"/>
        <v>#N/A</v>
      </c>
      <c r="Q64" s="8" t="e">
        <f>VLOOKUP(H64,'TOC Factors'!$F$6:$M$17,3,TRUE)</f>
        <v>#N/A</v>
      </c>
      <c r="R64" s="8">
        <f>IF(G64=1,Subsidy!$D$3,0)</f>
        <v>0</v>
      </c>
      <c r="S64" s="9" t="e">
        <f>VLOOKUP(H64,'TOC Factors'!$F$6:$M$17,4,TRUE)</f>
        <v>#N/A</v>
      </c>
      <c r="T64" s="10" t="e">
        <f>VLOOKUP(H64,'TOC Factors'!$F$6:$M$17,5,TRUE)</f>
        <v>#N/A</v>
      </c>
      <c r="U64" s="10" t="e">
        <f>VLOOKUP(H64,'TOC Factors'!$F$6:$M$17,6,TRUE)</f>
        <v>#N/A</v>
      </c>
      <c r="V64" s="11" t="e">
        <f>VLOOKUP(H64,'TOC Factors'!$F$6:$M$17,7,TRUE)</f>
        <v>#N/A</v>
      </c>
      <c r="W64" s="11" t="e">
        <f>VLOOKUP(H64,'TOC Factors'!$F$6:$M$17,8,TRUE)</f>
        <v>#N/A</v>
      </c>
    </row>
    <row r="65" spans="2:23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5"/>
        <v>00</v>
      </c>
      <c r="I65" s="16">
        <f t="shared" si="16"/>
        <v>0</v>
      </c>
      <c r="J65" s="58" t="e">
        <f t="shared" si="17"/>
        <v>#N/A</v>
      </c>
      <c r="K65" s="59" t="e">
        <f t="shared" si="18"/>
        <v>#N/A</v>
      </c>
      <c r="L65" s="59">
        <f t="shared" si="19"/>
        <v>0</v>
      </c>
      <c r="M65" s="17" t="e">
        <f t="shared" si="20"/>
        <v>#N/A</v>
      </c>
      <c r="N65" s="15" t="e">
        <f t="shared" si="21"/>
        <v>#N/A</v>
      </c>
      <c r="O65" s="15" t="e">
        <f t="shared" si="22"/>
        <v>#N/A</v>
      </c>
      <c r="Q65" s="8" t="e">
        <f>VLOOKUP(H65,'TOC Factors'!$F$6:$M$17,3,TRUE)</f>
        <v>#N/A</v>
      </c>
      <c r="R65" s="8">
        <f>IF(G65=1,Subsidy!$D$3,0)</f>
        <v>0</v>
      </c>
      <c r="S65" s="9" t="e">
        <f>VLOOKUP(H65,'TOC Factors'!$F$6:$M$17,4,TRUE)</f>
        <v>#N/A</v>
      </c>
      <c r="T65" s="10" t="e">
        <f>VLOOKUP(H65,'TOC Factors'!$F$6:$M$17,5,TRUE)</f>
        <v>#N/A</v>
      </c>
      <c r="U65" s="10" t="e">
        <f>VLOOKUP(H65,'TOC Factors'!$F$6:$M$17,6,TRUE)</f>
        <v>#N/A</v>
      </c>
      <c r="V65" s="11" t="e">
        <f>VLOOKUP(H65,'TOC Factors'!$F$6:$M$17,7,TRUE)</f>
        <v>#N/A</v>
      </c>
      <c r="W65" s="11" t="e">
        <f>VLOOKUP(H65,'TOC Factors'!$F$6:$M$17,8,TRUE)</f>
        <v>#N/A</v>
      </c>
    </row>
    <row r="66" spans="2:23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5"/>
        <v>00</v>
      </c>
      <c r="I66" s="16">
        <f t="shared" si="16"/>
        <v>0</v>
      </c>
      <c r="J66" s="58" t="e">
        <f t="shared" si="17"/>
        <v>#N/A</v>
      </c>
      <c r="K66" s="59" t="e">
        <f t="shared" si="18"/>
        <v>#N/A</v>
      </c>
      <c r="L66" s="59">
        <f t="shared" si="19"/>
        <v>0</v>
      </c>
      <c r="M66" s="17" t="e">
        <f t="shared" si="20"/>
        <v>#N/A</v>
      </c>
      <c r="N66" s="15" t="e">
        <f t="shared" si="21"/>
        <v>#N/A</v>
      </c>
      <c r="O66" s="15" t="e">
        <f t="shared" si="22"/>
        <v>#N/A</v>
      </c>
      <c r="Q66" s="8" t="e">
        <f>VLOOKUP(H66,'TOC Factors'!$F$6:$M$17,3,TRUE)</f>
        <v>#N/A</v>
      </c>
      <c r="R66" s="8">
        <f>IF(G66=1,Subsidy!$D$3,0)</f>
        <v>0</v>
      </c>
      <c r="S66" s="9" t="e">
        <f>VLOOKUP(H66,'TOC Factors'!$F$6:$M$17,4,TRUE)</f>
        <v>#N/A</v>
      </c>
      <c r="T66" s="10" t="e">
        <f>VLOOKUP(H66,'TOC Factors'!$F$6:$M$17,5,TRUE)</f>
        <v>#N/A</v>
      </c>
      <c r="U66" s="10" t="e">
        <f>VLOOKUP(H66,'TOC Factors'!$F$6:$M$17,6,TRUE)</f>
        <v>#N/A</v>
      </c>
      <c r="V66" s="11" t="e">
        <f>VLOOKUP(H66,'TOC Factors'!$F$6:$M$17,7,TRUE)</f>
        <v>#N/A</v>
      </c>
      <c r="W66" s="11" t="e">
        <f>VLOOKUP(H66,'TOC Factors'!$F$6:$M$17,8,TRUE)</f>
        <v>#N/A</v>
      </c>
    </row>
    <row r="67" spans="2:23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5"/>
        <v>00</v>
      </c>
      <c r="I67" s="16">
        <f t="shared" si="16"/>
        <v>0</v>
      </c>
      <c r="J67" s="58" t="e">
        <f t="shared" si="17"/>
        <v>#N/A</v>
      </c>
      <c r="K67" s="59" t="e">
        <f t="shared" si="18"/>
        <v>#N/A</v>
      </c>
      <c r="L67" s="59">
        <f t="shared" si="19"/>
        <v>0</v>
      </c>
      <c r="M67" s="17" t="e">
        <f t="shared" si="20"/>
        <v>#N/A</v>
      </c>
      <c r="N67" s="15" t="e">
        <f t="shared" si="21"/>
        <v>#N/A</v>
      </c>
      <c r="O67" s="15" t="e">
        <f t="shared" si="22"/>
        <v>#N/A</v>
      </c>
      <c r="Q67" s="8" t="e">
        <f>VLOOKUP(H67,'TOC Factors'!$F$6:$M$17,3,TRUE)</f>
        <v>#N/A</v>
      </c>
      <c r="R67" s="8">
        <f>IF(G67=1,Subsidy!$D$3,0)</f>
        <v>0</v>
      </c>
      <c r="S67" s="9" t="e">
        <f>VLOOKUP(H67,'TOC Factors'!$F$6:$M$17,4,TRUE)</f>
        <v>#N/A</v>
      </c>
      <c r="T67" s="10" t="e">
        <f>VLOOKUP(H67,'TOC Factors'!$F$6:$M$17,5,TRUE)</f>
        <v>#N/A</v>
      </c>
      <c r="U67" s="10" t="e">
        <f>VLOOKUP(H67,'TOC Factors'!$F$6:$M$17,6,TRUE)</f>
        <v>#N/A</v>
      </c>
      <c r="V67" s="11" t="e">
        <f>VLOOKUP(H67,'TOC Factors'!$F$6:$M$17,7,TRUE)</f>
        <v>#N/A</v>
      </c>
      <c r="W67" s="11" t="e">
        <f>VLOOKUP(H67,'TOC Factors'!$F$6:$M$17,8,TRUE)</f>
        <v>#N/A</v>
      </c>
    </row>
    <row r="68" spans="2:23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5"/>
        <v>00</v>
      </c>
      <c r="I68" s="16">
        <f t="shared" si="16"/>
        <v>0</v>
      </c>
      <c r="J68" s="58" t="e">
        <f t="shared" si="17"/>
        <v>#N/A</v>
      </c>
      <c r="K68" s="59" t="e">
        <f t="shared" si="18"/>
        <v>#N/A</v>
      </c>
      <c r="L68" s="59">
        <f t="shared" si="19"/>
        <v>0</v>
      </c>
      <c r="M68" s="17" t="e">
        <f t="shared" si="20"/>
        <v>#N/A</v>
      </c>
      <c r="N68" s="15" t="e">
        <f t="shared" si="21"/>
        <v>#N/A</v>
      </c>
      <c r="O68" s="15" t="e">
        <f t="shared" si="22"/>
        <v>#N/A</v>
      </c>
      <c r="Q68" s="8" t="e">
        <f>VLOOKUP(H68,'TOC Factors'!$F$6:$M$17,3,TRUE)</f>
        <v>#N/A</v>
      </c>
      <c r="R68" s="8">
        <f>IF(G68=1,Subsidy!$D$3,0)</f>
        <v>0</v>
      </c>
      <c r="S68" s="9" t="e">
        <f>VLOOKUP(H68,'TOC Factors'!$F$6:$M$17,4,TRUE)</f>
        <v>#N/A</v>
      </c>
      <c r="T68" s="10" t="e">
        <f>VLOOKUP(H68,'TOC Factors'!$F$6:$M$17,5,TRUE)</f>
        <v>#N/A</v>
      </c>
      <c r="U68" s="10" t="e">
        <f>VLOOKUP(H68,'TOC Factors'!$F$6:$M$17,6,TRUE)</f>
        <v>#N/A</v>
      </c>
      <c r="V68" s="11" t="e">
        <f>VLOOKUP(H68,'TOC Factors'!$F$6:$M$17,7,TRUE)</f>
        <v>#N/A</v>
      </c>
      <c r="W68" s="11" t="e">
        <f>VLOOKUP(H68,'TOC Factors'!$F$6:$M$17,8,TRUE)</f>
        <v>#N/A</v>
      </c>
    </row>
    <row r="69" spans="2:23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5"/>
        <v>00</v>
      </c>
      <c r="I69" s="16">
        <f t="shared" si="16"/>
        <v>0</v>
      </c>
      <c r="J69" s="58" t="e">
        <f t="shared" si="17"/>
        <v>#N/A</v>
      </c>
      <c r="K69" s="59" t="e">
        <f t="shared" si="18"/>
        <v>#N/A</v>
      </c>
      <c r="L69" s="59">
        <f t="shared" si="19"/>
        <v>0</v>
      </c>
      <c r="M69" s="17" t="e">
        <f t="shared" si="20"/>
        <v>#N/A</v>
      </c>
      <c r="N69" s="15" t="e">
        <f t="shared" si="21"/>
        <v>#N/A</v>
      </c>
      <c r="O69" s="15" t="e">
        <f t="shared" si="22"/>
        <v>#N/A</v>
      </c>
      <c r="Q69" s="8" t="e">
        <f>VLOOKUP(H69,'TOC Factors'!$F$6:$M$17,3,TRUE)</f>
        <v>#N/A</v>
      </c>
      <c r="R69" s="8">
        <f>IF(G69=1,Subsidy!$D$3,0)</f>
        <v>0</v>
      </c>
      <c r="S69" s="9" t="e">
        <f>VLOOKUP(H69,'TOC Factors'!$F$6:$M$17,4,TRUE)</f>
        <v>#N/A</v>
      </c>
      <c r="T69" s="10" t="e">
        <f>VLOOKUP(H69,'TOC Factors'!$F$6:$M$17,5,TRUE)</f>
        <v>#N/A</v>
      </c>
      <c r="U69" s="10" t="e">
        <f>VLOOKUP(H69,'TOC Factors'!$F$6:$M$17,6,TRUE)</f>
        <v>#N/A</v>
      </c>
      <c r="V69" s="11" t="e">
        <f>VLOOKUP(H69,'TOC Factors'!$F$6:$M$17,7,TRUE)</f>
        <v>#N/A</v>
      </c>
      <c r="W69" s="11" t="e">
        <f>VLOOKUP(H69,'TOC Factors'!$F$6:$M$17,8,TRUE)</f>
        <v>#N/A</v>
      </c>
    </row>
    <row r="70" spans="2:23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5"/>
        <v>00</v>
      </c>
      <c r="I70" s="16">
        <f t="shared" si="16"/>
        <v>0</v>
      </c>
      <c r="J70" s="58" t="e">
        <f t="shared" si="17"/>
        <v>#N/A</v>
      </c>
      <c r="K70" s="59" t="e">
        <f t="shared" si="18"/>
        <v>#N/A</v>
      </c>
      <c r="L70" s="59">
        <f t="shared" si="19"/>
        <v>0</v>
      </c>
      <c r="M70" s="17" t="e">
        <f t="shared" si="20"/>
        <v>#N/A</v>
      </c>
      <c r="N70" s="15" t="e">
        <f t="shared" si="21"/>
        <v>#N/A</v>
      </c>
      <c r="O70" s="15" t="e">
        <f t="shared" si="22"/>
        <v>#N/A</v>
      </c>
      <c r="Q70" s="8" t="e">
        <f>VLOOKUP(H70,'TOC Factors'!$F$6:$M$17,3,TRUE)</f>
        <v>#N/A</v>
      </c>
      <c r="R70" s="8">
        <f>IF(G70=1,Subsidy!$D$3,0)</f>
        <v>0</v>
      </c>
      <c r="S70" s="9" t="e">
        <f>VLOOKUP(H70,'TOC Factors'!$F$6:$M$17,4,TRUE)</f>
        <v>#N/A</v>
      </c>
      <c r="T70" s="10" t="e">
        <f>VLOOKUP(H70,'TOC Factors'!$F$6:$M$17,5,TRUE)</f>
        <v>#N/A</v>
      </c>
      <c r="U70" s="10" t="e">
        <f>VLOOKUP(H70,'TOC Factors'!$F$6:$M$17,6,TRUE)</f>
        <v>#N/A</v>
      </c>
      <c r="V70" s="11" t="e">
        <f>VLOOKUP(H70,'TOC Factors'!$F$6:$M$17,7,TRUE)</f>
        <v>#N/A</v>
      </c>
      <c r="W70" s="11" t="e">
        <f>VLOOKUP(H70,'TOC Factors'!$F$6:$M$17,8,TRUE)</f>
        <v>#N/A</v>
      </c>
    </row>
    <row r="71" spans="2:23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15"/>
        <v>00</v>
      </c>
      <c r="I71" s="16">
        <f t="shared" si="16"/>
        <v>0</v>
      </c>
      <c r="J71" s="58" t="e">
        <f t="shared" si="17"/>
        <v>#N/A</v>
      </c>
      <c r="K71" s="59" t="e">
        <f t="shared" si="18"/>
        <v>#N/A</v>
      </c>
      <c r="L71" s="59">
        <f t="shared" si="19"/>
        <v>0</v>
      </c>
      <c r="M71" s="17" t="e">
        <f t="shared" si="20"/>
        <v>#N/A</v>
      </c>
      <c r="N71" s="15" t="e">
        <f t="shared" si="21"/>
        <v>#N/A</v>
      </c>
      <c r="O71" s="15" t="e">
        <f t="shared" si="22"/>
        <v>#N/A</v>
      </c>
      <c r="Q71" s="8" t="e">
        <f>VLOOKUP(H71,'TOC Factors'!$F$6:$M$17,3,TRUE)</f>
        <v>#N/A</v>
      </c>
      <c r="R71" s="8">
        <f>IF(G71=1,Subsidy!$D$3,0)</f>
        <v>0</v>
      </c>
      <c r="S71" s="9" t="e">
        <f>VLOOKUP(H71,'TOC Factors'!$F$6:$M$17,4,TRUE)</f>
        <v>#N/A</v>
      </c>
      <c r="T71" s="10" t="e">
        <f>VLOOKUP(H71,'TOC Factors'!$F$6:$M$17,5,TRUE)</f>
        <v>#N/A</v>
      </c>
      <c r="U71" s="10" t="e">
        <f>VLOOKUP(H71,'TOC Factors'!$F$6:$M$17,6,TRUE)</f>
        <v>#N/A</v>
      </c>
      <c r="V71" s="11" t="e">
        <f>VLOOKUP(H71,'TOC Factors'!$F$6:$M$17,7,TRUE)</f>
        <v>#N/A</v>
      </c>
      <c r="W71" s="11" t="e">
        <f>VLOOKUP(H71,'TOC Factors'!$F$6:$M$17,8,TRUE)</f>
        <v>#N/A</v>
      </c>
    </row>
    <row r="72" spans="2:23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5"/>
        <v>00</v>
      </c>
      <c r="I72" s="16">
        <f t="shared" si="16"/>
        <v>0</v>
      </c>
      <c r="J72" s="58" t="e">
        <f t="shared" si="17"/>
        <v>#N/A</v>
      </c>
      <c r="K72" s="59" t="e">
        <f t="shared" si="18"/>
        <v>#N/A</v>
      </c>
      <c r="L72" s="59">
        <f t="shared" si="19"/>
        <v>0</v>
      </c>
      <c r="M72" s="17" t="e">
        <f t="shared" si="20"/>
        <v>#N/A</v>
      </c>
      <c r="N72" s="15" t="e">
        <f t="shared" si="21"/>
        <v>#N/A</v>
      </c>
      <c r="O72" s="15" t="e">
        <f t="shared" si="22"/>
        <v>#N/A</v>
      </c>
      <c r="Q72" s="8" t="e">
        <f>VLOOKUP(H72,'TOC Factors'!$F$6:$M$17,3,TRUE)</f>
        <v>#N/A</v>
      </c>
      <c r="R72" s="8">
        <f>IF(G72=1,Subsidy!$D$3,0)</f>
        <v>0</v>
      </c>
      <c r="S72" s="9" t="e">
        <f>VLOOKUP(H72,'TOC Factors'!$F$6:$M$17,4,TRUE)</f>
        <v>#N/A</v>
      </c>
      <c r="T72" s="10" t="e">
        <f>VLOOKUP(H72,'TOC Factors'!$F$6:$M$17,5,TRUE)</f>
        <v>#N/A</v>
      </c>
      <c r="U72" s="10" t="e">
        <f>VLOOKUP(H72,'TOC Factors'!$F$6:$M$17,6,TRUE)</f>
        <v>#N/A</v>
      </c>
      <c r="V72" s="11" t="e">
        <f>VLOOKUP(H72,'TOC Factors'!$F$6:$M$17,7,TRUE)</f>
        <v>#N/A</v>
      </c>
      <c r="W72" s="11" t="e">
        <f>VLOOKUP(H72,'TOC Factors'!$F$6:$M$17,8,TRUE)</f>
        <v>#N/A</v>
      </c>
    </row>
    <row r="73" spans="2:23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5"/>
        <v>00</v>
      </c>
      <c r="I73" s="16">
        <f t="shared" si="16"/>
        <v>0</v>
      </c>
      <c r="J73" s="58" t="e">
        <f t="shared" si="17"/>
        <v>#N/A</v>
      </c>
      <c r="K73" s="59" t="e">
        <f t="shared" si="18"/>
        <v>#N/A</v>
      </c>
      <c r="L73" s="59">
        <f t="shared" si="19"/>
        <v>0</v>
      </c>
      <c r="M73" s="17" t="e">
        <f t="shared" si="20"/>
        <v>#N/A</v>
      </c>
      <c r="N73" s="15" t="e">
        <f t="shared" si="21"/>
        <v>#N/A</v>
      </c>
      <c r="O73" s="15" t="e">
        <f t="shared" si="22"/>
        <v>#N/A</v>
      </c>
      <c r="Q73" s="8" t="e">
        <f>VLOOKUP(H73,'TOC Factors'!$F$6:$M$17,3,TRUE)</f>
        <v>#N/A</v>
      </c>
      <c r="R73" s="8">
        <f>IF(G73=1,Subsidy!$D$3,0)</f>
        <v>0</v>
      </c>
      <c r="S73" s="9" t="e">
        <f>VLOOKUP(H73,'TOC Factors'!$F$6:$M$17,4,TRUE)</f>
        <v>#N/A</v>
      </c>
      <c r="T73" s="10" t="e">
        <f>VLOOKUP(H73,'TOC Factors'!$F$6:$M$17,5,TRUE)</f>
        <v>#N/A</v>
      </c>
      <c r="U73" s="10" t="e">
        <f>VLOOKUP(H73,'TOC Factors'!$F$6:$M$17,6,TRUE)</f>
        <v>#N/A</v>
      </c>
      <c r="V73" s="11" t="e">
        <f>VLOOKUP(H73,'TOC Factors'!$F$6:$M$17,7,TRUE)</f>
        <v>#N/A</v>
      </c>
      <c r="W73" s="11" t="e">
        <f>VLOOKUP(H73,'TOC Factors'!$F$6:$M$17,8,TRUE)</f>
        <v>#N/A</v>
      </c>
    </row>
    <row r="74" spans="2:23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5"/>
        <v>00</v>
      </c>
      <c r="I74" s="16">
        <f t="shared" si="16"/>
        <v>0</v>
      </c>
      <c r="J74" s="58" t="e">
        <f t="shared" si="17"/>
        <v>#N/A</v>
      </c>
      <c r="K74" s="59" t="e">
        <f t="shared" si="18"/>
        <v>#N/A</v>
      </c>
      <c r="L74" s="59">
        <f t="shared" si="19"/>
        <v>0</v>
      </c>
      <c r="M74" s="17" t="e">
        <f t="shared" si="20"/>
        <v>#N/A</v>
      </c>
      <c r="N74" s="15" t="e">
        <f t="shared" si="21"/>
        <v>#N/A</v>
      </c>
      <c r="O74" s="15" t="e">
        <f t="shared" si="22"/>
        <v>#N/A</v>
      </c>
      <c r="Q74" s="8" t="e">
        <f>VLOOKUP(H74,'TOC Factors'!$F$6:$M$17,3,TRUE)</f>
        <v>#N/A</v>
      </c>
      <c r="R74" s="8">
        <f>IF(G74=1,Subsidy!$D$3,0)</f>
        <v>0</v>
      </c>
      <c r="S74" s="9" t="e">
        <f>VLOOKUP(H74,'TOC Factors'!$F$6:$M$17,4,TRUE)</f>
        <v>#N/A</v>
      </c>
      <c r="T74" s="10" t="e">
        <f>VLOOKUP(H74,'TOC Factors'!$F$6:$M$17,5,TRUE)</f>
        <v>#N/A</v>
      </c>
      <c r="U74" s="10" t="e">
        <f>VLOOKUP(H74,'TOC Factors'!$F$6:$M$17,6,TRUE)</f>
        <v>#N/A</v>
      </c>
      <c r="V74" s="11" t="e">
        <f>VLOOKUP(H74,'TOC Factors'!$F$6:$M$17,7,TRUE)</f>
        <v>#N/A</v>
      </c>
      <c r="W74" s="11" t="e">
        <f>VLOOKUP(H74,'TOC Factors'!$F$6:$M$17,8,TRUE)</f>
        <v>#N/A</v>
      </c>
    </row>
    <row r="75" spans="2:23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5"/>
        <v>00</v>
      </c>
      <c r="I75" s="16">
        <f t="shared" si="16"/>
        <v>0</v>
      </c>
      <c r="J75" s="58" t="e">
        <f t="shared" si="17"/>
        <v>#N/A</v>
      </c>
      <c r="K75" s="59" t="e">
        <f t="shared" si="18"/>
        <v>#N/A</v>
      </c>
      <c r="L75" s="59">
        <f t="shared" si="19"/>
        <v>0</v>
      </c>
      <c r="M75" s="17" t="e">
        <f t="shared" si="20"/>
        <v>#N/A</v>
      </c>
      <c r="N75" s="15" t="e">
        <f t="shared" si="21"/>
        <v>#N/A</v>
      </c>
      <c r="O75" s="15" t="e">
        <f t="shared" si="22"/>
        <v>#N/A</v>
      </c>
      <c r="Q75" s="8" t="e">
        <f>VLOOKUP(H75,'TOC Factors'!$F$6:$M$17,3,TRUE)</f>
        <v>#N/A</v>
      </c>
      <c r="R75" s="8">
        <f>IF(G75=1,Subsidy!$D$3,0)</f>
        <v>0</v>
      </c>
      <c r="S75" s="9" t="e">
        <f>VLOOKUP(H75,'TOC Factors'!$F$6:$M$17,4,TRUE)</f>
        <v>#N/A</v>
      </c>
      <c r="T75" s="10" t="e">
        <f>VLOOKUP(H75,'TOC Factors'!$F$6:$M$17,5,TRUE)</f>
        <v>#N/A</v>
      </c>
      <c r="U75" s="10" t="e">
        <f>VLOOKUP(H75,'TOC Factors'!$F$6:$M$17,6,TRUE)</f>
        <v>#N/A</v>
      </c>
      <c r="V75" s="11" t="e">
        <f>VLOOKUP(H75,'TOC Factors'!$F$6:$M$17,7,TRUE)</f>
        <v>#N/A</v>
      </c>
      <c r="W75" s="11" t="e">
        <f>VLOOKUP(H75,'TOC Factors'!$F$6:$M$17,8,TRUE)</f>
        <v>#N/A</v>
      </c>
    </row>
    <row r="76" spans="2:23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5"/>
        <v>00</v>
      </c>
      <c r="I76" s="16">
        <f t="shared" si="16"/>
        <v>0</v>
      </c>
      <c r="J76" s="58" t="e">
        <f t="shared" si="17"/>
        <v>#N/A</v>
      </c>
      <c r="K76" s="59" t="e">
        <f t="shared" si="18"/>
        <v>#N/A</v>
      </c>
      <c r="L76" s="59">
        <f t="shared" si="19"/>
        <v>0</v>
      </c>
      <c r="M76" s="17" t="e">
        <f t="shared" si="20"/>
        <v>#N/A</v>
      </c>
      <c r="N76" s="15" t="e">
        <f t="shared" si="21"/>
        <v>#N/A</v>
      </c>
      <c r="O76" s="15" t="e">
        <f t="shared" si="22"/>
        <v>#N/A</v>
      </c>
      <c r="Q76" s="8" t="e">
        <f>VLOOKUP(H76,'TOC Factors'!$F$6:$M$17,3,TRUE)</f>
        <v>#N/A</v>
      </c>
      <c r="R76" s="8">
        <f>IF(G76=1,Subsidy!$D$3,0)</f>
        <v>0</v>
      </c>
      <c r="S76" s="9" t="e">
        <f>VLOOKUP(H76,'TOC Factors'!$F$6:$M$17,4,TRUE)</f>
        <v>#N/A</v>
      </c>
      <c r="T76" s="10" t="e">
        <f>VLOOKUP(H76,'TOC Factors'!$F$6:$M$17,5,TRUE)</f>
        <v>#N/A</v>
      </c>
      <c r="U76" s="10" t="e">
        <f>VLOOKUP(H76,'TOC Factors'!$F$6:$M$17,6,TRUE)</f>
        <v>#N/A</v>
      </c>
      <c r="V76" s="11" t="e">
        <f>VLOOKUP(H76,'TOC Factors'!$F$6:$M$17,7,TRUE)</f>
        <v>#N/A</v>
      </c>
      <c r="W76" s="11" t="e">
        <f>VLOOKUP(H76,'TOC Factors'!$F$6:$M$17,8,TRUE)</f>
        <v>#N/A</v>
      </c>
    </row>
    <row r="77" spans="2:23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5"/>
        <v>00</v>
      </c>
      <c r="I77" s="16">
        <f t="shared" si="16"/>
        <v>0</v>
      </c>
      <c r="J77" s="58" t="e">
        <f t="shared" si="17"/>
        <v>#N/A</v>
      </c>
      <c r="K77" s="59" t="e">
        <f t="shared" si="18"/>
        <v>#N/A</v>
      </c>
      <c r="L77" s="59">
        <f t="shared" si="19"/>
        <v>0</v>
      </c>
      <c r="M77" s="17" t="e">
        <f t="shared" si="20"/>
        <v>#N/A</v>
      </c>
      <c r="N77" s="15" t="e">
        <f t="shared" si="21"/>
        <v>#N/A</v>
      </c>
      <c r="O77" s="15" t="e">
        <f t="shared" si="22"/>
        <v>#N/A</v>
      </c>
      <c r="Q77" s="8" t="e">
        <f>VLOOKUP(H77,'TOC Factors'!$F$6:$M$17,3,TRUE)</f>
        <v>#N/A</v>
      </c>
      <c r="R77" s="8">
        <f>IF(G77=1,Subsidy!$D$3,0)</f>
        <v>0</v>
      </c>
      <c r="S77" s="9" t="e">
        <f>VLOOKUP(H77,'TOC Factors'!$F$6:$M$17,4,TRUE)</f>
        <v>#N/A</v>
      </c>
      <c r="T77" s="10" t="e">
        <f>VLOOKUP(H77,'TOC Factors'!$F$6:$M$17,5,TRUE)</f>
        <v>#N/A</v>
      </c>
      <c r="U77" s="10" t="e">
        <f>VLOOKUP(H77,'TOC Factors'!$F$6:$M$17,6,TRUE)</f>
        <v>#N/A</v>
      </c>
      <c r="V77" s="11" t="e">
        <f>VLOOKUP(H77,'TOC Factors'!$F$6:$M$17,7,TRUE)</f>
        <v>#N/A</v>
      </c>
      <c r="W77" s="11" t="e">
        <f>VLOOKUP(H77,'TOC Factors'!$F$6:$M$17,8,TRUE)</f>
        <v>#N/A</v>
      </c>
    </row>
    <row r="78" spans="2:23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5"/>
        <v>00</v>
      </c>
      <c r="I78" s="16">
        <f t="shared" si="16"/>
        <v>0</v>
      </c>
      <c r="J78" s="58" t="e">
        <f t="shared" si="17"/>
        <v>#N/A</v>
      </c>
      <c r="K78" s="59" t="e">
        <f t="shared" si="18"/>
        <v>#N/A</v>
      </c>
      <c r="L78" s="59">
        <f t="shared" si="19"/>
        <v>0</v>
      </c>
      <c r="M78" s="17" t="e">
        <f t="shared" si="20"/>
        <v>#N/A</v>
      </c>
      <c r="N78" s="15" t="e">
        <f t="shared" si="21"/>
        <v>#N/A</v>
      </c>
      <c r="O78" s="15" t="e">
        <f t="shared" si="22"/>
        <v>#N/A</v>
      </c>
      <c r="Q78" s="8" t="e">
        <f>VLOOKUP(H78,'TOC Factors'!$F$6:$M$17,3,TRUE)</f>
        <v>#N/A</v>
      </c>
      <c r="R78" s="8">
        <f>IF(G78=1,Subsidy!$D$3,0)</f>
        <v>0</v>
      </c>
      <c r="S78" s="9" t="e">
        <f>VLOOKUP(H78,'TOC Factors'!$F$6:$M$17,4,TRUE)</f>
        <v>#N/A</v>
      </c>
      <c r="T78" s="10" t="e">
        <f>VLOOKUP(H78,'TOC Factors'!$F$6:$M$17,5,TRUE)</f>
        <v>#N/A</v>
      </c>
      <c r="U78" s="10" t="e">
        <f>VLOOKUP(H78,'TOC Factors'!$F$6:$M$17,6,TRUE)</f>
        <v>#N/A</v>
      </c>
      <c r="V78" s="11" t="e">
        <f>VLOOKUP(H78,'TOC Factors'!$F$6:$M$17,7,TRUE)</f>
        <v>#N/A</v>
      </c>
      <c r="W78" s="11" t="e">
        <f>VLOOKUP(H78,'TOC Factors'!$F$6:$M$17,8,TRUE)</f>
        <v>#N/A</v>
      </c>
    </row>
    <row r="79" spans="2:23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5"/>
        <v>00</v>
      </c>
      <c r="I79" s="16">
        <f t="shared" si="16"/>
        <v>0</v>
      </c>
      <c r="J79" s="58" t="e">
        <f t="shared" si="17"/>
        <v>#N/A</v>
      </c>
      <c r="K79" s="59" t="e">
        <f t="shared" si="18"/>
        <v>#N/A</v>
      </c>
      <c r="L79" s="59">
        <f t="shared" si="19"/>
        <v>0</v>
      </c>
      <c r="M79" s="17" t="e">
        <f t="shared" si="20"/>
        <v>#N/A</v>
      </c>
      <c r="N79" s="15" t="e">
        <f t="shared" si="21"/>
        <v>#N/A</v>
      </c>
      <c r="O79" s="15" t="e">
        <f t="shared" si="22"/>
        <v>#N/A</v>
      </c>
      <c r="Q79" s="8" t="e">
        <f>VLOOKUP(H79,'TOC Factors'!$F$6:$M$17,3,TRUE)</f>
        <v>#N/A</v>
      </c>
      <c r="R79" s="8">
        <f>IF(G79=1,Subsidy!$D$3,0)</f>
        <v>0</v>
      </c>
      <c r="S79" s="9" t="e">
        <f>VLOOKUP(H79,'TOC Factors'!$F$6:$M$17,4,TRUE)</f>
        <v>#N/A</v>
      </c>
      <c r="T79" s="10" t="e">
        <f>VLOOKUP(H79,'TOC Factors'!$F$6:$M$17,5,TRUE)</f>
        <v>#N/A</v>
      </c>
      <c r="U79" s="10" t="e">
        <f>VLOOKUP(H79,'TOC Factors'!$F$6:$M$17,6,TRUE)</f>
        <v>#N/A</v>
      </c>
      <c r="V79" s="11" t="e">
        <f>VLOOKUP(H79,'TOC Factors'!$F$6:$M$17,7,TRUE)</f>
        <v>#N/A</v>
      </c>
      <c r="W79" s="11" t="e">
        <f>VLOOKUP(H79,'TOC Factors'!$F$6:$M$17,8,TRUE)</f>
        <v>#N/A</v>
      </c>
    </row>
    <row r="80" spans="2:23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5"/>
        <v>00</v>
      </c>
      <c r="I80" s="16">
        <f t="shared" si="16"/>
        <v>0</v>
      </c>
      <c r="J80" s="58" t="e">
        <f t="shared" si="17"/>
        <v>#N/A</v>
      </c>
      <c r="K80" s="59" t="e">
        <f t="shared" si="18"/>
        <v>#N/A</v>
      </c>
      <c r="L80" s="59">
        <f t="shared" si="19"/>
        <v>0</v>
      </c>
      <c r="M80" s="17" t="e">
        <f t="shared" si="20"/>
        <v>#N/A</v>
      </c>
      <c r="N80" s="15" t="e">
        <f t="shared" si="21"/>
        <v>#N/A</v>
      </c>
      <c r="O80" s="15" t="e">
        <f t="shared" si="22"/>
        <v>#N/A</v>
      </c>
      <c r="Q80" s="8" t="e">
        <f>VLOOKUP(H80,'TOC Factors'!$F$6:$M$17,3,TRUE)</f>
        <v>#N/A</v>
      </c>
      <c r="R80" s="8">
        <f>IF(G80=1,Subsidy!$D$3,0)</f>
        <v>0</v>
      </c>
      <c r="S80" s="9" t="e">
        <f>VLOOKUP(H80,'TOC Factors'!$F$6:$M$17,4,TRUE)</f>
        <v>#N/A</v>
      </c>
      <c r="T80" s="10" t="e">
        <f>VLOOKUP(H80,'TOC Factors'!$F$6:$M$17,5,TRUE)</f>
        <v>#N/A</v>
      </c>
      <c r="U80" s="10" t="e">
        <f>VLOOKUP(H80,'TOC Factors'!$F$6:$M$17,6,TRUE)</f>
        <v>#N/A</v>
      </c>
      <c r="V80" s="11" t="e">
        <f>VLOOKUP(H80,'TOC Factors'!$F$6:$M$17,7,TRUE)</f>
        <v>#N/A</v>
      </c>
      <c r="W80" s="11" t="e">
        <f>VLOOKUP(H80,'TOC Factors'!$F$6:$M$17,8,TRUE)</f>
        <v>#N/A</v>
      </c>
    </row>
    <row r="81" spans="2:23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5"/>
        <v>00</v>
      </c>
      <c r="I81" s="16">
        <f t="shared" si="16"/>
        <v>0</v>
      </c>
      <c r="J81" s="58" t="e">
        <f t="shared" si="17"/>
        <v>#N/A</v>
      </c>
      <c r="K81" s="59" t="e">
        <f t="shared" si="18"/>
        <v>#N/A</v>
      </c>
      <c r="L81" s="59">
        <f t="shared" si="19"/>
        <v>0</v>
      </c>
      <c r="M81" s="17" t="e">
        <f t="shared" si="20"/>
        <v>#N/A</v>
      </c>
      <c r="N81" s="15" t="e">
        <f t="shared" si="21"/>
        <v>#N/A</v>
      </c>
      <c r="O81" s="15" t="e">
        <f t="shared" si="22"/>
        <v>#N/A</v>
      </c>
      <c r="Q81" s="8" t="e">
        <f>VLOOKUP(H81,'TOC Factors'!$F$6:$M$17,3,TRUE)</f>
        <v>#N/A</v>
      </c>
      <c r="R81" s="8">
        <f>IF(G81=1,Subsidy!$D$3,0)</f>
        <v>0</v>
      </c>
      <c r="S81" s="9" t="e">
        <f>VLOOKUP(H81,'TOC Factors'!$F$6:$M$17,4,TRUE)</f>
        <v>#N/A</v>
      </c>
      <c r="T81" s="10" t="e">
        <f>VLOOKUP(H81,'TOC Factors'!$F$6:$M$17,5,TRUE)</f>
        <v>#N/A</v>
      </c>
      <c r="U81" s="10" t="e">
        <f>VLOOKUP(H81,'TOC Factors'!$F$6:$M$17,6,TRUE)</f>
        <v>#N/A</v>
      </c>
      <c r="V81" s="11" t="e">
        <f>VLOOKUP(H81,'TOC Factors'!$F$6:$M$17,7,TRUE)</f>
        <v>#N/A</v>
      </c>
      <c r="W81" s="11" t="e">
        <f>VLOOKUP(H81,'TOC Factors'!$F$6:$M$17,8,TRUE)</f>
        <v>#N/A</v>
      </c>
    </row>
    <row r="82" spans="2:23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5"/>
        <v>00</v>
      </c>
      <c r="I82" s="16">
        <f t="shared" si="16"/>
        <v>0</v>
      </c>
      <c r="J82" s="58" t="e">
        <f t="shared" si="17"/>
        <v>#N/A</v>
      </c>
      <c r="K82" s="59" t="e">
        <f t="shared" si="18"/>
        <v>#N/A</v>
      </c>
      <c r="L82" s="59">
        <f t="shared" si="19"/>
        <v>0</v>
      </c>
      <c r="M82" s="17" t="e">
        <f t="shared" si="20"/>
        <v>#N/A</v>
      </c>
      <c r="N82" s="15" t="e">
        <f t="shared" si="21"/>
        <v>#N/A</v>
      </c>
      <c r="O82" s="15" t="e">
        <f t="shared" si="22"/>
        <v>#N/A</v>
      </c>
      <c r="Q82" s="8" t="e">
        <f>VLOOKUP(H82,'TOC Factors'!$F$6:$M$17,3,TRUE)</f>
        <v>#N/A</v>
      </c>
      <c r="R82" s="8">
        <f>IF(G82=1,Subsidy!$D$3,0)</f>
        <v>0</v>
      </c>
      <c r="S82" s="9" t="e">
        <f>VLOOKUP(H82,'TOC Factors'!$F$6:$M$17,4,TRUE)</f>
        <v>#N/A</v>
      </c>
      <c r="T82" s="10" t="e">
        <f>VLOOKUP(H82,'TOC Factors'!$F$6:$M$17,5,TRUE)</f>
        <v>#N/A</v>
      </c>
      <c r="U82" s="10" t="e">
        <f>VLOOKUP(H82,'TOC Factors'!$F$6:$M$17,6,TRUE)</f>
        <v>#N/A</v>
      </c>
      <c r="V82" s="11" t="e">
        <f>VLOOKUP(H82,'TOC Factors'!$F$6:$M$17,7,TRUE)</f>
        <v>#N/A</v>
      </c>
      <c r="W82" s="11" t="e">
        <f>VLOOKUP(H82,'TOC Factors'!$F$6:$M$17,8,TRUE)</f>
        <v>#N/A</v>
      </c>
    </row>
    <row r="83" spans="2:23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5"/>
        <v>00</v>
      </c>
      <c r="I83" s="16">
        <f t="shared" si="16"/>
        <v>0</v>
      </c>
      <c r="J83" s="58" t="e">
        <f t="shared" si="17"/>
        <v>#N/A</v>
      </c>
      <c r="K83" s="59" t="e">
        <f t="shared" si="18"/>
        <v>#N/A</v>
      </c>
      <c r="L83" s="59">
        <f t="shared" si="19"/>
        <v>0</v>
      </c>
      <c r="M83" s="17" t="e">
        <f t="shared" si="20"/>
        <v>#N/A</v>
      </c>
      <c r="N83" s="15" t="e">
        <f t="shared" si="21"/>
        <v>#N/A</v>
      </c>
      <c r="O83" s="15" t="e">
        <f t="shared" si="22"/>
        <v>#N/A</v>
      </c>
      <c r="Q83" s="8" t="e">
        <f>VLOOKUP(H83,'TOC Factors'!$F$6:$M$17,3,TRUE)</f>
        <v>#N/A</v>
      </c>
      <c r="R83" s="8">
        <f>IF(G83=1,Subsidy!$D$3,0)</f>
        <v>0</v>
      </c>
      <c r="S83" s="9" t="e">
        <f>VLOOKUP(H83,'TOC Factors'!$F$6:$M$17,4,TRUE)</f>
        <v>#N/A</v>
      </c>
      <c r="T83" s="10" t="e">
        <f>VLOOKUP(H83,'TOC Factors'!$F$6:$M$17,5,TRUE)</f>
        <v>#N/A</v>
      </c>
      <c r="U83" s="10" t="e">
        <f>VLOOKUP(H83,'TOC Factors'!$F$6:$M$17,6,TRUE)</f>
        <v>#N/A</v>
      </c>
      <c r="V83" s="11" t="e">
        <f>VLOOKUP(H83,'TOC Factors'!$F$6:$M$17,7,TRUE)</f>
        <v>#N/A</v>
      </c>
      <c r="W83" s="11" t="e">
        <f>VLOOKUP(H83,'TOC Factors'!$F$6:$M$17,8,TRUE)</f>
        <v>#N/A</v>
      </c>
    </row>
    <row r="84" spans="2:23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5"/>
        <v>00</v>
      </c>
      <c r="I84" s="16">
        <f t="shared" si="16"/>
        <v>0</v>
      </c>
      <c r="J84" s="58" t="e">
        <f t="shared" si="17"/>
        <v>#N/A</v>
      </c>
      <c r="K84" s="59" t="e">
        <f t="shared" si="18"/>
        <v>#N/A</v>
      </c>
      <c r="L84" s="59">
        <f t="shared" si="19"/>
        <v>0</v>
      </c>
      <c r="M84" s="17" t="e">
        <f t="shared" si="20"/>
        <v>#N/A</v>
      </c>
      <c r="N84" s="15" t="e">
        <f t="shared" si="21"/>
        <v>#N/A</v>
      </c>
      <c r="O84" s="15" t="e">
        <f t="shared" si="22"/>
        <v>#N/A</v>
      </c>
      <c r="Q84" s="8" t="e">
        <f>VLOOKUP(H84,'TOC Factors'!$F$6:$M$17,3,TRUE)</f>
        <v>#N/A</v>
      </c>
      <c r="R84" s="8">
        <f>IF(G84=1,Subsidy!$D$3,0)</f>
        <v>0</v>
      </c>
      <c r="S84" s="9" t="e">
        <f>VLOOKUP(H84,'TOC Factors'!$F$6:$M$17,4,TRUE)</f>
        <v>#N/A</v>
      </c>
      <c r="T84" s="10" t="e">
        <f>VLOOKUP(H84,'TOC Factors'!$F$6:$M$17,5,TRUE)</f>
        <v>#N/A</v>
      </c>
      <c r="U84" s="10" t="e">
        <f>VLOOKUP(H84,'TOC Factors'!$F$6:$M$17,6,TRUE)</f>
        <v>#N/A</v>
      </c>
      <c r="V84" s="11" t="e">
        <f>VLOOKUP(H84,'TOC Factors'!$F$6:$M$17,7,TRUE)</f>
        <v>#N/A</v>
      </c>
      <c r="W84" s="11" t="e">
        <f>VLOOKUP(H84,'TOC Factors'!$F$6:$M$17,8,TRUE)</f>
        <v>#N/A</v>
      </c>
    </row>
    <row r="85" spans="2:23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5"/>
        <v>00</v>
      </c>
      <c r="I85" s="16">
        <f t="shared" si="16"/>
        <v>0</v>
      </c>
      <c r="J85" s="58" t="e">
        <f t="shared" si="17"/>
        <v>#N/A</v>
      </c>
      <c r="K85" s="59" t="e">
        <f t="shared" si="18"/>
        <v>#N/A</v>
      </c>
      <c r="L85" s="59">
        <f t="shared" si="19"/>
        <v>0</v>
      </c>
      <c r="M85" s="17" t="e">
        <f t="shared" si="20"/>
        <v>#N/A</v>
      </c>
      <c r="N85" s="15" t="e">
        <f t="shared" si="21"/>
        <v>#N/A</v>
      </c>
      <c r="O85" s="15" t="e">
        <f t="shared" si="22"/>
        <v>#N/A</v>
      </c>
      <c r="Q85" s="8" t="e">
        <f>VLOOKUP(H85,'TOC Factors'!$F$6:$M$17,3,TRUE)</f>
        <v>#N/A</v>
      </c>
      <c r="R85" s="8">
        <f>IF(G85=1,Subsidy!$D$3,0)</f>
        <v>0</v>
      </c>
      <c r="S85" s="9" t="e">
        <f>VLOOKUP(H85,'TOC Factors'!$F$6:$M$17,4,TRUE)</f>
        <v>#N/A</v>
      </c>
      <c r="T85" s="10" t="e">
        <f>VLOOKUP(H85,'TOC Factors'!$F$6:$M$17,5,TRUE)</f>
        <v>#N/A</v>
      </c>
      <c r="U85" s="10" t="e">
        <f>VLOOKUP(H85,'TOC Factors'!$F$6:$M$17,6,TRUE)</f>
        <v>#N/A</v>
      </c>
      <c r="V85" s="11" t="e">
        <f>VLOOKUP(H85,'TOC Factors'!$F$6:$M$17,7,TRUE)</f>
        <v>#N/A</v>
      </c>
      <c r="W85" s="11" t="e">
        <f>VLOOKUP(H85,'TOC Factors'!$F$6:$M$17,8,TRUE)</f>
        <v>#N/A</v>
      </c>
    </row>
    <row r="86" spans="2:23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5"/>
        <v>00</v>
      </c>
      <c r="I86" s="16">
        <f t="shared" si="16"/>
        <v>0</v>
      </c>
      <c r="J86" s="58" t="e">
        <f t="shared" si="17"/>
        <v>#N/A</v>
      </c>
      <c r="K86" s="59" t="e">
        <f t="shared" si="18"/>
        <v>#N/A</v>
      </c>
      <c r="L86" s="59">
        <f t="shared" si="19"/>
        <v>0</v>
      </c>
      <c r="M86" s="17" t="e">
        <f t="shared" si="20"/>
        <v>#N/A</v>
      </c>
      <c r="N86" s="15" t="e">
        <f t="shared" si="21"/>
        <v>#N/A</v>
      </c>
      <c r="O86" s="15" t="e">
        <f t="shared" si="22"/>
        <v>#N/A</v>
      </c>
      <c r="Q86" s="8" t="e">
        <f>VLOOKUP(H86,'TOC Factors'!$F$6:$M$17,3,TRUE)</f>
        <v>#N/A</v>
      </c>
      <c r="R86" s="8">
        <f>IF(G86=1,Subsidy!$D$3,0)</f>
        <v>0</v>
      </c>
      <c r="S86" s="9" t="e">
        <f>VLOOKUP(H86,'TOC Factors'!$F$6:$M$17,4,TRUE)</f>
        <v>#N/A</v>
      </c>
      <c r="T86" s="10" t="e">
        <f>VLOOKUP(H86,'TOC Factors'!$F$6:$M$17,5,TRUE)</f>
        <v>#N/A</v>
      </c>
      <c r="U86" s="10" t="e">
        <f>VLOOKUP(H86,'TOC Factors'!$F$6:$M$17,6,TRUE)</f>
        <v>#N/A</v>
      </c>
      <c r="V86" s="11" t="e">
        <f>VLOOKUP(H86,'TOC Factors'!$F$6:$M$17,7,TRUE)</f>
        <v>#N/A</v>
      </c>
      <c r="W86" s="11" t="e">
        <f>VLOOKUP(H86,'TOC Factors'!$F$6:$M$17,8,TRUE)</f>
        <v>#N/A</v>
      </c>
    </row>
    <row r="87" spans="2:23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5"/>
        <v>00</v>
      </c>
      <c r="I87" s="16">
        <f t="shared" si="16"/>
        <v>0</v>
      </c>
      <c r="J87" s="58" t="e">
        <f t="shared" si="17"/>
        <v>#N/A</v>
      </c>
      <c r="K87" s="59" t="e">
        <f t="shared" si="18"/>
        <v>#N/A</v>
      </c>
      <c r="L87" s="59">
        <f t="shared" si="19"/>
        <v>0</v>
      </c>
      <c r="M87" s="17" t="e">
        <f t="shared" si="20"/>
        <v>#N/A</v>
      </c>
      <c r="N87" s="15" t="e">
        <f t="shared" si="21"/>
        <v>#N/A</v>
      </c>
      <c r="O87" s="15" t="e">
        <f t="shared" si="22"/>
        <v>#N/A</v>
      </c>
      <c r="Q87" s="8" t="e">
        <f>VLOOKUP(H87,'TOC Factors'!$F$6:$M$17,3,TRUE)</f>
        <v>#N/A</v>
      </c>
      <c r="R87" s="8">
        <f>IF(G87=1,Subsidy!$D$3,0)</f>
        <v>0</v>
      </c>
      <c r="S87" s="9" t="e">
        <f>VLOOKUP(H87,'TOC Factors'!$F$6:$M$17,4,TRUE)</f>
        <v>#N/A</v>
      </c>
      <c r="T87" s="10" t="e">
        <f>VLOOKUP(H87,'TOC Factors'!$F$6:$M$17,5,TRUE)</f>
        <v>#N/A</v>
      </c>
      <c r="U87" s="10" t="e">
        <f>VLOOKUP(H87,'TOC Factors'!$F$6:$M$17,6,TRUE)</f>
        <v>#N/A</v>
      </c>
      <c r="V87" s="11" t="e">
        <f>VLOOKUP(H87,'TOC Factors'!$F$6:$M$17,7,TRUE)</f>
        <v>#N/A</v>
      </c>
      <c r="W87" s="11" t="e">
        <f>VLOOKUP(H87,'TOC Factors'!$F$6:$M$17,8,TRUE)</f>
        <v>#N/A</v>
      </c>
    </row>
    <row r="88" spans="2:23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5"/>
        <v>00</v>
      </c>
      <c r="I88" s="16">
        <f t="shared" si="16"/>
        <v>0</v>
      </c>
      <c r="J88" s="58" t="e">
        <f t="shared" si="17"/>
        <v>#N/A</v>
      </c>
      <c r="K88" s="59" t="e">
        <f t="shared" si="18"/>
        <v>#N/A</v>
      </c>
      <c r="L88" s="59">
        <f t="shared" si="19"/>
        <v>0</v>
      </c>
      <c r="M88" s="17" t="e">
        <f t="shared" si="20"/>
        <v>#N/A</v>
      </c>
      <c r="N88" s="15" t="e">
        <f t="shared" si="21"/>
        <v>#N/A</v>
      </c>
      <c r="O88" s="15" t="e">
        <f t="shared" si="22"/>
        <v>#N/A</v>
      </c>
      <c r="Q88" s="8" t="e">
        <f>VLOOKUP(H88,'TOC Factors'!$F$6:$M$17,3,TRUE)</f>
        <v>#N/A</v>
      </c>
      <c r="R88" s="8">
        <f>IF(G88=1,Subsidy!$D$3,0)</f>
        <v>0</v>
      </c>
      <c r="S88" s="9" t="e">
        <f>VLOOKUP(H88,'TOC Factors'!$F$6:$M$17,4,TRUE)</f>
        <v>#N/A</v>
      </c>
      <c r="T88" s="10" t="e">
        <f>VLOOKUP(H88,'TOC Factors'!$F$6:$M$17,5,TRUE)</f>
        <v>#N/A</v>
      </c>
      <c r="U88" s="10" t="e">
        <f>VLOOKUP(H88,'TOC Factors'!$F$6:$M$17,6,TRUE)</f>
        <v>#N/A</v>
      </c>
      <c r="V88" s="11" t="e">
        <f>VLOOKUP(H88,'TOC Factors'!$F$6:$M$17,7,TRUE)</f>
        <v>#N/A</v>
      </c>
      <c r="W88" s="11" t="e">
        <f>VLOOKUP(H88,'TOC Factors'!$F$6:$M$17,8,TRUE)</f>
        <v>#N/A</v>
      </c>
    </row>
    <row r="89" spans="2:23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5"/>
        <v>00</v>
      </c>
      <c r="I89" s="16">
        <f t="shared" si="16"/>
        <v>0</v>
      </c>
      <c r="J89" s="58" t="e">
        <f t="shared" si="17"/>
        <v>#N/A</v>
      </c>
      <c r="K89" s="59" t="e">
        <f t="shared" si="18"/>
        <v>#N/A</v>
      </c>
      <c r="L89" s="59">
        <f t="shared" si="19"/>
        <v>0</v>
      </c>
      <c r="M89" s="17" t="e">
        <f t="shared" si="20"/>
        <v>#N/A</v>
      </c>
      <c r="N89" s="15" t="e">
        <f t="shared" si="21"/>
        <v>#N/A</v>
      </c>
      <c r="O89" s="15" t="e">
        <f t="shared" si="22"/>
        <v>#N/A</v>
      </c>
      <c r="Q89" s="8" t="e">
        <f>VLOOKUP(H89,'TOC Factors'!$F$6:$M$17,3,TRUE)</f>
        <v>#N/A</v>
      </c>
      <c r="R89" s="8">
        <f>IF(G89=1,Subsidy!$D$3,0)</f>
        <v>0</v>
      </c>
      <c r="S89" s="9" t="e">
        <f>VLOOKUP(H89,'TOC Factors'!$F$6:$M$17,4,TRUE)</f>
        <v>#N/A</v>
      </c>
      <c r="T89" s="10" t="e">
        <f>VLOOKUP(H89,'TOC Factors'!$F$6:$M$17,5,TRUE)</f>
        <v>#N/A</v>
      </c>
      <c r="U89" s="10" t="e">
        <f>VLOOKUP(H89,'TOC Factors'!$F$6:$M$17,6,TRUE)</f>
        <v>#N/A</v>
      </c>
      <c r="V89" s="11" t="e">
        <f>VLOOKUP(H89,'TOC Factors'!$F$6:$M$17,7,TRUE)</f>
        <v>#N/A</v>
      </c>
      <c r="W89" s="11" t="e">
        <f>VLOOKUP(H89,'TOC Factors'!$F$6:$M$17,8,TRUE)</f>
        <v>#N/A</v>
      </c>
    </row>
    <row r="90" spans="2:23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5"/>
        <v>00</v>
      </c>
      <c r="I90" s="16">
        <f t="shared" si="16"/>
        <v>0</v>
      </c>
      <c r="J90" s="58" t="e">
        <f t="shared" si="17"/>
        <v>#N/A</v>
      </c>
      <c r="K90" s="59" t="e">
        <f t="shared" si="18"/>
        <v>#N/A</v>
      </c>
      <c r="L90" s="59">
        <f t="shared" si="19"/>
        <v>0</v>
      </c>
      <c r="M90" s="17" t="e">
        <f t="shared" si="20"/>
        <v>#N/A</v>
      </c>
      <c r="N90" s="15" t="e">
        <f t="shared" si="21"/>
        <v>#N/A</v>
      </c>
      <c r="O90" s="15" t="e">
        <f t="shared" si="22"/>
        <v>#N/A</v>
      </c>
      <c r="Q90" s="8" t="e">
        <f>VLOOKUP(H90,'TOC Factors'!$F$6:$M$17,3,TRUE)</f>
        <v>#N/A</v>
      </c>
      <c r="R90" s="8">
        <f>IF(G90=1,Subsidy!$D$3,0)</f>
        <v>0</v>
      </c>
      <c r="S90" s="9" t="e">
        <f>VLOOKUP(H90,'TOC Factors'!$F$6:$M$17,4,TRUE)</f>
        <v>#N/A</v>
      </c>
      <c r="T90" s="10" t="e">
        <f>VLOOKUP(H90,'TOC Factors'!$F$6:$M$17,5,TRUE)</f>
        <v>#N/A</v>
      </c>
      <c r="U90" s="10" t="e">
        <f>VLOOKUP(H90,'TOC Factors'!$F$6:$M$17,6,TRUE)</f>
        <v>#N/A</v>
      </c>
      <c r="V90" s="11" t="e">
        <f>VLOOKUP(H90,'TOC Factors'!$F$6:$M$17,7,TRUE)</f>
        <v>#N/A</v>
      </c>
      <c r="W90" s="11" t="e">
        <f>VLOOKUP(H90,'TOC Factors'!$F$6:$M$17,8,TRUE)</f>
        <v>#N/A</v>
      </c>
    </row>
    <row r="91" spans="2:23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5"/>
        <v>00</v>
      </c>
      <c r="I91" s="16">
        <f t="shared" si="16"/>
        <v>0</v>
      </c>
      <c r="J91" s="58" t="e">
        <f t="shared" si="17"/>
        <v>#N/A</v>
      </c>
      <c r="K91" s="59" t="e">
        <f t="shared" si="18"/>
        <v>#N/A</v>
      </c>
      <c r="L91" s="59">
        <f t="shared" si="19"/>
        <v>0</v>
      </c>
      <c r="M91" s="17" t="e">
        <f t="shared" si="20"/>
        <v>#N/A</v>
      </c>
      <c r="N91" s="15" t="e">
        <f t="shared" si="21"/>
        <v>#N/A</v>
      </c>
      <c r="O91" s="15" t="e">
        <f t="shared" si="22"/>
        <v>#N/A</v>
      </c>
      <c r="Q91" s="8" t="e">
        <f>VLOOKUP(H91,'TOC Factors'!$F$6:$M$17,3,TRUE)</f>
        <v>#N/A</v>
      </c>
      <c r="R91" s="8">
        <f>IF(G91=1,Subsidy!$D$3,0)</f>
        <v>0</v>
      </c>
      <c r="S91" s="9" t="e">
        <f>VLOOKUP(H91,'TOC Factors'!$F$6:$M$17,4,TRUE)</f>
        <v>#N/A</v>
      </c>
      <c r="T91" s="10" t="e">
        <f>VLOOKUP(H91,'TOC Factors'!$F$6:$M$17,5,TRUE)</f>
        <v>#N/A</v>
      </c>
      <c r="U91" s="10" t="e">
        <f>VLOOKUP(H91,'TOC Factors'!$F$6:$M$17,6,TRUE)</f>
        <v>#N/A</v>
      </c>
      <c r="V91" s="11" t="e">
        <f>VLOOKUP(H91,'TOC Factors'!$F$6:$M$17,7,TRUE)</f>
        <v>#N/A</v>
      </c>
      <c r="W91" s="11" t="e">
        <f>VLOOKUP(H91,'TOC Factors'!$F$6:$M$17,8,TRUE)</f>
        <v>#N/A</v>
      </c>
    </row>
    <row r="92" spans="2:23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5"/>
        <v>00</v>
      </c>
      <c r="I92" s="16">
        <f t="shared" si="16"/>
        <v>0</v>
      </c>
      <c r="J92" s="58" t="e">
        <f t="shared" si="17"/>
        <v>#N/A</v>
      </c>
      <c r="K92" s="59" t="e">
        <f t="shared" si="18"/>
        <v>#N/A</v>
      </c>
      <c r="L92" s="59">
        <f t="shared" si="19"/>
        <v>0</v>
      </c>
      <c r="M92" s="17" t="e">
        <f t="shared" si="20"/>
        <v>#N/A</v>
      </c>
      <c r="N92" s="15" t="e">
        <f t="shared" si="21"/>
        <v>#N/A</v>
      </c>
      <c r="O92" s="15" t="e">
        <f t="shared" si="22"/>
        <v>#N/A</v>
      </c>
      <c r="Q92" s="8" t="e">
        <f>VLOOKUP(H92,'TOC Factors'!$F$6:$M$17,3,TRUE)</f>
        <v>#N/A</v>
      </c>
      <c r="R92" s="8">
        <f>IF(G92=1,Subsidy!$D$3,0)</f>
        <v>0</v>
      </c>
      <c r="S92" s="9" t="e">
        <f>VLOOKUP(H92,'TOC Factors'!$F$6:$M$17,4,TRUE)</f>
        <v>#N/A</v>
      </c>
      <c r="T92" s="10" t="e">
        <f>VLOOKUP(H92,'TOC Factors'!$F$6:$M$17,5,TRUE)</f>
        <v>#N/A</v>
      </c>
      <c r="U92" s="10" t="e">
        <f>VLOOKUP(H92,'TOC Factors'!$F$6:$M$17,6,TRUE)</f>
        <v>#N/A</v>
      </c>
      <c r="V92" s="11" t="e">
        <f>VLOOKUP(H92,'TOC Factors'!$F$6:$M$17,7,TRUE)</f>
        <v>#N/A</v>
      </c>
      <c r="W92" s="11" t="e">
        <f>VLOOKUP(H92,'TOC Factors'!$F$6:$M$17,8,TRUE)</f>
        <v>#N/A</v>
      </c>
    </row>
    <row r="93" spans="2:23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5"/>
        <v>00</v>
      </c>
      <c r="I93" s="16">
        <f t="shared" si="16"/>
        <v>0</v>
      </c>
      <c r="J93" s="58" t="e">
        <f t="shared" si="17"/>
        <v>#N/A</v>
      </c>
      <c r="K93" s="59" t="e">
        <f t="shared" si="18"/>
        <v>#N/A</v>
      </c>
      <c r="L93" s="59">
        <f t="shared" si="19"/>
        <v>0</v>
      </c>
      <c r="M93" s="17" t="e">
        <f t="shared" si="20"/>
        <v>#N/A</v>
      </c>
      <c r="N93" s="15" t="e">
        <f t="shared" si="21"/>
        <v>#N/A</v>
      </c>
      <c r="O93" s="15" t="e">
        <f t="shared" si="22"/>
        <v>#N/A</v>
      </c>
      <c r="Q93" s="8" t="e">
        <f>VLOOKUP(H93,'TOC Factors'!$F$6:$M$17,3,TRUE)</f>
        <v>#N/A</v>
      </c>
      <c r="R93" s="8">
        <f>IF(G93=1,Subsidy!$D$3,0)</f>
        <v>0</v>
      </c>
      <c r="S93" s="9" t="e">
        <f>VLOOKUP(H93,'TOC Factors'!$F$6:$M$17,4,TRUE)</f>
        <v>#N/A</v>
      </c>
      <c r="T93" s="10" t="e">
        <f>VLOOKUP(H93,'TOC Factors'!$F$6:$M$17,5,TRUE)</f>
        <v>#N/A</v>
      </c>
      <c r="U93" s="10" t="e">
        <f>VLOOKUP(H93,'TOC Factors'!$F$6:$M$17,6,TRUE)</f>
        <v>#N/A</v>
      </c>
      <c r="V93" s="11" t="e">
        <f>VLOOKUP(H93,'TOC Factors'!$F$6:$M$17,7,TRUE)</f>
        <v>#N/A</v>
      </c>
      <c r="W93" s="11" t="e">
        <f>VLOOKUP(H93,'TOC Factors'!$F$6:$M$17,8,TRUE)</f>
        <v>#N/A</v>
      </c>
    </row>
    <row r="94" spans="2:23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5"/>
        <v>00</v>
      </c>
      <c r="I94" s="16">
        <f t="shared" si="16"/>
        <v>0</v>
      </c>
      <c r="J94" s="58" t="e">
        <f t="shared" si="17"/>
        <v>#N/A</v>
      </c>
      <c r="K94" s="59" t="e">
        <f t="shared" si="18"/>
        <v>#N/A</v>
      </c>
      <c r="L94" s="59">
        <f t="shared" si="19"/>
        <v>0</v>
      </c>
      <c r="M94" s="17" t="e">
        <f t="shared" si="20"/>
        <v>#N/A</v>
      </c>
      <c r="N94" s="15" t="e">
        <f t="shared" si="21"/>
        <v>#N/A</v>
      </c>
      <c r="O94" s="15" t="e">
        <f t="shared" si="22"/>
        <v>#N/A</v>
      </c>
      <c r="Q94" s="8" t="e">
        <f>VLOOKUP(H94,'TOC Factors'!$F$6:$M$17,3,TRUE)</f>
        <v>#N/A</v>
      </c>
      <c r="R94" s="8">
        <f>IF(G94=1,Subsidy!$D$3,0)</f>
        <v>0</v>
      </c>
      <c r="S94" s="9" t="e">
        <f>VLOOKUP(H94,'TOC Factors'!$F$6:$M$17,4,TRUE)</f>
        <v>#N/A</v>
      </c>
      <c r="T94" s="10" t="e">
        <f>VLOOKUP(H94,'TOC Factors'!$F$6:$M$17,5,TRUE)</f>
        <v>#N/A</v>
      </c>
      <c r="U94" s="10" t="e">
        <f>VLOOKUP(H94,'TOC Factors'!$F$6:$M$17,6,TRUE)</f>
        <v>#N/A</v>
      </c>
      <c r="V94" s="11" t="e">
        <f>VLOOKUP(H94,'TOC Factors'!$F$6:$M$17,7,TRUE)</f>
        <v>#N/A</v>
      </c>
      <c r="W94" s="11" t="e">
        <f>VLOOKUP(H94,'TOC Factors'!$F$6:$M$17,8,TRUE)</f>
        <v>#N/A</v>
      </c>
    </row>
    <row r="95" spans="2:23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5"/>
        <v>00</v>
      </c>
      <c r="I95" s="16">
        <f t="shared" si="16"/>
        <v>0</v>
      </c>
      <c r="J95" s="58" t="e">
        <f t="shared" si="17"/>
        <v>#N/A</v>
      </c>
      <c r="K95" s="59" t="e">
        <f t="shared" si="18"/>
        <v>#N/A</v>
      </c>
      <c r="L95" s="59">
        <f t="shared" si="19"/>
        <v>0</v>
      </c>
      <c r="M95" s="17" t="e">
        <f t="shared" si="20"/>
        <v>#N/A</v>
      </c>
      <c r="N95" s="15" t="e">
        <f t="shared" si="21"/>
        <v>#N/A</v>
      </c>
      <c r="O95" s="15" t="e">
        <f t="shared" si="22"/>
        <v>#N/A</v>
      </c>
      <c r="Q95" s="8" t="e">
        <f>VLOOKUP(H95,'TOC Factors'!$F$6:$M$17,3,TRUE)</f>
        <v>#N/A</v>
      </c>
      <c r="R95" s="8">
        <f>IF(G95=1,Subsidy!$D$3,0)</f>
        <v>0</v>
      </c>
      <c r="S95" s="9" t="e">
        <f>VLOOKUP(H95,'TOC Factors'!$F$6:$M$17,4,TRUE)</f>
        <v>#N/A</v>
      </c>
      <c r="T95" s="10" t="e">
        <f>VLOOKUP(H95,'TOC Factors'!$F$6:$M$17,5,TRUE)</f>
        <v>#N/A</v>
      </c>
      <c r="U95" s="10" t="e">
        <f>VLOOKUP(H95,'TOC Factors'!$F$6:$M$17,6,TRUE)</f>
        <v>#N/A</v>
      </c>
      <c r="V95" s="11" t="e">
        <f>VLOOKUP(H95,'TOC Factors'!$F$6:$M$17,7,TRUE)</f>
        <v>#N/A</v>
      </c>
      <c r="W95" s="11" t="e">
        <f>VLOOKUP(H95,'TOC Factors'!$F$6:$M$17,8,TRUE)</f>
        <v>#N/A</v>
      </c>
    </row>
    <row r="96" spans="2:23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5"/>
        <v>00</v>
      </c>
      <c r="I96" s="16">
        <f t="shared" si="16"/>
        <v>0</v>
      </c>
      <c r="J96" s="58" t="e">
        <f t="shared" si="17"/>
        <v>#N/A</v>
      </c>
      <c r="K96" s="59" t="e">
        <f t="shared" si="18"/>
        <v>#N/A</v>
      </c>
      <c r="L96" s="59">
        <f t="shared" si="19"/>
        <v>0</v>
      </c>
      <c r="M96" s="17" t="e">
        <f t="shared" si="20"/>
        <v>#N/A</v>
      </c>
      <c r="N96" s="15" t="e">
        <f t="shared" si="21"/>
        <v>#N/A</v>
      </c>
      <c r="O96" s="15" t="e">
        <f t="shared" si="22"/>
        <v>#N/A</v>
      </c>
      <c r="Q96" s="8" t="e">
        <f>VLOOKUP(H96,'TOC Factors'!$F$6:$M$17,3,TRUE)</f>
        <v>#N/A</v>
      </c>
      <c r="R96" s="8">
        <f>IF(G96=1,Subsidy!$D$3,0)</f>
        <v>0</v>
      </c>
      <c r="S96" s="9" t="e">
        <f>VLOOKUP(H96,'TOC Factors'!$F$6:$M$17,4,TRUE)</f>
        <v>#N/A</v>
      </c>
      <c r="T96" s="10" t="e">
        <f>VLOOKUP(H96,'TOC Factors'!$F$6:$M$17,5,TRUE)</f>
        <v>#N/A</v>
      </c>
      <c r="U96" s="10" t="e">
        <f>VLOOKUP(H96,'TOC Factors'!$F$6:$M$17,6,TRUE)</f>
        <v>#N/A</v>
      </c>
      <c r="V96" s="11" t="e">
        <f>VLOOKUP(H96,'TOC Factors'!$F$6:$M$17,7,TRUE)</f>
        <v>#N/A</v>
      </c>
      <c r="W96" s="11" t="e">
        <f>VLOOKUP(H96,'TOC Factors'!$F$6:$M$17,8,TRUE)</f>
        <v>#N/A</v>
      </c>
    </row>
    <row r="97" spans="2:23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5"/>
        <v>00</v>
      </c>
      <c r="I97" s="16">
        <f t="shared" si="16"/>
        <v>0</v>
      </c>
      <c r="J97" s="58" t="e">
        <f t="shared" si="17"/>
        <v>#N/A</v>
      </c>
      <c r="K97" s="59" t="e">
        <f t="shared" si="18"/>
        <v>#N/A</v>
      </c>
      <c r="L97" s="59">
        <f t="shared" si="19"/>
        <v>0</v>
      </c>
      <c r="M97" s="17" t="e">
        <f t="shared" si="20"/>
        <v>#N/A</v>
      </c>
      <c r="N97" s="15" t="e">
        <f t="shared" si="21"/>
        <v>#N/A</v>
      </c>
      <c r="O97" s="15" t="e">
        <f t="shared" si="22"/>
        <v>#N/A</v>
      </c>
      <c r="Q97" s="8" t="e">
        <f>VLOOKUP(H97,'TOC Factors'!$F$6:$M$17,3,TRUE)</f>
        <v>#N/A</v>
      </c>
      <c r="R97" s="8">
        <f>IF(G97=1,Subsidy!$D$3,0)</f>
        <v>0</v>
      </c>
      <c r="S97" s="9" t="e">
        <f>VLOOKUP(H97,'TOC Factors'!$F$6:$M$17,4,TRUE)</f>
        <v>#N/A</v>
      </c>
      <c r="T97" s="10" t="e">
        <f>VLOOKUP(H97,'TOC Factors'!$F$6:$M$17,5,TRUE)</f>
        <v>#N/A</v>
      </c>
      <c r="U97" s="10" t="e">
        <f>VLOOKUP(H97,'TOC Factors'!$F$6:$M$17,6,TRUE)</f>
        <v>#N/A</v>
      </c>
      <c r="V97" s="11" t="e">
        <f>VLOOKUP(H97,'TOC Factors'!$F$6:$M$17,7,TRUE)</f>
        <v>#N/A</v>
      </c>
      <c r="W97" s="11" t="e">
        <f>VLOOKUP(H97,'TOC Factors'!$F$6:$M$17,8,TRUE)</f>
        <v>#N/A</v>
      </c>
    </row>
    <row r="98" spans="2:23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5"/>
        <v>00</v>
      </c>
      <c r="I98" s="16">
        <f t="shared" si="16"/>
        <v>0</v>
      </c>
      <c r="J98" s="58" t="e">
        <f t="shared" si="17"/>
        <v>#N/A</v>
      </c>
      <c r="K98" s="59" t="e">
        <f t="shared" si="18"/>
        <v>#N/A</v>
      </c>
      <c r="L98" s="59">
        <f t="shared" si="19"/>
        <v>0</v>
      </c>
      <c r="M98" s="17" t="e">
        <f t="shared" si="20"/>
        <v>#N/A</v>
      </c>
      <c r="N98" s="15" t="e">
        <f t="shared" si="21"/>
        <v>#N/A</v>
      </c>
      <c r="O98" s="15" t="e">
        <f t="shared" si="22"/>
        <v>#N/A</v>
      </c>
      <c r="Q98" s="8" t="e">
        <f>VLOOKUP(H98,'TOC Factors'!$F$6:$M$17,3,TRUE)</f>
        <v>#N/A</v>
      </c>
      <c r="R98" s="8">
        <f>IF(G98=1,Subsidy!$D$3,0)</f>
        <v>0</v>
      </c>
      <c r="S98" s="9" t="e">
        <f>VLOOKUP(H98,'TOC Factors'!$F$6:$M$17,4,TRUE)</f>
        <v>#N/A</v>
      </c>
      <c r="T98" s="10" t="e">
        <f>VLOOKUP(H98,'TOC Factors'!$F$6:$M$17,5,TRUE)</f>
        <v>#N/A</v>
      </c>
      <c r="U98" s="10" t="e">
        <f>VLOOKUP(H98,'TOC Factors'!$F$6:$M$17,6,TRUE)</f>
        <v>#N/A</v>
      </c>
      <c r="V98" s="11" t="e">
        <f>VLOOKUP(H98,'TOC Factors'!$F$6:$M$17,7,TRUE)</f>
        <v>#N/A</v>
      </c>
      <c r="W98" s="11" t="e">
        <f>VLOOKUP(H98,'TOC Factors'!$F$6:$M$17,8,TRUE)</f>
        <v>#N/A</v>
      </c>
    </row>
    <row r="99" spans="2:23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5"/>
        <v>00</v>
      </c>
      <c r="I99" s="16">
        <f t="shared" si="16"/>
        <v>0</v>
      </c>
      <c r="J99" s="58" t="e">
        <f t="shared" si="17"/>
        <v>#N/A</v>
      </c>
      <c r="K99" s="59" t="e">
        <f t="shared" si="18"/>
        <v>#N/A</v>
      </c>
      <c r="L99" s="59">
        <f t="shared" si="19"/>
        <v>0</v>
      </c>
      <c r="M99" s="17" t="e">
        <f t="shared" si="20"/>
        <v>#N/A</v>
      </c>
      <c r="N99" s="15" t="e">
        <f t="shared" si="21"/>
        <v>#N/A</v>
      </c>
      <c r="O99" s="15" t="e">
        <f t="shared" si="22"/>
        <v>#N/A</v>
      </c>
      <c r="Q99" s="8" t="e">
        <f>VLOOKUP(H99,'TOC Factors'!$F$6:$M$17,3,TRUE)</f>
        <v>#N/A</v>
      </c>
      <c r="R99" s="8">
        <f>IF(G99=1,Subsidy!$D$3,0)</f>
        <v>0</v>
      </c>
      <c r="S99" s="9" t="e">
        <f>VLOOKUP(H99,'TOC Factors'!$F$6:$M$17,4,TRUE)</f>
        <v>#N/A</v>
      </c>
      <c r="T99" s="10" t="e">
        <f>VLOOKUP(H99,'TOC Factors'!$F$6:$M$17,5,TRUE)</f>
        <v>#N/A</v>
      </c>
      <c r="U99" s="10" t="e">
        <f>VLOOKUP(H99,'TOC Factors'!$F$6:$M$17,6,TRUE)</f>
        <v>#N/A</v>
      </c>
      <c r="V99" s="11" t="e">
        <f>VLOOKUP(H99,'TOC Factors'!$F$6:$M$17,7,TRUE)</f>
        <v>#N/A</v>
      </c>
      <c r="W99" s="11" t="e">
        <f>VLOOKUP(H99,'TOC Factors'!$F$6:$M$17,8,TRUE)</f>
        <v>#N/A</v>
      </c>
    </row>
    <row r="100" spans="2:23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5"/>
        <v>00</v>
      </c>
      <c r="I100" s="16">
        <f t="shared" si="16"/>
        <v>0</v>
      </c>
      <c r="J100" s="58" t="e">
        <f t="shared" si="17"/>
        <v>#N/A</v>
      </c>
      <c r="K100" s="59" t="e">
        <f t="shared" si="18"/>
        <v>#N/A</v>
      </c>
      <c r="L100" s="59">
        <f t="shared" si="19"/>
        <v>0</v>
      </c>
      <c r="M100" s="17" t="e">
        <f t="shared" si="20"/>
        <v>#N/A</v>
      </c>
      <c r="N100" s="15" t="e">
        <f t="shared" si="21"/>
        <v>#N/A</v>
      </c>
      <c r="O100" s="15" t="e">
        <f t="shared" si="22"/>
        <v>#N/A</v>
      </c>
      <c r="Q100" s="8" t="e">
        <f>VLOOKUP(H100,'TOC Factors'!$F$6:$M$17,3,TRUE)</f>
        <v>#N/A</v>
      </c>
      <c r="R100" s="8">
        <f>IF(G100=1,Subsidy!$D$3,0)</f>
        <v>0</v>
      </c>
      <c r="S100" s="9" t="e">
        <f>VLOOKUP(H100,'TOC Factors'!$F$6:$M$17,4,TRUE)</f>
        <v>#N/A</v>
      </c>
      <c r="T100" s="10" t="e">
        <f>VLOOKUP(H100,'TOC Factors'!$F$6:$M$17,5,TRUE)</f>
        <v>#N/A</v>
      </c>
      <c r="U100" s="10" t="e">
        <f>VLOOKUP(H100,'TOC Factors'!$F$6:$M$17,6,TRUE)</f>
        <v>#N/A</v>
      </c>
      <c r="V100" s="11" t="e">
        <f>VLOOKUP(H100,'TOC Factors'!$F$6:$M$17,7,TRUE)</f>
        <v>#N/A</v>
      </c>
      <c r="W100" s="11" t="e">
        <f>VLOOKUP(H100,'TOC Factors'!$F$6:$M$17,8,TRUE)</f>
        <v>#N/A</v>
      </c>
    </row>
    <row r="101" spans="2:23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5"/>
        <v>00</v>
      </c>
      <c r="I101" s="16">
        <f t="shared" si="16"/>
        <v>0</v>
      </c>
      <c r="J101" s="58" t="e">
        <f t="shared" si="17"/>
        <v>#N/A</v>
      </c>
      <c r="K101" s="59" t="e">
        <f t="shared" si="18"/>
        <v>#N/A</v>
      </c>
      <c r="L101" s="59">
        <f t="shared" si="19"/>
        <v>0</v>
      </c>
      <c r="M101" s="17" t="e">
        <f t="shared" si="20"/>
        <v>#N/A</v>
      </c>
      <c r="N101" s="15" t="e">
        <f t="shared" si="21"/>
        <v>#N/A</v>
      </c>
      <c r="O101" s="15" t="e">
        <f t="shared" si="22"/>
        <v>#N/A</v>
      </c>
      <c r="Q101" s="8" t="e">
        <f>VLOOKUP(H101,'TOC Factors'!$F$6:$M$17,3,TRUE)</f>
        <v>#N/A</v>
      </c>
      <c r="R101" s="8">
        <f>IF(G101=1,Subsidy!$D$3,0)</f>
        <v>0</v>
      </c>
      <c r="S101" s="9" t="e">
        <f>VLOOKUP(H101,'TOC Factors'!$F$6:$M$17,4,TRUE)</f>
        <v>#N/A</v>
      </c>
      <c r="T101" s="10" t="e">
        <f>VLOOKUP(H101,'TOC Factors'!$F$6:$M$17,5,TRUE)</f>
        <v>#N/A</v>
      </c>
      <c r="U101" s="10" t="e">
        <f>VLOOKUP(H101,'TOC Factors'!$F$6:$M$17,6,TRUE)</f>
        <v>#N/A</v>
      </c>
      <c r="V101" s="11" t="e">
        <f>VLOOKUP(H101,'TOC Factors'!$F$6:$M$17,7,TRUE)</f>
        <v>#N/A</v>
      </c>
      <c r="W101" s="11" t="e">
        <f>VLOOKUP(H101,'TOC Factors'!$F$6:$M$17,8,TRUE)</f>
        <v>#N/A</v>
      </c>
    </row>
    <row r="102" spans="2:23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5"/>
        <v>00</v>
      </c>
      <c r="I102" s="16">
        <f t="shared" si="16"/>
        <v>0</v>
      </c>
      <c r="J102" s="58" t="e">
        <f t="shared" si="17"/>
        <v>#N/A</v>
      </c>
      <c r="K102" s="59" t="e">
        <f t="shared" si="18"/>
        <v>#N/A</v>
      </c>
      <c r="L102" s="59">
        <f t="shared" si="19"/>
        <v>0</v>
      </c>
      <c r="M102" s="17" t="e">
        <f t="shared" si="20"/>
        <v>#N/A</v>
      </c>
      <c r="N102" s="15" t="e">
        <f t="shared" si="21"/>
        <v>#N/A</v>
      </c>
      <c r="O102" s="15" t="e">
        <f t="shared" si="22"/>
        <v>#N/A</v>
      </c>
      <c r="Q102" s="8" t="e">
        <f>VLOOKUP(H102,'TOC Factors'!$F$6:$M$17,3,TRUE)</f>
        <v>#N/A</v>
      </c>
      <c r="R102" s="8">
        <f>IF(G102=1,Subsidy!$D$3,0)</f>
        <v>0</v>
      </c>
      <c r="S102" s="9" t="e">
        <f>VLOOKUP(H102,'TOC Factors'!$F$6:$M$17,4,TRUE)</f>
        <v>#N/A</v>
      </c>
      <c r="T102" s="10" t="e">
        <f>VLOOKUP(H102,'TOC Factors'!$F$6:$M$17,5,TRUE)</f>
        <v>#N/A</v>
      </c>
      <c r="U102" s="10" t="e">
        <f>VLOOKUP(H102,'TOC Factors'!$F$6:$M$17,6,TRUE)</f>
        <v>#N/A</v>
      </c>
      <c r="V102" s="11" t="e">
        <f>VLOOKUP(H102,'TOC Factors'!$F$6:$M$17,7,TRUE)</f>
        <v>#N/A</v>
      </c>
      <c r="W102" s="11" t="e">
        <f>VLOOKUP(H102,'TOC Factors'!$F$6:$M$17,8,TRUE)</f>
        <v>#N/A</v>
      </c>
    </row>
    <row r="103" spans="2:23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5"/>
        <v>00</v>
      </c>
      <c r="I103" s="16">
        <f t="shared" si="16"/>
        <v>0</v>
      </c>
      <c r="J103" s="58" t="e">
        <f t="shared" si="17"/>
        <v>#N/A</v>
      </c>
      <c r="K103" s="59" t="e">
        <f t="shared" si="18"/>
        <v>#N/A</v>
      </c>
      <c r="L103" s="59">
        <f t="shared" si="19"/>
        <v>0</v>
      </c>
      <c r="M103" s="17" t="e">
        <f t="shared" si="20"/>
        <v>#N/A</v>
      </c>
      <c r="N103" s="15" t="e">
        <f t="shared" si="21"/>
        <v>#N/A</v>
      </c>
      <c r="O103" s="15" t="e">
        <f t="shared" si="22"/>
        <v>#N/A</v>
      </c>
      <c r="Q103" s="8" t="e">
        <f>VLOOKUP(H103,'TOC Factors'!$F$6:$M$17,3,TRUE)</f>
        <v>#N/A</v>
      </c>
      <c r="R103" s="8">
        <f>IF(G103=1,Subsidy!$D$3,0)</f>
        <v>0</v>
      </c>
      <c r="S103" s="9" t="e">
        <f>VLOOKUP(H103,'TOC Factors'!$F$6:$M$17,4,TRUE)</f>
        <v>#N/A</v>
      </c>
      <c r="T103" s="10" t="e">
        <f>VLOOKUP(H103,'TOC Factors'!$F$6:$M$17,5,TRUE)</f>
        <v>#N/A</v>
      </c>
      <c r="U103" s="10" t="e">
        <f>VLOOKUP(H103,'TOC Factors'!$F$6:$M$17,6,TRUE)</f>
        <v>#N/A</v>
      </c>
      <c r="V103" s="11" t="e">
        <f>VLOOKUP(H103,'TOC Factors'!$F$6:$M$17,7,TRUE)</f>
        <v>#N/A</v>
      </c>
      <c r="W103" s="11" t="e">
        <f>VLOOKUP(H103,'TOC Factors'!$F$6:$M$17,8,TRUE)</f>
        <v>#N/A</v>
      </c>
    </row>
    <row r="104" spans="2:23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5"/>
        <v>00</v>
      </c>
      <c r="I104" s="16">
        <f t="shared" si="16"/>
        <v>0</v>
      </c>
      <c r="J104" s="58" t="e">
        <f t="shared" si="17"/>
        <v>#N/A</v>
      </c>
      <c r="K104" s="59" t="e">
        <f t="shared" si="18"/>
        <v>#N/A</v>
      </c>
      <c r="L104" s="59">
        <f t="shared" si="19"/>
        <v>0</v>
      </c>
      <c r="M104" s="17" t="e">
        <f t="shared" si="20"/>
        <v>#N/A</v>
      </c>
      <c r="N104" s="15" t="e">
        <f t="shared" si="21"/>
        <v>#N/A</v>
      </c>
      <c r="O104" s="15" t="e">
        <f t="shared" si="22"/>
        <v>#N/A</v>
      </c>
      <c r="Q104" s="8" t="e">
        <f>VLOOKUP(H104,'TOC Factors'!$F$6:$M$17,3,TRUE)</f>
        <v>#N/A</v>
      </c>
      <c r="R104" s="8">
        <f>IF(G104=1,Subsidy!$D$3,0)</f>
        <v>0</v>
      </c>
      <c r="S104" s="9" t="e">
        <f>VLOOKUP(H104,'TOC Factors'!$F$6:$M$17,4,TRUE)</f>
        <v>#N/A</v>
      </c>
      <c r="T104" s="10" t="e">
        <f>VLOOKUP(H104,'TOC Factors'!$F$6:$M$17,5,TRUE)</f>
        <v>#N/A</v>
      </c>
      <c r="U104" s="10" t="e">
        <f>VLOOKUP(H104,'TOC Factors'!$F$6:$M$17,6,TRUE)</f>
        <v>#N/A</v>
      </c>
      <c r="V104" s="11" t="e">
        <f>VLOOKUP(H104,'TOC Factors'!$F$6:$M$17,7,TRUE)</f>
        <v>#N/A</v>
      </c>
      <c r="W104" s="11" t="e">
        <f>VLOOKUP(H104,'TOC Factors'!$F$6:$M$17,8,TRUE)</f>
        <v>#N/A</v>
      </c>
    </row>
    <row r="105" spans="2:23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5"/>
        <v>00</v>
      </c>
      <c r="I105" s="16">
        <f t="shared" si="16"/>
        <v>0</v>
      </c>
      <c r="J105" s="58" t="e">
        <f t="shared" si="17"/>
        <v>#N/A</v>
      </c>
      <c r="K105" s="59" t="e">
        <f t="shared" si="18"/>
        <v>#N/A</v>
      </c>
      <c r="L105" s="59">
        <f t="shared" si="19"/>
        <v>0</v>
      </c>
      <c r="M105" s="17" t="e">
        <f t="shared" si="20"/>
        <v>#N/A</v>
      </c>
      <c r="N105" s="15" t="e">
        <f t="shared" si="21"/>
        <v>#N/A</v>
      </c>
      <c r="O105" s="15" t="e">
        <f t="shared" si="22"/>
        <v>#N/A</v>
      </c>
      <c r="Q105" s="8" t="e">
        <f>VLOOKUP(H105,'TOC Factors'!$F$6:$M$17,3,TRUE)</f>
        <v>#N/A</v>
      </c>
      <c r="R105" s="8">
        <f>IF(G105=1,Subsidy!$D$3,0)</f>
        <v>0</v>
      </c>
      <c r="S105" s="9" t="e">
        <f>VLOOKUP(H105,'TOC Factors'!$F$6:$M$17,4,TRUE)</f>
        <v>#N/A</v>
      </c>
      <c r="T105" s="10" t="e">
        <f>VLOOKUP(H105,'TOC Factors'!$F$6:$M$17,5,TRUE)</f>
        <v>#N/A</v>
      </c>
      <c r="U105" s="10" t="e">
        <f>VLOOKUP(H105,'TOC Factors'!$F$6:$M$17,6,TRUE)</f>
        <v>#N/A</v>
      </c>
      <c r="V105" s="11" t="e">
        <f>VLOOKUP(H105,'TOC Factors'!$F$6:$M$17,7,TRUE)</f>
        <v>#N/A</v>
      </c>
      <c r="W105" s="11" t="e">
        <f>VLOOKUP(H105,'TOC Factors'!$F$6:$M$17,8,TRUE)</f>
        <v>#N/A</v>
      </c>
    </row>
    <row r="106" spans="2:23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5"/>
        <v>00</v>
      </c>
      <c r="I106" s="16">
        <f t="shared" si="16"/>
        <v>0</v>
      </c>
      <c r="J106" s="58" t="e">
        <f t="shared" si="17"/>
        <v>#N/A</v>
      </c>
      <c r="K106" s="59" t="e">
        <f t="shared" si="18"/>
        <v>#N/A</v>
      </c>
      <c r="L106" s="59">
        <f t="shared" si="19"/>
        <v>0</v>
      </c>
      <c r="M106" s="17" t="e">
        <f t="shared" si="20"/>
        <v>#N/A</v>
      </c>
      <c r="N106" s="15" t="e">
        <f t="shared" si="21"/>
        <v>#N/A</v>
      </c>
      <c r="O106" s="15" t="e">
        <f t="shared" si="22"/>
        <v>#N/A</v>
      </c>
      <c r="Q106" s="8" t="e">
        <f>VLOOKUP(H106,'TOC Factors'!$F$6:$M$17,3,TRUE)</f>
        <v>#N/A</v>
      </c>
      <c r="R106" s="8">
        <f>IF(G106=1,Subsidy!$D$3,0)</f>
        <v>0</v>
      </c>
      <c r="S106" s="9" t="e">
        <f>VLOOKUP(H106,'TOC Factors'!$F$6:$M$17,4,TRUE)</f>
        <v>#N/A</v>
      </c>
      <c r="T106" s="10" t="e">
        <f>VLOOKUP(H106,'TOC Factors'!$F$6:$M$17,5,TRUE)</f>
        <v>#N/A</v>
      </c>
      <c r="U106" s="10" t="e">
        <f>VLOOKUP(H106,'TOC Factors'!$F$6:$M$17,6,TRUE)</f>
        <v>#N/A</v>
      </c>
      <c r="V106" s="11" t="e">
        <f>VLOOKUP(H106,'TOC Factors'!$F$6:$M$17,7,TRUE)</f>
        <v>#N/A</v>
      </c>
      <c r="W106" s="11" t="e">
        <f>VLOOKUP(H106,'TOC Factors'!$F$6:$M$17,8,TRUE)</f>
        <v>#N/A</v>
      </c>
    </row>
    <row r="107" spans="2:23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5"/>
        <v>00</v>
      </c>
      <c r="I107" s="16">
        <f t="shared" si="16"/>
        <v>0</v>
      </c>
      <c r="J107" s="58" t="e">
        <f t="shared" si="17"/>
        <v>#N/A</v>
      </c>
      <c r="K107" s="59" t="e">
        <f t="shared" si="18"/>
        <v>#N/A</v>
      </c>
      <c r="L107" s="59">
        <f t="shared" si="19"/>
        <v>0</v>
      </c>
      <c r="M107" s="17" t="e">
        <f t="shared" si="20"/>
        <v>#N/A</v>
      </c>
      <c r="N107" s="15" t="e">
        <f t="shared" si="21"/>
        <v>#N/A</v>
      </c>
      <c r="O107" s="15" t="e">
        <f t="shared" si="22"/>
        <v>#N/A</v>
      </c>
      <c r="Q107" s="8" t="e">
        <f>VLOOKUP(H107,'TOC Factors'!$F$6:$M$17,3,TRUE)</f>
        <v>#N/A</v>
      </c>
      <c r="R107" s="8">
        <f>IF(G107=1,Subsidy!$D$3,0)</f>
        <v>0</v>
      </c>
      <c r="S107" s="9" t="e">
        <f>VLOOKUP(H107,'TOC Factors'!$F$6:$M$17,4,TRUE)</f>
        <v>#N/A</v>
      </c>
      <c r="T107" s="10" t="e">
        <f>VLOOKUP(H107,'TOC Factors'!$F$6:$M$17,5,TRUE)</f>
        <v>#N/A</v>
      </c>
      <c r="U107" s="10" t="e">
        <f>VLOOKUP(H107,'TOC Factors'!$F$6:$M$17,6,TRUE)</f>
        <v>#N/A</v>
      </c>
      <c r="V107" s="11" t="e">
        <f>VLOOKUP(H107,'TOC Factors'!$F$6:$M$17,7,TRUE)</f>
        <v>#N/A</v>
      </c>
      <c r="W107" s="11" t="e">
        <f>VLOOKUP(H107,'TOC Factors'!$F$6:$M$17,8,TRUE)</f>
        <v>#N/A</v>
      </c>
    </row>
    <row r="108" spans="2:23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ref="H108:H124" si="23">D108&amp;E108</f>
        <v>00</v>
      </c>
      <c r="I108" s="16">
        <f t="shared" ref="I108:I124" si="24">F108*365*0.8</f>
        <v>0</v>
      </c>
      <c r="J108" s="58" t="e">
        <f t="shared" ref="J108:J124" si="25">K108+L108+M108+N108+O108</f>
        <v>#N/A</v>
      </c>
      <c r="K108" s="59" t="e">
        <f t="shared" ref="K108:K124" si="26">Q108</f>
        <v>#N/A</v>
      </c>
      <c r="L108" s="59">
        <f t="shared" ref="L108:L124" si="27">R108*-1</f>
        <v>0</v>
      </c>
      <c r="M108" s="17" t="e">
        <f t="shared" ref="M108:M124" si="28">I108/S108*U108</f>
        <v>#N/A</v>
      </c>
      <c r="N108" s="15" t="e">
        <f t="shared" ref="N108:N124" si="29">I108*T108</f>
        <v>#N/A</v>
      </c>
      <c r="O108" s="15" t="e">
        <f t="shared" ref="O108:O124" si="30">V108+W108</f>
        <v>#N/A</v>
      </c>
      <c r="Q108" s="8" t="e">
        <f>VLOOKUP(H108,'TOC Factors'!$F$6:$M$17,3,TRUE)</f>
        <v>#N/A</v>
      </c>
      <c r="R108" s="8">
        <f>IF(G108=1,Subsidy!$D$3,0)</f>
        <v>0</v>
      </c>
      <c r="S108" s="9" t="e">
        <f>VLOOKUP(H108,'TOC Factors'!$F$6:$M$17,4,TRUE)</f>
        <v>#N/A</v>
      </c>
      <c r="T108" s="10" t="e">
        <f>VLOOKUP(H108,'TOC Factors'!$F$6:$M$17,5,TRUE)</f>
        <v>#N/A</v>
      </c>
      <c r="U108" s="10" t="e">
        <f>VLOOKUP(H108,'TOC Factors'!$F$6:$M$17,6,TRUE)</f>
        <v>#N/A</v>
      </c>
      <c r="V108" s="11" t="e">
        <f>VLOOKUP(H108,'TOC Factors'!$F$6:$M$17,7,TRUE)</f>
        <v>#N/A</v>
      </c>
      <c r="W108" s="11" t="e">
        <f>VLOOKUP(H108,'TOC Factors'!$F$6:$M$17,8,TRUE)</f>
        <v>#N/A</v>
      </c>
    </row>
    <row r="109" spans="2:23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23"/>
        <v>00</v>
      </c>
      <c r="I109" s="16">
        <f t="shared" si="24"/>
        <v>0</v>
      </c>
      <c r="J109" s="58" t="e">
        <f t="shared" si="25"/>
        <v>#N/A</v>
      </c>
      <c r="K109" s="59" t="e">
        <f t="shared" si="26"/>
        <v>#N/A</v>
      </c>
      <c r="L109" s="59">
        <f t="shared" si="27"/>
        <v>0</v>
      </c>
      <c r="M109" s="17" t="e">
        <f t="shared" si="28"/>
        <v>#N/A</v>
      </c>
      <c r="N109" s="15" t="e">
        <f t="shared" si="29"/>
        <v>#N/A</v>
      </c>
      <c r="O109" s="15" t="e">
        <f t="shared" si="30"/>
        <v>#N/A</v>
      </c>
      <c r="Q109" s="8" t="e">
        <f>VLOOKUP(H109,'TOC Factors'!$F$6:$M$17,3,TRUE)</f>
        <v>#N/A</v>
      </c>
      <c r="R109" s="8">
        <f>IF(G109=1,Subsidy!$D$3,0)</f>
        <v>0</v>
      </c>
      <c r="S109" s="9" t="e">
        <f>VLOOKUP(H109,'TOC Factors'!$F$6:$M$17,4,TRUE)</f>
        <v>#N/A</v>
      </c>
      <c r="T109" s="10" t="e">
        <f>VLOOKUP(H109,'TOC Factors'!$F$6:$M$17,5,TRUE)</f>
        <v>#N/A</v>
      </c>
      <c r="U109" s="10" t="e">
        <f>VLOOKUP(H109,'TOC Factors'!$F$6:$M$17,6,TRUE)</f>
        <v>#N/A</v>
      </c>
      <c r="V109" s="11" t="e">
        <f>VLOOKUP(H109,'TOC Factors'!$F$6:$M$17,7,TRUE)</f>
        <v>#N/A</v>
      </c>
      <c r="W109" s="11" t="e">
        <f>VLOOKUP(H109,'TOC Factors'!$F$6:$M$17,8,TRUE)</f>
        <v>#N/A</v>
      </c>
    </row>
    <row r="110" spans="2:23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23"/>
        <v>00</v>
      </c>
      <c r="I110" s="16">
        <f t="shared" si="24"/>
        <v>0</v>
      </c>
      <c r="J110" s="58" t="e">
        <f t="shared" si="25"/>
        <v>#N/A</v>
      </c>
      <c r="K110" s="59" t="e">
        <f t="shared" si="26"/>
        <v>#N/A</v>
      </c>
      <c r="L110" s="59">
        <f t="shared" si="27"/>
        <v>0</v>
      </c>
      <c r="M110" s="17" t="e">
        <f t="shared" si="28"/>
        <v>#N/A</v>
      </c>
      <c r="N110" s="15" t="e">
        <f t="shared" si="29"/>
        <v>#N/A</v>
      </c>
      <c r="O110" s="15" t="e">
        <f t="shared" si="30"/>
        <v>#N/A</v>
      </c>
      <c r="Q110" s="8" t="e">
        <f>VLOOKUP(H110,'TOC Factors'!$F$6:$M$17,3,TRUE)</f>
        <v>#N/A</v>
      </c>
      <c r="R110" s="8">
        <f>IF(G110=1,Subsidy!$D$3,0)</f>
        <v>0</v>
      </c>
      <c r="S110" s="9" t="e">
        <f>VLOOKUP(H110,'TOC Factors'!$F$6:$M$17,4,TRUE)</f>
        <v>#N/A</v>
      </c>
      <c r="T110" s="10" t="e">
        <f>VLOOKUP(H110,'TOC Factors'!$F$6:$M$17,5,TRUE)</f>
        <v>#N/A</v>
      </c>
      <c r="U110" s="10" t="e">
        <f>VLOOKUP(H110,'TOC Factors'!$F$6:$M$17,6,TRUE)</f>
        <v>#N/A</v>
      </c>
      <c r="V110" s="11" t="e">
        <f>VLOOKUP(H110,'TOC Factors'!$F$6:$M$17,7,TRUE)</f>
        <v>#N/A</v>
      </c>
      <c r="W110" s="11" t="e">
        <f>VLOOKUP(H110,'TOC Factors'!$F$6:$M$17,8,TRUE)</f>
        <v>#N/A</v>
      </c>
    </row>
    <row r="111" spans="2:23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23"/>
        <v>00</v>
      </c>
      <c r="I111" s="16">
        <f t="shared" si="24"/>
        <v>0</v>
      </c>
      <c r="J111" s="58" t="e">
        <f t="shared" si="25"/>
        <v>#N/A</v>
      </c>
      <c r="K111" s="59" t="e">
        <f t="shared" si="26"/>
        <v>#N/A</v>
      </c>
      <c r="L111" s="59">
        <f t="shared" si="27"/>
        <v>0</v>
      </c>
      <c r="M111" s="17" t="e">
        <f t="shared" si="28"/>
        <v>#N/A</v>
      </c>
      <c r="N111" s="15" t="e">
        <f t="shared" si="29"/>
        <v>#N/A</v>
      </c>
      <c r="O111" s="15" t="e">
        <f t="shared" si="30"/>
        <v>#N/A</v>
      </c>
      <c r="Q111" s="8" t="e">
        <f>VLOOKUP(H111,'TOC Factors'!$F$6:$M$17,3,TRUE)</f>
        <v>#N/A</v>
      </c>
      <c r="R111" s="8">
        <f>IF(G111=1,Subsidy!$D$3,0)</f>
        <v>0</v>
      </c>
      <c r="S111" s="9" t="e">
        <f>VLOOKUP(H111,'TOC Factors'!$F$6:$M$17,4,TRUE)</f>
        <v>#N/A</v>
      </c>
      <c r="T111" s="10" t="e">
        <f>VLOOKUP(H111,'TOC Factors'!$F$6:$M$17,5,TRUE)</f>
        <v>#N/A</v>
      </c>
      <c r="U111" s="10" t="e">
        <f>VLOOKUP(H111,'TOC Factors'!$F$6:$M$17,6,TRUE)</f>
        <v>#N/A</v>
      </c>
      <c r="V111" s="11" t="e">
        <f>VLOOKUP(H111,'TOC Factors'!$F$6:$M$17,7,TRUE)</f>
        <v>#N/A</v>
      </c>
      <c r="W111" s="11" t="e">
        <f>VLOOKUP(H111,'TOC Factors'!$F$6:$M$17,8,TRUE)</f>
        <v>#N/A</v>
      </c>
    </row>
    <row r="112" spans="2:23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23"/>
        <v>00</v>
      </c>
      <c r="I112" s="16">
        <f t="shared" si="24"/>
        <v>0</v>
      </c>
      <c r="J112" s="58" t="e">
        <f t="shared" si="25"/>
        <v>#N/A</v>
      </c>
      <c r="K112" s="59" t="e">
        <f t="shared" si="26"/>
        <v>#N/A</v>
      </c>
      <c r="L112" s="59">
        <f t="shared" si="27"/>
        <v>0</v>
      </c>
      <c r="M112" s="17" t="e">
        <f t="shared" si="28"/>
        <v>#N/A</v>
      </c>
      <c r="N112" s="15" t="e">
        <f t="shared" si="29"/>
        <v>#N/A</v>
      </c>
      <c r="O112" s="15" t="e">
        <f t="shared" si="30"/>
        <v>#N/A</v>
      </c>
      <c r="Q112" s="8" t="e">
        <f>VLOOKUP(H112,'TOC Factors'!$F$6:$M$17,3,TRUE)</f>
        <v>#N/A</v>
      </c>
      <c r="R112" s="8">
        <f>IF(G112=1,Subsidy!$D$3,0)</f>
        <v>0</v>
      </c>
      <c r="S112" s="9" t="e">
        <f>VLOOKUP(H112,'TOC Factors'!$F$6:$M$17,4,TRUE)</f>
        <v>#N/A</v>
      </c>
      <c r="T112" s="10" t="e">
        <f>VLOOKUP(H112,'TOC Factors'!$F$6:$M$17,5,TRUE)</f>
        <v>#N/A</v>
      </c>
      <c r="U112" s="10" t="e">
        <f>VLOOKUP(H112,'TOC Factors'!$F$6:$M$17,6,TRUE)</f>
        <v>#N/A</v>
      </c>
      <c r="V112" s="11" t="e">
        <f>VLOOKUP(H112,'TOC Factors'!$F$6:$M$17,7,TRUE)</f>
        <v>#N/A</v>
      </c>
      <c r="W112" s="11" t="e">
        <f>VLOOKUP(H112,'TOC Factors'!$F$6:$M$17,8,TRUE)</f>
        <v>#N/A</v>
      </c>
    </row>
    <row r="113" spans="2:23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23"/>
        <v>00</v>
      </c>
      <c r="I113" s="16">
        <f t="shared" si="24"/>
        <v>0</v>
      </c>
      <c r="J113" s="58" t="e">
        <f t="shared" si="25"/>
        <v>#N/A</v>
      </c>
      <c r="K113" s="59" t="e">
        <f t="shared" si="26"/>
        <v>#N/A</v>
      </c>
      <c r="L113" s="59">
        <f t="shared" si="27"/>
        <v>0</v>
      </c>
      <c r="M113" s="17" t="e">
        <f t="shared" si="28"/>
        <v>#N/A</v>
      </c>
      <c r="N113" s="15" t="e">
        <f t="shared" si="29"/>
        <v>#N/A</v>
      </c>
      <c r="O113" s="15" t="e">
        <f t="shared" si="30"/>
        <v>#N/A</v>
      </c>
      <c r="Q113" s="8" t="e">
        <f>VLOOKUP(H113,'TOC Factors'!$F$6:$M$17,3,TRUE)</f>
        <v>#N/A</v>
      </c>
      <c r="R113" s="8">
        <f>IF(G113=1,Subsidy!$D$3,0)</f>
        <v>0</v>
      </c>
      <c r="S113" s="9" t="e">
        <f>VLOOKUP(H113,'TOC Factors'!$F$6:$M$17,4,TRUE)</f>
        <v>#N/A</v>
      </c>
      <c r="T113" s="10" t="e">
        <f>VLOOKUP(H113,'TOC Factors'!$F$6:$M$17,5,TRUE)</f>
        <v>#N/A</v>
      </c>
      <c r="U113" s="10" t="e">
        <f>VLOOKUP(H113,'TOC Factors'!$F$6:$M$17,6,TRUE)</f>
        <v>#N/A</v>
      </c>
      <c r="V113" s="11" t="e">
        <f>VLOOKUP(H113,'TOC Factors'!$F$6:$M$17,7,TRUE)</f>
        <v>#N/A</v>
      </c>
      <c r="W113" s="11" t="e">
        <f>VLOOKUP(H113,'TOC Factors'!$F$6:$M$17,8,TRUE)</f>
        <v>#N/A</v>
      </c>
    </row>
    <row r="114" spans="2:23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23"/>
        <v>00</v>
      </c>
      <c r="I114" s="16">
        <f t="shared" si="24"/>
        <v>0</v>
      </c>
      <c r="J114" s="58" t="e">
        <f t="shared" si="25"/>
        <v>#N/A</v>
      </c>
      <c r="K114" s="59" t="e">
        <f t="shared" si="26"/>
        <v>#N/A</v>
      </c>
      <c r="L114" s="59">
        <f t="shared" si="27"/>
        <v>0</v>
      </c>
      <c r="M114" s="17" t="e">
        <f t="shared" si="28"/>
        <v>#N/A</v>
      </c>
      <c r="N114" s="15" t="e">
        <f t="shared" si="29"/>
        <v>#N/A</v>
      </c>
      <c r="O114" s="15" t="e">
        <f t="shared" si="30"/>
        <v>#N/A</v>
      </c>
      <c r="Q114" s="8" t="e">
        <f>VLOOKUP(H114,'TOC Factors'!$F$6:$M$17,3,TRUE)</f>
        <v>#N/A</v>
      </c>
      <c r="R114" s="8">
        <f>IF(G114=1,Subsidy!$D$3,0)</f>
        <v>0</v>
      </c>
      <c r="S114" s="9" t="e">
        <f>VLOOKUP(H114,'TOC Factors'!$F$6:$M$17,4,TRUE)</f>
        <v>#N/A</v>
      </c>
      <c r="T114" s="10" t="e">
        <f>VLOOKUP(H114,'TOC Factors'!$F$6:$M$17,5,TRUE)</f>
        <v>#N/A</v>
      </c>
      <c r="U114" s="10" t="e">
        <f>VLOOKUP(H114,'TOC Factors'!$F$6:$M$17,6,TRUE)</f>
        <v>#N/A</v>
      </c>
      <c r="V114" s="11" t="e">
        <f>VLOOKUP(H114,'TOC Factors'!$F$6:$M$17,7,TRUE)</f>
        <v>#N/A</v>
      </c>
      <c r="W114" s="11" t="e">
        <f>VLOOKUP(H114,'TOC Factors'!$F$6:$M$17,8,TRUE)</f>
        <v>#N/A</v>
      </c>
    </row>
    <row r="115" spans="2:23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23"/>
        <v>00</v>
      </c>
      <c r="I115" s="16">
        <f t="shared" si="24"/>
        <v>0</v>
      </c>
      <c r="J115" s="58" t="e">
        <f t="shared" si="25"/>
        <v>#N/A</v>
      </c>
      <c r="K115" s="59" t="e">
        <f t="shared" si="26"/>
        <v>#N/A</v>
      </c>
      <c r="L115" s="59">
        <f t="shared" si="27"/>
        <v>0</v>
      </c>
      <c r="M115" s="17" t="e">
        <f t="shared" si="28"/>
        <v>#N/A</v>
      </c>
      <c r="N115" s="15" t="e">
        <f t="shared" si="29"/>
        <v>#N/A</v>
      </c>
      <c r="O115" s="15" t="e">
        <f t="shared" si="30"/>
        <v>#N/A</v>
      </c>
      <c r="Q115" s="8" t="e">
        <f>VLOOKUP(H115,'TOC Factors'!$F$6:$M$17,3,TRUE)</f>
        <v>#N/A</v>
      </c>
      <c r="R115" s="8">
        <f>IF(G115=1,Subsidy!$D$3,0)</f>
        <v>0</v>
      </c>
      <c r="S115" s="9" t="e">
        <f>VLOOKUP(H115,'TOC Factors'!$F$6:$M$17,4,TRUE)</f>
        <v>#N/A</v>
      </c>
      <c r="T115" s="10" t="e">
        <f>VLOOKUP(H115,'TOC Factors'!$F$6:$M$17,5,TRUE)</f>
        <v>#N/A</v>
      </c>
      <c r="U115" s="10" t="e">
        <f>VLOOKUP(H115,'TOC Factors'!$F$6:$M$17,6,TRUE)</f>
        <v>#N/A</v>
      </c>
      <c r="V115" s="11" t="e">
        <f>VLOOKUP(H115,'TOC Factors'!$F$6:$M$17,7,TRUE)</f>
        <v>#N/A</v>
      </c>
      <c r="W115" s="11" t="e">
        <f>VLOOKUP(H115,'TOC Factors'!$F$6:$M$17,8,TRUE)</f>
        <v>#N/A</v>
      </c>
    </row>
    <row r="116" spans="2:23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23"/>
        <v>00</v>
      </c>
      <c r="I116" s="16">
        <f t="shared" si="24"/>
        <v>0</v>
      </c>
      <c r="J116" s="58" t="e">
        <f t="shared" si="25"/>
        <v>#N/A</v>
      </c>
      <c r="K116" s="59" t="e">
        <f t="shared" si="26"/>
        <v>#N/A</v>
      </c>
      <c r="L116" s="59">
        <f t="shared" si="27"/>
        <v>0</v>
      </c>
      <c r="M116" s="17" t="e">
        <f t="shared" si="28"/>
        <v>#N/A</v>
      </c>
      <c r="N116" s="15" t="e">
        <f t="shared" si="29"/>
        <v>#N/A</v>
      </c>
      <c r="O116" s="15" t="e">
        <f t="shared" si="30"/>
        <v>#N/A</v>
      </c>
      <c r="Q116" s="8" t="e">
        <f>VLOOKUP(H116,'TOC Factors'!$F$6:$M$17,3,TRUE)</f>
        <v>#N/A</v>
      </c>
      <c r="R116" s="8">
        <f>IF(G116=1,Subsidy!$D$3,0)</f>
        <v>0</v>
      </c>
      <c r="S116" s="9" t="e">
        <f>VLOOKUP(H116,'TOC Factors'!$F$6:$M$17,4,TRUE)</f>
        <v>#N/A</v>
      </c>
      <c r="T116" s="10" t="e">
        <f>VLOOKUP(H116,'TOC Factors'!$F$6:$M$17,5,TRUE)</f>
        <v>#N/A</v>
      </c>
      <c r="U116" s="10" t="e">
        <f>VLOOKUP(H116,'TOC Factors'!$F$6:$M$17,6,TRUE)</f>
        <v>#N/A</v>
      </c>
      <c r="V116" s="11" t="e">
        <f>VLOOKUP(H116,'TOC Factors'!$F$6:$M$17,7,TRUE)</f>
        <v>#N/A</v>
      </c>
      <c r="W116" s="11" t="e">
        <f>VLOOKUP(H116,'TOC Factors'!$F$6:$M$17,8,TRUE)</f>
        <v>#N/A</v>
      </c>
    </row>
    <row r="117" spans="2:23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23"/>
        <v>00</v>
      </c>
      <c r="I117" s="16">
        <f t="shared" si="24"/>
        <v>0</v>
      </c>
      <c r="J117" s="58" t="e">
        <f t="shared" si="25"/>
        <v>#N/A</v>
      </c>
      <c r="K117" s="59" t="e">
        <f t="shared" si="26"/>
        <v>#N/A</v>
      </c>
      <c r="L117" s="59">
        <f t="shared" si="27"/>
        <v>0</v>
      </c>
      <c r="M117" s="17" t="e">
        <f t="shared" si="28"/>
        <v>#N/A</v>
      </c>
      <c r="N117" s="15" t="e">
        <f t="shared" si="29"/>
        <v>#N/A</v>
      </c>
      <c r="O117" s="15" t="e">
        <f t="shared" si="30"/>
        <v>#N/A</v>
      </c>
      <c r="Q117" s="8" t="e">
        <f>VLOOKUP(H117,'TOC Factors'!$F$6:$M$17,3,TRUE)</f>
        <v>#N/A</v>
      </c>
      <c r="R117" s="8">
        <f>IF(G117=1,Subsidy!$D$3,0)</f>
        <v>0</v>
      </c>
      <c r="S117" s="9" t="e">
        <f>VLOOKUP(H117,'TOC Factors'!$F$6:$M$17,4,TRUE)</f>
        <v>#N/A</v>
      </c>
      <c r="T117" s="10" t="e">
        <f>VLOOKUP(H117,'TOC Factors'!$F$6:$M$17,5,TRUE)</f>
        <v>#N/A</v>
      </c>
      <c r="U117" s="10" t="e">
        <f>VLOOKUP(H117,'TOC Factors'!$F$6:$M$17,6,TRUE)</f>
        <v>#N/A</v>
      </c>
      <c r="V117" s="11" t="e">
        <f>VLOOKUP(H117,'TOC Factors'!$F$6:$M$17,7,TRUE)</f>
        <v>#N/A</v>
      </c>
      <c r="W117" s="11" t="e">
        <f>VLOOKUP(H117,'TOC Factors'!$F$6:$M$17,8,TRUE)</f>
        <v>#N/A</v>
      </c>
    </row>
    <row r="118" spans="2:23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23"/>
        <v>00</v>
      </c>
      <c r="I118" s="16">
        <f t="shared" si="24"/>
        <v>0</v>
      </c>
      <c r="J118" s="58" t="e">
        <f t="shared" si="25"/>
        <v>#N/A</v>
      </c>
      <c r="K118" s="59" t="e">
        <f t="shared" si="26"/>
        <v>#N/A</v>
      </c>
      <c r="L118" s="59">
        <f t="shared" si="27"/>
        <v>0</v>
      </c>
      <c r="M118" s="17" t="e">
        <f t="shared" si="28"/>
        <v>#N/A</v>
      </c>
      <c r="N118" s="15" t="e">
        <f t="shared" si="29"/>
        <v>#N/A</v>
      </c>
      <c r="O118" s="15" t="e">
        <f t="shared" si="30"/>
        <v>#N/A</v>
      </c>
      <c r="Q118" s="8" t="e">
        <f>VLOOKUP(H118,'TOC Factors'!$F$6:$M$17,3,TRUE)</f>
        <v>#N/A</v>
      </c>
      <c r="R118" s="8">
        <f>IF(G118=1,Subsidy!$D$3,0)</f>
        <v>0</v>
      </c>
      <c r="S118" s="9" t="e">
        <f>VLOOKUP(H118,'TOC Factors'!$F$6:$M$17,4,TRUE)</f>
        <v>#N/A</v>
      </c>
      <c r="T118" s="10" t="e">
        <f>VLOOKUP(H118,'TOC Factors'!$F$6:$M$17,5,TRUE)</f>
        <v>#N/A</v>
      </c>
      <c r="U118" s="10" t="e">
        <f>VLOOKUP(H118,'TOC Factors'!$F$6:$M$17,6,TRUE)</f>
        <v>#N/A</v>
      </c>
      <c r="V118" s="11" t="e">
        <f>VLOOKUP(H118,'TOC Factors'!$F$6:$M$17,7,TRUE)</f>
        <v>#N/A</v>
      </c>
      <c r="W118" s="11" t="e">
        <f>VLOOKUP(H118,'TOC Factors'!$F$6:$M$17,8,TRUE)</f>
        <v>#N/A</v>
      </c>
    </row>
    <row r="119" spans="2:23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23"/>
        <v>00</v>
      </c>
      <c r="I119" s="16">
        <f t="shared" si="24"/>
        <v>0</v>
      </c>
      <c r="J119" s="58" t="e">
        <f t="shared" si="25"/>
        <v>#N/A</v>
      </c>
      <c r="K119" s="59" t="e">
        <f t="shared" si="26"/>
        <v>#N/A</v>
      </c>
      <c r="L119" s="59">
        <f t="shared" si="27"/>
        <v>0</v>
      </c>
      <c r="M119" s="17" t="e">
        <f t="shared" si="28"/>
        <v>#N/A</v>
      </c>
      <c r="N119" s="15" t="e">
        <f t="shared" si="29"/>
        <v>#N/A</v>
      </c>
      <c r="O119" s="15" t="e">
        <f t="shared" si="30"/>
        <v>#N/A</v>
      </c>
      <c r="Q119" s="8" t="e">
        <f>VLOOKUP(H119,'TOC Factors'!$F$6:$M$17,3,TRUE)</f>
        <v>#N/A</v>
      </c>
      <c r="R119" s="8">
        <f>IF(G119=1,Subsidy!$D$3,0)</f>
        <v>0</v>
      </c>
      <c r="S119" s="9" t="e">
        <f>VLOOKUP(H119,'TOC Factors'!$F$6:$M$17,4,TRUE)</f>
        <v>#N/A</v>
      </c>
      <c r="T119" s="10" t="e">
        <f>VLOOKUP(H119,'TOC Factors'!$F$6:$M$17,5,TRUE)</f>
        <v>#N/A</v>
      </c>
      <c r="U119" s="10" t="e">
        <f>VLOOKUP(H119,'TOC Factors'!$F$6:$M$17,6,TRUE)</f>
        <v>#N/A</v>
      </c>
      <c r="V119" s="11" t="e">
        <f>VLOOKUP(H119,'TOC Factors'!$F$6:$M$17,7,TRUE)</f>
        <v>#N/A</v>
      </c>
      <c r="W119" s="11" t="e">
        <f>VLOOKUP(H119,'TOC Factors'!$F$6:$M$17,8,TRUE)</f>
        <v>#N/A</v>
      </c>
    </row>
    <row r="120" spans="2:23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23"/>
        <v>00</v>
      </c>
      <c r="I120" s="16">
        <f t="shared" si="24"/>
        <v>0</v>
      </c>
      <c r="J120" s="58" t="e">
        <f t="shared" si="25"/>
        <v>#N/A</v>
      </c>
      <c r="K120" s="59" t="e">
        <f t="shared" si="26"/>
        <v>#N/A</v>
      </c>
      <c r="L120" s="59">
        <f t="shared" si="27"/>
        <v>0</v>
      </c>
      <c r="M120" s="17" t="e">
        <f t="shared" si="28"/>
        <v>#N/A</v>
      </c>
      <c r="N120" s="15" t="e">
        <f t="shared" si="29"/>
        <v>#N/A</v>
      </c>
      <c r="O120" s="15" t="e">
        <f t="shared" si="30"/>
        <v>#N/A</v>
      </c>
      <c r="Q120" s="8" t="e">
        <f>VLOOKUP(H120,'TOC Factors'!$F$6:$M$17,3,TRUE)</f>
        <v>#N/A</v>
      </c>
      <c r="R120" s="8">
        <f>IF(G120=1,Subsidy!$D$3,0)</f>
        <v>0</v>
      </c>
      <c r="S120" s="9" t="e">
        <f>VLOOKUP(H120,'TOC Factors'!$F$6:$M$17,4,TRUE)</f>
        <v>#N/A</v>
      </c>
      <c r="T120" s="10" t="e">
        <f>VLOOKUP(H120,'TOC Factors'!$F$6:$M$17,5,TRUE)</f>
        <v>#N/A</v>
      </c>
      <c r="U120" s="10" t="e">
        <f>VLOOKUP(H120,'TOC Factors'!$F$6:$M$17,6,TRUE)</f>
        <v>#N/A</v>
      </c>
      <c r="V120" s="11" t="e">
        <f>VLOOKUP(H120,'TOC Factors'!$F$6:$M$17,7,TRUE)</f>
        <v>#N/A</v>
      </c>
      <c r="W120" s="11" t="e">
        <f>VLOOKUP(H120,'TOC Factors'!$F$6:$M$17,8,TRUE)</f>
        <v>#N/A</v>
      </c>
    </row>
    <row r="121" spans="2:23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23"/>
        <v>00</v>
      </c>
      <c r="I121" s="16">
        <f t="shared" si="24"/>
        <v>0</v>
      </c>
      <c r="J121" s="58" t="e">
        <f t="shared" si="25"/>
        <v>#N/A</v>
      </c>
      <c r="K121" s="59" t="e">
        <f t="shared" si="26"/>
        <v>#N/A</v>
      </c>
      <c r="L121" s="59">
        <f t="shared" si="27"/>
        <v>0</v>
      </c>
      <c r="M121" s="17" t="e">
        <f t="shared" si="28"/>
        <v>#N/A</v>
      </c>
      <c r="N121" s="15" t="e">
        <f t="shared" si="29"/>
        <v>#N/A</v>
      </c>
      <c r="O121" s="15" t="e">
        <f t="shared" si="30"/>
        <v>#N/A</v>
      </c>
      <c r="Q121" s="8" t="e">
        <f>VLOOKUP(H121,'TOC Factors'!$F$6:$M$17,3,TRUE)</f>
        <v>#N/A</v>
      </c>
      <c r="R121" s="8">
        <f>IF(G121=1,Subsidy!$D$3,0)</f>
        <v>0</v>
      </c>
      <c r="S121" s="9" t="e">
        <f>VLOOKUP(H121,'TOC Factors'!$F$6:$M$17,4,TRUE)</f>
        <v>#N/A</v>
      </c>
      <c r="T121" s="10" t="e">
        <f>VLOOKUP(H121,'TOC Factors'!$F$6:$M$17,5,TRUE)</f>
        <v>#N/A</v>
      </c>
      <c r="U121" s="10" t="e">
        <f>VLOOKUP(H121,'TOC Factors'!$F$6:$M$17,6,TRUE)</f>
        <v>#N/A</v>
      </c>
      <c r="V121" s="11" t="e">
        <f>VLOOKUP(H121,'TOC Factors'!$F$6:$M$17,7,TRUE)</f>
        <v>#N/A</v>
      </c>
      <c r="W121" s="11" t="e">
        <f>VLOOKUP(H121,'TOC Factors'!$F$6:$M$17,8,TRUE)</f>
        <v>#N/A</v>
      </c>
    </row>
    <row r="122" spans="2:23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23"/>
        <v>00</v>
      </c>
      <c r="I122" s="16">
        <f t="shared" si="24"/>
        <v>0</v>
      </c>
      <c r="J122" s="58" t="e">
        <f t="shared" si="25"/>
        <v>#N/A</v>
      </c>
      <c r="K122" s="59" t="e">
        <f t="shared" si="26"/>
        <v>#N/A</v>
      </c>
      <c r="L122" s="59">
        <f t="shared" si="27"/>
        <v>0</v>
      </c>
      <c r="M122" s="17" t="e">
        <f t="shared" si="28"/>
        <v>#N/A</v>
      </c>
      <c r="N122" s="15" t="e">
        <f t="shared" si="29"/>
        <v>#N/A</v>
      </c>
      <c r="O122" s="15" t="e">
        <f t="shared" si="30"/>
        <v>#N/A</v>
      </c>
      <c r="Q122" s="8" t="e">
        <f>VLOOKUP(H122,'TOC Factors'!$F$6:$M$17,3,TRUE)</f>
        <v>#N/A</v>
      </c>
      <c r="R122" s="8">
        <f>IF(G122=1,Subsidy!$D$3,0)</f>
        <v>0</v>
      </c>
      <c r="S122" s="9" t="e">
        <f>VLOOKUP(H122,'TOC Factors'!$F$6:$M$17,4,TRUE)</f>
        <v>#N/A</v>
      </c>
      <c r="T122" s="10" t="e">
        <f>VLOOKUP(H122,'TOC Factors'!$F$6:$M$17,5,TRUE)</f>
        <v>#N/A</v>
      </c>
      <c r="U122" s="10" t="e">
        <f>VLOOKUP(H122,'TOC Factors'!$F$6:$M$17,6,TRUE)</f>
        <v>#N/A</v>
      </c>
      <c r="V122" s="11" t="e">
        <f>VLOOKUP(H122,'TOC Factors'!$F$6:$M$17,7,TRUE)</f>
        <v>#N/A</v>
      </c>
      <c r="W122" s="11" t="e">
        <f>VLOOKUP(H122,'TOC Factors'!$F$6:$M$17,8,TRUE)</f>
        <v>#N/A</v>
      </c>
    </row>
    <row r="123" spans="2:23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23"/>
        <v>00</v>
      </c>
      <c r="I123" s="16">
        <f t="shared" si="24"/>
        <v>0</v>
      </c>
      <c r="J123" s="58" t="e">
        <f t="shared" si="25"/>
        <v>#N/A</v>
      </c>
      <c r="K123" s="59" t="e">
        <f t="shared" si="26"/>
        <v>#N/A</v>
      </c>
      <c r="L123" s="59">
        <f t="shared" si="27"/>
        <v>0</v>
      </c>
      <c r="M123" s="17" t="e">
        <f t="shared" si="28"/>
        <v>#N/A</v>
      </c>
      <c r="N123" s="15" t="e">
        <f t="shared" si="29"/>
        <v>#N/A</v>
      </c>
      <c r="O123" s="15" t="e">
        <f t="shared" si="30"/>
        <v>#N/A</v>
      </c>
      <c r="Q123" s="8" t="e">
        <f>VLOOKUP(H123,'TOC Factors'!$F$6:$M$17,3,TRUE)</f>
        <v>#N/A</v>
      </c>
      <c r="R123" s="8">
        <f>IF(G123=1,Subsidy!$D$3,0)</f>
        <v>0</v>
      </c>
      <c r="S123" s="9" t="e">
        <f>VLOOKUP(H123,'TOC Factors'!$F$6:$M$17,4,TRUE)</f>
        <v>#N/A</v>
      </c>
      <c r="T123" s="10" t="e">
        <f>VLOOKUP(H123,'TOC Factors'!$F$6:$M$17,5,TRUE)</f>
        <v>#N/A</v>
      </c>
      <c r="U123" s="10" t="e">
        <f>VLOOKUP(H123,'TOC Factors'!$F$6:$M$17,6,TRUE)</f>
        <v>#N/A</v>
      </c>
      <c r="V123" s="11" t="e">
        <f>VLOOKUP(H123,'TOC Factors'!$F$6:$M$17,7,TRUE)</f>
        <v>#N/A</v>
      </c>
      <c r="W123" s="11" t="e">
        <f>VLOOKUP(H123,'TOC Factors'!$F$6:$M$17,8,TRUE)</f>
        <v>#N/A</v>
      </c>
    </row>
    <row r="124" spans="2:23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23"/>
        <v>00</v>
      </c>
      <c r="I124" s="16">
        <f t="shared" si="24"/>
        <v>0</v>
      </c>
      <c r="J124" s="58" t="e">
        <f t="shared" si="25"/>
        <v>#N/A</v>
      </c>
      <c r="K124" s="59" t="e">
        <f t="shared" si="26"/>
        <v>#N/A</v>
      </c>
      <c r="L124" s="59">
        <f t="shared" si="27"/>
        <v>0</v>
      </c>
      <c r="M124" s="17" t="e">
        <f t="shared" si="28"/>
        <v>#N/A</v>
      </c>
      <c r="N124" s="15" t="e">
        <f t="shared" si="29"/>
        <v>#N/A</v>
      </c>
      <c r="O124" s="15" t="e">
        <f t="shared" si="30"/>
        <v>#N/A</v>
      </c>
      <c r="Q124" s="8" t="e">
        <f>VLOOKUP(H124,'TOC Factors'!$F$6:$M$17,3,TRUE)</f>
        <v>#N/A</v>
      </c>
      <c r="R124" s="8">
        <f>IF(G124=1,Subsidy!$D$3,0)</f>
        <v>0</v>
      </c>
      <c r="S124" s="9" t="e">
        <f>VLOOKUP(H124,'TOC Factors'!$F$6:$M$17,4,TRUE)</f>
        <v>#N/A</v>
      </c>
      <c r="T124" s="10" t="e">
        <f>VLOOKUP(H124,'TOC Factors'!$F$6:$M$17,5,TRUE)</f>
        <v>#N/A</v>
      </c>
      <c r="U124" s="10" t="e">
        <f>VLOOKUP(H124,'TOC Factors'!$F$6:$M$17,6,TRUE)</f>
        <v>#N/A</v>
      </c>
      <c r="V124" s="11" t="e">
        <f>VLOOKUP(H124,'TOC Factors'!$F$6:$M$17,7,TRUE)</f>
        <v>#N/A</v>
      </c>
      <c r="W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623-E6F1-4FE2-9659-3330A822F87A}">
  <sheetPr>
    <tabColor rgb="FFFF0000"/>
  </sheetPr>
  <dimension ref="B2:AC124"/>
  <sheetViews>
    <sheetView showGridLines="0" topLeftCell="A3" zoomScale="70" zoomScaleNormal="70" workbookViewId="0">
      <selection activeCell="J3" sqref="J3:L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2" width="17.83203125" style="71" customWidth="1"/>
    <col min="16" max="16" width="11.4140625" style="68" customWidth="1"/>
  </cols>
  <sheetData>
    <row r="2" spans="2:29">
      <c r="I2" t="s">
        <v>31</v>
      </c>
    </row>
    <row r="3" spans="2:29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3" t="s">
        <v>104</v>
      </c>
      <c r="K3" s="73" t="s">
        <v>101</v>
      </c>
      <c r="L3" s="73" t="s">
        <v>103</v>
      </c>
      <c r="M3" s="6"/>
      <c r="N3" s="7" t="s">
        <v>11</v>
      </c>
      <c r="O3" s="7" t="s">
        <v>100</v>
      </c>
      <c r="P3" s="69" t="s">
        <v>102</v>
      </c>
      <c r="Q3" s="7" t="s">
        <v>16</v>
      </c>
      <c r="R3" s="7" t="s">
        <v>17</v>
      </c>
      <c r="S3" s="7" t="s">
        <v>25</v>
      </c>
      <c r="T3" s="7" t="s">
        <v>19</v>
      </c>
      <c r="U3" s="7" t="s">
        <v>20</v>
      </c>
      <c r="W3" s="32" t="s">
        <v>67</v>
      </c>
      <c r="X3" s="32" t="s">
        <v>68</v>
      </c>
      <c r="Y3" s="32" t="s">
        <v>69</v>
      </c>
      <c r="Z3" s="32" t="s">
        <v>70</v>
      </c>
      <c r="AA3" s="32" t="s">
        <v>71</v>
      </c>
      <c r="AB3" s="32" t="s">
        <v>72</v>
      </c>
      <c r="AC3" s="32" t="s">
        <v>73</v>
      </c>
    </row>
    <row r="4" spans="2:29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72">
        <f>K4-L4</f>
        <v>570.54041146994825</v>
      </c>
      <c r="K4" s="72">
        <f>I4/Q4*P4</f>
        <v>570.54041146994825</v>
      </c>
      <c r="L4" s="72">
        <f>O4</f>
        <v>0</v>
      </c>
      <c r="N4" s="8">
        <f>VLOOKUP(H4,'TOC Factors'!$F$6:$M$17,3,TRUE)</f>
        <v>7600</v>
      </c>
      <c r="O4" s="8">
        <f>IF(G4=1,Subsidy!$D$3,0)</f>
        <v>0</v>
      </c>
      <c r="P4" s="70">
        <f>IF(E4=1,Tax!$F$2,IF(E4=2,Tax!$F$3,"-"))</f>
        <v>0.6711260341147236</v>
      </c>
      <c r="Q4" s="9">
        <f>VLOOKUP(H4,'TOC Factors'!$F$6:$M$17,4,TRUE)</f>
        <v>12</v>
      </c>
      <c r="R4" s="10">
        <f>VLOOKUP(H4,'TOC Factors'!$F$6:$M$17,5,TRUE)</f>
        <v>0.15498058252427183</v>
      </c>
      <c r="S4" s="10">
        <f>VLOOKUP(H4,'TOC Factors'!$F$6:$M$17,6,TRUE)</f>
        <v>3.162507954728643</v>
      </c>
      <c r="T4" s="11">
        <f>VLOOKUP(H4,'TOC Factors'!$F$6:$M$17,7,TRUE)</f>
        <v>904</v>
      </c>
      <c r="U4" s="11">
        <f>VLOOKUP(H4,'TOC Factors'!$F$6:$M$17,8,TRUE)</f>
        <v>133</v>
      </c>
      <c r="W4" s="33">
        <f>VLOOKUP(H4,'Emssions Factors'!F6:M18,2,TRUE)</f>
        <v>1.1142865850530738E-3</v>
      </c>
      <c r="X4" s="33">
        <f>VLOOKUP(H4,'Emssions Factors'!F6:M18,3,TRUE)</f>
        <v>1.8114278210833033E-3</v>
      </c>
      <c r="Y4" s="33">
        <f>VLOOKUP(H4,'Emssions Factors'!F6:M18,4,TRUE)</f>
        <v>4.3766178688105201E-4</v>
      </c>
      <c r="Z4" s="33">
        <f>VLOOKUP(H4,'Emssions Factors'!F6:M18,5,TRUE)</f>
        <v>9.9208017983194919E-5</v>
      </c>
      <c r="AA4" s="33">
        <f>VLOOKUP(H4,'Emssions Factors'!F6:M18,6,TRUE)</f>
        <v>1.736140314705911E-5</v>
      </c>
      <c r="AB4" s="33">
        <f>VLOOKUP(H4,'Emssions Factors'!F6:M18,7,TRUE)</f>
        <v>1.0239684713265473E-4</v>
      </c>
      <c r="AC4" s="33">
        <f>VLOOKUP(H4,'Emssions Factors'!F6:M18,8,TRUE)</f>
        <v>1.2630789482206579E-5</v>
      </c>
    </row>
    <row r="5" spans="2:29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72">
        <f t="shared" ref="J5:J68" si="0">K5-L5</f>
        <v>765.71754331786781</v>
      </c>
      <c r="K5" s="72">
        <f>I5/Q5*P5</f>
        <v>765.71754331786781</v>
      </c>
      <c r="L5" s="72">
        <f>O5*-1</f>
        <v>0</v>
      </c>
      <c r="N5" s="8">
        <f>VLOOKUP(H5,'TOC Factors'!$F$6:$M$17,3,TRUE)</f>
        <v>7600</v>
      </c>
      <c r="O5" s="8">
        <f>IF(G5=1,Subsidy!$D$3,0)</f>
        <v>0</v>
      </c>
      <c r="P5" s="70">
        <f>IF(E5=1,Tax!$F$2,IF(E5=2,Tax!$F$3,"-"))</f>
        <v>0.6711260341147236</v>
      </c>
      <c r="Q5" s="9">
        <f>VLOOKUP(H5,'TOC Factors'!$F$6:$M$17,4,TRUE)</f>
        <v>12</v>
      </c>
      <c r="R5" s="10">
        <f>VLOOKUP(H5,'TOC Factors'!$F$6:$M$17,5,TRUE)</f>
        <v>0.15498058252427183</v>
      </c>
      <c r="S5" s="10">
        <f>VLOOKUP(H5,'TOC Factors'!$F$6:$M$17,6,TRUE)</f>
        <v>3.162507954728643</v>
      </c>
      <c r="T5" s="11">
        <f>VLOOKUP(H5,'TOC Factors'!$F$6:$M$17,7,TRUE)</f>
        <v>904</v>
      </c>
      <c r="U5" s="11">
        <f>VLOOKUP(H5,'TOC Factors'!$F$6:$M$17,8,TRUE)</f>
        <v>133</v>
      </c>
      <c r="W5" s="33">
        <f>VLOOKUP(H5,'Emssions Factors'!F7:M23,2,TRUE)</f>
        <v>1.1142865850530738E-3</v>
      </c>
      <c r="X5" s="33">
        <f>VLOOKUP(H5,'Emssions Factors'!F7:M23,3,TRUE)</f>
        <v>1.8114278210833033E-3</v>
      </c>
      <c r="Y5" s="33">
        <f>VLOOKUP(H5,'Emssions Factors'!F7:M23,4,TRUE)</f>
        <v>4.3766178688105201E-4</v>
      </c>
      <c r="Z5" s="33">
        <f>VLOOKUP(H5,'Emssions Factors'!F7:M23,5,TRUE)</f>
        <v>9.9208017983194919E-5</v>
      </c>
      <c r="AA5" s="33">
        <f>VLOOKUP(H5,'Emssions Factors'!F7:M23,6,TRUE)</f>
        <v>1.736140314705911E-5</v>
      </c>
      <c r="AB5" s="33">
        <f>VLOOKUP(H5,'Emssions Factors'!F7:M23,7,TRUE)</f>
        <v>1.0239684713265473E-4</v>
      </c>
      <c r="AC5" s="33">
        <f>VLOOKUP(H5,'Emssions Factors'!F7:M23,8,TRUE)</f>
        <v>1.2630789482206579E-5</v>
      </c>
    </row>
    <row r="6" spans="2:29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72">
        <f t="shared" si="0"/>
        <v>780.30254271804768</v>
      </c>
      <c r="K6" s="72">
        <f>I6/Q6*P6</f>
        <v>780.30254271804768</v>
      </c>
      <c r="L6" s="72">
        <f>O6</f>
        <v>0</v>
      </c>
      <c r="N6" s="8">
        <f>VLOOKUP(H6,'TOC Factors'!$F$6:$M$17,3,TRUE)</f>
        <v>7600</v>
      </c>
      <c r="O6" s="8">
        <f>IF(G6=1,Subsidy!$D$3,0)</f>
        <v>0</v>
      </c>
      <c r="P6" s="70">
        <f>IF(E6=1,Tax!$F$2,IF(E6=2,Tax!$F$3,"-"))</f>
        <v>0.6711260341147236</v>
      </c>
      <c r="Q6" s="9">
        <f>VLOOKUP(H6,'TOC Factors'!$F$6:$M$17,4,TRUE)</f>
        <v>12</v>
      </c>
      <c r="R6" s="10">
        <f>VLOOKUP(H6,'TOC Factors'!$F$6:$M$17,5,TRUE)</f>
        <v>0.15498058252427183</v>
      </c>
      <c r="S6" s="10">
        <f>VLOOKUP(H6,'TOC Factors'!$F$6:$M$17,6,TRUE)</f>
        <v>3.162507954728643</v>
      </c>
      <c r="T6" s="11">
        <f>VLOOKUP(H6,'TOC Factors'!$F$6:$M$17,7,TRUE)</f>
        <v>904</v>
      </c>
      <c r="U6" s="11">
        <f>VLOOKUP(H6,'TOC Factors'!$F$6:$M$17,8,TRUE)</f>
        <v>133</v>
      </c>
      <c r="W6" s="33">
        <f>VLOOKUP(H6,'Emssions Factors'!F8:M24,2,TRUE)</f>
        <v>1.1142865850530738E-3</v>
      </c>
      <c r="X6" s="33">
        <f>VLOOKUP(H6,'Emssions Factors'!F8:M24,3,TRUE)</f>
        <v>1.8114278210833033E-3</v>
      </c>
      <c r="Y6" s="33">
        <f>VLOOKUP(H6,'Emssions Factors'!F8:M24,4,TRUE)</f>
        <v>4.3766178688105201E-4</v>
      </c>
      <c r="Z6" s="33">
        <f>VLOOKUP(H6,'Emssions Factors'!F8:M24,5,TRUE)</f>
        <v>9.9208017983194919E-5</v>
      </c>
      <c r="AA6" s="33">
        <f>VLOOKUP(H6,'Emssions Factors'!F8:M24,6,TRUE)</f>
        <v>1.736140314705911E-5</v>
      </c>
      <c r="AB6" s="33">
        <f>VLOOKUP(H6,'Emssions Factors'!F8:M24,7,TRUE)</f>
        <v>1.0239684713265473E-4</v>
      </c>
      <c r="AC6" s="33">
        <f>VLOOKUP(H6,'Emssions Factors'!F8:M24,8,TRUE)</f>
        <v>1.2630789482206579E-5</v>
      </c>
    </row>
    <row r="7" spans="2:29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10808.355500310752</v>
      </c>
      <c r="J7" s="72">
        <f t="shared" si="0"/>
        <v>604.48073018546791</v>
      </c>
      <c r="K7" s="72">
        <f t="shared" ref="K7:K70" si="3">I7/Q7*P7</f>
        <v>604.48073018546791</v>
      </c>
      <c r="L7" s="72">
        <f t="shared" ref="L7:L70" si="4">O7</f>
        <v>0</v>
      </c>
      <c r="N7" s="8">
        <f>VLOOKUP(H7,'TOC Factors'!$F$6:$M$17,3,TRUE)</f>
        <v>7600</v>
      </c>
      <c r="O7" s="8">
        <f>IF(G7=1,Subsidy!$D$3,0)</f>
        <v>0</v>
      </c>
      <c r="P7" s="70">
        <f>IF(E7=1,Tax!$F$2,IF(E7=2,Tax!$F$3,"-"))</f>
        <v>0.6711260341147236</v>
      </c>
      <c r="Q7" s="9">
        <f>VLOOKUP(H7,'TOC Factors'!$F$6:$M$17,4,TRUE)</f>
        <v>12</v>
      </c>
      <c r="R7" s="10">
        <f>VLOOKUP(H7,'TOC Factors'!$F$6:$M$17,5,TRUE)</f>
        <v>0.15498058252427183</v>
      </c>
      <c r="S7" s="10">
        <f>VLOOKUP(H7,'TOC Factors'!$F$6:$M$17,6,TRUE)</f>
        <v>3.162507954728643</v>
      </c>
      <c r="T7" s="11">
        <f>VLOOKUP(H7,'TOC Factors'!$F$6:$M$17,7,TRUE)</f>
        <v>904</v>
      </c>
      <c r="U7" s="11">
        <f>VLOOKUP(H7,'TOC Factors'!$F$6:$M$17,8,TRUE)</f>
        <v>133</v>
      </c>
    </row>
    <row r="8" spans="2:29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si="1"/>
        <v>21</v>
      </c>
      <c r="I8" s="16">
        <f t="shared" si="2"/>
        <v>11535.542573026725</v>
      </c>
      <c r="J8" s="72">
        <f t="shared" si="0"/>
        <v>245.15024486641505</v>
      </c>
      <c r="K8" s="72">
        <f t="shared" si="3"/>
        <v>645.15024486641505</v>
      </c>
      <c r="L8" s="72">
        <f t="shared" si="4"/>
        <v>400</v>
      </c>
      <c r="N8" s="8">
        <f>VLOOKUP(H8,'TOC Factors'!$F$6:$M$17,3,TRUE)</f>
        <v>7600</v>
      </c>
      <c r="O8" s="8">
        <f>IF(G8=1,Subsidy!$D$3,0)</f>
        <v>400</v>
      </c>
      <c r="P8" s="70">
        <f>IF(E8=1,Tax!$F$2,IF(E8=2,Tax!$F$3,"-"))</f>
        <v>0.6711260341147236</v>
      </c>
      <c r="Q8" s="9">
        <f>VLOOKUP(H8,'TOC Factors'!$F$6:$M$17,4,TRUE)</f>
        <v>12</v>
      </c>
      <c r="R8" s="10">
        <f>VLOOKUP(H8,'TOC Factors'!$F$6:$M$17,5,TRUE)</f>
        <v>0.15498058252427183</v>
      </c>
      <c r="S8" s="10">
        <f>VLOOKUP(H8,'TOC Factors'!$F$6:$M$17,6,TRUE)</f>
        <v>3.162507954728643</v>
      </c>
      <c r="T8" s="11">
        <f>VLOOKUP(H8,'TOC Factors'!$F$6:$M$17,7,TRUE)</f>
        <v>904</v>
      </c>
      <c r="U8" s="11">
        <f>VLOOKUP(H8,'TOC Factors'!$F$6:$M$17,8,TRUE)</f>
        <v>133</v>
      </c>
    </row>
    <row r="9" spans="2:29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1"/>
        <v>21</v>
      </c>
      <c r="I9" s="16">
        <f t="shared" si="2"/>
        <v>14731.027967681792</v>
      </c>
      <c r="J9" s="72">
        <f t="shared" si="0"/>
        <v>823.86469819861316</v>
      </c>
      <c r="K9" s="72">
        <f t="shared" si="3"/>
        <v>823.86469819861316</v>
      </c>
      <c r="L9" s="72">
        <f t="shared" si="4"/>
        <v>0</v>
      </c>
      <c r="N9" s="8">
        <f>VLOOKUP(H9,'TOC Factors'!$F$6:$M$17,3,TRUE)</f>
        <v>7600</v>
      </c>
      <c r="O9" s="8">
        <f>IF(G9=1,Subsidy!$D$3,0)</f>
        <v>0</v>
      </c>
      <c r="P9" s="70">
        <f>IF(E9=1,Tax!$F$2,IF(E9=2,Tax!$F$3,"-"))</f>
        <v>0.6711260341147236</v>
      </c>
      <c r="Q9" s="9">
        <f>VLOOKUP(H9,'TOC Factors'!$F$6:$M$17,4,TRUE)</f>
        <v>12</v>
      </c>
      <c r="R9" s="10">
        <f>VLOOKUP(H9,'TOC Factors'!$F$6:$M$17,5,TRUE)</f>
        <v>0.15498058252427183</v>
      </c>
      <c r="S9" s="10">
        <f>VLOOKUP(H9,'TOC Factors'!$F$6:$M$17,6,TRUE)</f>
        <v>3.162507954728643</v>
      </c>
      <c r="T9" s="11">
        <f>VLOOKUP(H9,'TOC Factors'!$F$6:$M$17,7,TRUE)</f>
        <v>904</v>
      </c>
      <c r="U9" s="11">
        <f>VLOOKUP(H9,'TOC Factors'!$F$6:$M$17,8,TRUE)</f>
        <v>133</v>
      </c>
    </row>
    <row r="10" spans="2:29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1"/>
        <v>21</v>
      </c>
      <c r="I10" s="16">
        <f t="shared" si="2"/>
        <v>15028.109384711001</v>
      </c>
      <c r="J10" s="72">
        <f t="shared" si="0"/>
        <v>840.47962096694607</v>
      </c>
      <c r="K10" s="72">
        <f t="shared" si="3"/>
        <v>840.47962096694607</v>
      </c>
      <c r="L10" s="72">
        <f t="shared" si="4"/>
        <v>0</v>
      </c>
      <c r="N10" s="8">
        <f>VLOOKUP(H10,'TOC Factors'!$F$6:$M$17,3,TRUE)</f>
        <v>7600</v>
      </c>
      <c r="O10" s="8">
        <f>IF(G10=1,Subsidy!$D$3,0)</f>
        <v>0</v>
      </c>
      <c r="P10" s="70">
        <f>IF(E10=1,Tax!$F$2,IF(E10=2,Tax!$F$3,"-"))</f>
        <v>0.6711260341147236</v>
      </c>
      <c r="Q10" s="9">
        <f>VLOOKUP(H10,'TOC Factors'!$F$6:$M$17,4,TRUE)</f>
        <v>12</v>
      </c>
      <c r="R10" s="10">
        <f>VLOOKUP(H10,'TOC Factors'!$F$6:$M$17,5,TRUE)</f>
        <v>0.15498058252427183</v>
      </c>
      <c r="S10" s="10">
        <f>VLOOKUP(H10,'TOC Factors'!$F$6:$M$17,6,TRUE)</f>
        <v>3.162507954728643</v>
      </c>
      <c r="T10" s="11">
        <f>VLOOKUP(H10,'TOC Factors'!$F$6:$M$17,7,TRUE)</f>
        <v>904</v>
      </c>
      <c r="U10" s="11">
        <f>VLOOKUP(H10,'TOC Factors'!$F$6:$M$17,8,TRUE)</f>
        <v>133</v>
      </c>
    </row>
    <row r="11" spans="2:29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1"/>
        <v>21</v>
      </c>
      <c r="I11" s="16">
        <f t="shared" si="2"/>
        <v>11574.197638284651</v>
      </c>
      <c r="J11" s="72">
        <f t="shared" si="0"/>
        <v>647.31211325349818</v>
      </c>
      <c r="K11" s="72">
        <f t="shared" si="3"/>
        <v>647.31211325349818</v>
      </c>
      <c r="L11" s="72">
        <f t="shared" si="4"/>
        <v>0</v>
      </c>
      <c r="N11" s="8">
        <f>VLOOKUP(H11,'TOC Factors'!$F$6:$M$17,3,TRUE)</f>
        <v>7600</v>
      </c>
      <c r="O11" s="8">
        <f>IF(G11=1,Subsidy!$D$3,0)</f>
        <v>0</v>
      </c>
      <c r="P11" s="70">
        <f>IF(E11=1,Tax!$F$2,IF(E11=2,Tax!$F$3,"-"))</f>
        <v>0.6711260341147236</v>
      </c>
      <c r="Q11" s="9">
        <f>VLOOKUP(H11,'TOC Factors'!$F$6:$M$17,4,TRUE)</f>
        <v>12</v>
      </c>
      <c r="R11" s="10">
        <f>VLOOKUP(H11,'TOC Factors'!$F$6:$M$17,5,TRUE)</f>
        <v>0.15498058252427183</v>
      </c>
      <c r="S11" s="10">
        <f>VLOOKUP(H11,'TOC Factors'!$F$6:$M$17,6,TRUE)</f>
        <v>3.162507954728643</v>
      </c>
      <c r="T11" s="11">
        <f>VLOOKUP(H11,'TOC Factors'!$F$6:$M$17,7,TRUE)</f>
        <v>904</v>
      </c>
      <c r="U11" s="11">
        <f>VLOOKUP(H11,'TOC Factors'!$F$6:$M$17,8,TRUE)</f>
        <v>133</v>
      </c>
    </row>
    <row r="12" spans="2:29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72">
        <f t="shared" si="0"/>
        <v>320.57564791557684</v>
      </c>
      <c r="K12" s="72">
        <f t="shared" si="3"/>
        <v>320.57564791557684</v>
      </c>
      <c r="L12" s="72">
        <f t="shared" si="4"/>
        <v>0</v>
      </c>
      <c r="N12" s="8">
        <f>VLOOKUP(H12,'TOC Factors'!$F$6:$M$17,3,TRUE)</f>
        <v>7600</v>
      </c>
      <c r="O12" s="8">
        <f>IF(G12=1,Subsidy!$D$3,0)</f>
        <v>0</v>
      </c>
      <c r="P12" s="70">
        <f>IF(E12=1,Tax!$F$2,IF(E12=2,Tax!$F$3,"-"))</f>
        <v>0.6711260341147236</v>
      </c>
      <c r="Q12" s="9">
        <f>VLOOKUP(H12,'TOC Factors'!$F$6:$M$17,4,TRUE)</f>
        <v>12</v>
      </c>
      <c r="R12" s="10">
        <f>VLOOKUP(H12,'TOC Factors'!$F$6:$M$17,5,TRUE)</f>
        <v>0.15498058252427183</v>
      </c>
      <c r="S12" s="10">
        <f>VLOOKUP(H12,'TOC Factors'!$F$6:$M$17,6,TRUE)</f>
        <v>3.162507954728643</v>
      </c>
      <c r="T12" s="11">
        <f>VLOOKUP(H12,'TOC Factors'!$F$6:$M$17,7,TRUE)</f>
        <v>904</v>
      </c>
      <c r="U12" s="11">
        <f>VLOOKUP(H12,'TOC Factors'!$F$6:$M$17,8,TRUE)</f>
        <v>133</v>
      </c>
    </row>
    <row r="13" spans="2:29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72">
        <f t="shared" si="0"/>
        <v>605.09985681275464</v>
      </c>
      <c r="K13" s="72">
        <f t="shared" si="3"/>
        <v>605.09985681275464</v>
      </c>
      <c r="L13" s="72">
        <f t="shared" si="4"/>
        <v>0</v>
      </c>
      <c r="N13" s="8">
        <f>VLOOKUP(H13,'TOC Factors'!$F$6:$M$17,3,TRUE)</f>
        <v>7600</v>
      </c>
      <c r="O13" s="8">
        <f>IF(G13=1,Subsidy!$D$3,0)</f>
        <v>0</v>
      </c>
      <c r="P13" s="70">
        <f>IF(E13=1,Tax!$F$2,IF(E13=2,Tax!$F$3,"-"))</f>
        <v>0.6711260341147236</v>
      </c>
      <c r="Q13" s="9">
        <f>VLOOKUP(H13,'TOC Factors'!$F$6:$M$17,4,TRUE)</f>
        <v>12</v>
      </c>
      <c r="R13" s="10">
        <f>VLOOKUP(H13,'TOC Factors'!$F$6:$M$17,5,TRUE)</f>
        <v>0.15498058252427183</v>
      </c>
      <c r="S13" s="10">
        <f>VLOOKUP(H13,'TOC Factors'!$F$6:$M$17,6,TRUE)</f>
        <v>3.162507954728643</v>
      </c>
      <c r="T13" s="11">
        <f>VLOOKUP(H13,'TOC Factors'!$F$6:$M$17,7,TRUE)</f>
        <v>904</v>
      </c>
      <c r="U13" s="11">
        <f>VLOOKUP(H13,'TOC Factors'!$F$6:$M$17,8,TRUE)</f>
        <v>133</v>
      </c>
    </row>
    <row r="14" spans="2:29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72">
        <f t="shared" si="0"/>
        <v>349.24831549073912</v>
      </c>
      <c r="K14" s="72">
        <f t="shared" si="3"/>
        <v>349.24831549073912</v>
      </c>
      <c r="L14" s="72">
        <f t="shared" si="4"/>
        <v>0</v>
      </c>
      <c r="N14" s="8">
        <f>VLOOKUP(H14,'TOC Factors'!$F$6:$M$17,3,TRUE)</f>
        <v>7600</v>
      </c>
      <c r="O14" s="8">
        <f>IF(G14=1,Subsidy!$D$3,0)</f>
        <v>0</v>
      </c>
      <c r="P14" s="70">
        <f>IF(E14=1,Tax!$F$2,IF(E14=2,Tax!$F$3,"-"))</f>
        <v>0.6711260341147236</v>
      </c>
      <c r="Q14" s="9">
        <f>VLOOKUP(H14,'TOC Factors'!$F$6:$M$17,4,TRUE)</f>
        <v>12</v>
      </c>
      <c r="R14" s="10">
        <f>VLOOKUP(H14,'TOC Factors'!$F$6:$M$17,5,TRUE)</f>
        <v>0.15498058252427183</v>
      </c>
      <c r="S14" s="10">
        <f>VLOOKUP(H14,'TOC Factors'!$F$6:$M$17,6,TRUE)</f>
        <v>3.162507954728643</v>
      </c>
      <c r="T14" s="11">
        <f>VLOOKUP(H14,'TOC Factors'!$F$6:$M$17,7,TRUE)</f>
        <v>904</v>
      </c>
      <c r="U14" s="11">
        <f>VLOOKUP(H14,'TOC Factors'!$F$6:$M$17,8,TRUE)</f>
        <v>133</v>
      </c>
    </row>
    <row r="15" spans="2:29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1"/>
        <v>21</v>
      </c>
      <c r="I15" s="16">
        <f t="shared" si="2"/>
        <v>8773.0665009322565</v>
      </c>
      <c r="J15" s="72">
        <f t="shared" si="0"/>
        <v>490.65277731628339</v>
      </c>
      <c r="K15" s="72">
        <f t="shared" si="3"/>
        <v>490.65277731628339</v>
      </c>
      <c r="L15" s="72">
        <f t="shared" si="4"/>
        <v>0</v>
      </c>
      <c r="N15" s="8">
        <f>VLOOKUP(H15,'TOC Factors'!$F$6:$M$17,3,TRUE)</f>
        <v>7600</v>
      </c>
      <c r="O15" s="8">
        <f>IF(G15=1,Subsidy!$D$3,0)</f>
        <v>0</v>
      </c>
      <c r="P15" s="70">
        <f>IF(E15=1,Tax!$F$2,IF(E15=2,Tax!$F$3,"-"))</f>
        <v>0.6711260341147236</v>
      </c>
      <c r="Q15" s="9">
        <f>VLOOKUP(H15,'TOC Factors'!$F$6:$M$17,4,TRUE)</f>
        <v>12</v>
      </c>
      <c r="R15" s="10">
        <f>VLOOKUP(H15,'TOC Factors'!$F$6:$M$17,5,TRUE)</f>
        <v>0.15498058252427183</v>
      </c>
      <c r="S15" s="10">
        <f>VLOOKUP(H15,'TOC Factors'!$F$6:$M$17,6,TRUE)</f>
        <v>3.162507954728643</v>
      </c>
      <c r="T15" s="11">
        <f>VLOOKUP(H15,'TOC Factors'!$F$6:$M$17,7,TRUE)</f>
        <v>904</v>
      </c>
      <c r="U15" s="11">
        <f>VLOOKUP(H15,'TOC Factors'!$F$6:$M$17,8,TRUE)</f>
        <v>133</v>
      </c>
    </row>
    <row r="16" spans="2:29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1"/>
        <v>21</v>
      </c>
      <c r="I16" s="16">
        <f t="shared" si="2"/>
        <v>12669.06152889994</v>
      </c>
      <c r="J16" s="72">
        <f t="shared" si="0"/>
        <v>708.5447516538361</v>
      </c>
      <c r="K16" s="72">
        <f t="shared" si="3"/>
        <v>708.5447516538361</v>
      </c>
      <c r="L16" s="72">
        <f t="shared" si="4"/>
        <v>0</v>
      </c>
      <c r="N16" s="8">
        <f>VLOOKUP(H16,'TOC Factors'!$F$6:$M$17,3,TRUE)</f>
        <v>7600</v>
      </c>
      <c r="O16" s="8">
        <f>IF(G16=1,Subsidy!$D$3,0)</f>
        <v>0</v>
      </c>
      <c r="P16" s="70">
        <f>IF(E16=1,Tax!$F$2,IF(E16=2,Tax!$F$3,"-"))</f>
        <v>0.6711260341147236</v>
      </c>
      <c r="Q16" s="9">
        <f>VLOOKUP(H16,'TOC Factors'!$F$6:$M$17,4,TRUE)</f>
        <v>12</v>
      </c>
      <c r="R16" s="10">
        <f>VLOOKUP(H16,'TOC Factors'!$F$6:$M$17,5,TRUE)</f>
        <v>0.15498058252427183</v>
      </c>
      <c r="S16" s="10">
        <f>VLOOKUP(H16,'TOC Factors'!$F$6:$M$17,6,TRUE)</f>
        <v>3.162507954728643</v>
      </c>
      <c r="T16" s="11">
        <f>VLOOKUP(H16,'TOC Factors'!$F$6:$M$17,7,TRUE)</f>
        <v>904</v>
      </c>
      <c r="U16" s="11">
        <f>VLOOKUP(H16,'TOC Factors'!$F$6:$M$17,8,TRUE)</f>
        <v>133</v>
      </c>
    </row>
    <row r="17" spans="2:2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1"/>
        <v>21</v>
      </c>
      <c r="I17" s="16">
        <f t="shared" si="2"/>
        <v>8714.9931634555614</v>
      </c>
      <c r="J17" s="72">
        <f t="shared" si="0"/>
        <v>487.40489992723838</v>
      </c>
      <c r="K17" s="72">
        <f t="shared" si="3"/>
        <v>487.40489992723838</v>
      </c>
      <c r="L17" s="72">
        <f t="shared" si="4"/>
        <v>0</v>
      </c>
      <c r="N17" s="8">
        <f>VLOOKUP(H17,'TOC Factors'!$F$6:$M$17,3,TRUE)</f>
        <v>7600</v>
      </c>
      <c r="O17" s="8">
        <f>IF(G17=1,Subsidy!$D$3,0)</f>
        <v>0</v>
      </c>
      <c r="P17" s="70">
        <f>IF(E17=1,Tax!$F$2,IF(E17=2,Tax!$F$3,"-"))</f>
        <v>0.6711260341147236</v>
      </c>
      <c r="Q17" s="9">
        <f>VLOOKUP(H17,'TOC Factors'!$F$6:$M$17,4,TRUE)</f>
        <v>12</v>
      </c>
      <c r="R17" s="10">
        <f>VLOOKUP(H17,'TOC Factors'!$F$6:$M$17,5,TRUE)</f>
        <v>0.15498058252427183</v>
      </c>
      <c r="S17" s="10">
        <f>VLOOKUP(H17,'TOC Factors'!$F$6:$M$17,6,TRUE)</f>
        <v>3.162507954728643</v>
      </c>
      <c r="T17" s="11">
        <f>VLOOKUP(H17,'TOC Factors'!$F$6:$M$17,7,TRUE)</f>
        <v>904</v>
      </c>
      <c r="U17" s="11">
        <f>VLOOKUP(H17,'TOC Factors'!$F$6:$M$17,8,TRUE)</f>
        <v>133</v>
      </c>
    </row>
    <row r="18" spans="2:2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1"/>
        <v>21</v>
      </c>
      <c r="I18" s="16">
        <f t="shared" si="2"/>
        <v>927.17712865133626</v>
      </c>
      <c r="J18" s="72">
        <f t="shared" si="0"/>
        <v>51.854392439470686</v>
      </c>
      <c r="K18" s="72">
        <f t="shared" si="3"/>
        <v>51.854392439470686</v>
      </c>
      <c r="L18" s="72">
        <f t="shared" si="4"/>
        <v>0</v>
      </c>
      <c r="N18" s="8">
        <f>VLOOKUP(H18,'TOC Factors'!$F$6:$M$17,3,TRUE)</f>
        <v>7600</v>
      </c>
      <c r="O18" s="8">
        <f>IF(G18=1,Subsidy!$D$3,0)</f>
        <v>0</v>
      </c>
      <c r="P18" s="70">
        <f>IF(E18=1,Tax!$F$2,IF(E18=2,Tax!$F$3,"-"))</f>
        <v>0.6711260341147236</v>
      </c>
      <c r="Q18" s="9">
        <f>VLOOKUP(H18,'TOC Factors'!$F$6:$M$17,4,TRUE)</f>
        <v>12</v>
      </c>
      <c r="R18" s="10">
        <f>VLOOKUP(H18,'TOC Factors'!$F$6:$M$17,5,TRUE)</f>
        <v>0.15498058252427183</v>
      </c>
      <c r="S18" s="10">
        <f>VLOOKUP(H18,'TOC Factors'!$F$6:$M$17,6,TRUE)</f>
        <v>3.162507954728643</v>
      </c>
      <c r="T18" s="11">
        <f>VLOOKUP(H18,'TOC Factors'!$F$6:$M$17,7,TRUE)</f>
        <v>904</v>
      </c>
      <c r="U18" s="11">
        <f>VLOOKUP(H18,'TOC Factors'!$F$6:$M$17,8,TRUE)</f>
        <v>133</v>
      </c>
    </row>
    <row r="19" spans="2:2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0</v>
      </c>
      <c r="H19" s="14" t="str">
        <f t="shared" si="1"/>
        <v>22</v>
      </c>
      <c r="I19" s="16">
        <f t="shared" si="2"/>
        <v>12059.47296457427</v>
      </c>
      <c r="J19" s="72">
        <f t="shared" si="0"/>
        <v>117.54531160544498</v>
      </c>
      <c r="K19" s="72">
        <f t="shared" si="3"/>
        <v>117.54531160544498</v>
      </c>
      <c r="L19" s="72">
        <f t="shared" si="4"/>
        <v>0</v>
      </c>
      <c r="N19" s="8">
        <f>VLOOKUP(H19,'TOC Factors'!$F$6:$M$17,3,TRUE)</f>
        <v>13600</v>
      </c>
      <c r="O19" s="8">
        <f>IF(G19=1,Subsidy!$D$3,0)</f>
        <v>0</v>
      </c>
      <c r="P19" s="70">
        <f>IF(E19=1,Tax!$F$2,IF(E19=2,Tax!$F$3,"-"))</f>
        <v>0.28334921587437017</v>
      </c>
      <c r="Q19" s="9">
        <f>VLOOKUP(H19,'TOC Factors'!$F$6:$M$17,4,TRUE)</f>
        <v>29.07</v>
      </c>
      <c r="R19" s="10">
        <f>VLOOKUP(H19,'TOC Factors'!$F$6:$M$17,5,TRUE)</f>
        <v>6.4307634832635505E-2</v>
      </c>
      <c r="S19" s="10">
        <f>VLOOKUP(H19,'TOC Factors'!$F$6:$M$17,6,TRUE)</f>
        <v>6.2966492416526707</v>
      </c>
      <c r="T19" s="11">
        <f>VLOOKUP(H19,'TOC Factors'!$F$6:$M$17,7,TRUE)</f>
        <v>904</v>
      </c>
      <c r="U19" s="11">
        <f>VLOOKUP(H19,'TOC Factors'!$F$6:$M$17,8,TRUE)</f>
        <v>233</v>
      </c>
    </row>
    <row r="20" spans="2:2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0</v>
      </c>
      <c r="H20" s="14" t="str">
        <f t="shared" si="1"/>
        <v>22</v>
      </c>
      <c r="I20" s="16">
        <f t="shared" si="2"/>
        <v>3923.3983840894966</v>
      </c>
      <c r="J20" s="72">
        <f t="shared" si="0"/>
        <v>38.241893900740621</v>
      </c>
      <c r="K20" s="72">
        <f t="shared" si="3"/>
        <v>38.241893900740621</v>
      </c>
      <c r="L20" s="72">
        <f t="shared" si="4"/>
        <v>0</v>
      </c>
      <c r="N20" s="8">
        <f>VLOOKUP(H20,'TOC Factors'!$F$6:$M$17,3,TRUE)</f>
        <v>13600</v>
      </c>
      <c r="O20" s="8">
        <f>IF(G20=1,Subsidy!$D$3,0)</f>
        <v>0</v>
      </c>
      <c r="P20" s="70">
        <f>IF(E20=1,Tax!$F$2,IF(E20=2,Tax!$F$3,"-"))</f>
        <v>0.28334921587437017</v>
      </c>
      <c r="Q20" s="9">
        <f>VLOOKUP(H20,'TOC Factors'!$F$6:$M$17,4,TRUE)</f>
        <v>29.07</v>
      </c>
      <c r="R20" s="10">
        <f>VLOOKUP(H20,'TOC Factors'!$F$6:$M$17,5,TRUE)</f>
        <v>6.4307634832635505E-2</v>
      </c>
      <c r="S20" s="10">
        <f>VLOOKUP(H20,'TOC Factors'!$F$6:$M$17,6,TRUE)</f>
        <v>6.2966492416526707</v>
      </c>
      <c r="T20" s="11">
        <f>VLOOKUP(H20,'TOC Factors'!$F$6:$M$17,7,TRUE)</f>
        <v>904</v>
      </c>
      <c r="U20" s="11">
        <f>VLOOKUP(H20,'TOC Factors'!$F$6:$M$17,8,TRUE)</f>
        <v>233</v>
      </c>
    </row>
    <row r="21" spans="2:2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0</v>
      </c>
      <c r="H21" s="14" t="str">
        <f t="shared" si="1"/>
        <v>22</v>
      </c>
      <c r="I21" s="16">
        <f t="shared" si="2"/>
        <v>12756.715972653823</v>
      </c>
      <c r="J21" s="72">
        <f t="shared" si="0"/>
        <v>124.34143336716595</v>
      </c>
      <c r="K21" s="72">
        <f t="shared" si="3"/>
        <v>124.34143336716595</v>
      </c>
      <c r="L21" s="72">
        <f t="shared" si="4"/>
        <v>0</v>
      </c>
      <c r="N21" s="8">
        <f>VLOOKUP(H21,'TOC Factors'!$F$6:$M$17,3,TRUE)</f>
        <v>13600</v>
      </c>
      <c r="O21" s="8">
        <f>IF(G21=1,Subsidy!$D$3,0)</f>
        <v>0</v>
      </c>
      <c r="P21" s="70">
        <f>IF(E21=1,Tax!$F$2,IF(E21=2,Tax!$F$3,"-"))</f>
        <v>0.28334921587437017</v>
      </c>
      <c r="Q21" s="9">
        <f>VLOOKUP(H21,'TOC Factors'!$F$6:$M$17,4,TRUE)</f>
        <v>29.07</v>
      </c>
      <c r="R21" s="10">
        <f>VLOOKUP(H21,'TOC Factors'!$F$6:$M$17,5,TRUE)</f>
        <v>6.4307634832635505E-2</v>
      </c>
      <c r="S21" s="10">
        <f>VLOOKUP(H21,'TOC Factors'!$F$6:$M$17,6,TRUE)</f>
        <v>6.2966492416526707</v>
      </c>
      <c r="T21" s="11">
        <f>VLOOKUP(H21,'TOC Factors'!$F$6:$M$17,7,TRUE)</f>
        <v>904</v>
      </c>
      <c r="U21" s="11">
        <f>VLOOKUP(H21,'TOC Factors'!$F$6:$M$17,8,TRUE)</f>
        <v>233</v>
      </c>
    </row>
    <row r="22" spans="2:2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0</v>
      </c>
      <c r="H22" s="14" t="str">
        <f t="shared" si="1"/>
        <v>22</v>
      </c>
      <c r="I22" s="16">
        <f t="shared" si="2"/>
        <v>4477.454319453077</v>
      </c>
      <c r="J22" s="72">
        <f t="shared" si="0"/>
        <v>43.642351927428308</v>
      </c>
      <c r="K22" s="72">
        <f t="shared" si="3"/>
        <v>43.642351927428308</v>
      </c>
      <c r="L22" s="72">
        <f t="shared" si="4"/>
        <v>0</v>
      </c>
      <c r="N22" s="8">
        <f>VLOOKUP(H22,'TOC Factors'!$F$6:$M$17,3,TRUE)</f>
        <v>13600</v>
      </c>
      <c r="O22" s="8">
        <f>IF(G22=1,Subsidy!$D$3,0)</f>
        <v>0</v>
      </c>
      <c r="P22" s="70">
        <f>IF(E22=1,Tax!$F$2,IF(E22=2,Tax!$F$3,"-"))</f>
        <v>0.28334921587437017</v>
      </c>
      <c r="Q22" s="9">
        <f>VLOOKUP(H22,'TOC Factors'!$F$6:$M$17,4,TRUE)</f>
        <v>29.07</v>
      </c>
      <c r="R22" s="10">
        <f>VLOOKUP(H22,'TOC Factors'!$F$6:$M$17,5,TRUE)</f>
        <v>6.4307634832635505E-2</v>
      </c>
      <c r="S22" s="10">
        <f>VLOOKUP(H22,'TOC Factors'!$F$6:$M$17,6,TRUE)</f>
        <v>6.2966492416526707</v>
      </c>
      <c r="T22" s="11">
        <f>VLOOKUP(H22,'TOC Factors'!$F$6:$M$17,7,TRUE)</f>
        <v>904</v>
      </c>
      <c r="U22" s="11">
        <f>VLOOKUP(H22,'TOC Factors'!$F$6:$M$17,8,TRUE)</f>
        <v>233</v>
      </c>
    </row>
    <row r="23" spans="2:2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1"/>
        <v>22</v>
      </c>
      <c r="I23" s="16">
        <f t="shared" si="2"/>
        <v>9621.3001864512116</v>
      </c>
      <c r="J23" s="72">
        <f t="shared" si="0"/>
        <v>93.780112264289031</v>
      </c>
      <c r="K23" s="72">
        <f t="shared" si="3"/>
        <v>93.780112264289031</v>
      </c>
      <c r="L23" s="72">
        <f t="shared" si="4"/>
        <v>0</v>
      </c>
      <c r="N23" s="8">
        <f>VLOOKUP(H23,'TOC Factors'!$F$6:$M$17,3,TRUE)</f>
        <v>13600</v>
      </c>
      <c r="O23" s="8">
        <f>IF(G23=1,Subsidy!$D$3,0)</f>
        <v>0</v>
      </c>
      <c r="P23" s="70">
        <f>IF(E23=1,Tax!$F$2,IF(E23=2,Tax!$F$3,"-"))</f>
        <v>0.28334921587437017</v>
      </c>
      <c r="Q23" s="9">
        <f>VLOOKUP(H23,'TOC Factors'!$F$6:$M$17,4,TRUE)</f>
        <v>29.07</v>
      </c>
      <c r="R23" s="10">
        <f>VLOOKUP(H23,'TOC Factors'!$F$6:$M$17,5,TRUE)</f>
        <v>6.4307634832635505E-2</v>
      </c>
      <c r="S23" s="10">
        <f>VLOOKUP(H23,'TOC Factors'!$F$6:$M$17,6,TRUE)</f>
        <v>6.2966492416526707</v>
      </c>
      <c r="T23" s="11">
        <f>VLOOKUP(H23,'TOC Factors'!$F$6:$M$17,7,TRUE)</f>
        <v>904</v>
      </c>
      <c r="U23" s="11">
        <f>VLOOKUP(H23,'TOC Factors'!$F$6:$M$17,8,TRUE)</f>
        <v>233</v>
      </c>
    </row>
    <row r="24" spans="2:2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1"/>
        <v>22</v>
      </c>
      <c r="I24" s="16">
        <f t="shared" si="2"/>
        <v>9071.2367930391538</v>
      </c>
      <c r="J24" s="72">
        <f t="shared" si="0"/>
        <v>88.418570083191625</v>
      </c>
      <c r="K24" s="72">
        <f t="shared" si="3"/>
        <v>88.418570083191625</v>
      </c>
      <c r="L24" s="72">
        <f t="shared" si="4"/>
        <v>0</v>
      </c>
      <c r="N24" s="8">
        <f>VLOOKUP(H24,'TOC Factors'!$F$6:$M$17,3,TRUE)</f>
        <v>13600</v>
      </c>
      <c r="O24" s="8">
        <f>IF(G24=1,Subsidy!$D$3,0)</f>
        <v>0</v>
      </c>
      <c r="P24" s="70">
        <f>IF(E24=1,Tax!$F$2,IF(E24=2,Tax!$F$3,"-"))</f>
        <v>0.28334921587437017</v>
      </c>
      <c r="Q24" s="9">
        <f>VLOOKUP(H24,'TOC Factors'!$F$6:$M$17,4,TRUE)</f>
        <v>29.07</v>
      </c>
      <c r="R24" s="10">
        <f>VLOOKUP(H24,'TOC Factors'!$F$6:$M$17,5,TRUE)</f>
        <v>6.4307634832635505E-2</v>
      </c>
      <c r="S24" s="10">
        <f>VLOOKUP(H24,'TOC Factors'!$F$6:$M$17,6,TRUE)</f>
        <v>6.2966492416526707</v>
      </c>
      <c r="T24" s="11">
        <f>VLOOKUP(H24,'TOC Factors'!$F$6:$M$17,7,TRUE)</f>
        <v>904</v>
      </c>
      <c r="U24" s="11">
        <f>VLOOKUP(H24,'TOC Factors'!$F$6:$M$17,8,TRUE)</f>
        <v>233</v>
      </c>
    </row>
    <row r="25" spans="2:2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1"/>
        <v>22</v>
      </c>
      <c r="I25" s="16">
        <f t="shared" si="2"/>
        <v>2673.5512740832819</v>
      </c>
      <c r="J25" s="72">
        <f t="shared" si="0"/>
        <v>26.059465328910257</v>
      </c>
      <c r="K25" s="72">
        <f t="shared" si="3"/>
        <v>26.059465328910257</v>
      </c>
      <c r="L25" s="72">
        <f t="shared" si="4"/>
        <v>0</v>
      </c>
      <c r="N25" s="8">
        <f>VLOOKUP(H25,'TOC Factors'!$F$6:$M$17,3,TRUE)</f>
        <v>13600</v>
      </c>
      <c r="O25" s="8">
        <f>IF(G25=1,Subsidy!$D$3,0)</f>
        <v>0</v>
      </c>
      <c r="P25" s="70">
        <f>IF(E25=1,Tax!$F$2,IF(E25=2,Tax!$F$3,"-"))</f>
        <v>0.28334921587437017</v>
      </c>
      <c r="Q25" s="9">
        <f>VLOOKUP(H25,'TOC Factors'!$F$6:$M$17,4,TRUE)</f>
        <v>29.07</v>
      </c>
      <c r="R25" s="10">
        <f>VLOOKUP(H25,'TOC Factors'!$F$6:$M$17,5,TRUE)</f>
        <v>6.4307634832635505E-2</v>
      </c>
      <c r="S25" s="10">
        <f>VLOOKUP(H25,'TOC Factors'!$F$6:$M$17,6,TRUE)</f>
        <v>6.2966492416526707</v>
      </c>
      <c r="T25" s="11">
        <f>VLOOKUP(H25,'TOC Factors'!$F$6:$M$17,7,TRUE)</f>
        <v>904</v>
      </c>
      <c r="U25" s="11">
        <f>VLOOKUP(H25,'TOC Factors'!$F$6:$M$17,8,TRUE)</f>
        <v>233</v>
      </c>
    </row>
    <row r="26" spans="2:2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0</v>
      </c>
      <c r="H26" s="14" t="str">
        <f t="shared" si="1"/>
        <v>22</v>
      </c>
      <c r="I26" s="16">
        <f t="shared" si="2"/>
        <v>5881.5587321317598</v>
      </c>
      <c r="J26" s="72">
        <f t="shared" si="0"/>
        <v>57.328347260701371</v>
      </c>
      <c r="K26" s="72">
        <f t="shared" si="3"/>
        <v>57.328347260701371</v>
      </c>
      <c r="L26" s="72">
        <f t="shared" si="4"/>
        <v>0</v>
      </c>
      <c r="N26" s="8">
        <f>VLOOKUP(H26,'TOC Factors'!$F$6:$M$17,3,TRUE)</f>
        <v>13600</v>
      </c>
      <c r="O26" s="8">
        <f>IF(G26=1,Subsidy!$D$3,0)</f>
        <v>0</v>
      </c>
      <c r="P26" s="70">
        <f>IF(E26=1,Tax!$F$2,IF(E26=2,Tax!$F$3,"-"))</f>
        <v>0.28334921587437017</v>
      </c>
      <c r="Q26" s="9">
        <f>VLOOKUP(H26,'TOC Factors'!$F$6:$M$17,4,TRUE)</f>
        <v>29.07</v>
      </c>
      <c r="R26" s="10">
        <f>VLOOKUP(H26,'TOC Factors'!$F$6:$M$17,5,TRUE)</f>
        <v>6.4307634832635505E-2</v>
      </c>
      <c r="S26" s="10">
        <f>VLOOKUP(H26,'TOC Factors'!$F$6:$M$17,6,TRUE)</f>
        <v>6.2966492416526707</v>
      </c>
      <c r="T26" s="11">
        <f>VLOOKUP(H26,'TOC Factors'!$F$6:$M$17,7,TRUE)</f>
        <v>904</v>
      </c>
      <c r="U26" s="11">
        <f>VLOOKUP(H26,'TOC Factors'!$F$6:$M$17,8,TRUE)</f>
        <v>233</v>
      </c>
    </row>
    <row r="27" spans="2:2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0</v>
      </c>
      <c r="H27" s="14" t="str">
        <f t="shared" si="1"/>
        <v>22</v>
      </c>
      <c r="I27" s="16">
        <f t="shared" si="2"/>
        <v>10798.011187072718</v>
      </c>
      <c r="J27" s="72">
        <f t="shared" si="0"/>
        <v>105.24967330098835</v>
      </c>
      <c r="K27" s="72">
        <f t="shared" si="3"/>
        <v>105.24967330098835</v>
      </c>
      <c r="L27" s="72">
        <f t="shared" si="4"/>
        <v>0</v>
      </c>
      <c r="N27" s="8">
        <f>VLOOKUP(H27,'TOC Factors'!$F$6:$M$17,3,TRUE)</f>
        <v>13600</v>
      </c>
      <c r="O27" s="8">
        <f>IF(G27=1,Subsidy!$D$3,0)</f>
        <v>0</v>
      </c>
      <c r="P27" s="70">
        <f>IF(E27=1,Tax!$F$2,IF(E27=2,Tax!$F$3,"-"))</f>
        <v>0.28334921587437017</v>
      </c>
      <c r="Q27" s="9">
        <f>VLOOKUP(H27,'TOC Factors'!$F$6:$M$17,4,TRUE)</f>
        <v>29.07</v>
      </c>
      <c r="R27" s="10">
        <f>VLOOKUP(H27,'TOC Factors'!$F$6:$M$17,5,TRUE)</f>
        <v>6.4307634832635505E-2</v>
      </c>
      <c r="S27" s="10">
        <f>VLOOKUP(H27,'TOC Factors'!$F$6:$M$17,6,TRUE)</f>
        <v>6.2966492416526707</v>
      </c>
      <c r="T27" s="11">
        <f>VLOOKUP(H27,'TOC Factors'!$F$6:$M$17,7,TRUE)</f>
        <v>904</v>
      </c>
      <c r="U27" s="11">
        <f>VLOOKUP(H27,'TOC Factors'!$F$6:$M$17,8,TRUE)</f>
        <v>233</v>
      </c>
    </row>
    <row r="28" spans="2:2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72" t="e">
        <f t="shared" si="0"/>
        <v>#N/A</v>
      </c>
      <c r="K28" s="72" t="e">
        <f t="shared" si="3"/>
        <v>#N/A</v>
      </c>
      <c r="L28" s="72">
        <f t="shared" si="4"/>
        <v>0</v>
      </c>
      <c r="N28" s="8" t="e">
        <f>VLOOKUP(H28,'TOC Factors'!$F$6:$M$17,3,TRUE)</f>
        <v>#N/A</v>
      </c>
      <c r="O28" s="8">
        <f>IF(G28=1,Subsidy!$D$3,0)</f>
        <v>0</v>
      </c>
      <c r="P28" s="70" t="str">
        <f>IF(E28=1,Tax!$F$2,IF(E28=2,Tax!$F$3,"-"))</f>
        <v>-</v>
      </c>
      <c r="Q28" s="9" t="e">
        <f>VLOOKUP(H28,'TOC Factors'!$F$6:$M$17,4,TRUE)</f>
        <v>#N/A</v>
      </c>
      <c r="R28" s="10" t="e">
        <f>VLOOKUP(H28,'TOC Factors'!$F$6:$M$17,5,TRUE)</f>
        <v>#N/A</v>
      </c>
      <c r="S28" s="10" t="e">
        <f>VLOOKUP(H28,'TOC Factors'!$F$6:$M$17,6,TRUE)</f>
        <v>#N/A</v>
      </c>
      <c r="T28" s="11" t="e">
        <f>VLOOKUP(H28,'TOC Factors'!$F$6:$M$17,7,TRUE)</f>
        <v>#N/A</v>
      </c>
      <c r="U28" s="11" t="e">
        <f>VLOOKUP(H28,'TOC Factors'!$F$6:$M$17,8,TRUE)</f>
        <v>#N/A</v>
      </c>
    </row>
    <row r="29" spans="2:2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72" t="e">
        <f t="shared" si="0"/>
        <v>#N/A</v>
      </c>
      <c r="K29" s="72" t="e">
        <f t="shared" si="3"/>
        <v>#N/A</v>
      </c>
      <c r="L29" s="72">
        <f t="shared" si="4"/>
        <v>0</v>
      </c>
      <c r="N29" s="8" t="e">
        <f>VLOOKUP(H29,'TOC Factors'!$F$6:$M$17,3,TRUE)</f>
        <v>#N/A</v>
      </c>
      <c r="O29" s="8">
        <f>IF(G29=1,Subsidy!$D$3,0)</f>
        <v>0</v>
      </c>
      <c r="P29" s="70" t="str">
        <f>IF(E29=1,Tax!$F$2,IF(E29=2,Tax!$F$3,"-"))</f>
        <v>-</v>
      </c>
      <c r="Q29" s="9" t="e">
        <f>VLOOKUP(H29,'TOC Factors'!$F$6:$M$17,4,TRUE)</f>
        <v>#N/A</v>
      </c>
      <c r="R29" s="10" t="e">
        <f>VLOOKUP(H29,'TOC Factors'!$F$6:$M$17,5,TRUE)</f>
        <v>#N/A</v>
      </c>
      <c r="S29" s="10" t="e">
        <f>VLOOKUP(H29,'TOC Factors'!$F$6:$M$17,6,TRUE)</f>
        <v>#N/A</v>
      </c>
      <c r="T29" s="11" t="e">
        <f>VLOOKUP(H29,'TOC Factors'!$F$6:$M$17,7,TRUE)</f>
        <v>#N/A</v>
      </c>
      <c r="U29" s="11" t="e">
        <f>VLOOKUP(H29,'TOC Factors'!$F$6:$M$17,8,TRUE)</f>
        <v>#N/A</v>
      </c>
    </row>
    <row r="30" spans="2:2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72" t="e">
        <f t="shared" si="0"/>
        <v>#N/A</v>
      </c>
      <c r="K30" s="72" t="e">
        <f t="shared" si="3"/>
        <v>#N/A</v>
      </c>
      <c r="L30" s="72">
        <f t="shared" si="4"/>
        <v>0</v>
      </c>
      <c r="N30" s="8" t="e">
        <f>VLOOKUP(H30,'TOC Factors'!$F$6:$M$17,3,TRUE)</f>
        <v>#N/A</v>
      </c>
      <c r="O30" s="8">
        <f>IF(G30=1,Subsidy!$D$3,0)</f>
        <v>0</v>
      </c>
      <c r="P30" s="70" t="str">
        <f>IF(E30=1,Tax!$F$2,IF(E30=2,Tax!$F$3,"-"))</f>
        <v>-</v>
      </c>
      <c r="Q30" s="9" t="e">
        <f>VLOOKUP(H30,'TOC Factors'!$F$6:$M$17,4,TRUE)</f>
        <v>#N/A</v>
      </c>
      <c r="R30" s="10" t="e">
        <f>VLOOKUP(H30,'TOC Factors'!$F$6:$M$17,5,TRUE)</f>
        <v>#N/A</v>
      </c>
      <c r="S30" s="10" t="e">
        <f>VLOOKUP(H30,'TOC Factors'!$F$6:$M$17,6,TRUE)</f>
        <v>#N/A</v>
      </c>
      <c r="T30" s="11" t="e">
        <f>VLOOKUP(H30,'TOC Factors'!$F$6:$M$17,7,TRUE)</f>
        <v>#N/A</v>
      </c>
      <c r="U30" s="11" t="e">
        <f>VLOOKUP(H30,'TOC Factors'!$F$6:$M$17,8,TRUE)</f>
        <v>#N/A</v>
      </c>
    </row>
    <row r="31" spans="2:2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72" t="e">
        <f t="shared" si="0"/>
        <v>#N/A</v>
      </c>
      <c r="K31" s="72" t="e">
        <f t="shared" si="3"/>
        <v>#N/A</v>
      </c>
      <c r="L31" s="72">
        <f t="shared" si="4"/>
        <v>0</v>
      </c>
      <c r="N31" s="8" t="e">
        <f>VLOOKUP(H31,'TOC Factors'!$F$6:$M$17,3,TRUE)</f>
        <v>#N/A</v>
      </c>
      <c r="O31" s="8">
        <f>IF(G31=1,Subsidy!$D$3,0)</f>
        <v>0</v>
      </c>
      <c r="P31" s="70" t="str">
        <f>IF(E31=1,Tax!$F$2,IF(E31=2,Tax!$F$3,"-"))</f>
        <v>-</v>
      </c>
      <c r="Q31" s="9" t="e">
        <f>VLOOKUP(H31,'TOC Factors'!$F$6:$M$17,4,TRUE)</f>
        <v>#N/A</v>
      </c>
      <c r="R31" s="10" t="e">
        <f>VLOOKUP(H31,'TOC Factors'!$F$6:$M$17,5,TRUE)</f>
        <v>#N/A</v>
      </c>
      <c r="S31" s="10" t="e">
        <f>VLOOKUP(H31,'TOC Factors'!$F$6:$M$17,6,TRUE)</f>
        <v>#N/A</v>
      </c>
      <c r="T31" s="11" t="e">
        <f>VLOOKUP(H31,'TOC Factors'!$F$6:$M$17,7,TRUE)</f>
        <v>#N/A</v>
      </c>
      <c r="U31" s="11" t="e">
        <f>VLOOKUP(H31,'TOC Factors'!$F$6:$M$17,8,TRUE)</f>
        <v>#N/A</v>
      </c>
    </row>
    <row r="32" spans="2:2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72" t="e">
        <f t="shared" si="0"/>
        <v>#N/A</v>
      </c>
      <c r="K32" s="72" t="e">
        <f t="shared" si="3"/>
        <v>#N/A</v>
      </c>
      <c r="L32" s="72">
        <f t="shared" si="4"/>
        <v>0</v>
      </c>
      <c r="N32" s="8" t="e">
        <f>VLOOKUP(H32,'TOC Factors'!$F$6:$M$17,3,TRUE)</f>
        <v>#N/A</v>
      </c>
      <c r="O32" s="8">
        <f>IF(G32=1,Subsidy!$D$3,0)</f>
        <v>0</v>
      </c>
      <c r="P32" s="70" t="str">
        <f>IF(E32=1,Tax!$F$2,IF(E32=2,Tax!$F$3,"-"))</f>
        <v>-</v>
      </c>
      <c r="Q32" s="9" t="e">
        <f>VLOOKUP(H32,'TOC Factors'!$F$6:$M$17,4,TRUE)</f>
        <v>#N/A</v>
      </c>
      <c r="R32" s="10" t="e">
        <f>VLOOKUP(H32,'TOC Factors'!$F$6:$M$17,5,TRUE)</f>
        <v>#N/A</v>
      </c>
      <c r="S32" s="10" t="e">
        <f>VLOOKUP(H32,'TOC Factors'!$F$6:$M$17,6,TRUE)</f>
        <v>#N/A</v>
      </c>
      <c r="T32" s="11" t="e">
        <f>VLOOKUP(H32,'TOC Factors'!$F$6:$M$17,7,TRUE)</f>
        <v>#N/A</v>
      </c>
      <c r="U32" s="11" t="e">
        <f>VLOOKUP(H32,'TOC Factors'!$F$6:$M$17,8,TRUE)</f>
        <v>#N/A</v>
      </c>
    </row>
    <row r="33" spans="2:2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72" t="e">
        <f t="shared" si="0"/>
        <v>#N/A</v>
      </c>
      <c r="K33" s="72" t="e">
        <f t="shared" si="3"/>
        <v>#N/A</v>
      </c>
      <c r="L33" s="72">
        <f t="shared" si="4"/>
        <v>0</v>
      </c>
      <c r="N33" s="8" t="e">
        <f>VLOOKUP(H33,'TOC Factors'!$F$6:$M$17,3,TRUE)</f>
        <v>#N/A</v>
      </c>
      <c r="O33" s="8">
        <f>IF(G33=1,Subsidy!$D$3,0)</f>
        <v>0</v>
      </c>
      <c r="P33" s="70" t="str">
        <f>IF(E33=1,Tax!$F$2,IF(E33=2,Tax!$F$3,"-"))</f>
        <v>-</v>
      </c>
      <c r="Q33" s="9" t="e">
        <f>VLOOKUP(H33,'TOC Factors'!$F$6:$M$17,4,TRUE)</f>
        <v>#N/A</v>
      </c>
      <c r="R33" s="10" t="e">
        <f>VLOOKUP(H33,'TOC Factors'!$F$6:$M$17,5,TRUE)</f>
        <v>#N/A</v>
      </c>
      <c r="S33" s="10" t="e">
        <f>VLOOKUP(H33,'TOC Factors'!$F$6:$M$17,6,TRUE)</f>
        <v>#N/A</v>
      </c>
      <c r="T33" s="11" t="e">
        <f>VLOOKUP(H33,'TOC Factors'!$F$6:$M$17,7,TRUE)</f>
        <v>#N/A</v>
      </c>
      <c r="U33" s="11" t="e">
        <f>VLOOKUP(H33,'TOC Factors'!$F$6:$M$17,8,TRUE)</f>
        <v>#N/A</v>
      </c>
    </row>
    <row r="34" spans="2:2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72" t="e">
        <f t="shared" si="0"/>
        <v>#N/A</v>
      </c>
      <c r="K34" s="72" t="e">
        <f t="shared" si="3"/>
        <v>#N/A</v>
      </c>
      <c r="L34" s="72">
        <f t="shared" si="4"/>
        <v>0</v>
      </c>
      <c r="N34" s="8" t="e">
        <f>VLOOKUP(H34,'TOC Factors'!$F$6:$M$17,3,TRUE)</f>
        <v>#N/A</v>
      </c>
      <c r="O34" s="8">
        <f>IF(G34=1,Subsidy!$D$3,0)</f>
        <v>0</v>
      </c>
      <c r="P34" s="70" t="str">
        <f>IF(E34=1,Tax!$F$2,IF(E34=2,Tax!$F$3,"-"))</f>
        <v>-</v>
      </c>
      <c r="Q34" s="9" t="e">
        <f>VLOOKUP(H34,'TOC Factors'!$F$6:$M$17,4,TRUE)</f>
        <v>#N/A</v>
      </c>
      <c r="R34" s="10" t="e">
        <f>VLOOKUP(H34,'TOC Factors'!$F$6:$M$17,5,TRUE)</f>
        <v>#N/A</v>
      </c>
      <c r="S34" s="10" t="e">
        <f>VLOOKUP(H34,'TOC Factors'!$F$6:$M$17,6,TRUE)</f>
        <v>#N/A</v>
      </c>
      <c r="T34" s="11" t="e">
        <f>VLOOKUP(H34,'TOC Factors'!$F$6:$M$17,7,TRUE)</f>
        <v>#N/A</v>
      </c>
      <c r="U34" s="11" t="e">
        <f>VLOOKUP(H34,'TOC Factors'!$F$6:$M$17,8,TRUE)</f>
        <v>#N/A</v>
      </c>
    </row>
    <row r="35" spans="2:2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72" t="e">
        <f t="shared" si="0"/>
        <v>#N/A</v>
      </c>
      <c r="K35" s="72" t="e">
        <f t="shared" si="3"/>
        <v>#N/A</v>
      </c>
      <c r="L35" s="72">
        <f t="shared" si="4"/>
        <v>0</v>
      </c>
      <c r="N35" s="8" t="e">
        <f>VLOOKUP(H35,'TOC Factors'!$F$6:$M$17,3,TRUE)</f>
        <v>#N/A</v>
      </c>
      <c r="O35" s="8">
        <f>IF(G35=1,Subsidy!$D$3,0)</f>
        <v>0</v>
      </c>
      <c r="P35" s="70" t="str">
        <f>IF(E35=1,Tax!$F$2,IF(E35=2,Tax!$F$3,"-"))</f>
        <v>-</v>
      </c>
      <c r="Q35" s="9" t="e">
        <f>VLOOKUP(H35,'TOC Factors'!$F$6:$M$17,4,TRUE)</f>
        <v>#N/A</v>
      </c>
      <c r="R35" s="10" t="e">
        <f>VLOOKUP(H35,'TOC Factors'!$F$6:$M$17,5,TRUE)</f>
        <v>#N/A</v>
      </c>
      <c r="S35" s="10" t="e">
        <f>VLOOKUP(H35,'TOC Factors'!$F$6:$M$17,6,TRUE)</f>
        <v>#N/A</v>
      </c>
      <c r="T35" s="11" t="e">
        <f>VLOOKUP(H35,'TOC Factors'!$F$6:$M$17,7,TRUE)</f>
        <v>#N/A</v>
      </c>
      <c r="U35" s="11" t="e">
        <f>VLOOKUP(H35,'TOC Factors'!$F$6:$M$17,8,TRUE)</f>
        <v>#N/A</v>
      </c>
    </row>
    <row r="36" spans="2:2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72" t="e">
        <f t="shared" si="0"/>
        <v>#N/A</v>
      </c>
      <c r="K36" s="72" t="e">
        <f t="shared" si="3"/>
        <v>#N/A</v>
      </c>
      <c r="L36" s="72">
        <f t="shared" si="4"/>
        <v>0</v>
      </c>
      <c r="N36" s="8" t="e">
        <f>VLOOKUP(H36,'TOC Factors'!$F$6:$M$17,3,TRUE)</f>
        <v>#N/A</v>
      </c>
      <c r="O36" s="8">
        <f>IF(G36=1,Subsidy!$D$3,0)</f>
        <v>0</v>
      </c>
      <c r="P36" s="70" t="str">
        <f>IF(E36=1,Tax!$F$2,IF(E36=2,Tax!$F$3,"-"))</f>
        <v>-</v>
      </c>
      <c r="Q36" s="9" t="e">
        <f>VLOOKUP(H36,'TOC Factors'!$F$6:$M$17,4,TRUE)</f>
        <v>#N/A</v>
      </c>
      <c r="R36" s="10" t="e">
        <f>VLOOKUP(H36,'TOC Factors'!$F$6:$M$17,5,TRUE)</f>
        <v>#N/A</v>
      </c>
      <c r="S36" s="10" t="e">
        <f>VLOOKUP(H36,'TOC Factors'!$F$6:$M$17,6,TRUE)</f>
        <v>#N/A</v>
      </c>
      <c r="T36" s="11" t="e">
        <f>VLOOKUP(H36,'TOC Factors'!$F$6:$M$17,7,TRUE)</f>
        <v>#N/A</v>
      </c>
      <c r="U36" s="11" t="e">
        <f>VLOOKUP(H36,'TOC Factors'!$F$6:$M$17,8,TRUE)</f>
        <v>#N/A</v>
      </c>
    </row>
    <row r="37" spans="2:2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72" t="e">
        <f t="shared" si="0"/>
        <v>#N/A</v>
      </c>
      <c r="K37" s="72" t="e">
        <f t="shared" si="3"/>
        <v>#N/A</v>
      </c>
      <c r="L37" s="72">
        <f t="shared" si="4"/>
        <v>0</v>
      </c>
      <c r="N37" s="8" t="e">
        <f>VLOOKUP(H37,'TOC Factors'!$F$6:$M$17,3,TRUE)</f>
        <v>#N/A</v>
      </c>
      <c r="O37" s="8">
        <f>IF(G37=1,Subsidy!$D$3,0)</f>
        <v>0</v>
      </c>
      <c r="P37" s="70" t="str">
        <f>IF(E37=1,Tax!$F$2,IF(E37=2,Tax!$F$3,"-"))</f>
        <v>-</v>
      </c>
      <c r="Q37" s="9" t="e">
        <f>VLOOKUP(H37,'TOC Factors'!$F$6:$M$17,4,TRUE)</f>
        <v>#N/A</v>
      </c>
      <c r="R37" s="10" t="e">
        <f>VLOOKUP(H37,'TOC Factors'!$F$6:$M$17,5,TRUE)</f>
        <v>#N/A</v>
      </c>
      <c r="S37" s="10" t="e">
        <f>VLOOKUP(H37,'TOC Factors'!$F$6:$M$17,6,TRUE)</f>
        <v>#N/A</v>
      </c>
      <c r="T37" s="11" t="e">
        <f>VLOOKUP(H37,'TOC Factors'!$F$6:$M$17,7,TRUE)</f>
        <v>#N/A</v>
      </c>
      <c r="U37" s="11" t="e">
        <f>VLOOKUP(H37,'TOC Factors'!$F$6:$M$17,8,TRUE)</f>
        <v>#N/A</v>
      </c>
    </row>
    <row r="38" spans="2:2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72" t="e">
        <f t="shared" si="0"/>
        <v>#N/A</v>
      </c>
      <c r="K38" s="72" t="e">
        <f t="shared" si="3"/>
        <v>#N/A</v>
      </c>
      <c r="L38" s="72">
        <f t="shared" si="4"/>
        <v>0</v>
      </c>
      <c r="N38" s="8" t="e">
        <f>VLOOKUP(H38,'TOC Factors'!$F$6:$M$17,3,TRUE)</f>
        <v>#N/A</v>
      </c>
      <c r="O38" s="8">
        <f>IF(G38=1,Subsidy!$D$3,0)</f>
        <v>0</v>
      </c>
      <c r="P38" s="70" t="str">
        <f>IF(E38=1,Tax!$F$2,IF(E38=2,Tax!$F$3,"-"))</f>
        <v>-</v>
      </c>
      <c r="Q38" s="9" t="e">
        <f>VLOOKUP(H38,'TOC Factors'!$F$6:$M$17,4,TRUE)</f>
        <v>#N/A</v>
      </c>
      <c r="R38" s="10" t="e">
        <f>VLOOKUP(H38,'TOC Factors'!$F$6:$M$17,5,TRUE)</f>
        <v>#N/A</v>
      </c>
      <c r="S38" s="10" t="e">
        <f>VLOOKUP(H38,'TOC Factors'!$F$6:$M$17,6,TRUE)</f>
        <v>#N/A</v>
      </c>
      <c r="T38" s="11" t="e">
        <f>VLOOKUP(H38,'TOC Factors'!$F$6:$M$17,7,TRUE)</f>
        <v>#N/A</v>
      </c>
      <c r="U38" s="11" t="e">
        <f>VLOOKUP(H38,'TOC Factors'!$F$6:$M$17,8,TRUE)</f>
        <v>#N/A</v>
      </c>
    </row>
    <row r="39" spans="2:2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72" t="e">
        <f t="shared" si="0"/>
        <v>#N/A</v>
      </c>
      <c r="K39" s="72" t="e">
        <f t="shared" si="3"/>
        <v>#N/A</v>
      </c>
      <c r="L39" s="72">
        <f t="shared" si="4"/>
        <v>0</v>
      </c>
      <c r="N39" s="8" t="e">
        <f>VLOOKUP(H39,'TOC Factors'!$F$6:$M$17,3,TRUE)</f>
        <v>#N/A</v>
      </c>
      <c r="O39" s="8">
        <f>IF(G39=1,Subsidy!$D$3,0)</f>
        <v>0</v>
      </c>
      <c r="P39" s="70" t="str">
        <f>IF(E39=1,Tax!$F$2,IF(E39=2,Tax!$F$3,"-"))</f>
        <v>-</v>
      </c>
      <c r="Q39" s="9" t="e">
        <f>VLOOKUP(H39,'TOC Factors'!$F$6:$M$17,4,TRUE)</f>
        <v>#N/A</v>
      </c>
      <c r="R39" s="10" t="e">
        <f>VLOOKUP(H39,'TOC Factors'!$F$6:$M$17,5,TRUE)</f>
        <v>#N/A</v>
      </c>
      <c r="S39" s="10" t="e">
        <f>VLOOKUP(H39,'TOC Factors'!$F$6:$M$17,6,TRUE)</f>
        <v>#N/A</v>
      </c>
      <c r="T39" s="11" t="e">
        <f>VLOOKUP(H39,'TOC Factors'!$F$6:$M$17,7,TRUE)</f>
        <v>#N/A</v>
      </c>
      <c r="U39" s="11" t="e">
        <f>VLOOKUP(H39,'TOC Factors'!$F$6:$M$17,8,TRUE)</f>
        <v>#N/A</v>
      </c>
    </row>
    <row r="40" spans="2:2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72" t="e">
        <f t="shared" si="0"/>
        <v>#N/A</v>
      </c>
      <c r="K40" s="72" t="e">
        <f t="shared" si="3"/>
        <v>#N/A</v>
      </c>
      <c r="L40" s="72">
        <f t="shared" si="4"/>
        <v>0</v>
      </c>
      <c r="N40" s="8" t="e">
        <f>VLOOKUP(H40,'TOC Factors'!$F$6:$M$17,3,TRUE)</f>
        <v>#N/A</v>
      </c>
      <c r="O40" s="8">
        <f>IF(G40=1,Subsidy!$D$3,0)</f>
        <v>0</v>
      </c>
      <c r="P40" s="70" t="str">
        <f>IF(E40=1,Tax!$F$2,IF(E40=2,Tax!$F$3,"-"))</f>
        <v>-</v>
      </c>
      <c r="Q40" s="9" t="e">
        <f>VLOOKUP(H40,'TOC Factors'!$F$6:$M$17,4,TRUE)</f>
        <v>#N/A</v>
      </c>
      <c r="R40" s="10" t="e">
        <f>VLOOKUP(H40,'TOC Factors'!$F$6:$M$17,5,TRUE)</f>
        <v>#N/A</v>
      </c>
      <c r="S40" s="10" t="e">
        <f>VLOOKUP(H40,'TOC Factors'!$F$6:$M$17,6,TRUE)</f>
        <v>#N/A</v>
      </c>
      <c r="T40" s="11" t="e">
        <f>VLOOKUP(H40,'TOC Factors'!$F$6:$M$17,7,TRUE)</f>
        <v>#N/A</v>
      </c>
      <c r="U40" s="11" t="e">
        <f>VLOOKUP(H40,'TOC Factors'!$F$6:$M$17,8,TRUE)</f>
        <v>#N/A</v>
      </c>
    </row>
    <row r="41" spans="2:2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72" t="e">
        <f t="shared" si="0"/>
        <v>#N/A</v>
      </c>
      <c r="K41" s="72" t="e">
        <f t="shared" si="3"/>
        <v>#N/A</v>
      </c>
      <c r="L41" s="72">
        <f t="shared" si="4"/>
        <v>0</v>
      </c>
      <c r="N41" s="8" t="e">
        <f>VLOOKUP(H41,'TOC Factors'!$F$6:$M$17,3,TRUE)</f>
        <v>#N/A</v>
      </c>
      <c r="O41" s="8">
        <f>IF(G41=1,Subsidy!$D$3,0)</f>
        <v>0</v>
      </c>
      <c r="P41" s="70" t="str">
        <f>IF(E41=1,Tax!$F$2,IF(E41=2,Tax!$F$3,"-"))</f>
        <v>-</v>
      </c>
      <c r="Q41" s="9" t="e">
        <f>VLOOKUP(H41,'TOC Factors'!$F$6:$M$17,4,TRUE)</f>
        <v>#N/A</v>
      </c>
      <c r="R41" s="10" t="e">
        <f>VLOOKUP(H41,'TOC Factors'!$F$6:$M$17,5,TRUE)</f>
        <v>#N/A</v>
      </c>
      <c r="S41" s="10" t="e">
        <f>VLOOKUP(H41,'TOC Factors'!$F$6:$M$17,6,TRUE)</f>
        <v>#N/A</v>
      </c>
      <c r="T41" s="11" t="e">
        <f>VLOOKUP(H41,'TOC Factors'!$F$6:$M$17,7,TRUE)</f>
        <v>#N/A</v>
      </c>
      <c r="U41" s="11" t="e">
        <f>VLOOKUP(H41,'TOC Factors'!$F$6:$M$17,8,TRUE)</f>
        <v>#N/A</v>
      </c>
    </row>
    <row r="42" spans="2:2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72" t="e">
        <f t="shared" si="0"/>
        <v>#N/A</v>
      </c>
      <c r="K42" s="72" t="e">
        <f t="shared" si="3"/>
        <v>#N/A</v>
      </c>
      <c r="L42" s="72">
        <f t="shared" si="4"/>
        <v>0</v>
      </c>
      <c r="N42" s="8" t="e">
        <f>VLOOKUP(H42,'TOC Factors'!$F$6:$M$17,3,TRUE)</f>
        <v>#N/A</v>
      </c>
      <c r="O42" s="8">
        <f>IF(G42=1,Subsidy!$D$3,0)</f>
        <v>0</v>
      </c>
      <c r="P42" s="70" t="str">
        <f>IF(E42=1,Tax!$F$2,IF(E42=2,Tax!$F$3,"-"))</f>
        <v>-</v>
      </c>
      <c r="Q42" s="9" t="e">
        <f>VLOOKUP(H42,'TOC Factors'!$F$6:$M$17,4,TRUE)</f>
        <v>#N/A</v>
      </c>
      <c r="R42" s="10" t="e">
        <f>VLOOKUP(H42,'TOC Factors'!$F$6:$M$17,5,TRUE)</f>
        <v>#N/A</v>
      </c>
      <c r="S42" s="10" t="e">
        <f>VLOOKUP(H42,'TOC Factors'!$F$6:$M$17,6,TRUE)</f>
        <v>#N/A</v>
      </c>
      <c r="T42" s="11" t="e">
        <f>VLOOKUP(H42,'TOC Factors'!$F$6:$M$17,7,TRUE)</f>
        <v>#N/A</v>
      </c>
      <c r="U42" s="11" t="e">
        <f>VLOOKUP(H42,'TOC Factors'!$F$6:$M$17,8,TRUE)</f>
        <v>#N/A</v>
      </c>
    </row>
    <row r="43" spans="2:2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72" t="e">
        <f t="shared" si="0"/>
        <v>#N/A</v>
      </c>
      <c r="K43" s="72" t="e">
        <f t="shared" si="3"/>
        <v>#N/A</v>
      </c>
      <c r="L43" s="72">
        <f t="shared" si="4"/>
        <v>0</v>
      </c>
      <c r="N43" s="8" t="e">
        <f>VLOOKUP(H43,'TOC Factors'!$F$6:$M$17,3,TRUE)</f>
        <v>#N/A</v>
      </c>
      <c r="O43" s="8">
        <f>IF(G43=1,Subsidy!$D$3,0)</f>
        <v>0</v>
      </c>
      <c r="P43" s="70" t="str">
        <f>IF(E43=1,Tax!$F$2,IF(E43=2,Tax!$F$3,"-"))</f>
        <v>-</v>
      </c>
      <c r="Q43" s="9" t="e">
        <f>VLOOKUP(H43,'TOC Factors'!$F$6:$M$17,4,TRUE)</f>
        <v>#N/A</v>
      </c>
      <c r="R43" s="10" t="e">
        <f>VLOOKUP(H43,'TOC Factors'!$F$6:$M$17,5,TRUE)</f>
        <v>#N/A</v>
      </c>
      <c r="S43" s="10" t="e">
        <f>VLOOKUP(H43,'TOC Factors'!$F$6:$M$17,6,TRUE)</f>
        <v>#N/A</v>
      </c>
      <c r="T43" s="11" t="e">
        <f>VLOOKUP(H43,'TOC Factors'!$F$6:$M$17,7,TRUE)</f>
        <v>#N/A</v>
      </c>
      <c r="U43" s="11" t="e">
        <f>VLOOKUP(H43,'TOC Factors'!$F$6:$M$17,8,TRUE)</f>
        <v>#N/A</v>
      </c>
    </row>
    <row r="44" spans="2:2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72" t="e">
        <f t="shared" si="0"/>
        <v>#N/A</v>
      </c>
      <c r="K44" s="72" t="e">
        <f t="shared" si="3"/>
        <v>#N/A</v>
      </c>
      <c r="L44" s="72">
        <f t="shared" si="4"/>
        <v>0</v>
      </c>
      <c r="N44" s="8" t="e">
        <f>VLOOKUP(H44,'TOC Factors'!$F$6:$M$17,3,TRUE)</f>
        <v>#N/A</v>
      </c>
      <c r="O44" s="8">
        <f>IF(G44=1,Subsidy!$D$3,0)</f>
        <v>0</v>
      </c>
      <c r="P44" s="70" t="str">
        <f>IF(E44=1,Tax!$F$2,IF(E44=2,Tax!$F$3,"-"))</f>
        <v>-</v>
      </c>
      <c r="Q44" s="9" t="e">
        <f>VLOOKUP(H44,'TOC Factors'!$F$6:$M$17,4,TRUE)</f>
        <v>#N/A</v>
      </c>
      <c r="R44" s="10" t="e">
        <f>VLOOKUP(H44,'TOC Factors'!$F$6:$M$17,5,TRUE)</f>
        <v>#N/A</v>
      </c>
      <c r="S44" s="10" t="e">
        <f>VLOOKUP(H44,'TOC Factors'!$F$6:$M$17,6,TRUE)</f>
        <v>#N/A</v>
      </c>
      <c r="T44" s="11" t="e">
        <f>VLOOKUP(H44,'TOC Factors'!$F$6:$M$17,7,TRUE)</f>
        <v>#N/A</v>
      </c>
      <c r="U44" s="11" t="e">
        <f>VLOOKUP(H44,'TOC Factors'!$F$6:$M$17,8,TRUE)</f>
        <v>#N/A</v>
      </c>
    </row>
    <row r="45" spans="2:2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72" t="e">
        <f t="shared" si="0"/>
        <v>#N/A</v>
      </c>
      <c r="K45" s="72" t="e">
        <f t="shared" si="3"/>
        <v>#N/A</v>
      </c>
      <c r="L45" s="72">
        <f t="shared" si="4"/>
        <v>0</v>
      </c>
      <c r="N45" s="8" t="e">
        <f>VLOOKUP(H45,'TOC Factors'!$F$6:$M$17,3,TRUE)</f>
        <v>#N/A</v>
      </c>
      <c r="O45" s="8">
        <f>IF(G45=1,Subsidy!$D$3,0)</f>
        <v>0</v>
      </c>
      <c r="P45" s="70" t="str">
        <f>IF(E45=1,Tax!$F$2,IF(E45=2,Tax!$F$3,"-"))</f>
        <v>-</v>
      </c>
      <c r="Q45" s="9" t="e">
        <f>VLOOKUP(H45,'TOC Factors'!$F$6:$M$17,4,TRUE)</f>
        <v>#N/A</v>
      </c>
      <c r="R45" s="10" t="e">
        <f>VLOOKUP(H45,'TOC Factors'!$F$6:$M$17,5,TRUE)</f>
        <v>#N/A</v>
      </c>
      <c r="S45" s="10" t="e">
        <f>VLOOKUP(H45,'TOC Factors'!$F$6:$M$17,6,TRUE)</f>
        <v>#N/A</v>
      </c>
      <c r="T45" s="11" t="e">
        <f>VLOOKUP(H45,'TOC Factors'!$F$6:$M$17,7,TRUE)</f>
        <v>#N/A</v>
      </c>
      <c r="U45" s="11" t="e">
        <f>VLOOKUP(H45,'TOC Factors'!$F$6:$M$17,8,TRUE)</f>
        <v>#N/A</v>
      </c>
    </row>
    <row r="46" spans="2:2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72" t="e">
        <f t="shared" si="0"/>
        <v>#N/A</v>
      </c>
      <c r="K46" s="72" t="e">
        <f t="shared" si="3"/>
        <v>#N/A</v>
      </c>
      <c r="L46" s="72">
        <f t="shared" si="4"/>
        <v>0</v>
      </c>
      <c r="N46" s="8" t="e">
        <f>VLOOKUP(H46,'TOC Factors'!$F$6:$M$17,3,TRUE)</f>
        <v>#N/A</v>
      </c>
      <c r="O46" s="8">
        <f>IF(G46=1,Subsidy!$D$3,0)</f>
        <v>0</v>
      </c>
      <c r="P46" s="70" t="str">
        <f>IF(E46=1,Tax!$F$2,IF(E46=2,Tax!$F$3,"-"))</f>
        <v>-</v>
      </c>
      <c r="Q46" s="9" t="e">
        <f>VLOOKUP(H46,'TOC Factors'!$F$6:$M$17,4,TRUE)</f>
        <v>#N/A</v>
      </c>
      <c r="R46" s="10" t="e">
        <f>VLOOKUP(H46,'TOC Factors'!$F$6:$M$17,5,TRUE)</f>
        <v>#N/A</v>
      </c>
      <c r="S46" s="10" t="e">
        <f>VLOOKUP(H46,'TOC Factors'!$F$6:$M$17,6,TRUE)</f>
        <v>#N/A</v>
      </c>
      <c r="T46" s="11" t="e">
        <f>VLOOKUP(H46,'TOC Factors'!$F$6:$M$17,7,TRUE)</f>
        <v>#N/A</v>
      </c>
      <c r="U46" s="11" t="e">
        <f>VLOOKUP(H46,'TOC Factors'!$F$6:$M$17,8,TRUE)</f>
        <v>#N/A</v>
      </c>
    </row>
    <row r="47" spans="2:2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72" t="e">
        <f t="shared" si="0"/>
        <v>#N/A</v>
      </c>
      <c r="K47" s="72" t="e">
        <f t="shared" si="3"/>
        <v>#N/A</v>
      </c>
      <c r="L47" s="72">
        <f t="shared" si="4"/>
        <v>0</v>
      </c>
      <c r="N47" s="8" t="e">
        <f>VLOOKUP(H47,'TOC Factors'!$F$6:$M$17,3,TRUE)</f>
        <v>#N/A</v>
      </c>
      <c r="O47" s="8">
        <f>IF(G47=1,Subsidy!$D$3,0)</f>
        <v>0</v>
      </c>
      <c r="P47" s="70" t="str">
        <f>IF(E47=1,Tax!$F$2,IF(E47=2,Tax!$F$3,"-"))</f>
        <v>-</v>
      </c>
      <c r="Q47" s="9" t="e">
        <f>VLOOKUP(H47,'TOC Factors'!$F$6:$M$17,4,TRUE)</f>
        <v>#N/A</v>
      </c>
      <c r="R47" s="10" t="e">
        <f>VLOOKUP(H47,'TOC Factors'!$F$6:$M$17,5,TRUE)</f>
        <v>#N/A</v>
      </c>
      <c r="S47" s="10" t="e">
        <f>VLOOKUP(H47,'TOC Factors'!$F$6:$M$17,6,TRUE)</f>
        <v>#N/A</v>
      </c>
      <c r="T47" s="11" t="e">
        <f>VLOOKUP(H47,'TOC Factors'!$F$6:$M$17,7,TRUE)</f>
        <v>#N/A</v>
      </c>
      <c r="U47" s="11" t="e">
        <f>VLOOKUP(H47,'TOC Factors'!$F$6:$M$17,8,TRUE)</f>
        <v>#N/A</v>
      </c>
    </row>
    <row r="48" spans="2:2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72" t="e">
        <f t="shared" si="0"/>
        <v>#N/A</v>
      </c>
      <c r="K48" s="72" t="e">
        <f t="shared" si="3"/>
        <v>#N/A</v>
      </c>
      <c r="L48" s="72">
        <f t="shared" si="4"/>
        <v>0</v>
      </c>
      <c r="N48" s="8" t="e">
        <f>VLOOKUP(H48,'TOC Factors'!$F$6:$M$17,3,TRUE)</f>
        <v>#N/A</v>
      </c>
      <c r="O48" s="8">
        <f>IF(G48=1,Subsidy!$D$3,0)</f>
        <v>0</v>
      </c>
      <c r="P48" s="70" t="str">
        <f>IF(E48=1,Tax!$F$2,IF(E48=2,Tax!$F$3,"-"))</f>
        <v>-</v>
      </c>
      <c r="Q48" s="9" t="e">
        <f>VLOOKUP(H48,'TOC Factors'!$F$6:$M$17,4,TRUE)</f>
        <v>#N/A</v>
      </c>
      <c r="R48" s="10" t="e">
        <f>VLOOKUP(H48,'TOC Factors'!$F$6:$M$17,5,TRUE)</f>
        <v>#N/A</v>
      </c>
      <c r="S48" s="10" t="e">
        <f>VLOOKUP(H48,'TOC Factors'!$F$6:$M$17,6,TRUE)</f>
        <v>#N/A</v>
      </c>
      <c r="T48" s="11" t="e">
        <f>VLOOKUP(H48,'TOC Factors'!$F$6:$M$17,7,TRUE)</f>
        <v>#N/A</v>
      </c>
      <c r="U48" s="11" t="e">
        <f>VLOOKUP(H48,'TOC Factors'!$F$6:$M$17,8,TRUE)</f>
        <v>#N/A</v>
      </c>
    </row>
    <row r="49" spans="2:2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72" t="e">
        <f t="shared" si="0"/>
        <v>#N/A</v>
      </c>
      <c r="K49" s="72" t="e">
        <f t="shared" si="3"/>
        <v>#N/A</v>
      </c>
      <c r="L49" s="72">
        <f t="shared" si="4"/>
        <v>0</v>
      </c>
      <c r="N49" s="8" t="e">
        <f>VLOOKUP(H49,'TOC Factors'!$F$6:$M$17,3,TRUE)</f>
        <v>#N/A</v>
      </c>
      <c r="O49" s="8">
        <f>IF(G49=1,Subsidy!$D$3,0)</f>
        <v>0</v>
      </c>
      <c r="P49" s="70" t="str">
        <f>IF(E49=1,Tax!$F$2,IF(E49=2,Tax!$F$3,"-"))</f>
        <v>-</v>
      </c>
      <c r="Q49" s="9" t="e">
        <f>VLOOKUP(H49,'TOC Factors'!$F$6:$M$17,4,TRUE)</f>
        <v>#N/A</v>
      </c>
      <c r="R49" s="10" t="e">
        <f>VLOOKUP(H49,'TOC Factors'!$F$6:$M$17,5,TRUE)</f>
        <v>#N/A</v>
      </c>
      <c r="S49" s="10" t="e">
        <f>VLOOKUP(H49,'TOC Factors'!$F$6:$M$17,6,TRUE)</f>
        <v>#N/A</v>
      </c>
      <c r="T49" s="11" t="e">
        <f>VLOOKUP(H49,'TOC Factors'!$F$6:$M$17,7,TRUE)</f>
        <v>#N/A</v>
      </c>
      <c r="U49" s="11" t="e">
        <f>VLOOKUP(H49,'TOC Factors'!$F$6:$M$17,8,TRUE)</f>
        <v>#N/A</v>
      </c>
    </row>
    <row r="50" spans="2:2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72" t="e">
        <f t="shared" si="0"/>
        <v>#N/A</v>
      </c>
      <c r="K50" s="72" t="e">
        <f t="shared" si="3"/>
        <v>#N/A</v>
      </c>
      <c r="L50" s="72">
        <f t="shared" si="4"/>
        <v>0</v>
      </c>
      <c r="N50" s="8" t="e">
        <f>VLOOKUP(H50,'TOC Factors'!$F$6:$M$17,3,TRUE)</f>
        <v>#N/A</v>
      </c>
      <c r="O50" s="8">
        <f>IF(G50=1,Subsidy!$D$3,0)</f>
        <v>0</v>
      </c>
      <c r="P50" s="70" t="str">
        <f>IF(E50=1,Tax!$F$2,IF(E50=2,Tax!$F$3,"-"))</f>
        <v>-</v>
      </c>
      <c r="Q50" s="9" t="e">
        <f>VLOOKUP(H50,'TOC Factors'!$F$6:$M$17,4,TRUE)</f>
        <v>#N/A</v>
      </c>
      <c r="R50" s="10" t="e">
        <f>VLOOKUP(H50,'TOC Factors'!$F$6:$M$17,5,TRUE)</f>
        <v>#N/A</v>
      </c>
      <c r="S50" s="10" t="e">
        <f>VLOOKUP(H50,'TOC Factors'!$F$6:$M$17,6,TRUE)</f>
        <v>#N/A</v>
      </c>
      <c r="T50" s="11" t="e">
        <f>VLOOKUP(H50,'TOC Factors'!$F$6:$M$17,7,TRUE)</f>
        <v>#N/A</v>
      </c>
      <c r="U50" s="11" t="e">
        <f>VLOOKUP(H50,'TOC Factors'!$F$6:$M$17,8,TRUE)</f>
        <v>#N/A</v>
      </c>
    </row>
    <row r="51" spans="2:2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72" t="e">
        <f t="shared" si="0"/>
        <v>#N/A</v>
      </c>
      <c r="K51" s="72" t="e">
        <f t="shared" si="3"/>
        <v>#N/A</v>
      </c>
      <c r="L51" s="72">
        <f t="shared" si="4"/>
        <v>0</v>
      </c>
      <c r="N51" s="8" t="e">
        <f>VLOOKUP(H51,'TOC Factors'!$F$6:$M$17,3,TRUE)</f>
        <v>#N/A</v>
      </c>
      <c r="O51" s="8">
        <f>IF(G51=1,Subsidy!$D$3,0)</f>
        <v>0</v>
      </c>
      <c r="P51" s="70" t="str">
        <f>IF(E51=1,Tax!$F$2,IF(E51=2,Tax!$F$3,"-"))</f>
        <v>-</v>
      </c>
      <c r="Q51" s="9" t="e">
        <f>VLOOKUP(H51,'TOC Factors'!$F$6:$M$17,4,TRUE)</f>
        <v>#N/A</v>
      </c>
      <c r="R51" s="10" t="e">
        <f>VLOOKUP(H51,'TOC Factors'!$F$6:$M$17,5,TRUE)</f>
        <v>#N/A</v>
      </c>
      <c r="S51" s="10" t="e">
        <f>VLOOKUP(H51,'TOC Factors'!$F$6:$M$17,6,TRUE)</f>
        <v>#N/A</v>
      </c>
      <c r="T51" s="11" t="e">
        <f>VLOOKUP(H51,'TOC Factors'!$F$6:$M$17,7,TRUE)</f>
        <v>#N/A</v>
      </c>
      <c r="U51" s="11" t="e">
        <f>VLOOKUP(H51,'TOC Factors'!$F$6:$M$17,8,TRUE)</f>
        <v>#N/A</v>
      </c>
    </row>
    <row r="52" spans="2:2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72" t="e">
        <f t="shared" si="0"/>
        <v>#N/A</v>
      </c>
      <c r="K52" s="72" t="e">
        <f t="shared" si="3"/>
        <v>#N/A</v>
      </c>
      <c r="L52" s="72">
        <f t="shared" si="4"/>
        <v>0</v>
      </c>
      <c r="N52" s="8" t="e">
        <f>VLOOKUP(H52,'TOC Factors'!$F$6:$M$17,3,TRUE)</f>
        <v>#N/A</v>
      </c>
      <c r="O52" s="8">
        <f>IF(G52=1,Subsidy!$D$3,0)</f>
        <v>0</v>
      </c>
      <c r="P52" s="70" t="str">
        <f>IF(E52=1,Tax!$F$2,IF(E52=2,Tax!$F$3,"-"))</f>
        <v>-</v>
      </c>
      <c r="Q52" s="9" t="e">
        <f>VLOOKUP(H52,'TOC Factors'!$F$6:$M$17,4,TRUE)</f>
        <v>#N/A</v>
      </c>
      <c r="R52" s="10" t="e">
        <f>VLOOKUP(H52,'TOC Factors'!$F$6:$M$17,5,TRUE)</f>
        <v>#N/A</v>
      </c>
      <c r="S52" s="10" t="e">
        <f>VLOOKUP(H52,'TOC Factors'!$F$6:$M$17,6,TRUE)</f>
        <v>#N/A</v>
      </c>
      <c r="T52" s="11" t="e">
        <f>VLOOKUP(H52,'TOC Factors'!$F$6:$M$17,7,TRUE)</f>
        <v>#N/A</v>
      </c>
      <c r="U52" s="11" t="e">
        <f>VLOOKUP(H52,'TOC Factors'!$F$6:$M$17,8,TRUE)</f>
        <v>#N/A</v>
      </c>
    </row>
    <row r="53" spans="2:2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72" t="e">
        <f t="shared" si="0"/>
        <v>#N/A</v>
      </c>
      <c r="K53" s="72" t="e">
        <f t="shared" si="3"/>
        <v>#N/A</v>
      </c>
      <c r="L53" s="72">
        <f t="shared" si="4"/>
        <v>0</v>
      </c>
      <c r="N53" s="8" t="e">
        <f>VLOOKUP(H53,'TOC Factors'!$F$6:$M$17,3,TRUE)</f>
        <v>#N/A</v>
      </c>
      <c r="O53" s="8">
        <f>IF(G53=1,Subsidy!$D$3,0)</f>
        <v>0</v>
      </c>
      <c r="P53" s="70" t="str">
        <f>IF(E53=1,Tax!$F$2,IF(E53=2,Tax!$F$3,"-"))</f>
        <v>-</v>
      </c>
      <c r="Q53" s="9" t="e">
        <f>VLOOKUP(H53,'TOC Factors'!$F$6:$M$17,4,TRUE)</f>
        <v>#N/A</v>
      </c>
      <c r="R53" s="10" t="e">
        <f>VLOOKUP(H53,'TOC Factors'!$F$6:$M$17,5,TRUE)</f>
        <v>#N/A</v>
      </c>
      <c r="S53" s="10" t="e">
        <f>VLOOKUP(H53,'TOC Factors'!$F$6:$M$17,6,TRUE)</f>
        <v>#N/A</v>
      </c>
      <c r="T53" s="11" t="e">
        <f>VLOOKUP(H53,'TOC Factors'!$F$6:$M$17,7,TRUE)</f>
        <v>#N/A</v>
      </c>
      <c r="U53" s="11" t="e">
        <f>VLOOKUP(H53,'TOC Factors'!$F$6:$M$17,8,TRUE)</f>
        <v>#N/A</v>
      </c>
    </row>
    <row r="54" spans="2:2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72" t="e">
        <f t="shared" si="0"/>
        <v>#N/A</v>
      </c>
      <c r="K54" s="72" t="e">
        <f t="shared" si="3"/>
        <v>#N/A</v>
      </c>
      <c r="L54" s="72">
        <f t="shared" si="4"/>
        <v>0</v>
      </c>
      <c r="N54" s="8" t="e">
        <f>VLOOKUP(H54,'TOC Factors'!$F$6:$M$17,3,TRUE)</f>
        <v>#N/A</v>
      </c>
      <c r="O54" s="8">
        <f>IF(G54=1,Subsidy!$D$3,0)</f>
        <v>0</v>
      </c>
      <c r="P54" s="70" t="str">
        <f>IF(E54=1,Tax!$F$2,IF(E54=2,Tax!$F$3,"-"))</f>
        <v>-</v>
      </c>
      <c r="Q54" s="9" t="e">
        <f>VLOOKUP(H54,'TOC Factors'!$F$6:$M$17,4,TRUE)</f>
        <v>#N/A</v>
      </c>
      <c r="R54" s="10" t="e">
        <f>VLOOKUP(H54,'TOC Factors'!$F$6:$M$17,5,TRUE)</f>
        <v>#N/A</v>
      </c>
      <c r="S54" s="10" t="e">
        <f>VLOOKUP(H54,'TOC Factors'!$F$6:$M$17,6,TRUE)</f>
        <v>#N/A</v>
      </c>
      <c r="T54" s="11" t="e">
        <f>VLOOKUP(H54,'TOC Factors'!$F$6:$M$17,7,TRUE)</f>
        <v>#N/A</v>
      </c>
      <c r="U54" s="11" t="e">
        <f>VLOOKUP(H54,'TOC Factors'!$F$6:$M$17,8,TRUE)</f>
        <v>#N/A</v>
      </c>
    </row>
    <row r="55" spans="2:2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72" t="e">
        <f t="shared" si="0"/>
        <v>#N/A</v>
      </c>
      <c r="K55" s="72" t="e">
        <f t="shared" si="3"/>
        <v>#N/A</v>
      </c>
      <c r="L55" s="72">
        <f t="shared" si="4"/>
        <v>0</v>
      </c>
      <c r="N55" s="8" t="e">
        <f>VLOOKUP(H55,'TOC Factors'!$F$6:$M$17,3,TRUE)</f>
        <v>#N/A</v>
      </c>
      <c r="O55" s="8">
        <f>IF(G55=1,Subsidy!$D$3,0)</f>
        <v>0</v>
      </c>
      <c r="P55" s="70" t="str">
        <f>IF(E55=1,Tax!$F$2,IF(E55=2,Tax!$F$3,"-"))</f>
        <v>-</v>
      </c>
      <c r="Q55" s="9" t="e">
        <f>VLOOKUP(H55,'TOC Factors'!$F$6:$M$17,4,TRUE)</f>
        <v>#N/A</v>
      </c>
      <c r="R55" s="10" t="e">
        <f>VLOOKUP(H55,'TOC Factors'!$F$6:$M$17,5,TRUE)</f>
        <v>#N/A</v>
      </c>
      <c r="S55" s="10" t="e">
        <f>VLOOKUP(H55,'TOC Factors'!$F$6:$M$17,6,TRUE)</f>
        <v>#N/A</v>
      </c>
      <c r="T55" s="11" t="e">
        <f>VLOOKUP(H55,'TOC Factors'!$F$6:$M$17,7,TRUE)</f>
        <v>#N/A</v>
      </c>
      <c r="U55" s="11" t="e">
        <f>VLOOKUP(H55,'TOC Factors'!$F$6:$M$17,8,TRUE)</f>
        <v>#N/A</v>
      </c>
    </row>
    <row r="56" spans="2:2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72" t="e">
        <f t="shared" si="0"/>
        <v>#N/A</v>
      </c>
      <c r="K56" s="72" t="e">
        <f t="shared" si="3"/>
        <v>#N/A</v>
      </c>
      <c r="L56" s="72">
        <f t="shared" si="4"/>
        <v>0</v>
      </c>
      <c r="N56" s="8" t="e">
        <f>VLOOKUP(H56,'TOC Factors'!$F$6:$M$17,3,TRUE)</f>
        <v>#N/A</v>
      </c>
      <c r="O56" s="8">
        <f>IF(G56=1,Subsidy!$D$3,0)</f>
        <v>0</v>
      </c>
      <c r="P56" s="70" t="str">
        <f>IF(E56=1,Tax!$F$2,IF(E56=2,Tax!$F$3,"-"))</f>
        <v>-</v>
      </c>
      <c r="Q56" s="9" t="e">
        <f>VLOOKUP(H56,'TOC Factors'!$F$6:$M$17,4,TRUE)</f>
        <v>#N/A</v>
      </c>
      <c r="R56" s="10" t="e">
        <f>VLOOKUP(H56,'TOC Factors'!$F$6:$M$17,5,TRUE)</f>
        <v>#N/A</v>
      </c>
      <c r="S56" s="10" t="e">
        <f>VLOOKUP(H56,'TOC Factors'!$F$6:$M$17,6,TRUE)</f>
        <v>#N/A</v>
      </c>
      <c r="T56" s="11" t="e">
        <f>VLOOKUP(H56,'TOC Factors'!$F$6:$M$17,7,TRUE)</f>
        <v>#N/A</v>
      </c>
      <c r="U56" s="11" t="e">
        <f>VLOOKUP(H56,'TOC Factors'!$F$6:$M$17,8,TRUE)</f>
        <v>#N/A</v>
      </c>
    </row>
    <row r="57" spans="2:2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72" t="e">
        <f t="shared" si="0"/>
        <v>#N/A</v>
      </c>
      <c r="K57" s="72" t="e">
        <f t="shared" si="3"/>
        <v>#N/A</v>
      </c>
      <c r="L57" s="72">
        <f t="shared" si="4"/>
        <v>0</v>
      </c>
      <c r="N57" s="8" t="e">
        <f>VLOOKUP(H57,'TOC Factors'!$F$6:$M$17,3,TRUE)</f>
        <v>#N/A</v>
      </c>
      <c r="O57" s="8">
        <f>IF(G57=1,Subsidy!$D$3,0)</f>
        <v>0</v>
      </c>
      <c r="P57" s="70" t="str">
        <f>IF(E57=1,Tax!$F$2,IF(E57=2,Tax!$F$3,"-"))</f>
        <v>-</v>
      </c>
      <c r="Q57" s="9" t="e">
        <f>VLOOKUP(H57,'TOC Factors'!$F$6:$M$17,4,TRUE)</f>
        <v>#N/A</v>
      </c>
      <c r="R57" s="10" t="e">
        <f>VLOOKUP(H57,'TOC Factors'!$F$6:$M$17,5,TRUE)</f>
        <v>#N/A</v>
      </c>
      <c r="S57" s="10" t="e">
        <f>VLOOKUP(H57,'TOC Factors'!$F$6:$M$17,6,TRUE)</f>
        <v>#N/A</v>
      </c>
      <c r="T57" s="11" t="e">
        <f>VLOOKUP(H57,'TOC Factors'!$F$6:$M$17,7,TRUE)</f>
        <v>#N/A</v>
      </c>
      <c r="U57" s="11" t="e">
        <f>VLOOKUP(H57,'TOC Factors'!$F$6:$M$17,8,TRUE)</f>
        <v>#N/A</v>
      </c>
    </row>
    <row r="58" spans="2:2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72" t="e">
        <f t="shared" si="0"/>
        <v>#N/A</v>
      </c>
      <c r="K58" s="72" t="e">
        <f t="shared" si="3"/>
        <v>#N/A</v>
      </c>
      <c r="L58" s="72">
        <f t="shared" si="4"/>
        <v>0</v>
      </c>
      <c r="N58" s="8" t="e">
        <f>VLOOKUP(H58,'TOC Factors'!$F$6:$M$17,3,TRUE)</f>
        <v>#N/A</v>
      </c>
      <c r="O58" s="8">
        <f>IF(G58=1,Subsidy!$D$3,0)</f>
        <v>0</v>
      </c>
      <c r="P58" s="70" t="str">
        <f>IF(E58=1,Tax!$F$2,IF(E58=2,Tax!$F$3,"-"))</f>
        <v>-</v>
      </c>
      <c r="Q58" s="9" t="e">
        <f>VLOOKUP(H58,'TOC Factors'!$F$6:$M$17,4,TRUE)</f>
        <v>#N/A</v>
      </c>
      <c r="R58" s="10" t="e">
        <f>VLOOKUP(H58,'TOC Factors'!$F$6:$M$17,5,TRUE)</f>
        <v>#N/A</v>
      </c>
      <c r="S58" s="10" t="e">
        <f>VLOOKUP(H58,'TOC Factors'!$F$6:$M$17,6,TRUE)</f>
        <v>#N/A</v>
      </c>
      <c r="T58" s="11" t="e">
        <f>VLOOKUP(H58,'TOC Factors'!$F$6:$M$17,7,TRUE)</f>
        <v>#N/A</v>
      </c>
      <c r="U58" s="11" t="e">
        <f>VLOOKUP(H58,'TOC Factors'!$F$6:$M$17,8,TRUE)</f>
        <v>#N/A</v>
      </c>
    </row>
    <row r="59" spans="2:2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72" t="e">
        <f t="shared" si="0"/>
        <v>#N/A</v>
      </c>
      <c r="K59" s="72" t="e">
        <f t="shared" si="3"/>
        <v>#N/A</v>
      </c>
      <c r="L59" s="72">
        <f t="shared" si="4"/>
        <v>0</v>
      </c>
      <c r="N59" s="8" t="e">
        <f>VLOOKUP(H59,'TOC Factors'!$F$6:$M$17,3,TRUE)</f>
        <v>#N/A</v>
      </c>
      <c r="O59" s="8">
        <f>IF(G59=1,Subsidy!$D$3,0)</f>
        <v>0</v>
      </c>
      <c r="P59" s="70" t="str">
        <f>IF(E59=1,Tax!$F$2,IF(E59=2,Tax!$F$3,"-"))</f>
        <v>-</v>
      </c>
      <c r="Q59" s="9" t="e">
        <f>VLOOKUP(H59,'TOC Factors'!$F$6:$M$17,4,TRUE)</f>
        <v>#N/A</v>
      </c>
      <c r="R59" s="10" t="e">
        <f>VLOOKUP(H59,'TOC Factors'!$F$6:$M$17,5,TRUE)</f>
        <v>#N/A</v>
      </c>
      <c r="S59" s="10" t="e">
        <f>VLOOKUP(H59,'TOC Factors'!$F$6:$M$17,6,TRUE)</f>
        <v>#N/A</v>
      </c>
      <c r="T59" s="11" t="e">
        <f>VLOOKUP(H59,'TOC Factors'!$F$6:$M$17,7,TRUE)</f>
        <v>#N/A</v>
      </c>
      <c r="U59" s="11" t="e">
        <f>VLOOKUP(H59,'TOC Factors'!$F$6:$M$17,8,TRUE)</f>
        <v>#N/A</v>
      </c>
    </row>
    <row r="60" spans="2:2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72" t="e">
        <f t="shared" si="0"/>
        <v>#N/A</v>
      </c>
      <c r="K60" s="72" t="e">
        <f t="shared" si="3"/>
        <v>#N/A</v>
      </c>
      <c r="L60" s="72">
        <f t="shared" si="4"/>
        <v>0</v>
      </c>
      <c r="N60" s="8" t="e">
        <f>VLOOKUP(H60,'TOC Factors'!$F$6:$M$17,3,TRUE)</f>
        <v>#N/A</v>
      </c>
      <c r="O60" s="8">
        <f>IF(G60=1,Subsidy!$D$3,0)</f>
        <v>0</v>
      </c>
      <c r="P60" s="70" t="str">
        <f>IF(E60=1,Tax!$F$2,IF(E60=2,Tax!$F$3,"-"))</f>
        <v>-</v>
      </c>
      <c r="Q60" s="9" t="e">
        <f>VLOOKUP(H60,'TOC Factors'!$F$6:$M$17,4,TRUE)</f>
        <v>#N/A</v>
      </c>
      <c r="R60" s="10" t="e">
        <f>VLOOKUP(H60,'TOC Factors'!$F$6:$M$17,5,TRUE)</f>
        <v>#N/A</v>
      </c>
      <c r="S60" s="10" t="e">
        <f>VLOOKUP(H60,'TOC Factors'!$F$6:$M$17,6,TRUE)</f>
        <v>#N/A</v>
      </c>
      <c r="T60" s="11" t="e">
        <f>VLOOKUP(H60,'TOC Factors'!$F$6:$M$17,7,TRUE)</f>
        <v>#N/A</v>
      </c>
      <c r="U60" s="11" t="e">
        <f>VLOOKUP(H60,'TOC Factors'!$F$6:$M$17,8,TRUE)</f>
        <v>#N/A</v>
      </c>
    </row>
    <row r="61" spans="2:2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72" t="e">
        <f t="shared" si="0"/>
        <v>#N/A</v>
      </c>
      <c r="K61" s="72" t="e">
        <f t="shared" si="3"/>
        <v>#N/A</v>
      </c>
      <c r="L61" s="72">
        <f t="shared" si="4"/>
        <v>0</v>
      </c>
      <c r="N61" s="8" t="e">
        <f>VLOOKUP(H61,'TOC Factors'!$F$6:$M$17,3,TRUE)</f>
        <v>#N/A</v>
      </c>
      <c r="O61" s="8">
        <f>IF(G61=1,Subsidy!$D$3,0)</f>
        <v>0</v>
      </c>
      <c r="P61" s="70" t="str">
        <f>IF(E61=1,Tax!$F$2,IF(E61=2,Tax!$F$3,"-"))</f>
        <v>-</v>
      </c>
      <c r="Q61" s="9" t="e">
        <f>VLOOKUP(H61,'TOC Factors'!$F$6:$M$17,4,TRUE)</f>
        <v>#N/A</v>
      </c>
      <c r="R61" s="10" t="e">
        <f>VLOOKUP(H61,'TOC Factors'!$F$6:$M$17,5,TRUE)</f>
        <v>#N/A</v>
      </c>
      <c r="S61" s="10" t="e">
        <f>VLOOKUP(H61,'TOC Factors'!$F$6:$M$17,6,TRUE)</f>
        <v>#N/A</v>
      </c>
      <c r="T61" s="11" t="e">
        <f>VLOOKUP(H61,'TOC Factors'!$F$6:$M$17,7,TRUE)</f>
        <v>#N/A</v>
      </c>
      <c r="U61" s="11" t="e">
        <f>VLOOKUP(H61,'TOC Factors'!$F$6:$M$17,8,TRUE)</f>
        <v>#N/A</v>
      </c>
    </row>
    <row r="62" spans="2:2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72" t="e">
        <f t="shared" si="0"/>
        <v>#N/A</v>
      </c>
      <c r="K62" s="72" t="e">
        <f t="shared" si="3"/>
        <v>#N/A</v>
      </c>
      <c r="L62" s="72">
        <f t="shared" si="4"/>
        <v>0</v>
      </c>
      <c r="N62" s="8" t="e">
        <f>VLOOKUP(H62,'TOC Factors'!$F$6:$M$17,3,TRUE)</f>
        <v>#N/A</v>
      </c>
      <c r="O62" s="8">
        <f>IF(G62=1,Subsidy!$D$3,0)</f>
        <v>0</v>
      </c>
      <c r="P62" s="70" t="str">
        <f>IF(E62=1,Tax!$F$2,IF(E62=2,Tax!$F$3,"-"))</f>
        <v>-</v>
      </c>
      <c r="Q62" s="9" t="e">
        <f>VLOOKUP(H62,'TOC Factors'!$F$6:$M$17,4,TRUE)</f>
        <v>#N/A</v>
      </c>
      <c r="R62" s="10" t="e">
        <f>VLOOKUP(H62,'TOC Factors'!$F$6:$M$17,5,TRUE)</f>
        <v>#N/A</v>
      </c>
      <c r="S62" s="10" t="e">
        <f>VLOOKUP(H62,'TOC Factors'!$F$6:$M$17,6,TRUE)</f>
        <v>#N/A</v>
      </c>
      <c r="T62" s="11" t="e">
        <f>VLOOKUP(H62,'TOC Factors'!$F$6:$M$17,7,TRUE)</f>
        <v>#N/A</v>
      </c>
      <c r="U62" s="11" t="e">
        <f>VLOOKUP(H62,'TOC Factors'!$F$6:$M$17,8,TRUE)</f>
        <v>#N/A</v>
      </c>
    </row>
    <row r="63" spans="2:2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72" t="e">
        <f t="shared" si="0"/>
        <v>#N/A</v>
      </c>
      <c r="K63" s="72" t="e">
        <f t="shared" si="3"/>
        <v>#N/A</v>
      </c>
      <c r="L63" s="72">
        <f t="shared" si="4"/>
        <v>0</v>
      </c>
      <c r="N63" s="8" t="e">
        <f>VLOOKUP(H63,'TOC Factors'!$F$6:$M$17,3,TRUE)</f>
        <v>#N/A</v>
      </c>
      <c r="O63" s="8">
        <f>IF(G63=1,Subsidy!$D$3,0)</f>
        <v>0</v>
      </c>
      <c r="P63" s="70" t="str">
        <f>IF(E63=1,Tax!$F$2,IF(E63=2,Tax!$F$3,"-"))</f>
        <v>-</v>
      </c>
      <c r="Q63" s="9" t="e">
        <f>VLOOKUP(H63,'TOC Factors'!$F$6:$M$17,4,TRUE)</f>
        <v>#N/A</v>
      </c>
      <c r="R63" s="10" t="e">
        <f>VLOOKUP(H63,'TOC Factors'!$F$6:$M$17,5,TRUE)</f>
        <v>#N/A</v>
      </c>
      <c r="S63" s="10" t="e">
        <f>VLOOKUP(H63,'TOC Factors'!$F$6:$M$17,6,TRUE)</f>
        <v>#N/A</v>
      </c>
      <c r="T63" s="11" t="e">
        <f>VLOOKUP(H63,'TOC Factors'!$F$6:$M$17,7,TRUE)</f>
        <v>#N/A</v>
      </c>
      <c r="U63" s="11" t="e">
        <f>VLOOKUP(H63,'TOC Factors'!$F$6:$M$17,8,TRUE)</f>
        <v>#N/A</v>
      </c>
    </row>
    <row r="64" spans="2:2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72" t="e">
        <f t="shared" si="0"/>
        <v>#N/A</v>
      </c>
      <c r="K64" s="72" t="e">
        <f t="shared" si="3"/>
        <v>#N/A</v>
      </c>
      <c r="L64" s="72">
        <f t="shared" si="4"/>
        <v>0</v>
      </c>
      <c r="N64" s="8" t="e">
        <f>VLOOKUP(H64,'TOC Factors'!$F$6:$M$17,3,TRUE)</f>
        <v>#N/A</v>
      </c>
      <c r="O64" s="8">
        <f>IF(G64=1,Subsidy!$D$3,0)</f>
        <v>0</v>
      </c>
      <c r="P64" s="70" t="str">
        <f>IF(E64=1,Tax!$F$2,IF(E64=2,Tax!$F$3,"-"))</f>
        <v>-</v>
      </c>
      <c r="Q64" s="9" t="e">
        <f>VLOOKUP(H64,'TOC Factors'!$F$6:$M$17,4,TRUE)</f>
        <v>#N/A</v>
      </c>
      <c r="R64" s="10" t="e">
        <f>VLOOKUP(H64,'TOC Factors'!$F$6:$M$17,5,TRUE)</f>
        <v>#N/A</v>
      </c>
      <c r="S64" s="10" t="e">
        <f>VLOOKUP(H64,'TOC Factors'!$F$6:$M$17,6,TRUE)</f>
        <v>#N/A</v>
      </c>
      <c r="T64" s="11" t="e">
        <f>VLOOKUP(H64,'TOC Factors'!$F$6:$M$17,7,TRUE)</f>
        <v>#N/A</v>
      </c>
      <c r="U64" s="11" t="e">
        <f>VLOOKUP(H64,'TOC Factors'!$F$6:$M$17,8,TRUE)</f>
        <v>#N/A</v>
      </c>
    </row>
    <row r="65" spans="2:2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72" t="e">
        <f t="shared" si="0"/>
        <v>#N/A</v>
      </c>
      <c r="K65" s="72" t="e">
        <f t="shared" si="3"/>
        <v>#N/A</v>
      </c>
      <c r="L65" s="72">
        <f t="shared" si="4"/>
        <v>0</v>
      </c>
      <c r="N65" s="8" t="e">
        <f>VLOOKUP(H65,'TOC Factors'!$F$6:$M$17,3,TRUE)</f>
        <v>#N/A</v>
      </c>
      <c r="O65" s="8">
        <f>IF(G65=1,Subsidy!$D$3,0)</f>
        <v>0</v>
      </c>
      <c r="P65" s="70" t="str">
        <f>IF(E65=1,Tax!$F$2,IF(E65=2,Tax!$F$3,"-"))</f>
        <v>-</v>
      </c>
      <c r="Q65" s="9" t="e">
        <f>VLOOKUP(H65,'TOC Factors'!$F$6:$M$17,4,TRUE)</f>
        <v>#N/A</v>
      </c>
      <c r="R65" s="10" t="e">
        <f>VLOOKUP(H65,'TOC Factors'!$F$6:$M$17,5,TRUE)</f>
        <v>#N/A</v>
      </c>
      <c r="S65" s="10" t="e">
        <f>VLOOKUP(H65,'TOC Factors'!$F$6:$M$17,6,TRUE)</f>
        <v>#N/A</v>
      </c>
      <c r="T65" s="11" t="e">
        <f>VLOOKUP(H65,'TOC Factors'!$F$6:$M$17,7,TRUE)</f>
        <v>#N/A</v>
      </c>
      <c r="U65" s="11" t="e">
        <f>VLOOKUP(H65,'TOC Factors'!$F$6:$M$17,8,TRUE)</f>
        <v>#N/A</v>
      </c>
    </row>
    <row r="66" spans="2:2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72" t="e">
        <f t="shared" si="0"/>
        <v>#N/A</v>
      </c>
      <c r="K66" s="72" t="e">
        <f t="shared" si="3"/>
        <v>#N/A</v>
      </c>
      <c r="L66" s="72">
        <f t="shared" si="4"/>
        <v>0</v>
      </c>
      <c r="N66" s="8" t="e">
        <f>VLOOKUP(H66,'TOC Factors'!$F$6:$M$17,3,TRUE)</f>
        <v>#N/A</v>
      </c>
      <c r="O66" s="8">
        <f>IF(G66=1,Subsidy!$D$3,0)</f>
        <v>0</v>
      </c>
      <c r="P66" s="70" t="str">
        <f>IF(E66=1,Tax!$F$2,IF(E66=2,Tax!$F$3,"-"))</f>
        <v>-</v>
      </c>
      <c r="Q66" s="9" t="e">
        <f>VLOOKUP(H66,'TOC Factors'!$F$6:$M$17,4,TRUE)</f>
        <v>#N/A</v>
      </c>
      <c r="R66" s="10" t="e">
        <f>VLOOKUP(H66,'TOC Factors'!$F$6:$M$17,5,TRUE)</f>
        <v>#N/A</v>
      </c>
      <c r="S66" s="10" t="e">
        <f>VLOOKUP(H66,'TOC Factors'!$F$6:$M$17,6,TRUE)</f>
        <v>#N/A</v>
      </c>
      <c r="T66" s="11" t="e">
        <f>VLOOKUP(H66,'TOC Factors'!$F$6:$M$17,7,TRUE)</f>
        <v>#N/A</v>
      </c>
      <c r="U66" s="11" t="e">
        <f>VLOOKUP(H66,'TOC Factors'!$F$6:$M$17,8,TRUE)</f>
        <v>#N/A</v>
      </c>
    </row>
    <row r="67" spans="2:2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72" t="e">
        <f t="shared" si="0"/>
        <v>#N/A</v>
      </c>
      <c r="K67" s="72" t="e">
        <f t="shared" si="3"/>
        <v>#N/A</v>
      </c>
      <c r="L67" s="72">
        <f t="shared" si="4"/>
        <v>0</v>
      </c>
      <c r="N67" s="8" t="e">
        <f>VLOOKUP(H67,'TOC Factors'!$F$6:$M$17,3,TRUE)</f>
        <v>#N/A</v>
      </c>
      <c r="O67" s="8">
        <f>IF(G67=1,Subsidy!$D$3,0)</f>
        <v>0</v>
      </c>
      <c r="P67" s="70" t="str">
        <f>IF(E67=1,Tax!$F$2,IF(E67=2,Tax!$F$3,"-"))</f>
        <v>-</v>
      </c>
      <c r="Q67" s="9" t="e">
        <f>VLOOKUP(H67,'TOC Factors'!$F$6:$M$17,4,TRUE)</f>
        <v>#N/A</v>
      </c>
      <c r="R67" s="10" t="e">
        <f>VLOOKUP(H67,'TOC Factors'!$F$6:$M$17,5,TRUE)</f>
        <v>#N/A</v>
      </c>
      <c r="S67" s="10" t="e">
        <f>VLOOKUP(H67,'TOC Factors'!$F$6:$M$17,6,TRUE)</f>
        <v>#N/A</v>
      </c>
      <c r="T67" s="11" t="e">
        <f>VLOOKUP(H67,'TOC Factors'!$F$6:$M$17,7,TRUE)</f>
        <v>#N/A</v>
      </c>
      <c r="U67" s="11" t="e">
        <f>VLOOKUP(H67,'TOC Factors'!$F$6:$M$17,8,TRUE)</f>
        <v>#N/A</v>
      </c>
    </row>
    <row r="68" spans="2:2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72" t="e">
        <f t="shared" si="0"/>
        <v>#N/A</v>
      </c>
      <c r="K68" s="72" t="e">
        <f t="shared" si="3"/>
        <v>#N/A</v>
      </c>
      <c r="L68" s="72">
        <f t="shared" si="4"/>
        <v>0</v>
      </c>
      <c r="N68" s="8" t="e">
        <f>VLOOKUP(H68,'TOC Factors'!$F$6:$M$17,3,TRUE)</f>
        <v>#N/A</v>
      </c>
      <c r="O68" s="8">
        <f>IF(G68=1,Subsidy!$D$3,0)</f>
        <v>0</v>
      </c>
      <c r="P68" s="70" t="str">
        <f>IF(E68=1,Tax!$F$2,IF(E68=2,Tax!$F$3,"-"))</f>
        <v>-</v>
      </c>
      <c r="Q68" s="9" t="e">
        <f>VLOOKUP(H68,'TOC Factors'!$F$6:$M$17,4,TRUE)</f>
        <v>#N/A</v>
      </c>
      <c r="R68" s="10" t="e">
        <f>VLOOKUP(H68,'TOC Factors'!$F$6:$M$17,5,TRUE)</f>
        <v>#N/A</v>
      </c>
      <c r="S68" s="10" t="e">
        <f>VLOOKUP(H68,'TOC Factors'!$F$6:$M$17,6,TRUE)</f>
        <v>#N/A</v>
      </c>
      <c r="T68" s="11" t="e">
        <f>VLOOKUP(H68,'TOC Factors'!$F$6:$M$17,7,TRUE)</f>
        <v>#N/A</v>
      </c>
      <c r="U68" s="11" t="e">
        <f>VLOOKUP(H68,'TOC Factors'!$F$6:$M$17,8,TRUE)</f>
        <v>#N/A</v>
      </c>
    </row>
    <row r="69" spans="2:2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72" t="e">
        <f t="shared" ref="J69:J124" si="5">K69-L69</f>
        <v>#N/A</v>
      </c>
      <c r="K69" s="72" t="e">
        <f t="shared" si="3"/>
        <v>#N/A</v>
      </c>
      <c r="L69" s="72">
        <f t="shared" si="4"/>
        <v>0</v>
      </c>
      <c r="N69" s="8" t="e">
        <f>VLOOKUP(H69,'TOC Factors'!$F$6:$M$17,3,TRUE)</f>
        <v>#N/A</v>
      </c>
      <c r="O69" s="8">
        <f>IF(G69=1,Subsidy!$D$3,0)</f>
        <v>0</v>
      </c>
      <c r="P69" s="70" t="str">
        <f>IF(E69=1,Tax!$F$2,IF(E69=2,Tax!$F$3,"-"))</f>
        <v>-</v>
      </c>
      <c r="Q69" s="9" t="e">
        <f>VLOOKUP(H69,'TOC Factors'!$F$6:$M$17,4,TRUE)</f>
        <v>#N/A</v>
      </c>
      <c r="R69" s="10" t="e">
        <f>VLOOKUP(H69,'TOC Factors'!$F$6:$M$17,5,TRUE)</f>
        <v>#N/A</v>
      </c>
      <c r="S69" s="10" t="e">
        <f>VLOOKUP(H69,'TOC Factors'!$F$6:$M$17,6,TRUE)</f>
        <v>#N/A</v>
      </c>
      <c r="T69" s="11" t="e">
        <f>VLOOKUP(H69,'TOC Factors'!$F$6:$M$17,7,TRUE)</f>
        <v>#N/A</v>
      </c>
      <c r="U69" s="11" t="e">
        <f>VLOOKUP(H69,'TOC Factors'!$F$6:$M$17,8,TRUE)</f>
        <v>#N/A</v>
      </c>
    </row>
    <row r="70" spans="2:2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72" t="e">
        <f t="shared" si="5"/>
        <v>#N/A</v>
      </c>
      <c r="K70" s="72" t="e">
        <f t="shared" si="3"/>
        <v>#N/A</v>
      </c>
      <c r="L70" s="72">
        <f t="shared" si="4"/>
        <v>0</v>
      </c>
      <c r="N70" s="8" t="e">
        <f>VLOOKUP(H70,'TOC Factors'!$F$6:$M$17,3,TRUE)</f>
        <v>#N/A</v>
      </c>
      <c r="O70" s="8">
        <f>IF(G70=1,Subsidy!$D$3,0)</f>
        <v>0</v>
      </c>
      <c r="P70" s="70" t="str">
        <f>IF(E70=1,Tax!$F$2,IF(E70=2,Tax!$F$3,"-"))</f>
        <v>-</v>
      </c>
      <c r="Q70" s="9" t="e">
        <f>VLOOKUP(H70,'TOC Factors'!$F$6:$M$17,4,TRUE)</f>
        <v>#N/A</v>
      </c>
      <c r="R70" s="10" t="e">
        <f>VLOOKUP(H70,'TOC Factors'!$F$6:$M$17,5,TRUE)</f>
        <v>#N/A</v>
      </c>
      <c r="S70" s="10" t="e">
        <f>VLOOKUP(H70,'TOC Factors'!$F$6:$M$17,6,TRUE)</f>
        <v>#N/A</v>
      </c>
      <c r="T70" s="11" t="e">
        <f>VLOOKUP(H70,'TOC Factors'!$F$6:$M$17,7,TRUE)</f>
        <v>#N/A</v>
      </c>
      <c r="U70" s="11" t="e">
        <f>VLOOKUP(H70,'TOC Factors'!$F$6:$M$17,8,TRUE)</f>
        <v>#N/A</v>
      </c>
    </row>
    <row r="71" spans="2:2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6">D71&amp;E71</f>
        <v>00</v>
      </c>
      <c r="I71" s="16">
        <f t="shared" ref="I71:I124" si="7">F71*365*0.8</f>
        <v>0</v>
      </c>
      <c r="J71" s="72" t="e">
        <f t="shared" si="5"/>
        <v>#N/A</v>
      </c>
      <c r="K71" s="72" t="e">
        <f t="shared" ref="K71:K124" si="8">I71/Q71*P71</f>
        <v>#N/A</v>
      </c>
      <c r="L71" s="72">
        <f t="shared" ref="L71:L124" si="9">O71</f>
        <v>0</v>
      </c>
      <c r="N71" s="8" t="e">
        <f>VLOOKUP(H71,'TOC Factors'!$F$6:$M$17,3,TRUE)</f>
        <v>#N/A</v>
      </c>
      <c r="O71" s="8">
        <f>IF(G71=1,Subsidy!$D$3,0)</f>
        <v>0</v>
      </c>
      <c r="P71" s="70" t="str">
        <f>IF(E71=1,Tax!$F$2,IF(E71=2,Tax!$F$3,"-"))</f>
        <v>-</v>
      </c>
      <c r="Q71" s="9" t="e">
        <f>VLOOKUP(H71,'TOC Factors'!$F$6:$M$17,4,TRUE)</f>
        <v>#N/A</v>
      </c>
      <c r="R71" s="10" t="e">
        <f>VLOOKUP(H71,'TOC Factors'!$F$6:$M$17,5,TRUE)</f>
        <v>#N/A</v>
      </c>
      <c r="S71" s="10" t="e">
        <f>VLOOKUP(H71,'TOC Factors'!$F$6:$M$17,6,TRUE)</f>
        <v>#N/A</v>
      </c>
      <c r="T71" s="11" t="e">
        <f>VLOOKUP(H71,'TOC Factors'!$F$6:$M$17,7,TRUE)</f>
        <v>#N/A</v>
      </c>
      <c r="U71" s="11" t="e">
        <f>VLOOKUP(H71,'TOC Factors'!$F$6:$M$17,8,TRUE)</f>
        <v>#N/A</v>
      </c>
    </row>
    <row r="72" spans="2:2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6"/>
        <v>00</v>
      </c>
      <c r="I72" s="16">
        <f t="shared" si="7"/>
        <v>0</v>
      </c>
      <c r="J72" s="72" t="e">
        <f t="shared" si="5"/>
        <v>#N/A</v>
      </c>
      <c r="K72" s="72" t="e">
        <f t="shared" si="8"/>
        <v>#N/A</v>
      </c>
      <c r="L72" s="72">
        <f t="shared" si="9"/>
        <v>0</v>
      </c>
      <c r="N72" s="8" t="e">
        <f>VLOOKUP(H72,'TOC Factors'!$F$6:$M$17,3,TRUE)</f>
        <v>#N/A</v>
      </c>
      <c r="O72" s="8">
        <f>IF(G72=1,Subsidy!$D$3,0)</f>
        <v>0</v>
      </c>
      <c r="P72" s="70" t="str">
        <f>IF(E72=1,Tax!$F$2,IF(E72=2,Tax!$F$3,"-"))</f>
        <v>-</v>
      </c>
      <c r="Q72" s="9" t="e">
        <f>VLOOKUP(H72,'TOC Factors'!$F$6:$M$17,4,TRUE)</f>
        <v>#N/A</v>
      </c>
      <c r="R72" s="10" t="e">
        <f>VLOOKUP(H72,'TOC Factors'!$F$6:$M$17,5,TRUE)</f>
        <v>#N/A</v>
      </c>
      <c r="S72" s="10" t="e">
        <f>VLOOKUP(H72,'TOC Factors'!$F$6:$M$17,6,TRUE)</f>
        <v>#N/A</v>
      </c>
      <c r="T72" s="11" t="e">
        <f>VLOOKUP(H72,'TOC Factors'!$F$6:$M$17,7,TRUE)</f>
        <v>#N/A</v>
      </c>
      <c r="U72" s="11" t="e">
        <f>VLOOKUP(H72,'TOC Factors'!$F$6:$M$17,8,TRUE)</f>
        <v>#N/A</v>
      </c>
    </row>
    <row r="73" spans="2:2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6"/>
        <v>00</v>
      </c>
      <c r="I73" s="16">
        <f t="shared" si="7"/>
        <v>0</v>
      </c>
      <c r="J73" s="72" t="e">
        <f t="shared" si="5"/>
        <v>#N/A</v>
      </c>
      <c r="K73" s="72" t="e">
        <f t="shared" si="8"/>
        <v>#N/A</v>
      </c>
      <c r="L73" s="72">
        <f t="shared" si="9"/>
        <v>0</v>
      </c>
      <c r="N73" s="8" t="e">
        <f>VLOOKUP(H73,'TOC Factors'!$F$6:$M$17,3,TRUE)</f>
        <v>#N/A</v>
      </c>
      <c r="O73" s="8">
        <f>IF(G73=1,Subsidy!$D$3,0)</f>
        <v>0</v>
      </c>
      <c r="P73" s="70" t="str">
        <f>IF(E73=1,Tax!$F$2,IF(E73=2,Tax!$F$3,"-"))</f>
        <v>-</v>
      </c>
      <c r="Q73" s="9" t="e">
        <f>VLOOKUP(H73,'TOC Factors'!$F$6:$M$17,4,TRUE)</f>
        <v>#N/A</v>
      </c>
      <c r="R73" s="10" t="e">
        <f>VLOOKUP(H73,'TOC Factors'!$F$6:$M$17,5,TRUE)</f>
        <v>#N/A</v>
      </c>
      <c r="S73" s="10" t="e">
        <f>VLOOKUP(H73,'TOC Factors'!$F$6:$M$17,6,TRUE)</f>
        <v>#N/A</v>
      </c>
      <c r="T73" s="11" t="e">
        <f>VLOOKUP(H73,'TOC Factors'!$F$6:$M$17,7,TRUE)</f>
        <v>#N/A</v>
      </c>
      <c r="U73" s="11" t="e">
        <f>VLOOKUP(H73,'TOC Factors'!$F$6:$M$17,8,TRUE)</f>
        <v>#N/A</v>
      </c>
    </row>
    <row r="74" spans="2:2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6"/>
        <v>00</v>
      </c>
      <c r="I74" s="16">
        <f t="shared" si="7"/>
        <v>0</v>
      </c>
      <c r="J74" s="72" t="e">
        <f t="shared" si="5"/>
        <v>#N/A</v>
      </c>
      <c r="K74" s="72" t="e">
        <f t="shared" si="8"/>
        <v>#N/A</v>
      </c>
      <c r="L74" s="72">
        <f t="shared" si="9"/>
        <v>0</v>
      </c>
      <c r="N74" s="8" t="e">
        <f>VLOOKUP(H74,'TOC Factors'!$F$6:$M$17,3,TRUE)</f>
        <v>#N/A</v>
      </c>
      <c r="O74" s="8">
        <f>IF(G74=1,Subsidy!$D$3,0)</f>
        <v>0</v>
      </c>
      <c r="P74" s="70" t="str">
        <f>IF(E74=1,Tax!$F$2,IF(E74=2,Tax!$F$3,"-"))</f>
        <v>-</v>
      </c>
      <c r="Q74" s="9" t="e">
        <f>VLOOKUP(H74,'TOC Factors'!$F$6:$M$17,4,TRUE)</f>
        <v>#N/A</v>
      </c>
      <c r="R74" s="10" t="e">
        <f>VLOOKUP(H74,'TOC Factors'!$F$6:$M$17,5,TRUE)</f>
        <v>#N/A</v>
      </c>
      <c r="S74" s="10" t="e">
        <f>VLOOKUP(H74,'TOC Factors'!$F$6:$M$17,6,TRUE)</f>
        <v>#N/A</v>
      </c>
      <c r="T74" s="11" t="e">
        <f>VLOOKUP(H74,'TOC Factors'!$F$6:$M$17,7,TRUE)</f>
        <v>#N/A</v>
      </c>
      <c r="U74" s="11" t="e">
        <f>VLOOKUP(H74,'TOC Factors'!$F$6:$M$17,8,TRUE)</f>
        <v>#N/A</v>
      </c>
    </row>
    <row r="75" spans="2:2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6"/>
        <v>00</v>
      </c>
      <c r="I75" s="16">
        <f t="shared" si="7"/>
        <v>0</v>
      </c>
      <c r="J75" s="72" t="e">
        <f t="shared" si="5"/>
        <v>#N/A</v>
      </c>
      <c r="K75" s="72" t="e">
        <f t="shared" si="8"/>
        <v>#N/A</v>
      </c>
      <c r="L75" s="72">
        <f t="shared" si="9"/>
        <v>0</v>
      </c>
      <c r="N75" s="8" t="e">
        <f>VLOOKUP(H75,'TOC Factors'!$F$6:$M$17,3,TRUE)</f>
        <v>#N/A</v>
      </c>
      <c r="O75" s="8">
        <f>IF(G75=1,Subsidy!$D$3,0)</f>
        <v>0</v>
      </c>
      <c r="P75" s="70" t="str">
        <f>IF(E75=1,Tax!$F$2,IF(E75=2,Tax!$F$3,"-"))</f>
        <v>-</v>
      </c>
      <c r="Q75" s="9" t="e">
        <f>VLOOKUP(H75,'TOC Factors'!$F$6:$M$17,4,TRUE)</f>
        <v>#N/A</v>
      </c>
      <c r="R75" s="10" t="e">
        <f>VLOOKUP(H75,'TOC Factors'!$F$6:$M$17,5,TRUE)</f>
        <v>#N/A</v>
      </c>
      <c r="S75" s="10" t="e">
        <f>VLOOKUP(H75,'TOC Factors'!$F$6:$M$17,6,TRUE)</f>
        <v>#N/A</v>
      </c>
      <c r="T75" s="11" t="e">
        <f>VLOOKUP(H75,'TOC Factors'!$F$6:$M$17,7,TRUE)</f>
        <v>#N/A</v>
      </c>
      <c r="U75" s="11" t="e">
        <f>VLOOKUP(H75,'TOC Factors'!$F$6:$M$17,8,TRUE)</f>
        <v>#N/A</v>
      </c>
    </row>
    <row r="76" spans="2:2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6"/>
        <v>00</v>
      </c>
      <c r="I76" s="16">
        <f t="shared" si="7"/>
        <v>0</v>
      </c>
      <c r="J76" s="72" t="e">
        <f t="shared" si="5"/>
        <v>#N/A</v>
      </c>
      <c r="K76" s="72" t="e">
        <f t="shared" si="8"/>
        <v>#N/A</v>
      </c>
      <c r="L76" s="72">
        <f t="shared" si="9"/>
        <v>0</v>
      </c>
      <c r="N76" s="8" t="e">
        <f>VLOOKUP(H76,'TOC Factors'!$F$6:$M$17,3,TRUE)</f>
        <v>#N/A</v>
      </c>
      <c r="O76" s="8">
        <f>IF(G76=1,Subsidy!$D$3,0)</f>
        <v>0</v>
      </c>
      <c r="P76" s="70" t="str">
        <f>IF(E76=1,Tax!$F$2,IF(E76=2,Tax!$F$3,"-"))</f>
        <v>-</v>
      </c>
      <c r="Q76" s="9" t="e">
        <f>VLOOKUP(H76,'TOC Factors'!$F$6:$M$17,4,TRUE)</f>
        <v>#N/A</v>
      </c>
      <c r="R76" s="10" t="e">
        <f>VLOOKUP(H76,'TOC Factors'!$F$6:$M$17,5,TRUE)</f>
        <v>#N/A</v>
      </c>
      <c r="S76" s="10" t="e">
        <f>VLOOKUP(H76,'TOC Factors'!$F$6:$M$17,6,TRUE)</f>
        <v>#N/A</v>
      </c>
      <c r="T76" s="11" t="e">
        <f>VLOOKUP(H76,'TOC Factors'!$F$6:$M$17,7,TRUE)</f>
        <v>#N/A</v>
      </c>
      <c r="U76" s="11" t="e">
        <f>VLOOKUP(H76,'TOC Factors'!$F$6:$M$17,8,TRUE)</f>
        <v>#N/A</v>
      </c>
    </row>
    <row r="77" spans="2:2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6"/>
        <v>00</v>
      </c>
      <c r="I77" s="16">
        <f t="shared" si="7"/>
        <v>0</v>
      </c>
      <c r="J77" s="72" t="e">
        <f t="shared" si="5"/>
        <v>#N/A</v>
      </c>
      <c r="K77" s="72" t="e">
        <f t="shared" si="8"/>
        <v>#N/A</v>
      </c>
      <c r="L77" s="72">
        <f t="shared" si="9"/>
        <v>0</v>
      </c>
      <c r="N77" s="8" t="e">
        <f>VLOOKUP(H77,'TOC Factors'!$F$6:$M$17,3,TRUE)</f>
        <v>#N/A</v>
      </c>
      <c r="O77" s="8">
        <f>IF(G77=1,Subsidy!$D$3,0)</f>
        <v>0</v>
      </c>
      <c r="P77" s="70" t="str">
        <f>IF(E77=1,Tax!$F$2,IF(E77=2,Tax!$F$3,"-"))</f>
        <v>-</v>
      </c>
      <c r="Q77" s="9" t="e">
        <f>VLOOKUP(H77,'TOC Factors'!$F$6:$M$17,4,TRUE)</f>
        <v>#N/A</v>
      </c>
      <c r="R77" s="10" t="e">
        <f>VLOOKUP(H77,'TOC Factors'!$F$6:$M$17,5,TRUE)</f>
        <v>#N/A</v>
      </c>
      <c r="S77" s="10" t="e">
        <f>VLOOKUP(H77,'TOC Factors'!$F$6:$M$17,6,TRUE)</f>
        <v>#N/A</v>
      </c>
      <c r="T77" s="11" t="e">
        <f>VLOOKUP(H77,'TOC Factors'!$F$6:$M$17,7,TRUE)</f>
        <v>#N/A</v>
      </c>
      <c r="U77" s="11" t="e">
        <f>VLOOKUP(H77,'TOC Factors'!$F$6:$M$17,8,TRUE)</f>
        <v>#N/A</v>
      </c>
    </row>
    <row r="78" spans="2:2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6"/>
        <v>00</v>
      </c>
      <c r="I78" s="16">
        <f t="shared" si="7"/>
        <v>0</v>
      </c>
      <c r="J78" s="72" t="e">
        <f t="shared" si="5"/>
        <v>#N/A</v>
      </c>
      <c r="K78" s="72" t="e">
        <f t="shared" si="8"/>
        <v>#N/A</v>
      </c>
      <c r="L78" s="72">
        <f t="shared" si="9"/>
        <v>0</v>
      </c>
      <c r="N78" s="8" t="e">
        <f>VLOOKUP(H78,'TOC Factors'!$F$6:$M$17,3,TRUE)</f>
        <v>#N/A</v>
      </c>
      <c r="O78" s="8">
        <f>IF(G78=1,Subsidy!$D$3,0)</f>
        <v>0</v>
      </c>
      <c r="P78" s="70" t="str">
        <f>IF(E78=1,Tax!$F$2,IF(E78=2,Tax!$F$3,"-"))</f>
        <v>-</v>
      </c>
      <c r="Q78" s="9" t="e">
        <f>VLOOKUP(H78,'TOC Factors'!$F$6:$M$17,4,TRUE)</f>
        <v>#N/A</v>
      </c>
      <c r="R78" s="10" t="e">
        <f>VLOOKUP(H78,'TOC Factors'!$F$6:$M$17,5,TRUE)</f>
        <v>#N/A</v>
      </c>
      <c r="S78" s="10" t="e">
        <f>VLOOKUP(H78,'TOC Factors'!$F$6:$M$17,6,TRUE)</f>
        <v>#N/A</v>
      </c>
      <c r="T78" s="11" t="e">
        <f>VLOOKUP(H78,'TOC Factors'!$F$6:$M$17,7,TRUE)</f>
        <v>#N/A</v>
      </c>
      <c r="U78" s="11" t="e">
        <f>VLOOKUP(H78,'TOC Factors'!$F$6:$M$17,8,TRUE)</f>
        <v>#N/A</v>
      </c>
    </row>
    <row r="79" spans="2:2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6"/>
        <v>00</v>
      </c>
      <c r="I79" s="16">
        <f t="shared" si="7"/>
        <v>0</v>
      </c>
      <c r="J79" s="72" t="e">
        <f t="shared" si="5"/>
        <v>#N/A</v>
      </c>
      <c r="K79" s="72" t="e">
        <f t="shared" si="8"/>
        <v>#N/A</v>
      </c>
      <c r="L79" s="72">
        <f t="shared" si="9"/>
        <v>0</v>
      </c>
      <c r="N79" s="8" t="e">
        <f>VLOOKUP(H79,'TOC Factors'!$F$6:$M$17,3,TRUE)</f>
        <v>#N/A</v>
      </c>
      <c r="O79" s="8">
        <f>IF(G79=1,Subsidy!$D$3,0)</f>
        <v>0</v>
      </c>
      <c r="P79" s="70" t="str">
        <f>IF(E79=1,Tax!$F$2,IF(E79=2,Tax!$F$3,"-"))</f>
        <v>-</v>
      </c>
      <c r="Q79" s="9" t="e">
        <f>VLOOKUP(H79,'TOC Factors'!$F$6:$M$17,4,TRUE)</f>
        <v>#N/A</v>
      </c>
      <c r="R79" s="10" t="e">
        <f>VLOOKUP(H79,'TOC Factors'!$F$6:$M$17,5,TRUE)</f>
        <v>#N/A</v>
      </c>
      <c r="S79" s="10" t="e">
        <f>VLOOKUP(H79,'TOC Factors'!$F$6:$M$17,6,TRUE)</f>
        <v>#N/A</v>
      </c>
      <c r="T79" s="11" t="e">
        <f>VLOOKUP(H79,'TOC Factors'!$F$6:$M$17,7,TRUE)</f>
        <v>#N/A</v>
      </c>
      <c r="U79" s="11" t="e">
        <f>VLOOKUP(H79,'TOC Factors'!$F$6:$M$17,8,TRUE)</f>
        <v>#N/A</v>
      </c>
    </row>
    <row r="80" spans="2:2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6"/>
        <v>00</v>
      </c>
      <c r="I80" s="16">
        <f t="shared" si="7"/>
        <v>0</v>
      </c>
      <c r="J80" s="72" t="e">
        <f t="shared" si="5"/>
        <v>#N/A</v>
      </c>
      <c r="K80" s="72" t="e">
        <f t="shared" si="8"/>
        <v>#N/A</v>
      </c>
      <c r="L80" s="72">
        <f t="shared" si="9"/>
        <v>0</v>
      </c>
      <c r="N80" s="8" t="e">
        <f>VLOOKUP(H80,'TOC Factors'!$F$6:$M$17,3,TRUE)</f>
        <v>#N/A</v>
      </c>
      <c r="O80" s="8">
        <f>IF(G80=1,Subsidy!$D$3,0)</f>
        <v>0</v>
      </c>
      <c r="P80" s="70" t="str">
        <f>IF(E80=1,Tax!$F$2,IF(E80=2,Tax!$F$3,"-"))</f>
        <v>-</v>
      </c>
      <c r="Q80" s="9" t="e">
        <f>VLOOKUP(H80,'TOC Factors'!$F$6:$M$17,4,TRUE)</f>
        <v>#N/A</v>
      </c>
      <c r="R80" s="10" t="e">
        <f>VLOOKUP(H80,'TOC Factors'!$F$6:$M$17,5,TRUE)</f>
        <v>#N/A</v>
      </c>
      <c r="S80" s="10" t="e">
        <f>VLOOKUP(H80,'TOC Factors'!$F$6:$M$17,6,TRUE)</f>
        <v>#N/A</v>
      </c>
      <c r="T80" s="11" t="e">
        <f>VLOOKUP(H80,'TOC Factors'!$F$6:$M$17,7,TRUE)</f>
        <v>#N/A</v>
      </c>
      <c r="U80" s="11" t="e">
        <f>VLOOKUP(H80,'TOC Factors'!$F$6:$M$17,8,TRUE)</f>
        <v>#N/A</v>
      </c>
    </row>
    <row r="81" spans="2:2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6"/>
        <v>00</v>
      </c>
      <c r="I81" s="16">
        <f t="shared" si="7"/>
        <v>0</v>
      </c>
      <c r="J81" s="72" t="e">
        <f t="shared" si="5"/>
        <v>#N/A</v>
      </c>
      <c r="K81" s="72" t="e">
        <f t="shared" si="8"/>
        <v>#N/A</v>
      </c>
      <c r="L81" s="72">
        <f t="shared" si="9"/>
        <v>0</v>
      </c>
      <c r="N81" s="8" t="e">
        <f>VLOOKUP(H81,'TOC Factors'!$F$6:$M$17,3,TRUE)</f>
        <v>#N/A</v>
      </c>
      <c r="O81" s="8">
        <f>IF(G81=1,Subsidy!$D$3,0)</f>
        <v>0</v>
      </c>
      <c r="P81" s="70" t="str">
        <f>IF(E81=1,Tax!$F$2,IF(E81=2,Tax!$F$3,"-"))</f>
        <v>-</v>
      </c>
      <c r="Q81" s="9" t="e">
        <f>VLOOKUP(H81,'TOC Factors'!$F$6:$M$17,4,TRUE)</f>
        <v>#N/A</v>
      </c>
      <c r="R81" s="10" t="e">
        <f>VLOOKUP(H81,'TOC Factors'!$F$6:$M$17,5,TRUE)</f>
        <v>#N/A</v>
      </c>
      <c r="S81" s="10" t="e">
        <f>VLOOKUP(H81,'TOC Factors'!$F$6:$M$17,6,TRUE)</f>
        <v>#N/A</v>
      </c>
      <c r="T81" s="11" t="e">
        <f>VLOOKUP(H81,'TOC Factors'!$F$6:$M$17,7,TRUE)</f>
        <v>#N/A</v>
      </c>
      <c r="U81" s="11" t="e">
        <f>VLOOKUP(H81,'TOC Factors'!$F$6:$M$17,8,TRUE)</f>
        <v>#N/A</v>
      </c>
    </row>
    <row r="82" spans="2:2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6"/>
        <v>00</v>
      </c>
      <c r="I82" s="16">
        <f t="shared" si="7"/>
        <v>0</v>
      </c>
      <c r="J82" s="72" t="e">
        <f t="shared" si="5"/>
        <v>#N/A</v>
      </c>
      <c r="K82" s="72" t="e">
        <f t="shared" si="8"/>
        <v>#N/A</v>
      </c>
      <c r="L82" s="72">
        <f t="shared" si="9"/>
        <v>0</v>
      </c>
      <c r="N82" s="8" t="e">
        <f>VLOOKUP(H82,'TOC Factors'!$F$6:$M$17,3,TRUE)</f>
        <v>#N/A</v>
      </c>
      <c r="O82" s="8">
        <f>IF(G82=1,Subsidy!$D$3,0)</f>
        <v>0</v>
      </c>
      <c r="P82" s="70" t="str">
        <f>IF(E82=1,Tax!$F$2,IF(E82=2,Tax!$F$3,"-"))</f>
        <v>-</v>
      </c>
      <c r="Q82" s="9" t="e">
        <f>VLOOKUP(H82,'TOC Factors'!$F$6:$M$17,4,TRUE)</f>
        <v>#N/A</v>
      </c>
      <c r="R82" s="10" t="e">
        <f>VLOOKUP(H82,'TOC Factors'!$F$6:$M$17,5,TRUE)</f>
        <v>#N/A</v>
      </c>
      <c r="S82" s="10" t="e">
        <f>VLOOKUP(H82,'TOC Factors'!$F$6:$M$17,6,TRUE)</f>
        <v>#N/A</v>
      </c>
      <c r="T82" s="11" t="e">
        <f>VLOOKUP(H82,'TOC Factors'!$F$6:$M$17,7,TRUE)</f>
        <v>#N/A</v>
      </c>
      <c r="U82" s="11" t="e">
        <f>VLOOKUP(H82,'TOC Factors'!$F$6:$M$17,8,TRUE)</f>
        <v>#N/A</v>
      </c>
    </row>
    <row r="83" spans="2:2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6"/>
        <v>00</v>
      </c>
      <c r="I83" s="16">
        <f t="shared" si="7"/>
        <v>0</v>
      </c>
      <c r="J83" s="72" t="e">
        <f t="shared" si="5"/>
        <v>#N/A</v>
      </c>
      <c r="K83" s="72" t="e">
        <f t="shared" si="8"/>
        <v>#N/A</v>
      </c>
      <c r="L83" s="72">
        <f t="shared" si="9"/>
        <v>0</v>
      </c>
      <c r="N83" s="8" t="e">
        <f>VLOOKUP(H83,'TOC Factors'!$F$6:$M$17,3,TRUE)</f>
        <v>#N/A</v>
      </c>
      <c r="O83" s="8">
        <f>IF(G83=1,Subsidy!$D$3,0)</f>
        <v>0</v>
      </c>
      <c r="P83" s="70" t="str">
        <f>IF(E83=1,Tax!$F$2,IF(E83=2,Tax!$F$3,"-"))</f>
        <v>-</v>
      </c>
      <c r="Q83" s="9" t="e">
        <f>VLOOKUP(H83,'TOC Factors'!$F$6:$M$17,4,TRUE)</f>
        <v>#N/A</v>
      </c>
      <c r="R83" s="10" t="e">
        <f>VLOOKUP(H83,'TOC Factors'!$F$6:$M$17,5,TRUE)</f>
        <v>#N/A</v>
      </c>
      <c r="S83" s="10" t="e">
        <f>VLOOKUP(H83,'TOC Factors'!$F$6:$M$17,6,TRUE)</f>
        <v>#N/A</v>
      </c>
      <c r="T83" s="11" t="e">
        <f>VLOOKUP(H83,'TOC Factors'!$F$6:$M$17,7,TRUE)</f>
        <v>#N/A</v>
      </c>
      <c r="U83" s="11" t="e">
        <f>VLOOKUP(H83,'TOC Factors'!$F$6:$M$17,8,TRUE)</f>
        <v>#N/A</v>
      </c>
    </row>
    <row r="84" spans="2:2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6"/>
        <v>00</v>
      </c>
      <c r="I84" s="16">
        <f t="shared" si="7"/>
        <v>0</v>
      </c>
      <c r="J84" s="72" t="e">
        <f t="shared" si="5"/>
        <v>#N/A</v>
      </c>
      <c r="K84" s="72" t="e">
        <f t="shared" si="8"/>
        <v>#N/A</v>
      </c>
      <c r="L84" s="72">
        <f t="shared" si="9"/>
        <v>0</v>
      </c>
      <c r="N84" s="8" t="e">
        <f>VLOOKUP(H84,'TOC Factors'!$F$6:$M$17,3,TRUE)</f>
        <v>#N/A</v>
      </c>
      <c r="O84" s="8">
        <f>IF(G84=1,Subsidy!$D$3,0)</f>
        <v>0</v>
      </c>
      <c r="P84" s="70" t="str">
        <f>IF(E84=1,Tax!$F$2,IF(E84=2,Tax!$F$3,"-"))</f>
        <v>-</v>
      </c>
      <c r="Q84" s="9" t="e">
        <f>VLOOKUP(H84,'TOC Factors'!$F$6:$M$17,4,TRUE)</f>
        <v>#N/A</v>
      </c>
      <c r="R84" s="10" t="e">
        <f>VLOOKUP(H84,'TOC Factors'!$F$6:$M$17,5,TRUE)</f>
        <v>#N/A</v>
      </c>
      <c r="S84" s="10" t="e">
        <f>VLOOKUP(H84,'TOC Factors'!$F$6:$M$17,6,TRUE)</f>
        <v>#N/A</v>
      </c>
      <c r="T84" s="11" t="e">
        <f>VLOOKUP(H84,'TOC Factors'!$F$6:$M$17,7,TRUE)</f>
        <v>#N/A</v>
      </c>
      <c r="U84" s="11" t="e">
        <f>VLOOKUP(H84,'TOC Factors'!$F$6:$M$17,8,TRUE)</f>
        <v>#N/A</v>
      </c>
    </row>
    <row r="85" spans="2:2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6"/>
        <v>00</v>
      </c>
      <c r="I85" s="16">
        <f t="shared" si="7"/>
        <v>0</v>
      </c>
      <c r="J85" s="72" t="e">
        <f t="shared" si="5"/>
        <v>#N/A</v>
      </c>
      <c r="K85" s="72" t="e">
        <f t="shared" si="8"/>
        <v>#N/A</v>
      </c>
      <c r="L85" s="72">
        <f t="shared" si="9"/>
        <v>0</v>
      </c>
      <c r="N85" s="8" t="e">
        <f>VLOOKUP(H85,'TOC Factors'!$F$6:$M$17,3,TRUE)</f>
        <v>#N/A</v>
      </c>
      <c r="O85" s="8">
        <f>IF(G85=1,Subsidy!$D$3,0)</f>
        <v>0</v>
      </c>
      <c r="P85" s="70" t="str">
        <f>IF(E85=1,Tax!$F$2,IF(E85=2,Tax!$F$3,"-"))</f>
        <v>-</v>
      </c>
      <c r="Q85" s="9" t="e">
        <f>VLOOKUP(H85,'TOC Factors'!$F$6:$M$17,4,TRUE)</f>
        <v>#N/A</v>
      </c>
      <c r="R85" s="10" t="e">
        <f>VLOOKUP(H85,'TOC Factors'!$F$6:$M$17,5,TRUE)</f>
        <v>#N/A</v>
      </c>
      <c r="S85" s="10" t="e">
        <f>VLOOKUP(H85,'TOC Factors'!$F$6:$M$17,6,TRUE)</f>
        <v>#N/A</v>
      </c>
      <c r="T85" s="11" t="e">
        <f>VLOOKUP(H85,'TOC Factors'!$F$6:$M$17,7,TRUE)</f>
        <v>#N/A</v>
      </c>
      <c r="U85" s="11" t="e">
        <f>VLOOKUP(H85,'TOC Factors'!$F$6:$M$17,8,TRUE)</f>
        <v>#N/A</v>
      </c>
    </row>
    <row r="86" spans="2:2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6"/>
        <v>00</v>
      </c>
      <c r="I86" s="16">
        <f t="shared" si="7"/>
        <v>0</v>
      </c>
      <c r="J86" s="72" t="e">
        <f t="shared" si="5"/>
        <v>#N/A</v>
      </c>
      <c r="K86" s="72" t="e">
        <f t="shared" si="8"/>
        <v>#N/A</v>
      </c>
      <c r="L86" s="72">
        <f t="shared" si="9"/>
        <v>0</v>
      </c>
      <c r="N86" s="8" t="e">
        <f>VLOOKUP(H86,'TOC Factors'!$F$6:$M$17,3,TRUE)</f>
        <v>#N/A</v>
      </c>
      <c r="O86" s="8">
        <f>IF(G86=1,Subsidy!$D$3,0)</f>
        <v>0</v>
      </c>
      <c r="P86" s="70" t="str">
        <f>IF(E86=1,Tax!$F$2,IF(E86=2,Tax!$F$3,"-"))</f>
        <v>-</v>
      </c>
      <c r="Q86" s="9" t="e">
        <f>VLOOKUP(H86,'TOC Factors'!$F$6:$M$17,4,TRUE)</f>
        <v>#N/A</v>
      </c>
      <c r="R86" s="10" t="e">
        <f>VLOOKUP(H86,'TOC Factors'!$F$6:$M$17,5,TRUE)</f>
        <v>#N/A</v>
      </c>
      <c r="S86" s="10" t="e">
        <f>VLOOKUP(H86,'TOC Factors'!$F$6:$M$17,6,TRUE)</f>
        <v>#N/A</v>
      </c>
      <c r="T86" s="11" t="e">
        <f>VLOOKUP(H86,'TOC Factors'!$F$6:$M$17,7,TRUE)</f>
        <v>#N/A</v>
      </c>
      <c r="U86" s="11" t="e">
        <f>VLOOKUP(H86,'TOC Factors'!$F$6:$M$17,8,TRUE)</f>
        <v>#N/A</v>
      </c>
    </row>
    <row r="87" spans="2:2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6"/>
        <v>00</v>
      </c>
      <c r="I87" s="16">
        <f t="shared" si="7"/>
        <v>0</v>
      </c>
      <c r="J87" s="72" t="e">
        <f t="shared" si="5"/>
        <v>#N/A</v>
      </c>
      <c r="K87" s="72" t="e">
        <f t="shared" si="8"/>
        <v>#N/A</v>
      </c>
      <c r="L87" s="72">
        <f t="shared" si="9"/>
        <v>0</v>
      </c>
      <c r="N87" s="8" t="e">
        <f>VLOOKUP(H87,'TOC Factors'!$F$6:$M$17,3,TRUE)</f>
        <v>#N/A</v>
      </c>
      <c r="O87" s="8">
        <f>IF(G87=1,Subsidy!$D$3,0)</f>
        <v>0</v>
      </c>
      <c r="P87" s="70" t="str">
        <f>IF(E87=1,Tax!$F$2,IF(E87=2,Tax!$F$3,"-"))</f>
        <v>-</v>
      </c>
      <c r="Q87" s="9" t="e">
        <f>VLOOKUP(H87,'TOC Factors'!$F$6:$M$17,4,TRUE)</f>
        <v>#N/A</v>
      </c>
      <c r="R87" s="10" t="e">
        <f>VLOOKUP(H87,'TOC Factors'!$F$6:$M$17,5,TRUE)</f>
        <v>#N/A</v>
      </c>
      <c r="S87" s="10" t="e">
        <f>VLOOKUP(H87,'TOC Factors'!$F$6:$M$17,6,TRUE)</f>
        <v>#N/A</v>
      </c>
      <c r="T87" s="11" t="e">
        <f>VLOOKUP(H87,'TOC Factors'!$F$6:$M$17,7,TRUE)</f>
        <v>#N/A</v>
      </c>
      <c r="U87" s="11" t="e">
        <f>VLOOKUP(H87,'TOC Factors'!$F$6:$M$17,8,TRUE)</f>
        <v>#N/A</v>
      </c>
    </row>
    <row r="88" spans="2:2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6"/>
        <v>00</v>
      </c>
      <c r="I88" s="16">
        <f t="shared" si="7"/>
        <v>0</v>
      </c>
      <c r="J88" s="72" t="e">
        <f t="shared" si="5"/>
        <v>#N/A</v>
      </c>
      <c r="K88" s="72" t="e">
        <f t="shared" si="8"/>
        <v>#N/A</v>
      </c>
      <c r="L88" s="72">
        <f t="shared" si="9"/>
        <v>0</v>
      </c>
      <c r="N88" s="8" t="e">
        <f>VLOOKUP(H88,'TOC Factors'!$F$6:$M$17,3,TRUE)</f>
        <v>#N/A</v>
      </c>
      <c r="O88" s="8">
        <f>IF(G88=1,Subsidy!$D$3,0)</f>
        <v>0</v>
      </c>
      <c r="P88" s="70" t="str">
        <f>IF(E88=1,Tax!$F$2,IF(E88=2,Tax!$F$3,"-"))</f>
        <v>-</v>
      </c>
      <c r="Q88" s="9" t="e">
        <f>VLOOKUP(H88,'TOC Factors'!$F$6:$M$17,4,TRUE)</f>
        <v>#N/A</v>
      </c>
      <c r="R88" s="10" t="e">
        <f>VLOOKUP(H88,'TOC Factors'!$F$6:$M$17,5,TRUE)</f>
        <v>#N/A</v>
      </c>
      <c r="S88" s="10" t="e">
        <f>VLOOKUP(H88,'TOC Factors'!$F$6:$M$17,6,TRUE)</f>
        <v>#N/A</v>
      </c>
      <c r="T88" s="11" t="e">
        <f>VLOOKUP(H88,'TOC Factors'!$F$6:$M$17,7,TRUE)</f>
        <v>#N/A</v>
      </c>
      <c r="U88" s="11" t="e">
        <f>VLOOKUP(H88,'TOC Factors'!$F$6:$M$17,8,TRUE)</f>
        <v>#N/A</v>
      </c>
    </row>
    <row r="89" spans="2:2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6"/>
        <v>00</v>
      </c>
      <c r="I89" s="16">
        <f t="shared" si="7"/>
        <v>0</v>
      </c>
      <c r="J89" s="72" t="e">
        <f t="shared" si="5"/>
        <v>#N/A</v>
      </c>
      <c r="K89" s="72" t="e">
        <f t="shared" si="8"/>
        <v>#N/A</v>
      </c>
      <c r="L89" s="72">
        <f t="shared" si="9"/>
        <v>0</v>
      </c>
      <c r="N89" s="8" t="e">
        <f>VLOOKUP(H89,'TOC Factors'!$F$6:$M$17,3,TRUE)</f>
        <v>#N/A</v>
      </c>
      <c r="O89" s="8">
        <f>IF(G89=1,Subsidy!$D$3,0)</f>
        <v>0</v>
      </c>
      <c r="P89" s="70" t="str">
        <f>IF(E89=1,Tax!$F$2,IF(E89=2,Tax!$F$3,"-"))</f>
        <v>-</v>
      </c>
      <c r="Q89" s="9" t="e">
        <f>VLOOKUP(H89,'TOC Factors'!$F$6:$M$17,4,TRUE)</f>
        <v>#N/A</v>
      </c>
      <c r="R89" s="10" t="e">
        <f>VLOOKUP(H89,'TOC Factors'!$F$6:$M$17,5,TRUE)</f>
        <v>#N/A</v>
      </c>
      <c r="S89" s="10" t="e">
        <f>VLOOKUP(H89,'TOC Factors'!$F$6:$M$17,6,TRUE)</f>
        <v>#N/A</v>
      </c>
      <c r="T89" s="11" t="e">
        <f>VLOOKUP(H89,'TOC Factors'!$F$6:$M$17,7,TRUE)</f>
        <v>#N/A</v>
      </c>
      <c r="U89" s="11" t="e">
        <f>VLOOKUP(H89,'TOC Factors'!$F$6:$M$17,8,TRUE)</f>
        <v>#N/A</v>
      </c>
    </row>
    <row r="90" spans="2:2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6"/>
        <v>00</v>
      </c>
      <c r="I90" s="16">
        <f t="shared" si="7"/>
        <v>0</v>
      </c>
      <c r="J90" s="72" t="e">
        <f t="shared" si="5"/>
        <v>#N/A</v>
      </c>
      <c r="K90" s="72" t="e">
        <f t="shared" si="8"/>
        <v>#N/A</v>
      </c>
      <c r="L90" s="72">
        <f t="shared" si="9"/>
        <v>0</v>
      </c>
      <c r="N90" s="8" t="e">
        <f>VLOOKUP(H90,'TOC Factors'!$F$6:$M$17,3,TRUE)</f>
        <v>#N/A</v>
      </c>
      <c r="O90" s="8">
        <f>IF(G90=1,Subsidy!$D$3,0)</f>
        <v>0</v>
      </c>
      <c r="P90" s="70" t="str">
        <f>IF(E90=1,Tax!$F$2,IF(E90=2,Tax!$F$3,"-"))</f>
        <v>-</v>
      </c>
      <c r="Q90" s="9" t="e">
        <f>VLOOKUP(H90,'TOC Factors'!$F$6:$M$17,4,TRUE)</f>
        <v>#N/A</v>
      </c>
      <c r="R90" s="10" t="e">
        <f>VLOOKUP(H90,'TOC Factors'!$F$6:$M$17,5,TRUE)</f>
        <v>#N/A</v>
      </c>
      <c r="S90" s="10" t="e">
        <f>VLOOKUP(H90,'TOC Factors'!$F$6:$M$17,6,TRUE)</f>
        <v>#N/A</v>
      </c>
      <c r="T90" s="11" t="e">
        <f>VLOOKUP(H90,'TOC Factors'!$F$6:$M$17,7,TRUE)</f>
        <v>#N/A</v>
      </c>
      <c r="U90" s="11" t="e">
        <f>VLOOKUP(H90,'TOC Factors'!$F$6:$M$17,8,TRUE)</f>
        <v>#N/A</v>
      </c>
    </row>
    <row r="91" spans="2:2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6"/>
        <v>00</v>
      </c>
      <c r="I91" s="16">
        <f t="shared" si="7"/>
        <v>0</v>
      </c>
      <c r="J91" s="72" t="e">
        <f t="shared" si="5"/>
        <v>#N/A</v>
      </c>
      <c r="K91" s="72" t="e">
        <f t="shared" si="8"/>
        <v>#N/A</v>
      </c>
      <c r="L91" s="72">
        <f t="shared" si="9"/>
        <v>0</v>
      </c>
      <c r="N91" s="8" t="e">
        <f>VLOOKUP(H91,'TOC Factors'!$F$6:$M$17,3,TRUE)</f>
        <v>#N/A</v>
      </c>
      <c r="O91" s="8">
        <f>IF(G91=1,Subsidy!$D$3,0)</f>
        <v>0</v>
      </c>
      <c r="P91" s="70" t="str">
        <f>IF(E91=1,Tax!$F$2,IF(E91=2,Tax!$F$3,"-"))</f>
        <v>-</v>
      </c>
      <c r="Q91" s="9" t="e">
        <f>VLOOKUP(H91,'TOC Factors'!$F$6:$M$17,4,TRUE)</f>
        <v>#N/A</v>
      </c>
      <c r="R91" s="10" t="e">
        <f>VLOOKUP(H91,'TOC Factors'!$F$6:$M$17,5,TRUE)</f>
        <v>#N/A</v>
      </c>
      <c r="S91" s="10" t="e">
        <f>VLOOKUP(H91,'TOC Factors'!$F$6:$M$17,6,TRUE)</f>
        <v>#N/A</v>
      </c>
      <c r="T91" s="11" t="e">
        <f>VLOOKUP(H91,'TOC Factors'!$F$6:$M$17,7,TRUE)</f>
        <v>#N/A</v>
      </c>
      <c r="U91" s="11" t="e">
        <f>VLOOKUP(H91,'TOC Factors'!$F$6:$M$17,8,TRUE)</f>
        <v>#N/A</v>
      </c>
    </row>
    <row r="92" spans="2:2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6"/>
        <v>00</v>
      </c>
      <c r="I92" s="16">
        <f t="shared" si="7"/>
        <v>0</v>
      </c>
      <c r="J92" s="72" t="e">
        <f t="shared" si="5"/>
        <v>#N/A</v>
      </c>
      <c r="K92" s="72" t="e">
        <f t="shared" si="8"/>
        <v>#N/A</v>
      </c>
      <c r="L92" s="72">
        <f t="shared" si="9"/>
        <v>0</v>
      </c>
      <c r="N92" s="8" t="e">
        <f>VLOOKUP(H92,'TOC Factors'!$F$6:$M$17,3,TRUE)</f>
        <v>#N/A</v>
      </c>
      <c r="O92" s="8">
        <f>IF(G92=1,Subsidy!$D$3,0)</f>
        <v>0</v>
      </c>
      <c r="P92" s="70" t="str">
        <f>IF(E92=1,Tax!$F$2,IF(E92=2,Tax!$F$3,"-"))</f>
        <v>-</v>
      </c>
      <c r="Q92" s="9" t="e">
        <f>VLOOKUP(H92,'TOC Factors'!$F$6:$M$17,4,TRUE)</f>
        <v>#N/A</v>
      </c>
      <c r="R92" s="10" t="e">
        <f>VLOOKUP(H92,'TOC Factors'!$F$6:$M$17,5,TRUE)</f>
        <v>#N/A</v>
      </c>
      <c r="S92" s="10" t="e">
        <f>VLOOKUP(H92,'TOC Factors'!$F$6:$M$17,6,TRUE)</f>
        <v>#N/A</v>
      </c>
      <c r="T92" s="11" t="e">
        <f>VLOOKUP(H92,'TOC Factors'!$F$6:$M$17,7,TRUE)</f>
        <v>#N/A</v>
      </c>
      <c r="U92" s="11" t="e">
        <f>VLOOKUP(H92,'TOC Factors'!$F$6:$M$17,8,TRUE)</f>
        <v>#N/A</v>
      </c>
    </row>
    <row r="93" spans="2:2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6"/>
        <v>00</v>
      </c>
      <c r="I93" s="16">
        <f t="shared" si="7"/>
        <v>0</v>
      </c>
      <c r="J93" s="72" t="e">
        <f t="shared" si="5"/>
        <v>#N/A</v>
      </c>
      <c r="K93" s="72" t="e">
        <f t="shared" si="8"/>
        <v>#N/A</v>
      </c>
      <c r="L93" s="72">
        <f t="shared" si="9"/>
        <v>0</v>
      </c>
      <c r="N93" s="8" t="e">
        <f>VLOOKUP(H93,'TOC Factors'!$F$6:$M$17,3,TRUE)</f>
        <v>#N/A</v>
      </c>
      <c r="O93" s="8">
        <f>IF(G93=1,Subsidy!$D$3,0)</f>
        <v>0</v>
      </c>
      <c r="P93" s="70" t="str">
        <f>IF(E93=1,Tax!$F$2,IF(E93=2,Tax!$F$3,"-"))</f>
        <v>-</v>
      </c>
      <c r="Q93" s="9" t="e">
        <f>VLOOKUP(H93,'TOC Factors'!$F$6:$M$17,4,TRUE)</f>
        <v>#N/A</v>
      </c>
      <c r="R93" s="10" t="e">
        <f>VLOOKUP(H93,'TOC Factors'!$F$6:$M$17,5,TRUE)</f>
        <v>#N/A</v>
      </c>
      <c r="S93" s="10" t="e">
        <f>VLOOKUP(H93,'TOC Factors'!$F$6:$M$17,6,TRUE)</f>
        <v>#N/A</v>
      </c>
      <c r="T93" s="11" t="e">
        <f>VLOOKUP(H93,'TOC Factors'!$F$6:$M$17,7,TRUE)</f>
        <v>#N/A</v>
      </c>
      <c r="U93" s="11" t="e">
        <f>VLOOKUP(H93,'TOC Factors'!$F$6:$M$17,8,TRUE)</f>
        <v>#N/A</v>
      </c>
    </row>
    <row r="94" spans="2:2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6"/>
        <v>00</v>
      </c>
      <c r="I94" s="16">
        <f t="shared" si="7"/>
        <v>0</v>
      </c>
      <c r="J94" s="72" t="e">
        <f t="shared" si="5"/>
        <v>#N/A</v>
      </c>
      <c r="K94" s="72" t="e">
        <f t="shared" si="8"/>
        <v>#N/A</v>
      </c>
      <c r="L94" s="72">
        <f t="shared" si="9"/>
        <v>0</v>
      </c>
      <c r="N94" s="8" t="e">
        <f>VLOOKUP(H94,'TOC Factors'!$F$6:$M$17,3,TRUE)</f>
        <v>#N/A</v>
      </c>
      <c r="O94" s="8">
        <f>IF(G94=1,Subsidy!$D$3,0)</f>
        <v>0</v>
      </c>
      <c r="P94" s="70" t="str">
        <f>IF(E94=1,Tax!$F$2,IF(E94=2,Tax!$F$3,"-"))</f>
        <v>-</v>
      </c>
      <c r="Q94" s="9" t="e">
        <f>VLOOKUP(H94,'TOC Factors'!$F$6:$M$17,4,TRUE)</f>
        <v>#N/A</v>
      </c>
      <c r="R94" s="10" t="e">
        <f>VLOOKUP(H94,'TOC Factors'!$F$6:$M$17,5,TRUE)</f>
        <v>#N/A</v>
      </c>
      <c r="S94" s="10" t="e">
        <f>VLOOKUP(H94,'TOC Factors'!$F$6:$M$17,6,TRUE)</f>
        <v>#N/A</v>
      </c>
      <c r="T94" s="11" t="e">
        <f>VLOOKUP(H94,'TOC Factors'!$F$6:$M$17,7,TRUE)</f>
        <v>#N/A</v>
      </c>
      <c r="U94" s="11" t="e">
        <f>VLOOKUP(H94,'TOC Factors'!$F$6:$M$17,8,TRUE)</f>
        <v>#N/A</v>
      </c>
    </row>
    <row r="95" spans="2:2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6"/>
        <v>00</v>
      </c>
      <c r="I95" s="16">
        <f t="shared" si="7"/>
        <v>0</v>
      </c>
      <c r="J95" s="72" t="e">
        <f t="shared" si="5"/>
        <v>#N/A</v>
      </c>
      <c r="K95" s="72" t="e">
        <f t="shared" si="8"/>
        <v>#N/A</v>
      </c>
      <c r="L95" s="72">
        <f t="shared" si="9"/>
        <v>0</v>
      </c>
      <c r="N95" s="8" t="e">
        <f>VLOOKUP(H95,'TOC Factors'!$F$6:$M$17,3,TRUE)</f>
        <v>#N/A</v>
      </c>
      <c r="O95" s="8">
        <f>IF(G95=1,Subsidy!$D$3,0)</f>
        <v>0</v>
      </c>
      <c r="P95" s="70" t="str">
        <f>IF(E95=1,Tax!$F$2,IF(E95=2,Tax!$F$3,"-"))</f>
        <v>-</v>
      </c>
      <c r="Q95" s="9" t="e">
        <f>VLOOKUP(H95,'TOC Factors'!$F$6:$M$17,4,TRUE)</f>
        <v>#N/A</v>
      </c>
      <c r="R95" s="10" t="e">
        <f>VLOOKUP(H95,'TOC Factors'!$F$6:$M$17,5,TRUE)</f>
        <v>#N/A</v>
      </c>
      <c r="S95" s="10" t="e">
        <f>VLOOKUP(H95,'TOC Factors'!$F$6:$M$17,6,TRUE)</f>
        <v>#N/A</v>
      </c>
      <c r="T95" s="11" t="e">
        <f>VLOOKUP(H95,'TOC Factors'!$F$6:$M$17,7,TRUE)</f>
        <v>#N/A</v>
      </c>
      <c r="U95" s="11" t="e">
        <f>VLOOKUP(H95,'TOC Factors'!$F$6:$M$17,8,TRUE)</f>
        <v>#N/A</v>
      </c>
    </row>
    <row r="96" spans="2:2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6"/>
        <v>00</v>
      </c>
      <c r="I96" s="16">
        <f t="shared" si="7"/>
        <v>0</v>
      </c>
      <c r="J96" s="72" t="e">
        <f t="shared" si="5"/>
        <v>#N/A</v>
      </c>
      <c r="K96" s="72" t="e">
        <f t="shared" si="8"/>
        <v>#N/A</v>
      </c>
      <c r="L96" s="72">
        <f t="shared" si="9"/>
        <v>0</v>
      </c>
      <c r="N96" s="8" t="e">
        <f>VLOOKUP(H96,'TOC Factors'!$F$6:$M$17,3,TRUE)</f>
        <v>#N/A</v>
      </c>
      <c r="O96" s="8">
        <f>IF(G96=1,Subsidy!$D$3,0)</f>
        <v>0</v>
      </c>
      <c r="P96" s="70" t="str">
        <f>IF(E96=1,Tax!$F$2,IF(E96=2,Tax!$F$3,"-"))</f>
        <v>-</v>
      </c>
      <c r="Q96" s="9" t="e">
        <f>VLOOKUP(H96,'TOC Factors'!$F$6:$M$17,4,TRUE)</f>
        <v>#N/A</v>
      </c>
      <c r="R96" s="10" t="e">
        <f>VLOOKUP(H96,'TOC Factors'!$F$6:$M$17,5,TRUE)</f>
        <v>#N/A</v>
      </c>
      <c r="S96" s="10" t="e">
        <f>VLOOKUP(H96,'TOC Factors'!$F$6:$M$17,6,TRUE)</f>
        <v>#N/A</v>
      </c>
      <c r="T96" s="11" t="e">
        <f>VLOOKUP(H96,'TOC Factors'!$F$6:$M$17,7,TRUE)</f>
        <v>#N/A</v>
      </c>
      <c r="U96" s="11" t="e">
        <f>VLOOKUP(H96,'TOC Factors'!$F$6:$M$17,8,TRUE)</f>
        <v>#N/A</v>
      </c>
    </row>
    <row r="97" spans="2:2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6"/>
        <v>00</v>
      </c>
      <c r="I97" s="16">
        <f t="shared" si="7"/>
        <v>0</v>
      </c>
      <c r="J97" s="72" t="e">
        <f t="shared" si="5"/>
        <v>#N/A</v>
      </c>
      <c r="K97" s="72" t="e">
        <f t="shared" si="8"/>
        <v>#N/A</v>
      </c>
      <c r="L97" s="72">
        <f t="shared" si="9"/>
        <v>0</v>
      </c>
      <c r="N97" s="8" t="e">
        <f>VLOOKUP(H97,'TOC Factors'!$F$6:$M$17,3,TRUE)</f>
        <v>#N/A</v>
      </c>
      <c r="O97" s="8">
        <f>IF(G97=1,Subsidy!$D$3,0)</f>
        <v>0</v>
      </c>
      <c r="P97" s="70" t="str">
        <f>IF(E97=1,Tax!$F$2,IF(E97=2,Tax!$F$3,"-"))</f>
        <v>-</v>
      </c>
      <c r="Q97" s="9" t="e">
        <f>VLOOKUP(H97,'TOC Factors'!$F$6:$M$17,4,TRUE)</f>
        <v>#N/A</v>
      </c>
      <c r="R97" s="10" t="e">
        <f>VLOOKUP(H97,'TOC Factors'!$F$6:$M$17,5,TRUE)</f>
        <v>#N/A</v>
      </c>
      <c r="S97" s="10" t="e">
        <f>VLOOKUP(H97,'TOC Factors'!$F$6:$M$17,6,TRUE)</f>
        <v>#N/A</v>
      </c>
      <c r="T97" s="11" t="e">
        <f>VLOOKUP(H97,'TOC Factors'!$F$6:$M$17,7,TRUE)</f>
        <v>#N/A</v>
      </c>
      <c r="U97" s="11" t="e">
        <f>VLOOKUP(H97,'TOC Factors'!$F$6:$M$17,8,TRUE)</f>
        <v>#N/A</v>
      </c>
    </row>
    <row r="98" spans="2:2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6"/>
        <v>00</v>
      </c>
      <c r="I98" s="16">
        <f t="shared" si="7"/>
        <v>0</v>
      </c>
      <c r="J98" s="72" t="e">
        <f t="shared" si="5"/>
        <v>#N/A</v>
      </c>
      <c r="K98" s="72" t="e">
        <f t="shared" si="8"/>
        <v>#N/A</v>
      </c>
      <c r="L98" s="72">
        <f t="shared" si="9"/>
        <v>0</v>
      </c>
      <c r="N98" s="8" t="e">
        <f>VLOOKUP(H98,'TOC Factors'!$F$6:$M$17,3,TRUE)</f>
        <v>#N/A</v>
      </c>
      <c r="O98" s="8">
        <f>IF(G98=1,Subsidy!$D$3,0)</f>
        <v>0</v>
      </c>
      <c r="P98" s="70" t="str">
        <f>IF(E98=1,Tax!$F$2,IF(E98=2,Tax!$F$3,"-"))</f>
        <v>-</v>
      </c>
      <c r="Q98" s="9" t="e">
        <f>VLOOKUP(H98,'TOC Factors'!$F$6:$M$17,4,TRUE)</f>
        <v>#N/A</v>
      </c>
      <c r="R98" s="10" t="e">
        <f>VLOOKUP(H98,'TOC Factors'!$F$6:$M$17,5,TRUE)</f>
        <v>#N/A</v>
      </c>
      <c r="S98" s="10" t="e">
        <f>VLOOKUP(H98,'TOC Factors'!$F$6:$M$17,6,TRUE)</f>
        <v>#N/A</v>
      </c>
      <c r="T98" s="11" t="e">
        <f>VLOOKUP(H98,'TOC Factors'!$F$6:$M$17,7,TRUE)</f>
        <v>#N/A</v>
      </c>
      <c r="U98" s="11" t="e">
        <f>VLOOKUP(H98,'TOC Factors'!$F$6:$M$17,8,TRUE)</f>
        <v>#N/A</v>
      </c>
    </row>
    <row r="99" spans="2:2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6"/>
        <v>00</v>
      </c>
      <c r="I99" s="16">
        <f t="shared" si="7"/>
        <v>0</v>
      </c>
      <c r="J99" s="72" t="e">
        <f t="shared" si="5"/>
        <v>#N/A</v>
      </c>
      <c r="K99" s="72" t="e">
        <f t="shared" si="8"/>
        <v>#N/A</v>
      </c>
      <c r="L99" s="72">
        <f t="shared" si="9"/>
        <v>0</v>
      </c>
      <c r="N99" s="8" t="e">
        <f>VLOOKUP(H99,'TOC Factors'!$F$6:$M$17,3,TRUE)</f>
        <v>#N/A</v>
      </c>
      <c r="O99" s="8">
        <f>IF(G99=1,Subsidy!$D$3,0)</f>
        <v>0</v>
      </c>
      <c r="P99" s="70" t="str">
        <f>IF(E99=1,Tax!$F$2,IF(E99=2,Tax!$F$3,"-"))</f>
        <v>-</v>
      </c>
      <c r="Q99" s="9" t="e">
        <f>VLOOKUP(H99,'TOC Factors'!$F$6:$M$17,4,TRUE)</f>
        <v>#N/A</v>
      </c>
      <c r="R99" s="10" t="e">
        <f>VLOOKUP(H99,'TOC Factors'!$F$6:$M$17,5,TRUE)</f>
        <v>#N/A</v>
      </c>
      <c r="S99" s="10" t="e">
        <f>VLOOKUP(H99,'TOC Factors'!$F$6:$M$17,6,TRUE)</f>
        <v>#N/A</v>
      </c>
      <c r="T99" s="11" t="e">
        <f>VLOOKUP(H99,'TOC Factors'!$F$6:$M$17,7,TRUE)</f>
        <v>#N/A</v>
      </c>
      <c r="U99" s="11" t="e">
        <f>VLOOKUP(H99,'TOC Factors'!$F$6:$M$17,8,TRUE)</f>
        <v>#N/A</v>
      </c>
    </row>
    <row r="100" spans="2:2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6"/>
        <v>00</v>
      </c>
      <c r="I100" s="16">
        <f t="shared" si="7"/>
        <v>0</v>
      </c>
      <c r="J100" s="72" t="e">
        <f t="shared" si="5"/>
        <v>#N/A</v>
      </c>
      <c r="K100" s="72" t="e">
        <f t="shared" si="8"/>
        <v>#N/A</v>
      </c>
      <c r="L100" s="72">
        <f t="shared" si="9"/>
        <v>0</v>
      </c>
      <c r="N100" s="8" t="e">
        <f>VLOOKUP(H100,'TOC Factors'!$F$6:$M$17,3,TRUE)</f>
        <v>#N/A</v>
      </c>
      <c r="O100" s="8">
        <f>IF(G100=1,Subsidy!$D$3,0)</f>
        <v>0</v>
      </c>
      <c r="P100" s="70" t="str">
        <f>IF(E100=1,Tax!$F$2,IF(E100=2,Tax!$F$3,"-"))</f>
        <v>-</v>
      </c>
      <c r="Q100" s="9" t="e">
        <f>VLOOKUP(H100,'TOC Factors'!$F$6:$M$17,4,TRUE)</f>
        <v>#N/A</v>
      </c>
      <c r="R100" s="10" t="e">
        <f>VLOOKUP(H100,'TOC Factors'!$F$6:$M$17,5,TRUE)</f>
        <v>#N/A</v>
      </c>
      <c r="S100" s="10" t="e">
        <f>VLOOKUP(H100,'TOC Factors'!$F$6:$M$17,6,TRUE)</f>
        <v>#N/A</v>
      </c>
      <c r="T100" s="11" t="e">
        <f>VLOOKUP(H100,'TOC Factors'!$F$6:$M$17,7,TRUE)</f>
        <v>#N/A</v>
      </c>
      <c r="U100" s="11" t="e">
        <f>VLOOKUP(H100,'TOC Factors'!$F$6:$M$17,8,TRUE)</f>
        <v>#N/A</v>
      </c>
    </row>
    <row r="101" spans="2:2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6"/>
        <v>00</v>
      </c>
      <c r="I101" s="16">
        <f t="shared" si="7"/>
        <v>0</v>
      </c>
      <c r="J101" s="72" t="e">
        <f t="shared" si="5"/>
        <v>#N/A</v>
      </c>
      <c r="K101" s="72" t="e">
        <f t="shared" si="8"/>
        <v>#N/A</v>
      </c>
      <c r="L101" s="72">
        <f t="shared" si="9"/>
        <v>0</v>
      </c>
      <c r="N101" s="8" t="e">
        <f>VLOOKUP(H101,'TOC Factors'!$F$6:$M$17,3,TRUE)</f>
        <v>#N/A</v>
      </c>
      <c r="O101" s="8">
        <f>IF(G101=1,Subsidy!$D$3,0)</f>
        <v>0</v>
      </c>
      <c r="P101" s="70" t="str">
        <f>IF(E101=1,Tax!$F$2,IF(E101=2,Tax!$F$3,"-"))</f>
        <v>-</v>
      </c>
      <c r="Q101" s="9" t="e">
        <f>VLOOKUP(H101,'TOC Factors'!$F$6:$M$17,4,TRUE)</f>
        <v>#N/A</v>
      </c>
      <c r="R101" s="10" t="e">
        <f>VLOOKUP(H101,'TOC Factors'!$F$6:$M$17,5,TRUE)</f>
        <v>#N/A</v>
      </c>
      <c r="S101" s="10" t="e">
        <f>VLOOKUP(H101,'TOC Factors'!$F$6:$M$17,6,TRUE)</f>
        <v>#N/A</v>
      </c>
      <c r="T101" s="11" t="e">
        <f>VLOOKUP(H101,'TOC Factors'!$F$6:$M$17,7,TRUE)</f>
        <v>#N/A</v>
      </c>
      <c r="U101" s="11" t="e">
        <f>VLOOKUP(H101,'TOC Factors'!$F$6:$M$17,8,TRUE)</f>
        <v>#N/A</v>
      </c>
    </row>
    <row r="102" spans="2:2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6"/>
        <v>00</v>
      </c>
      <c r="I102" s="16">
        <f t="shared" si="7"/>
        <v>0</v>
      </c>
      <c r="J102" s="72" t="e">
        <f t="shared" si="5"/>
        <v>#N/A</v>
      </c>
      <c r="K102" s="72" t="e">
        <f t="shared" si="8"/>
        <v>#N/A</v>
      </c>
      <c r="L102" s="72">
        <f t="shared" si="9"/>
        <v>0</v>
      </c>
      <c r="N102" s="8" t="e">
        <f>VLOOKUP(H102,'TOC Factors'!$F$6:$M$17,3,TRUE)</f>
        <v>#N/A</v>
      </c>
      <c r="O102" s="8">
        <f>IF(G102=1,Subsidy!$D$3,0)</f>
        <v>0</v>
      </c>
      <c r="P102" s="70" t="str">
        <f>IF(E102=1,Tax!$F$2,IF(E102=2,Tax!$F$3,"-"))</f>
        <v>-</v>
      </c>
      <c r="Q102" s="9" t="e">
        <f>VLOOKUP(H102,'TOC Factors'!$F$6:$M$17,4,TRUE)</f>
        <v>#N/A</v>
      </c>
      <c r="R102" s="10" t="e">
        <f>VLOOKUP(H102,'TOC Factors'!$F$6:$M$17,5,TRUE)</f>
        <v>#N/A</v>
      </c>
      <c r="S102" s="10" t="e">
        <f>VLOOKUP(H102,'TOC Factors'!$F$6:$M$17,6,TRUE)</f>
        <v>#N/A</v>
      </c>
      <c r="T102" s="11" t="e">
        <f>VLOOKUP(H102,'TOC Factors'!$F$6:$M$17,7,TRUE)</f>
        <v>#N/A</v>
      </c>
      <c r="U102" s="11" t="e">
        <f>VLOOKUP(H102,'TOC Factors'!$F$6:$M$17,8,TRUE)</f>
        <v>#N/A</v>
      </c>
    </row>
    <row r="103" spans="2:2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6"/>
        <v>00</v>
      </c>
      <c r="I103" s="16">
        <f t="shared" si="7"/>
        <v>0</v>
      </c>
      <c r="J103" s="72" t="e">
        <f t="shared" si="5"/>
        <v>#N/A</v>
      </c>
      <c r="K103" s="72" t="e">
        <f t="shared" si="8"/>
        <v>#N/A</v>
      </c>
      <c r="L103" s="72">
        <f t="shared" si="9"/>
        <v>0</v>
      </c>
      <c r="N103" s="8" t="e">
        <f>VLOOKUP(H103,'TOC Factors'!$F$6:$M$17,3,TRUE)</f>
        <v>#N/A</v>
      </c>
      <c r="O103" s="8">
        <f>IF(G103=1,Subsidy!$D$3,0)</f>
        <v>0</v>
      </c>
      <c r="P103" s="70" t="str">
        <f>IF(E103=1,Tax!$F$2,IF(E103=2,Tax!$F$3,"-"))</f>
        <v>-</v>
      </c>
      <c r="Q103" s="9" t="e">
        <f>VLOOKUP(H103,'TOC Factors'!$F$6:$M$17,4,TRUE)</f>
        <v>#N/A</v>
      </c>
      <c r="R103" s="10" t="e">
        <f>VLOOKUP(H103,'TOC Factors'!$F$6:$M$17,5,TRUE)</f>
        <v>#N/A</v>
      </c>
      <c r="S103" s="10" t="e">
        <f>VLOOKUP(H103,'TOC Factors'!$F$6:$M$17,6,TRUE)</f>
        <v>#N/A</v>
      </c>
      <c r="T103" s="11" t="e">
        <f>VLOOKUP(H103,'TOC Factors'!$F$6:$M$17,7,TRUE)</f>
        <v>#N/A</v>
      </c>
      <c r="U103" s="11" t="e">
        <f>VLOOKUP(H103,'TOC Factors'!$F$6:$M$17,8,TRUE)</f>
        <v>#N/A</v>
      </c>
    </row>
    <row r="104" spans="2:2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6"/>
        <v>00</v>
      </c>
      <c r="I104" s="16">
        <f t="shared" si="7"/>
        <v>0</v>
      </c>
      <c r="J104" s="72" t="e">
        <f t="shared" si="5"/>
        <v>#N/A</v>
      </c>
      <c r="K104" s="72" t="e">
        <f t="shared" si="8"/>
        <v>#N/A</v>
      </c>
      <c r="L104" s="72">
        <f t="shared" si="9"/>
        <v>0</v>
      </c>
      <c r="N104" s="8" t="e">
        <f>VLOOKUP(H104,'TOC Factors'!$F$6:$M$17,3,TRUE)</f>
        <v>#N/A</v>
      </c>
      <c r="O104" s="8">
        <f>IF(G104=1,Subsidy!$D$3,0)</f>
        <v>0</v>
      </c>
      <c r="P104" s="70" t="str">
        <f>IF(E104=1,Tax!$F$2,IF(E104=2,Tax!$F$3,"-"))</f>
        <v>-</v>
      </c>
      <c r="Q104" s="9" t="e">
        <f>VLOOKUP(H104,'TOC Factors'!$F$6:$M$17,4,TRUE)</f>
        <v>#N/A</v>
      </c>
      <c r="R104" s="10" t="e">
        <f>VLOOKUP(H104,'TOC Factors'!$F$6:$M$17,5,TRUE)</f>
        <v>#N/A</v>
      </c>
      <c r="S104" s="10" t="e">
        <f>VLOOKUP(H104,'TOC Factors'!$F$6:$M$17,6,TRUE)</f>
        <v>#N/A</v>
      </c>
      <c r="T104" s="11" t="e">
        <f>VLOOKUP(H104,'TOC Factors'!$F$6:$M$17,7,TRUE)</f>
        <v>#N/A</v>
      </c>
      <c r="U104" s="11" t="e">
        <f>VLOOKUP(H104,'TOC Factors'!$F$6:$M$17,8,TRUE)</f>
        <v>#N/A</v>
      </c>
    </row>
    <row r="105" spans="2:2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6"/>
        <v>00</v>
      </c>
      <c r="I105" s="16">
        <f t="shared" si="7"/>
        <v>0</v>
      </c>
      <c r="J105" s="72" t="e">
        <f t="shared" si="5"/>
        <v>#N/A</v>
      </c>
      <c r="K105" s="72" t="e">
        <f t="shared" si="8"/>
        <v>#N/A</v>
      </c>
      <c r="L105" s="72">
        <f t="shared" si="9"/>
        <v>0</v>
      </c>
      <c r="N105" s="8" t="e">
        <f>VLOOKUP(H105,'TOC Factors'!$F$6:$M$17,3,TRUE)</f>
        <v>#N/A</v>
      </c>
      <c r="O105" s="8">
        <f>IF(G105=1,Subsidy!$D$3,0)</f>
        <v>0</v>
      </c>
      <c r="P105" s="70" t="str">
        <f>IF(E105=1,Tax!$F$2,IF(E105=2,Tax!$F$3,"-"))</f>
        <v>-</v>
      </c>
      <c r="Q105" s="9" t="e">
        <f>VLOOKUP(H105,'TOC Factors'!$F$6:$M$17,4,TRUE)</f>
        <v>#N/A</v>
      </c>
      <c r="R105" s="10" t="e">
        <f>VLOOKUP(H105,'TOC Factors'!$F$6:$M$17,5,TRUE)</f>
        <v>#N/A</v>
      </c>
      <c r="S105" s="10" t="e">
        <f>VLOOKUP(H105,'TOC Factors'!$F$6:$M$17,6,TRUE)</f>
        <v>#N/A</v>
      </c>
      <c r="T105" s="11" t="e">
        <f>VLOOKUP(H105,'TOC Factors'!$F$6:$M$17,7,TRUE)</f>
        <v>#N/A</v>
      </c>
      <c r="U105" s="11" t="e">
        <f>VLOOKUP(H105,'TOC Factors'!$F$6:$M$17,8,TRUE)</f>
        <v>#N/A</v>
      </c>
    </row>
    <row r="106" spans="2:2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6"/>
        <v>00</v>
      </c>
      <c r="I106" s="16">
        <f t="shared" si="7"/>
        <v>0</v>
      </c>
      <c r="J106" s="72" t="e">
        <f t="shared" si="5"/>
        <v>#N/A</v>
      </c>
      <c r="K106" s="72" t="e">
        <f t="shared" si="8"/>
        <v>#N/A</v>
      </c>
      <c r="L106" s="72">
        <f t="shared" si="9"/>
        <v>0</v>
      </c>
      <c r="N106" s="8" t="e">
        <f>VLOOKUP(H106,'TOC Factors'!$F$6:$M$17,3,TRUE)</f>
        <v>#N/A</v>
      </c>
      <c r="O106" s="8">
        <f>IF(G106=1,Subsidy!$D$3,0)</f>
        <v>0</v>
      </c>
      <c r="P106" s="70" t="str">
        <f>IF(E106=1,Tax!$F$2,IF(E106=2,Tax!$F$3,"-"))</f>
        <v>-</v>
      </c>
      <c r="Q106" s="9" t="e">
        <f>VLOOKUP(H106,'TOC Factors'!$F$6:$M$17,4,TRUE)</f>
        <v>#N/A</v>
      </c>
      <c r="R106" s="10" t="e">
        <f>VLOOKUP(H106,'TOC Factors'!$F$6:$M$17,5,TRUE)</f>
        <v>#N/A</v>
      </c>
      <c r="S106" s="10" t="e">
        <f>VLOOKUP(H106,'TOC Factors'!$F$6:$M$17,6,TRUE)</f>
        <v>#N/A</v>
      </c>
      <c r="T106" s="11" t="e">
        <f>VLOOKUP(H106,'TOC Factors'!$F$6:$M$17,7,TRUE)</f>
        <v>#N/A</v>
      </c>
      <c r="U106" s="11" t="e">
        <f>VLOOKUP(H106,'TOC Factors'!$F$6:$M$17,8,TRUE)</f>
        <v>#N/A</v>
      </c>
    </row>
    <row r="107" spans="2:2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6"/>
        <v>00</v>
      </c>
      <c r="I107" s="16">
        <f t="shared" si="7"/>
        <v>0</v>
      </c>
      <c r="J107" s="72" t="e">
        <f t="shared" si="5"/>
        <v>#N/A</v>
      </c>
      <c r="K107" s="72" t="e">
        <f t="shared" si="8"/>
        <v>#N/A</v>
      </c>
      <c r="L107" s="72">
        <f t="shared" si="9"/>
        <v>0</v>
      </c>
      <c r="N107" s="8" t="e">
        <f>VLOOKUP(H107,'TOC Factors'!$F$6:$M$17,3,TRUE)</f>
        <v>#N/A</v>
      </c>
      <c r="O107" s="8">
        <f>IF(G107=1,Subsidy!$D$3,0)</f>
        <v>0</v>
      </c>
      <c r="P107" s="70" t="str">
        <f>IF(E107=1,Tax!$F$2,IF(E107=2,Tax!$F$3,"-"))</f>
        <v>-</v>
      </c>
      <c r="Q107" s="9" t="e">
        <f>VLOOKUP(H107,'TOC Factors'!$F$6:$M$17,4,TRUE)</f>
        <v>#N/A</v>
      </c>
      <c r="R107" s="10" t="e">
        <f>VLOOKUP(H107,'TOC Factors'!$F$6:$M$17,5,TRUE)</f>
        <v>#N/A</v>
      </c>
      <c r="S107" s="10" t="e">
        <f>VLOOKUP(H107,'TOC Factors'!$F$6:$M$17,6,TRUE)</f>
        <v>#N/A</v>
      </c>
      <c r="T107" s="11" t="e">
        <f>VLOOKUP(H107,'TOC Factors'!$F$6:$M$17,7,TRUE)</f>
        <v>#N/A</v>
      </c>
      <c r="U107" s="11" t="e">
        <f>VLOOKUP(H107,'TOC Factors'!$F$6:$M$17,8,TRUE)</f>
        <v>#N/A</v>
      </c>
    </row>
    <row r="108" spans="2:2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6"/>
        <v>00</v>
      </c>
      <c r="I108" s="16">
        <f t="shared" si="7"/>
        <v>0</v>
      </c>
      <c r="J108" s="72" t="e">
        <f t="shared" si="5"/>
        <v>#N/A</v>
      </c>
      <c r="K108" s="72" t="e">
        <f t="shared" si="8"/>
        <v>#N/A</v>
      </c>
      <c r="L108" s="72">
        <f t="shared" si="9"/>
        <v>0</v>
      </c>
      <c r="N108" s="8" t="e">
        <f>VLOOKUP(H108,'TOC Factors'!$F$6:$M$17,3,TRUE)</f>
        <v>#N/A</v>
      </c>
      <c r="O108" s="8">
        <f>IF(G108=1,Subsidy!$D$3,0)</f>
        <v>0</v>
      </c>
      <c r="P108" s="70" t="str">
        <f>IF(E108=1,Tax!$F$2,IF(E108=2,Tax!$F$3,"-"))</f>
        <v>-</v>
      </c>
      <c r="Q108" s="9" t="e">
        <f>VLOOKUP(H108,'TOC Factors'!$F$6:$M$17,4,TRUE)</f>
        <v>#N/A</v>
      </c>
      <c r="R108" s="10" t="e">
        <f>VLOOKUP(H108,'TOC Factors'!$F$6:$M$17,5,TRUE)</f>
        <v>#N/A</v>
      </c>
      <c r="S108" s="10" t="e">
        <f>VLOOKUP(H108,'TOC Factors'!$F$6:$M$17,6,TRUE)</f>
        <v>#N/A</v>
      </c>
      <c r="T108" s="11" t="e">
        <f>VLOOKUP(H108,'TOC Factors'!$F$6:$M$17,7,TRUE)</f>
        <v>#N/A</v>
      </c>
      <c r="U108" s="11" t="e">
        <f>VLOOKUP(H108,'TOC Factors'!$F$6:$M$17,8,TRUE)</f>
        <v>#N/A</v>
      </c>
    </row>
    <row r="109" spans="2:2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6"/>
        <v>00</v>
      </c>
      <c r="I109" s="16">
        <f t="shared" si="7"/>
        <v>0</v>
      </c>
      <c r="J109" s="72" t="e">
        <f t="shared" si="5"/>
        <v>#N/A</v>
      </c>
      <c r="K109" s="72" t="e">
        <f t="shared" si="8"/>
        <v>#N/A</v>
      </c>
      <c r="L109" s="72">
        <f t="shared" si="9"/>
        <v>0</v>
      </c>
      <c r="N109" s="8" t="e">
        <f>VLOOKUP(H109,'TOC Factors'!$F$6:$M$17,3,TRUE)</f>
        <v>#N/A</v>
      </c>
      <c r="O109" s="8">
        <f>IF(G109=1,Subsidy!$D$3,0)</f>
        <v>0</v>
      </c>
      <c r="P109" s="70" t="str">
        <f>IF(E109=1,Tax!$F$2,IF(E109=2,Tax!$F$3,"-"))</f>
        <v>-</v>
      </c>
      <c r="Q109" s="9" t="e">
        <f>VLOOKUP(H109,'TOC Factors'!$F$6:$M$17,4,TRUE)</f>
        <v>#N/A</v>
      </c>
      <c r="R109" s="10" t="e">
        <f>VLOOKUP(H109,'TOC Factors'!$F$6:$M$17,5,TRUE)</f>
        <v>#N/A</v>
      </c>
      <c r="S109" s="10" t="e">
        <f>VLOOKUP(H109,'TOC Factors'!$F$6:$M$17,6,TRUE)</f>
        <v>#N/A</v>
      </c>
      <c r="T109" s="11" t="e">
        <f>VLOOKUP(H109,'TOC Factors'!$F$6:$M$17,7,TRUE)</f>
        <v>#N/A</v>
      </c>
      <c r="U109" s="11" t="e">
        <f>VLOOKUP(H109,'TOC Factors'!$F$6:$M$17,8,TRUE)</f>
        <v>#N/A</v>
      </c>
    </row>
    <row r="110" spans="2:2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6"/>
        <v>00</v>
      </c>
      <c r="I110" s="16">
        <f t="shared" si="7"/>
        <v>0</v>
      </c>
      <c r="J110" s="72" t="e">
        <f t="shared" si="5"/>
        <v>#N/A</v>
      </c>
      <c r="K110" s="72" t="e">
        <f t="shared" si="8"/>
        <v>#N/A</v>
      </c>
      <c r="L110" s="72">
        <f t="shared" si="9"/>
        <v>0</v>
      </c>
      <c r="N110" s="8" t="e">
        <f>VLOOKUP(H110,'TOC Factors'!$F$6:$M$17,3,TRUE)</f>
        <v>#N/A</v>
      </c>
      <c r="O110" s="8">
        <f>IF(G110=1,Subsidy!$D$3,0)</f>
        <v>0</v>
      </c>
      <c r="P110" s="70" t="str">
        <f>IF(E110=1,Tax!$F$2,IF(E110=2,Tax!$F$3,"-"))</f>
        <v>-</v>
      </c>
      <c r="Q110" s="9" t="e">
        <f>VLOOKUP(H110,'TOC Factors'!$F$6:$M$17,4,TRUE)</f>
        <v>#N/A</v>
      </c>
      <c r="R110" s="10" t="e">
        <f>VLOOKUP(H110,'TOC Factors'!$F$6:$M$17,5,TRUE)</f>
        <v>#N/A</v>
      </c>
      <c r="S110" s="10" t="e">
        <f>VLOOKUP(H110,'TOC Factors'!$F$6:$M$17,6,TRUE)</f>
        <v>#N/A</v>
      </c>
      <c r="T110" s="11" t="e">
        <f>VLOOKUP(H110,'TOC Factors'!$F$6:$M$17,7,TRUE)</f>
        <v>#N/A</v>
      </c>
      <c r="U110" s="11" t="e">
        <f>VLOOKUP(H110,'TOC Factors'!$F$6:$M$17,8,TRUE)</f>
        <v>#N/A</v>
      </c>
    </row>
    <row r="111" spans="2:2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6"/>
        <v>00</v>
      </c>
      <c r="I111" s="16">
        <f t="shared" si="7"/>
        <v>0</v>
      </c>
      <c r="J111" s="72" t="e">
        <f t="shared" si="5"/>
        <v>#N/A</v>
      </c>
      <c r="K111" s="72" t="e">
        <f t="shared" si="8"/>
        <v>#N/A</v>
      </c>
      <c r="L111" s="72">
        <f t="shared" si="9"/>
        <v>0</v>
      </c>
      <c r="N111" s="8" t="e">
        <f>VLOOKUP(H111,'TOC Factors'!$F$6:$M$17,3,TRUE)</f>
        <v>#N/A</v>
      </c>
      <c r="O111" s="8">
        <f>IF(G111=1,Subsidy!$D$3,0)</f>
        <v>0</v>
      </c>
      <c r="P111" s="70" t="str">
        <f>IF(E111=1,Tax!$F$2,IF(E111=2,Tax!$F$3,"-"))</f>
        <v>-</v>
      </c>
      <c r="Q111" s="9" t="e">
        <f>VLOOKUP(H111,'TOC Factors'!$F$6:$M$17,4,TRUE)</f>
        <v>#N/A</v>
      </c>
      <c r="R111" s="10" t="e">
        <f>VLOOKUP(H111,'TOC Factors'!$F$6:$M$17,5,TRUE)</f>
        <v>#N/A</v>
      </c>
      <c r="S111" s="10" t="e">
        <f>VLOOKUP(H111,'TOC Factors'!$F$6:$M$17,6,TRUE)</f>
        <v>#N/A</v>
      </c>
      <c r="T111" s="11" t="e">
        <f>VLOOKUP(H111,'TOC Factors'!$F$6:$M$17,7,TRUE)</f>
        <v>#N/A</v>
      </c>
      <c r="U111" s="11" t="e">
        <f>VLOOKUP(H111,'TOC Factors'!$F$6:$M$17,8,TRUE)</f>
        <v>#N/A</v>
      </c>
    </row>
    <row r="112" spans="2:2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6"/>
        <v>00</v>
      </c>
      <c r="I112" s="16">
        <f t="shared" si="7"/>
        <v>0</v>
      </c>
      <c r="J112" s="72" t="e">
        <f t="shared" si="5"/>
        <v>#N/A</v>
      </c>
      <c r="K112" s="72" t="e">
        <f t="shared" si="8"/>
        <v>#N/A</v>
      </c>
      <c r="L112" s="72">
        <f t="shared" si="9"/>
        <v>0</v>
      </c>
      <c r="N112" s="8" t="e">
        <f>VLOOKUP(H112,'TOC Factors'!$F$6:$M$17,3,TRUE)</f>
        <v>#N/A</v>
      </c>
      <c r="O112" s="8">
        <f>IF(G112=1,Subsidy!$D$3,0)</f>
        <v>0</v>
      </c>
      <c r="P112" s="70" t="str">
        <f>IF(E112=1,Tax!$F$2,IF(E112=2,Tax!$F$3,"-"))</f>
        <v>-</v>
      </c>
      <c r="Q112" s="9" t="e">
        <f>VLOOKUP(H112,'TOC Factors'!$F$6:$M$17,4,TRUE)</f>
        <v>#N/A</v>
      </c>
      <c r="R112" s="10" t="e">
        <f>VLOOKUP(H112,'TOC Factors'!$F$6:$M$17,5,TRUE)</f>
        <v>#N/A</v>
      </c>
      <c r="S112" s="10" t="e">
        <f>VLOOKUP(H112,'TOC Factors'!$F$6:$M$17,6,TRUE)</f>
        <v>#N/A</v>
      </c>
      <c r="T112" s="11" t="e">
        <f>VLOOKUP(H112,'TOC Factors'!$F$6:$M$17,7,TRUE)</f>
        <v>#N/A</v>
      </c>
      <c r="U112" s="11" t="e">
        <f>VLOOKUP(H112,'TOC Factors'!$F$6:$M$17,8,TRUE)</f>
        <v>#N/A</v>
      </c>
    </row>
    <row r="113" spans="2:2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6"/>
        <v>00</v>
      </c>
      <c r="I113" s="16">
        <f t="shared" si="7"/>
        <v>0</v>
      </c>
      <c r="J113" s="72" t="e">
        <f t="shared" si="5"/>
        <v>#N/A</v>
      </c>
      <c r="K113" s="72" t="e">
        <f t="shared" si="8"/>
        <v>#N/A</v>
      </c>
      <c r="L113" s="72">
        <f t="shared" si="9"/>
        <v>0</v>
      </c>
      <c r="N113" s="8" t="e">
        <f>VLOOKUP(H113,'TOC Factors'!$F$6:$M$17,3,TRUE)</f>
        <v>#N/A</v>
      </c>
      <c r="O113" s="8">
        <f>IF(G113=1,Subsidy!$D$3,0)</f>
        <v>0</v>
      </c>
      <c r="P113" s="70" t="str">
        <f>IF(E113=1,Tax!$F$2,IF(E113=2,Tax!$F$3,"-"))</f>
        <v>-</v>
      </c>
      <c r="Q113" s="9" t="e">
        <f>VLOOKUP(H113,'TOC Factors'!$F$6:$M$17,4,TRUE)</f>
        <v>#N/A</v>
      </c>
      <c r="R113" s="10" t="e">
        <f>VLOOKUP(H113,'TOC Factors'!$F$6:$M$17,5,TRUE)</f>
        <v>#N/A</v>
      </c>
      <c r="S113" s="10" t="e">
        <f>VLOOKUP(H113,'TOC Factors'!$F$6:$M$17,6,TRUE)</f>
        <v>#N/A</v>
      </c>
      <c r="T113" s="11" t="e">
        <f>VLOOKUP(H113,'TOC Factors'!$F$6:$M$17,7,TRUE)</f>
        <v>#N/A</v>
      </c>
      <c r="U113" s="11" t="e">
        <f>VLOOKUP(H113,'TOC Factors'!$F$6:$M$17,8,TRUE)</f>
        <v>#N/A</v>
      </c>
    </row>
    <row r="114" spans="2:2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6"/>
        <v>00</v>
      </c>
      <c r="I114" s="16">
        <f t="shared" si="7"/>
        <v>0</v>
      </c>
      <c r="J114" s="72" t="e">
        <f t="shared" si="5"/>
        <v>#N/A</v>
      </c>
      <c r="K114" s="72" t="e">
        <f t="shared" si="8"/>
        <v>#N/A</v>
      </c>
      <c r="L114" s="72">
        <f t="shared" si="9"/>
        <v>0</v>
      </c>
      <c r="N114" s="8" t="e">
        <f>VLOOKUP(H114,'TOC Factors'!$F$6:$M$17,3,TRUE)</f>
        <v>#N/A</v>
      </c>
      <c r="O114" s="8">
        <f>IF(G114=1,Subsidy!$D$3,0)</f>
        <v>0</v>
      </c>
      <c r="P114" s="70" t="str">
        <f>IF(E114=1,Tax!$F$2,IF(E114=2,Tax!$F$3,"-"))</f>
        <v>-</v>
      </c>
      <c r="Q114" s="9" t="e">
        <f>VLOOKUP(H114,'TOC Factors'!$F$6:$M$17,4,TRUE)</f>
        <v>#N/A</v>
      </c>
      <c r="R114" s="10" t="e">
        <f>VLOOKUP(H114,'TOC Factors'!$F$6:$M$17,5,TRUE)</f>
        <v>#N/A</v>
      </c>
      <c r="S114" s="10" t="e">
        <f>VLOOKUP(H114,'TOC Factors'!$F$6:$M$17,6,TRUE)</f>
        <v>#N/A</v>
      </c>
      <c r="T114" s="11" t="e">
        <f>VLOOKUP(H114,'TOC Factors'!$F$6:$M$17,7,TRUE)</f>
        <v>#N/A</v>
      </c>
      <c r="U114" s="11" t="e">
        <f>VLOOKUP(H114,'TOC Factors'!$F$6:$M$17,8,TRUE)</f>
        <v>#N/A</v>
      </c>
    </row>
    <row r="115" spans="2:2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6"/>
        <v>00</v>
      </c>
      <c r="I115" s="16">
        <f t="shared" si="7"/>
        <v>0</v>
      </c>
      <c r="J115" s="72" t="e">
        <f t="shared" si="5"/>
        <v>#N/A</v>
      </c>
      <c r="K115" s="72" t="e">
        <f t="shared" si="8"/>
        <v>#N/A</v>
      </c>
      <c r="L115" s="72">
        <f t="shared" si="9"/>
        <v>0</v>
      </c>
      <c r="N115" s="8" t="e">
        <f>VLOOKUP(H115,'TOC Factors'!$F$6:$M$17,3,TRUE)</f>
        <v>#N/A</v>
      </c>
      <c r="O115" s="8">
        <f>IF(G115=1,Subsidy!$D$3,0)</f>
        <v>0</v>
      </c>
      <c r="P115" s="70" t="str">
        <f>IF(E115=1,Tax!$F$2,IF(E115=2,Tax!$F$3,"-"))</f>
        <v>-</v>
      </c>
      <c r="Q115" s="9" t="e">
        <f>VLOOKUP(H115,'TOC Factors'!$F$6:$M$17,4,TRUE)</f>
        <v>#N/A</v>
      </c>
      <c r="R115" s="10" t="e">
        <f>VLOOKUP(H115,'TOC Factors'!$F$6:$M$17,5,TRUE)</f>
        <v>#N/A</v>
      </c>
      <c r="S115" s="10" t="e">
        <f>VLOOKUP(H115,'TOC Factors'!$F$6:$M$17,6,TRUE)</f>
        <v>#N/A</v>
      </c>
      <c r="T115" s="11" t="e">
        <f>VLOOKUP(H115,'TOC Factors'!$F$6:$M$17,7,TRUE)</f>
        <v>#N/A</v>
      </c>
      <c r="U115" s="11" t="e">
        <f>VLOOKUP(H115,'TOC Factors'!$F$6:$M$17,8,TRUE)</f>
        <v>#N/A</v>
      </c>
    </row>
    <row r="116" spans="2:2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6"/>
        <v>00</v>
      </c>
      <c r="I116" s="16">
        <f t="shared" si="7"/>
        <v>0</v>
      </c>
      <c r="J116" s="72" t="e">
        <f t="shared" si="5"/>
        <v>#N/A</v>
      </c>
      <c r="K116" s="72" t="e">
        <f t="shared" si="8"/>
        <v>#N/A</v>
      </c>
      <c r="L116" s="72">
        <f t="shared" si="9"/>
        <v>0</v>
      </c>
      <c r="N116" s="8" t="e">
        <f>VLOOKUP(H116,'TOC Factors'!$F$6:$M$17,3,TRUE)</f>
        <v>#N/A</v>
      </c>
      <c r="O116" s="8">
        <f>IF(G116=1,Subsidy!$D$3,0)</f>
        <v>0</v>
      </c>
      <c r="P116" s="70" t="str">
        <f>IF(E116=1,Tax!$F$2,IF(E116=2,Tax!$F$3,"-"))</f>
        <v>-</v>
      </c>
      <c r="Q116" s="9" t="e">
        <f>VLOOKUP(H116,'TOC Factors'!$F$6:$M$17,4,TRUE)</f>
        <v>#N/A</v>
      </c>
      <c r="R116" s="10" t="e">
        <f>VLOOKUP(H116,'TOC Factors'!$F$6:$M$17,5,TRUE)</f>
        <v>#N/A</v>
      </c>
      <c r="S116" s="10" t="e">
        <f>VLOOKUP(H116,'TOC Factors'!$F$6:$M$17,6,TRUE)</f>
        <v>#N/A</v>
      </c>
      <c r="T116" s="11" t="e">
        <f>VLOOKUP(H116,'TOC Factors'!$F$6:$M$17,7,TRUE)</f>
        <v>#N/A</v>
      </c>
      <c r="U116" s="11" t="e">
        <f>VLOOKUP(H116,'TOC Factors'!$F$6:$M$17,8,TRUE)</f>
        <v>#N/A</v>
      </c>
    </row>
    <row r="117" spans="2:2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6"/>
        <v>00</v>
      </c>
      <c r="I117" s="16">
        <f t="shared" si="7"/>
        <v>0</v>
      </c>
      <c r="J117" s="72" t="e">
        <f t="shared" si="5"/>
        <v>#N/A</v>
      </c>
      <c r="K117" s="72" t="e">
        <f t="shared" si="8"/>
        <v>#N/A</v>
      </c>
      <c r="L117" s="72">
        <f t="shared" si="9"/>
        <v>0</v>
      </c>
      <c r="N117" s="8" t="e">
        <f>VLOOKUP(H117,'TOC Factors'!$F$6:$M$17,3,TRUE)</f>
        <v>#N/A</v>
      </c>
      <c r="O117" s="8">
        <f>IF(G117=1,Subsidy!$D$3,0)</f>
        <v>0</v>
      </c>
      <c r="P117" s="70" t="str">
        <f>IF(E117=1,Tax!$F$2,IF(E117=2,Tax!$F$3,"-"))</f>
        <v>-</v>
      </c>
      <c r="Q117" s="9" t="e">
        <f>VLOOKUP(H117,'TOC Factors'!$F$6:$M$17,4,TRUE)</f>
        <v>#N/A</v>
      </c>
      <c r="R117" s="10" t="e">
        <f>VLOOKUP(H117,'TOC Factors'!$F$6:$M$17,5,TRUE)</f>
        <v>#N/A</v>
      </c>
      <c r="S117" s="10" t="e">
        <f>VLOOKUP(H117,'TOC Factors'!$F$6:$M$17,6,TRUE)</f>
        <v>#N/A</v>
      </c>
      <c r="T117" s="11" t="e">
        <f>VLOOKUP(H117,'TOC Factors'!$F$6:$M$17,7,TRUE)</f>
        <v>#N/A</v>
      </c>
      <c r="U117" s="11" t="e">
        <f>VLOOKUP(H117,'TOC Factors'!$F$6:$M$17,8,TRUE)</f>
        <v>#N/A</v>
      </c>
    </row>
    <row r="118" spans="2:2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6"/>
        <v>00</v>
      </c>
      <c r="I118" s="16">
        <f t="shared" si="7"/>
        <v>0</v>
      </c>
      <c r="J118" s="72" t="e">
        <f t="shared" si="5"/>
        <v>#N/A</v>
      </c>
      <c r="K118" s="72" t="e">
        <f t="shared" si="8"/>
        <v>#N/A</v>
      </c>
      <c r="L118" s="72">
        <f t="shared" si="9"/>
        <v>0</v>
      </c>
      <c r="N118" s="8" t="e">
        <f>VLOOKUP(H118,'TOC Factors'!$F$6:$M$17,3,TRUE)</f>
        <v>#N/A</v>
      </c>
      <c r="O118" s="8">
        <f>IF(G118=1,Subsidy!$D$3,0)</f>
        <v>0</v>
      </c>
      <c r="P118" s="70" t="str">
        <f>IF(E118=1,Tax!$F$2,IF(E118=2,Tax!$F$3,"-"))</f>
        <v>-</v>
      </c>
      <c r="Q118" s="9" t="e">
        <f>VLOOKUP(H118,'TOC Factors'!$F$6:$M$17,4,TRUE)</f>
        <v>#N/A</v>
      </c>
      <c r="R118" s="10" t="e">
        <f>VLOOKUP(H118,'TOC Factors'!$F$6:$M$17,5,TRUE)</f>
        <v>#N/A</v>
      </c>
      <c r="S118" s="10" t="e">
        <f>VLOOKUP(H118,'TOC Factors'!$F$6:$M$17,6,TRUE)</f>
        <v>#N/A</v>
      </c>
      <c r="T118" s="11" t="e">
        <f>VLOOKUP(H118,'TOC Factors'!$F$6:$M$17,7,TRUE)</f>
        <v>#N/A</v>
      </c>
      <c r="U118" s="11" t="e">
        <f>VLOOKUP(H118,'TOC Factors'!$F$6:$M$17,8,TRUE)</f>
        <v>#N/A</v>
      </c>
    </row>
    <row r="119" spans="2:2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6"/>
        <v>00</v>
      </c>
      <c r="I119" s="16">
        <f t="shared" si="7"/>
        <v>0</v>
      </c>
      <c r="J119" s="72" t="e">
        <f t="shared" si="5"/>
        <v>#N/A</v>
      </c>
      <c r="K119" s="72" t="e">
        <f t="shared" si="8"/>
        <v>#N/A</v>
      </c>
      <c r="L119" s="72">
        <f t="shared" si="9"/>
        <v>0</v>
      </c>
      <c r="N119" s="8" t="e">
        <f>VLOOKUP(H119,'TOC Factors'!$F$6:$M$17,3,TRUE)</f>
        <v>#N/A</v>
      </c>
      <c r="O119" s="8">
        <f>IF(G119=1,Subsidy!$D$3,0)</f>
        <v>0</v>
      </c>
      <c r="P119" s="70" t="str">
        <f>IF(E119=1,Tax!$F$2,IF(E119=2,Tax!$F$3,"-"))</f>
        <v>-</v>
      </c>
      <c r="Q119" s="9" t="e">
        <f>VLOOKUP(H119,'TOC Factors'!$F$6:$M$17,4,TRUE)</f>
        <v>#N/A</v>
      </c>
      <c r="R119" s="10" t="e">
        <f>VLOOKUP(H119,'TOC Factors'!$F$6:$M$17,5,TRUE)</f>
        <v>#N/A</v>
      </c>
      <c r="S119" s="10" t="e">
        <f>VLOOKUP(H119,'TOC Factors'!$F$6:$M$17,6,TRUE)</f>
        <v>#N/A</v>
      </c>
      <c r="T119" s="11" t="e">
        <f>VLOOKUP(H119,'TOC Factors'!$F$6:$M$17,7,TRUE)</f>
        <v>#N/A</v>
      </c>
      <c r="U119" s="11" t="e">
        <f>VLOOKUP(H119,'TOC Factors'!$F$6:$M$17,8,TRUE)</f>
        <v>#N/A</v>
      </c>
    </row>
    <row r="120" spans="2:2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6"/>
        <v>00</v>
      </c>
      <c r="I120" s="16">
        <f t="shared" si="7"/>
        <v>0</v>
      </c>
      <c r="J120" s="72" t="e">
        <f t="shared" si="5"/>
        <v>#N/A</v>
      </c>
      <c r="K120" s="72" t="e">
        <f t="shared" si="8"/>
        <v>#N/A</v>
      </c>
      <c r="L120" s="72">
        <f t="shared" si="9"/>
        <v>0</v>
      </c>
      <c r="N120" s="8" t="e">
        <f>VLOOKUP(H120,'TOC Factors'!$F$6:$M$17,3,TRUE)</f>
        <v>#N/A</v>
      </c>
      <c r="O120" s="8">
        <f>IF(G120=1,Subsidy!$D$3,0)</f>
        <v>0</v>
      </c>
      <c r="P120" s="70" t="str">
        <f>IF(E120=1,Tax!$F$2,IF(E120=2,Tax!$F$3,"-"))</f>
        <v>-</v>
      </c>
      <c r="Q120" s="9" t="e">
        <f>VLOOKUP(H120,'TOC Factors'!$F$6:$M$17,4,TRUE)</f>
        <v>#N/A</v>
      </c>
      <c r="R120" s="10" t="e">
        <f>VLOOKUP(H120,'TOC Factors'!$F$6:$M$17,5,TRUE)</f>
        <v>#N/A</v>
      </c>
      <c r="S120" s="10" t="e">
        <f>VLOOKUP(H120,'TOC Factors'!$F$6:$M$17,6,TRUE)</f>
        <v>#N/A</v>
      </c>
      <c r="T120" s="11" t="e">
        <f>VLOOKUP(H120,'TOC Factors'!$F$6:$M$17,7,TRUE)</f>
        <v>#N/A</v>
      </c>
      <c r="U120" s="11" t="e">
        <f>VLOOKUP(H120,'TOC Factors'!$F$6:$M$17,8,TRUE)</f>
        <v>#N/A</v>
      </c>
    </row>
    <row r="121" spans="2:2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6"/>
        <v>00</v>
      </c>
      <c r="I121" s="16">
        <f t="shared" si="7"/>
        <v>0</v>
      </c>
      <c r="J121" s="72" t="e">
        <f t="shared" si="5"/>
        <v>#N/A</v>
      </c>
      <c r="K121" s="72" t="e">
        <f t="shared" si="8"/>
        <v>#N/A</v>
      </c>
      <c r="L121" s="72">
        <f t="shared" si="9"/>
        <v>0</v>
      </c>
      <c r="N121" s="8" t="e">
        <f>VLOOKUP(H121,'TOC Factors'!$F$6:$M$17,3,TRUE)</f>
        <v>#N/A</v>
      </c>
      <c r="O121" s="8">
        <f>IF(G121=1,Subsidy!$D$3,0)</f>
        <v>0</v>
      </c>
      <c r="P121" s="70" t="str">
        <f>IF(E121=1,Tax!$F$2,IF(E121=2,Tax!$F$3,"-"))</f>
        <v>-</v>
      </c>
      <c r="Q121" s="9" t="e">
        <f>VLOOKUP(H121,'TOC Factors'!$F$6:$M$17,4,TRUE)</f>
        <v>#N/A</v>
      </c>
      <c r="R121" s="10" t="e">
        <f>VLOOKUP(H121,'TOC Factors'!$F$6:$M$17,5,TRUE)</f>
        <v>#N/A</v>
      </c>
      <c r="S121" s="10" t="e">
        <f>VLOOKUP(H121,'TOC Factors'!$F$6:$M$17,6,TRUE)</f>
        <v>#N/A</v>
      </c>
      <c r="T121" s="11" t="e">
        <f>VLOOKUP(H121,'TOC Factors'!$F$6:$M$17,7,TRUE)</f>
        <v>#N/A</v>
      </c>
      <c r="U121" s="11" t="e">
        <f>VLOOKUP(H121,'TOC Factors'!$F$6:$M$17,8,TRUE)</f>
        <v>#N/A</v>
      </c>
    </row>
    <row r="122" spans="2:2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6"/>
        <v>00</v>
      </c>
      <c r="I122" s="16">
        <f t="shared" si="7"/>
        <v>0</v>
      </c>
      <c r="J122" s="72" t="e">
        <f t="shared" si="5"/>
        <v>#N/A</v>
      </c>
      <c r="K122" s="72" t="e">
        <f t="shared" si="8"/>
        <v>#N/A</v>
      </c>
      <c r="L122" s="72">
        <f t="shared" si="9"/>
        <v>0</v>
      </c>
      <c r="N122" s="8" t="e">
        <f>VLOOKUP(H122,'TOC Factors'!$F$6:$M$17,3,TRUE)</f>
        <v>#N/A</v>
      </c>
      <c r="O122" s="8">
        <f>IF(G122=1,Subsidy!$D$3,0)</f>
        <v>0</v>
      </c>
      <c r="P122" s="70" t="str">
        <f>IF(E122=1,Tax!$F$2,IF(E122=2,Tax!$F$3,"-"))</f>
        <v>-</v>
      </c>
      <c r="Q122" s="9" t="e">
        <f>VLOOKUP(H122,'TOC Factors'!$F$6:$M$17,4,TRUE)</f>
        <v>#N/A</v>
      </c>
      <c r="R122" s="10" t="e">
        <f>VLOOKUP(H122,'TOC Factors'!$F$6:$M$17,5,TRUE)</f>
        <v>#N/A</v>
      </c>
      <c r="S122" s="10" t="e">
        <f>VLOOKUP(H122,'TOC Factors'!$F$6:$M$17,6,TRUE)</f>
        <v>#N/A</v>
      </c>
      <c r="T122" s="11" t="e">
        <f>VLOOKUP(H122,'TOC Factors'!$F$6:$M$17,7,TRUE)</f>
        <v>#N/A</v>
      </c>
      <c r="U122" s="11" t="e">
        <f>VLOOKUP(H122,'TOC Factors'!$F$6:$M$17,8,TRUE)</f>
        <v>#N/A</v>
      </c>
    </row>
    <row r="123" spans="2:2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6"/>
        <v>00</v>
      </c>
      <c r="I123" s="16">
        <f t="shared" si="7"/>
        <v>0</v>
      </c>
      <c r="J123" s="72" t="e">
        <f t="shared" si="5"/>
        <v>#N/A</v>
      </c>
      <c r="K123" s="72" t="e">
        <f t="shared" si="8"/>
        <v>#N/A</v>
      </c>
      <c r="L123" s="72">
        <f t="shared" si="9"/>
        <v>0</v>
      </c>
      <c r="N123" s="8" t="e">
        <f>VLOOKUP(H123,'TOC Factors'!$F$6:$M$17,3,TRUE)</f>
        <v>#N/A</v>
      </c>
      <c r="O123" s="8">
        <f>IF(G123=1,Subsidy!$D$3,0)</f>
        <v>0</v>
      </c>
      <c r="P123" s="70" t="str">
        <f>IF(E123=1,Tax!$F$2,IF(E123=2,Tax!$F$3,"-"))</f>
        <v>-</v>
      </c>
      <c r="Q123" s="9" t="e">
        <f>VLOOKUP(H123,'TOC Factors'!$F$6:$M$17,4,TRUE)</f>
        <v>#N/A</v>
      </c>
      <c r="R123" s="10" t="e">
        <f>VLOOKUP(H123,'TOC Factors'!$F$6:$M$17,5,TRUE)</f>
        <v>#N/A</v>
      </c>
      <c r="S123" s="10" t="e">
        <f>VLOOKUP(H123,'TOC Factors'!$F$6:$M$17,6,TRUE)</f>
        <v>#N/A</v>
      </c>
      <c r="T123" s="11" t="e">
        <f>VLOOKUP(H123,'TOC Factors'!$F$6:$M$17,7,TRUE)</f>
        <v>#N/A</v>
      </c>
      <c r="U123" s="11" t="e">
        <f>VLOOKUP(H123,'TOC Factors'!$F$6:$M$17,8,TRUE)</f>
        <v>#N/A</v>
      </c>
    </row>
    <row r="124" spans="2:2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6"/>
        <v>00</v>
      </c>
      <c r="I124" s="16">
        <f t="shared" si="7"/>
        <v>0</v>
      </c>
      <c r="J124" s="72" t="e">
        <f t="shared" si="5"/>
        <v>#N/A</v>
      </c>
      <c r="K124" s="72" t="e">
        <f t="shared" si="8"/>
        <v>#N/A</v>
      </c>
      <c r="L124" s="72">
        <f t="shared" si="9"/>
        <v>0</v>
      </c>
      <c r="N124" s="8" t="e">
        <f>VLOOKUP(H124,'TOC Factors'!$F$6:$M$17,3,TRUE)</f>
        <v>#N/A</v>
      </c>
      <c r="O124" s="8">
        <f>IF(G124=1,Subsidy!$D$3,0)</f>
        <v>0</v>
      </c>
      <c r="P124" s="70" t="str">
        <f>IF(E124=1,Tax!$F$2,IF(E124=2,Tax!$F$3,"-"))</f>
        <v>-</v>
      </c>
      <c r="Q124" s="9" t="e">
        <f>VLOOKUP(H124,'TOC Factors'!$F$6:$M$17,4,TRUE)</f>
        <v>#N/A</v>
      </c>
      <c r="R124" s="10" t="e">
        <f>VLOOKUP(H124,'TOC Factors'!$F$6:$M$17,5,TRUE)</f>
        <v>#N/A</v>
      </c>
      <c r="S124" s="10" t="e">
        <f>VLOOKUP(H124,'TOC Factors'!$F$6:$M$17,6,TRUE)</f>
        <v>#N/A</v>
      </c>
      <c r="T124" s="11" t="e">
        <f>VLOOKUP(H124,'TOC Factors'!$F$6:$M$17,7,TRUE)</f>
        <v>#N/A</v>
      </c>
      <c r="U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332-F893-4134-A85F-B87DE60D42DF}">
  <sheetPr>
    <tabColor rgb="FFFF0000"/>
  </sheetPr>
  <dimension ref="B2:X124"/>
  <sheetViews>
    <sheetView showGridLines="0" topLeftCell="B1" zoomScale="70" zoomScaleNormal="70" workbookViewId="0">
      <selection activeCell="I19" sqref="C12:I19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customWidth="1"/>
    <col min="22" max="22" width="12.9140625" bestFit="1" customWidth="1"/>
    <col min="24" max="24" width="12.9140625" bestFit="1" customWidth="1"/>
  </cols>
  <sheetData>
    <row r="2" spans="2:24">
      <c r="I2" t="s">
        <v>31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2:24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61" t="s">
        <v>75</v>
      </c>
      <c r="K3" s="62" t="s">
        <v>74</v>
      </c>
      <c r="L3" s="62" t="s">
        <v>76</v>
      </c>
      <c r="M3" s="62" t="s">
        <v>77</v>
      </c>
      <c r="N3" s="62" t="s">
        <v>78</v>
      </c>
      <c r="O3" s="62" t="s">
        <v>79</v>
      </c>
      <c r="P3" s="62" t="s">
        <v>80</v>
      </c>
      <c r="Q3" s="6"/>
      <c r="R3" s="32" t="s">
        <v>67</v>
      </c>
      <c r="S3" s="32" t="s">
        <v>68</v>
      </c>
      <c r="T3" s="32" t="s">
        <v>69</v>
      </c>
      <c r="U3" s="32" t="s">
        <v>70</v>
      </c>
      <c r="V3" s="32" t="s">
        <v>71</v>
      </c>
      <c r="W3" s="32" t="s">
        <v>72</v>
      </c>
      <c r="X3" s="32" t="s">
        <v>73</v>
      </c>
    </row>
    <row r="4" spans="2:24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60">
        <f t="shared" ref="J4:P6" si="0">$I4*R4</f>
        <v>11.367382478080687</v>
      </c>
      <c r="K4" s="34">
        <f t="shared" si="0"/>
        <v>18.479261215111421</v>
      </c>
      <c r="L4" s="34">
        <f t="shared" si="0"/>
        <v>4.4648019587171017</v>
      </c>
      <c r="M4" s="34">
        <f t="shared" si="0"/>
        <v>1.0120695164373439</v>
      </c>
      <c r="N4" s="34">
        <f t="shared" si="0"/>
        <v>0.17711216537653515</v>
      </c>
      <c r="O4" s="34">
        <f t="shared" si="0"/>
        <v>1.0446003223228295</v>
      </c>
      <c r="P4" s="34">
        <f t="shared" si="0"/>
        <v>0.12885286152621336</v>
      </c>
      <c r="R4" s="33">
        <f>VLOOKUP(H4,'Emssions Factors'!$F$6:$M$18,2,TRUE)</f>
        <v>1.1142865850530738E-3</v>
      </c>
      <c r="S4" s="33">
        <f>VLOOKUP(H4,'Emssions Factors'!$F$6:$M$18,3,TRUE)</f>
        <v>1.8114278210833033E-3</v>
      </c>
      <c r="T4" s="33">
        <f>VLOOKUP(H4,'Emssions Factors'!$F$6:$M$18,4,TRUE)</f>
        <v>4.3766178688105201E-4</v>
      </c>
      <c r="U4" s="33">
        <f>VLOOKUP(H4,'Emssions Factors'!$F$6:$M$18,5,TRUE)</f>
        <v>9.9208017983194919E-5</v>
      </c>
      <c r="V4" s="33">
        <f>VLOOKUP(H4,'Emssions Factors'!$F$6:$M$18,6,TRUE)</f>
        <v>1.736140314705911E-5</v>
      </c>
      <c r="W4" s="33">
        <f>VLOOKUP(H4,'Emssions Factors'!$F$6:$M$18,7,TRUE)</f>
        <v>1.0239684713265473E-4</v>
      </c>
      <c r="X4" s="33">
        <f>VLOOKUP(H4,'Emssions Factors'!$F$6:$M$18,8,TRUE)</f>
        <v>1.2630789482206579E-5</v>
      </c>
    </row>
    <row r="5" spans="2:24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60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R5" s="33">
        <f>VLOOKUP(H5,'Emssions Factors'!$F$6:$M$18,2,TRUE)</f>
        <v>1.1142865850530738E-3</v>
      </c>
      <c r="S5" s="33">
        <f>VLOOKUP(H5,'Emssions Factors'!$F$6:$M$18,3,TRUE)</f>
        <v>1.8114278210833033E-3</v>
      </c>
      <c r="T5" s="33">
        <f>VLOOKUP(H5,'Emssions Factors'!$F$6:$M$18,4,TRUE)</f>
        <v>4.3766178688105201E-4</v>
      </c>
      <c r="U5" s="33">
        <f>VLOOKUP(H5,'Emssions Factors'!$F$6:$M$18,5,TRUE)</f>
        <v>9.9208017983194919E-5</v>
      </c>
      <c r="V5" s="33">
        <f>VLOOKUP(H5,'Emssions Factors'!$F$6:$M$18,6,TRUE)</f>
        <v>1.736140314705911E-5</v>
      </c>
      <c r="W5" s="33">
        <f>VLOOKUP(H5,'Emssions Factors'!$F$6:$M$18,7,TRUE)</f>
        <v>1.0239684713265473E-4</v>
      </c>
      <c r="X5" s="33">
        <f>VLOOKUP(H5,'Emssions Factors'!$F$6:$M$18,8,TRUE)</f>
        <v>1.2630789482206579E-5</v>
      </c>
    </row>
    <row r="6" spans="2:24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60">
        <f t="shared" si="0"/>
        <v>15.546659401114388</v>
      </c>
      <c r="K6" s="34">
        <f t="shared" si="0"/>
        <v>25.273257115218293</v>
      </c>
      <c r="L6" s="34">
        <f t="shared" si="0"/>
        <v>6.1063094762096091</v>
      </c>
      <c r="M6" s="34">
        <f t="shared" si="0"/>
        <v>1.3841621052728548</v>
      </c>
      <c r="N6" s="34">
        <f t="shared" si="0"/>
        <v>0.24222836842274956</v>
      </c>
      <c r="O6" s="34">
        <f t="shared" si="0"/>
        <v>1.4286530300851961</v>
      </c>
      <c r="P6" s="34">
        <f t="shared" si="0"/>
        <v>0.17622628207239041</v>
      </c>
      <c r="R6" s="33">
        <f>VLOOKUP(H6,'Emssions Factors'!$F$6:$M$18,2,TRUE)</f>
        <v>1.1142865850530738E-3</v>
      </c>
      <c r="S6" s="33">
        <f>VLOOKUP(H6,'Emssions Factors'!$F$6:$M$18,3,TRUE)</f>
        <v>1.8114278210833033E-3</v>
      </c>
      <c r="T6" s="33">
        <f>VLOOKUP(H6,'Emssions Factors'!$F$6:$M$18,4,TRUE)</f>
        <v>4.3766178688105201E-4</v>
      </c>
      <c r="U6" s="33">
        <f>VLOOKUP(H6,'Emssions Factors'!$F$6:$M$18,5,TRUE)</f>
        <v>9.9208017983194919E-5</v>
      </c>
      <c r="V6" s="33">
        <f>VLOOKUP(H6,'Emssions Factors'!$F$6:$M$18,6,TRUE)</f>
        <v>1.736140314705911E-5</v>
      </c>
      <c r="W6" s="33">
        <f>VLOOKUP(H6,'Emssions Factors'!$F$6:$M$18,7,TRUE)</f>
        <v>1.0239684713265473E-4</v>
      </c>
      <c r="X6" s="33">
        <f>VLOOKUP(H6,'Emssions Factors'!$F$6:$M$18,8,TRUE)</f>
        <v>1.2630789482206579E-5</v>
      </c>
    </row>
    <row r="7" spans="2:24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>D7&amp;E7</f>
        <v>21</v>
      </c>
      <c r="I7" s="16">
        <f>F7*365*0.8</f>
        <v>10808.355500310752</v>
      </c>
      <c r="J7" s="60">
        <f t="shared" ref="J7:P7" si="1">$I7*R7</f>
        <v>12.043605540480876</v>
      </c>
      <c r="K7" s="34">
        <f t="shared" si="1"/>
        <v>19.578555853421644</v>
      </c>
      <c r="L7" s="34">
        <f t="shared" si="1"/>
        <v>4.7304041815116511</v>
      </c>
      <c r="M7" s="34">
        <f t="shared" si="1"/>
        <v>1.0722755268435928</v>
      </c>
      <c r="N7" s="34">
        <f t="shared" si="1"/>
        <v>0.18764821719762872</v>
      </c>
      <c r="O7" s="34">
        <f t="shared" si="1"/>
        <v>1.1067415259207081</v>
      </c>
      <c r="P7" s="34">
        <f t="shared" si="1"/>
        <v>0.13651806297327468</v>
      </c>
      <c r="R7" s="33">
        <f>VLOOKUP(H7,'Emssions Factors'!$F$6:$M$18,2,TRUE)</f>
        <v>1.1142865850530738E-3</v>
      </c>
      <c r="S7" s="33">
        <f>VLOOKUP(H7,'Emssions Factors'!$F$6:$M$18,3,TRUE)</f>
        <v>1.8114278210833033E-3</v>
      </c>
      <c r="T7" s="33">
        <f>VLOOKUP(H7,'Emssions Factors'!$F$6:$M$18,4,TRUE)</f>
        <v>4.3766178688105201E-4</v>
      </c>
      <c r="U7" s="33">
        <f>VLOOKUP(H7,'Emssions Factors'!$F$6:$M$18,5,TRUE)</f>
        <v>9.9208017983194919E-5</v>
      </c>
      <c r="V7" s="33">
        <f>VLOOKUP(H7,'Emssions Factors'!$F$6:$M$18,6,TRUE)</f>
        <v>1.736140314705911E-5</v>
      </c>
      <c r="W7" s="33">
        <f>VLOOKUP(H7,'Emssions Factors'!$F$6:$M$18,7,TRUE)</f>
        <v>1.0239684713265473E-4</v>
      </c>
      <c r="X7" s="33">
        <f>VLOOKUP(H7,'Emssions Factors'!$F$6:$M$18,8,TRUE)</f>
        <v>1.2630789482206579E-5</v>
      </c>
    </row>
    <row r="8" spans="2:24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ref="H8:H71" si="2">D8&amp;E8</f>
        <v>21</v>
      </c>
      <c r="I8" s="16">
        <f t="shared" ref="I8:I71" si="3">F8*365*0.8</f>
        <v>11535.542573026725</v>
      </c>
      <c r="J8" s="60">
        <f t="shared" ref="J8:J71" si="4">$I8*R8</f>
        <v>12.853900340432299</v>
      </c>
      <c r="K8" s="34">
        <f t="shared" ref="K8:K71" si="5">$I8*S8</f>
        <v>20.895802748071482</v>
      </c>
      <c r="L8" s="34">
        <f t="shared" ref="L8:L71" si="6">$I8*T8</f>
        <v>5.0486661751533246</v>
      </c>
      <c r="M8" s="34">
        <f t="shared" ref="M8:M71" si="7">$I8*U8</f>
        <v>1.1444183150307459</v>
      </c>
      <c r="N8" s="34">
        <f t="shared" ref="N8:N71" si="8">$I8*V8</f>
        <v>0.20027320513038052</v>
      </c>
      <c r="O8" s="34">
        <f t="shared" ref="O8:O71" si="9">$I8*W8</f>
        <v>1.1812031894424482</v>
      </c>
      <c r="P8" s="34">
        <f t="shared" ref="P8:P71" si="10">$I8*X8</f>
        <v>0.14570300980293219</v>
      </c>
      <c r="R8" s="33">
        <f>VLOOKUP(H8,'Emssions Factors'!$F$6:$M$18,2,TRUE)</f>
        <v>1.1142865850530738E-3</v>
      </c>
      <c r="S8" s="33">
        <f>VLOOKUP(H8,'Emssions Factors'!$F$6:$M$18,3,TRUE)</f>
        <v>1.8114278210833033E-3</v>
      </c>
      <c r="T8" s="33">
        <f>VLOOKUP(H8,'Emssions Factors'!$F$6:$M$18,4,TRUE)</f>
        <v>4.3766178688105201E-4</v>
      </c>
      <c r="U8" s="33">
        <f>VLOOKUP(H8,'Emssions Factors'!$F$6:$M$18,5,TRUE)</f>
        <v>9.9208017983194919E-5</v>
      </c>
      <c r="V8" s="33">
        <f>VLOOKUP(H8,'Emssions Factors'!$F$6:$M$18,6,TRUE)</f>
        <v>1.736140314705911E-5</v>
      </c>
      <c r="W8" s="33">
        <f>VLOOKUP(H8,'Emssions Factors'!$F$6:$M$18,7,TRUE)</f>
        <v>1.0239684713265473E-4</v>
      </c>
      <c r="X8" s="33">
        <f>VLOOKUP(H8,'Emssions Factors'!$F$6:$M$18,8,TRUE)</f>
        <v>1.2630789482206579E-5</v>
      </c>
    </row>
    <row r="9" spans="2:24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2"/>
        <v>21</v>
      </c>
      <c r="I9" s="16">
        <f t="shared" si="3"/>
        <v>14731.027967681792</v>
      </c>
      <c r="J9" s="60">
        <f t="shared" si="4"/>
        <v>16.414586848429465</v>
      </c>
      <c r="K9" s="34">
        <f t="shared" si="5"/>
        <v>26.684193893815031</v>
      </c>
      <c r="L9" s="34">
        <f t="shared" si="6"/>
        <v>6.447208022930365</v>
      </c>
      <c r="M9" s="34">
        <f t="shared" si="7"/>
        <v>1.4614360875287224</v>
      </c>
      <c r="N9" s="34">
        <f t="shared" si="8"/>
        <v>0.25575131531752643</v>
      </c>
      <c r="O9" s="34">
        <f t="shared" si="9"/>
        <v>1.5084108189135739</v>
      </c>
      <c r="P9" s="34">
        <f t="shared" si="10"/>
        <v>0.18606451311628613</v>
      </c>
      <c r="R9" s="33">
        <f>VLOOKUP(H9,'Emssions Factors'!$F$6:$M$18,2,TRUE)</f>
        <v>1.1142865850530738E-3</v>
      </c>
      <c r="S9" s="33">
        <f>VLOOKUP(H9,'Emssions Factors'!$F$6:$M$18,3,TRUE)</f>
        <v>1.8114278210833033E-3</v>
      </c>
      <c r="T9" s="33">
        <f>VLOOKUP(H9,'Emssions Factors'!$F$6:$M$18,4,TRUE)</f>
        <v>4.3766178688105201E-4</v>
      </c>
      <c r="U9" s="33">
        <f>VLOOKUP(H9,'Emssions Factors'!$F$6:$M$18,5,TRUE)</f>
        <v>9.9208017983194919E-5</v>
      </c>
      <c r="V9" s="33">
        <f>VLOOKUP(H9,'Emssions Factors'!$F$6:$M$18,6,TRUE)</f>
        <v>1.736140314705911E-5</v>
      </c>
      <c r="W9" s="33">
        <f>VLOOKUP(H9,'Emssions Factors'!$F$6:$M$18,7,TRUE)</f>
        <v>1.0239684713265473E-4</v>
      </c>
      <c r="X9" s="33">
        <f>VLOOKUP(H9,'Emssions Factors'!$F$6:$M$18,8,TRUE)</f>
        <v>1.2630789482206579E-5</v>
      </c>
    </row>
    <row r="10" spans="2:24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2"/>
        <v>21</v>
      </c>
      <c r="I10" s="16">
        <f t="shared" si="3"/>
        <v>15028.109384711001</v>
      </c>
      <c r="J10" s="60">
        <f t="shared" si="4"/>
        <v>16.745620686093673</v>
      </c>
      <c r="K10" s="34">
        <f t="shared" si="5"/>
        <v>27.22233543774859</v>
      </c>
      <c r="L10" s="34">
        <f t="shared" si="6"/>
        <v>6.5772292067565239</v>
      </c>
      <c r="M10" s="34">
        <f t="shared" si="7"/>
        <v>1.4909089460918292</v>
      </c>
      <c r="N10" s="34">
        <f t="shared" si="8"/>
        <v>0.26090906556607013</v>
      </c>
      <c r="O10" s="34">
        <f t="shared" si="9"/>
        <v>1.5388310193590662</v>
      </c>
      <c r="P10" s="34">
        <f t="shared" si="10"/>
        <v>0.18981688595385771</v>
      </c>
      <c r="R10" s="33">
        <f>VLOOKUP(H10,'Emssions Factors'!$F$6:$M$18,2,TRUE)</f>
        <v>1.1142865850530738E-3</v>
      </c>
      <c r="S10" s="33">
        <f>VLOOKUP(H10,'Emssions Factors'!$F$6:$M$18,3,TRUE)</f>
        <v>1.8114278210833033E-3</v>
      </c>
      <c r="T10" s="33">
        <f>VLOOKUP(H10,'Emssions Factors'!$F$6:$M$18,4,TRUE)</f>
        <v>4.3766178688105201E-4</v>
      </c>
      <c r="U10" s="33">
        <f>VLOOKUP(H10,'Emssions Factors'!$F$6:$M$18,5,TRUE)</f>
        <v>9.9208017983194919E-5</v>
      </c>
      <c r="V10" s="33">
        <f>VLOOKUP(H10,'Emssions Factors'!$F$6:$M$18,6,TRUE)</f>
        <v>1.736140314705911E-5</v>
      </c>
      <c r="W10" s="33">
        <f>VLOOKUP(H10,'Emssions Factors'!$F$6:$M$18,7,TRUE)</f>
        <v>1.0239684713265473E-4</v>
      </c>
      <c r="X10" s="33">
        <f>VLOOKUP(H10,'Emssions Factors'!$F$6:$M$18,8,TRUE)</f>
        <v>1.2630789482206579E-5</v>
      </c>
    </row>
    <row r="11" spans="2:24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2"/>
        <v>21</v>
      </c>
      <c r="I11" s="16">
        <f t="shared" si="3"/>
        <v>11574.197638284651</v>
      </c>
      <c r="J11" s="60">
        <f t="shared" si="4"/>
        <v>12.896973161093557</v>
      </c>
      <c r="K11" s="34">
        <f t="shared" si="5"/>
        <v>20.965823608705481</v>
      </c>
      <c r="L11" s="34">
        <f t="shared" si="6"/>
        <v>5.0655840200861126</v>
      </c>
      <c r="M11" s="34">
        <f t="shared" si="7"/>
        <v>1.1482532074399958</v>
      </c>
      <c r="N11" s="34">
        <f t="shared" si="8"/>
        <v>0.20094431130199927</v>
      </c>
      <c r="O11" s="34">
        <f t="shared" si="9"/>
        <v>1.1851613462505668</v>
      </c>
      <c r="P11" s="34">
        <f t="shared" si="10"/>
        <v>0.146191253794626</v>
      </c>
      <c r="R11" s="33">
        <f>VLOOKUP(H11,'Emssions Factors'!$F$6:$M$18,2,TRUE)</f>
        <v>1.1142865850530738E-3</v>
      </c>
      <c r="S11" s="33">
        <f>VLOOKUP(H11,'Emssions Factors'!$F$6:$M$18,3,TRUE)</f>
        <v>1.8114278210833033E-3</v>
      </c>
      <c r="T11" s="33">
        <f>VLOOKUP(H11,'Emssions Factors'!$F$6:$M$18,4,TRUE)</f>
        <v>4.3766178688105201E-4</v>
      </c>
      <c r="U11" s="33">
        <f>VLOOKUP(H11,'Emssions Factors'!$F$6:$M$18,5,TRUE)</f>
        <v>9.9208017983194919E-5</v>
      </c>
      <c r="V11" s="33">
        <f>VLOOKUP(H11,'Emssions Factors'!$F$6:$M$18,6,TRUE)</f>
        <v>1.736140314705911E-5</v>
      </c>
      <c r="W11" s="33">
        <f>VLOOKUP(H11,'Emssions Factors'!$F$6:$M$18,7,TRUE)</f>
        <v>1.0239684713265473E-4</v>
      </c>
      <c r="X11" s="33">
        <f>VLOOKUP(H11,'Emssions Factors'!$F$6:$M$18,8,TRUE)</f>
        <v>1.2630789482206579E-5</v>
      </c>
    </row>
    <row r="12" spans="2:24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2"/>
        <v>21</v>
      </c>
      <c r="I12" s="16">
        <f t="shared" si="3"/>
        <v>5732.0198881292745</v>
      </c>
      <c r="J12" s="60">
        <f t="shared" si="4"/>
        <v>6.387112866599872</v>
      </c>
      <c r="K12" s="34">
        <f t="shared" si="5"/>
        <v>10.383140296360171</v>
      </c>
      <c r="L12" s="34">
        <f t="shared" si="6"/>
        <v>2.5086860666763862</v>
      </c>
      <c r="M12" s="34">
        <f t="shared" si="7"/>
        <v>0.56866233214156003</v>
      </c>
      <c r="N12" s="34">
        <f t="shared" si="8"/>
        <v>9.9515908124772998E-2</v>
      </c>
      <c r="O12" s="34">
        <f t="shared" si="9"/>
        <v>0.58694076424610997</v>
      </c>
      <c r="P12" s="34">
        <f t="shared" si="10"/>
        <v>7.2399936514782173E-2</v>
      </c>
      <c r="R12" s="33">
        <f>VLOOKUP(H12,'Emssions Factors'!$F$6:$M$18,2,TRUE)</f>
        <v>1.1142865850530738E-3</v>
      </c>
      <c r="S12" s="33">
        <f>VLOOKUP(H12,'Emssions Factors'!$F$6:$M$18,3,TRUE)</f>
        <v>1.8114278210833033E-3</v>
      </c>
      <c r="T12" s="33">
        <f>VLOOKUP(H12,'Emssions Factors'!$F$6:$M$18,4,TRUE)</f>
        <v>4.3766178688105201E-4</v>
      </c>
      <c r="U12" s="33">
        <f>VLOOKUP(H12,'Emssions Factors'!$F$6:$M$18,5,TRUE)</f>
        <v>9.9208017983194919E-5</v>
      </c>
      <c r="V12" s="33">
        <f>VLOOKUP(H12,'Emssions Factors'!$F$6:$M$18,6,TRUE)</f>
        <v>1.736140314705911E-5</v>
      </c>
      <c r="W12" s="33">
        <f>VLOOKUP(H12,'Emssions Factors'!$F$6:$M$18,7,TRUE)</f>
        <v>1.0239684713265473E-4</v>
      </c>
      <c r="X12" s="33">
        <f>VLOOKUP(H12,'Emssions Factors'!$F$6:$M$18,8,TRUE)</f>
        <v>1.2630789482206579E-5</v>
      </c>
    </row>
    <row r="13" spans="2:24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2"/>
        <v>21</v>
      </c>
      <c r="I13" s="16">
        <f t="shared" si="3"/>
        <v>10819.425730267249</v>
      </c>
      <c r="J13" s="60">
        <f t="shared" si="4"/>
        <v>12.055940949214852</v>
      </c>
      <c r="K13" s="34">
        <f t="shared" si="5"/>
        <v>19.59860877595063</v>
      </c>
      <c r="L13" s="34">
        <f t="shared" si="6"/>
        <v>4.7352491981355955</v>
      </c>
      <c r="M13" s="34">
        <f t="shared" si="7"/>
        <v>1.0733737824161951</v>
      </c>
      <c r="N13" s="34">
        <f t="shared" si="8"/>
        <v>0.18784041192283413</v>
      </c>
      <c r="O13" s="34">
        <f t="shared" si="9"/>
        <v>1.1078750825652868</v>
      </c>
      <c r="P13" s="34">
        <f t="shared" si="10"/>
        <v>0.1366578887173748</v>
      </c>
      <c r="R13" s="33">
        <f>VLOOKUP(H13,'Emssions Factors'!$F$6:$M$18,2,TRUE)</f>
        <v>1.1142865850530738E-3</v>
      </c>
      <c r="S13" s="33">
        <f>VLOOKUP(H13,'Emssions Factors'!$F$6:$M$18,3,TRUE)</f>
        <v>1.8114278210833033E-3</v>
      </c>
      <c r="T13" s="33">
        <f>VLOOKUP(H13,'Emssions Factors'!$F$6:$M$18,4,TRUE)</f>
        <v>4.3766178688105201E-4</v>
      </c>
      <c r="U13" s="33">
        <f>VLOOKUP(H13,'Emssions Factors'!$F$6:$M$18,5,TRUE)</f>
        <v>9.9208017983194919E-5</v>
      </c>
      <c r="V13" s="33">
        <f>VLOOKUP(H13,'Emssions Factors'!$F$6:$M$18,6,TRUE)</f>
        <v>1.736140314705911E-5</v>
      </c>
      <c r="W13" s="33">
        <f>VLOOKUP(H13,'Emssions Factors'!$F$6:$M$18,7,TRUE)</f>
        <v>1.0239684713265473E-4</v>
      </c>
      <c r="X13" s="33">
        <f>VLOOKUP(H13,'Emssions Factors'!$F$6:$M$18,8,TRUE)</f>
        <v>1.2630789482206579E-5</v>
      </c>
    </row>
    <row r="14" spans="2:24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2"/>
        <v>21</v>
      </c>
      <c r="I14" s="16">
        <f t="shared" si="3"/>
        <v>6244.6985705407087</v>
      </c>
      <c r="J14" s="60">
        <f t="shared" si="4"/>
        <v>6.9583838448536177</v>
      </c>
      <c r="K14" s="34">
        <f t="shared" si="5"/>
        <v>11.311820724956576</v>
      </c>
      <c r="L14" s="34">
        <f t="shared" si="6"/>
        <v>2.7330659349163979</v>
      </c>
      <c r="M14" s="34">
        <f t="shared" si="7"/>
        <v>0.61952416808583421</v>
      </c>
      <c r="N14" s="34">
        <f t="shared" si="8"/>
        <v>0.10841672941502099</v>
      </c>
      <c r="O14" s="34">
        <f t="shared" si="9"/>
        <v>0.63943744491716448</v>
      </c>
      <c r="P14" s="34">
        <f t="shared" si="10"/>
        <v>7.8875473024336049E-2</v>
      </c>
      <c r="R14" s="33">
        <f>VLOOKUP(H14,'Emssions Factors'!$F$6:$M$18,2,TRUE)</f>
        <v>1.1142865850530738E-3</v>
      </c>
      <c r="S14" s="33">
        <f>VLOOKUP(H14,'Emssions Factors'!$F$6:$M$18,3,TRUE)</f>
        <v>1.8114278210833033E-3</v>
      </c>
      <c r="T14" s="33">
        <f>VLOOKUP(H14,'Emssions Factors'!$F$6:$M$18,4,TRUE)</f>
        <v>4.3766178688105201E-4</v>
      </c>
      <c r="U14" s="33">
        <f>VLOOKUP(H14,'Emssions Factors'!$F$6:$M$18,5,TRUE)</f>
        <v>9.9208017983194919E-5</v>
      </c>
      <c r="V14" s="33">
        <f>VLOOKUP(H14,'Emssions Factors'!$F$6:$M$18,6,TRUE)</f>
        <v>1.736140314705911E-5</v>
      </c>
      <c r="W14" s="33">
        <f>VLOOKUP(H14,'Emssions Factors'!$F$6:$M$18,7,TRUE)</f>
        <v>1.0239684713265473E-4</v>
      </c>
      <c r="X14" s="33">
        <f>VLOOKUP(H14,'Emssions Factors'!$F$6:$M$18,8,TRUE)</f>
        <v>1.2630789482206579E-5</v>
      </c>
    </row>
    <row r="15" spans="2:24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2"/>
        <v>21</v>
      </c>
      <c r="I15" s="16">
        <f t="shared" si="3"/>
        <v>8773.0665009322565</v>
      </c>
      <c r="J15" s="60">
        <f t="shared" si="4"/>
        <v>9.7757103117673232</v>
      </c>
      <c r="K15" s="34">
        <f t="shared" si="5"/>
        <v>15.891776736002639</v>
      </c>
      <c r="L15" s="34">
        <f t="shared" si="6"/>
        <v>3.8396359612243098</v>
      </c>
      <c r="M15" s="34">
        <f t="shared" si="7"/>
        <v>0.87035853919225226</v>
      </c>
      <c r="N15" s="34">
        <f t="shared" si="8"/>
        <v>0.15231274435864414</v>
      </c>
      <c r="O15" s="34">
        <f t="shared" si="9"/>
        <v>0.89833434938057433</v>
      </c>
      <c r="P15" s="34">
        <f t="shared" si="10"/>
        <v>0.11081075608667403</v>
      </c>
      <c r="R15" s="33">
        <f>VLOOKUP(H15,'Emssions Factors'!$F$6:$M$18,2,TRUE)</f>
        <v>1.1142865850530738E-3</v>
      </c>
      <c r="S15" s="33">
        <f>VLOOKUP(H15,'Emssions Factors'!$F$6:$M$18,3,TRUE)</f>
        <v>1.8114278210833033E-3</v>
      </c>
      <c r="T15" s="33">
        <f>VLOOKUP(H15,'Emssions Factors'!$F$6:$M$18,4,TRUE)</f>
        <v>4.3766178688105201E-4</v>
      </c>
      <c r="U15" s="33">
        <f>VLOOKUP(H15,'Emssions Factors'!$F$6:$M$18,5,TRUE)</f>
        <v>9.9208017983194919E-5</v>
      </c>
      <c r="V15" s="33">
        <f>VLOOKUP(H15,'Emssions Factors'!$F$6:$M$18,6,TRUE)</f>
        <v>1.736140314705911E-5</v>
      </c>
      <c r="W15" s="33">
        <f>VLOOKUP(H15,'Emssions Factors'!$F$6:$M$18,7,TRUE)</f>
        <v>1.0239684713265473E-4</v>
      </c>
      <c r="X15" s="33">
        <f>VLOOKUP(H15,'Emssions Factors'!$F$6:$M$18,8,TRUE)</f>
        <v>1.2630789482206579E-5</v>
      </c>
    </row>
    <row r="16" spans="2:24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2"/>
        <v>21</v>
      </c>
      <c r="I16" s="16">
        <f t="shared" si="3"/>
        <v>12669.06152889994</v>
      </c>
      <c r="J16" s="60">
        <f t="shared" si="4"/>
        <v>14.116965306865188</v>
      </c>
      <c r="K16" s="34">
        <f t="shared" si="5"/>
        <v>22.949090520465521</v>
      </c>
      <c r="L16" s="34">
        <f t="shared" si="6"/>
        <v>5.5447641068443403</v>
      </c>
      <c r="M16" s="34">
        <f t="shared" si="7"/>
        <v>1.2568724839893082</v>
      </c>
      <c r="N16" s="34">
        <f t="shared" si="8"/>
        <v>0.21995268469812893</v>
      </c>
      <c r="O16" s="34">
        <f t="shared" si="9"/>
        <v>1.2972719566889641</v>
      </c>
      <c r="P16" s="34">
        <f t="shared" si="10"/>
        <v>0.16002024910865736</v>
      </c>
      <c r="R16" s="33">
        <f>VLOOKUP(H16,'Emssions Factors'!$F$6:$M$18,2,TRUE)</f>
        <v>1.1142865850530738E-3</v>
      </c>
      <c r="S16" s="33">
        <f>VLOOKUP(H16,'Emssions Factors'!$F$6:$M$18,3,TRUE)</f>
        <v>1.8114278210833033E-3</v>
      </c>
      <c r="T16" s="33">
        <f>VLOOKUP(H16,'Emssions Factors'!$F$6:$M$18,4,TRUE)</f>
        <v>4.3766178688105201E-4</v>
      </c>
      <c r="U16" s="33">
        <f>VLOOKUP(H16,'Emssions Factors'!$F$6:$M$18,5,TRUE)</f>
        <v>9.9208017983194919E-5</v>
      </c>
      <c r="V16" s="33">
        <f>VLOOKUP(H16,'Emssions Factors'!$F$6:$M$18,6,TRUE)</f>
        <v>1.736140314705911E-5</v>
      </c>
      <c r="W16" s="33">
        <f>VLOOKUP(H16,'Emssions Factors'!$F$6:$M$18,7,TRUE)</f>
        <v>1.0239684713265473E-4</v>
      </c>
      <c r="X16" s="33">
        <f>VLOOKUP(H16,'Emssions Factors'!$F$6:$M$18,8,TRUE)</f>
        <v>1.2630789482206579E-5</v>
      </c>
    </row>
    <row r="17" spans="2:24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2"/>
        <v>21</v>
      </c>
      <c r="I17" s="16">
        <f t="shared" si="3"/>
        <v>8714.9931634555614</v>
      </c>
      <c r="J17" s="60">
        <f t="shared" si="4"/>
        <v>9.7109999708677819</v>
      </c>
      <c r="K17" s="34">
        <f t="shared" si="5"/>
        <v>15.786581076834192</v>
      </c>
      <c r="L17" s="34">
        <f t="shared" si="6"/>
        <v>3.8142194805741134</v>
      </c>
      <c r="M17" s="34">
        <f t="shared" si="7"/>
        <v>0.86459719848352012</v>
      </c>
      <c r="N17" s="34">
        <f t="shared" si="8"/>
        <v>0.15130450973461601</v>
      </c>
      <c r="O17" s="34">
        <f t="shared" si="9"/>
        <v>0.89238782272049022</v>
      </c>
      <c r="P17" s="34">
        <f t="shared" si="10"/>
        <v>0.11007724398647675</v>
      </c>
      <c r="R17" s="33">
        <f>VLOOKUP(H17,'Emssions Factors'!$F$6:$M$18,2,TRUE)</f>
        <v>1.1142865850530738E-3</v>
      </c>
      <c r="S17" s="33">
        <f>VLOOKUP(H17,'Emssions Factors'!$F$6:$M$18,3,TRUE)</f>
        <v>1.8114278210833033E-3</v>
      </c>
      <c r="T17" s="33">
        <f>VLOOKUP(H17,'Emssions Factors'!$F$6:$M$18,4,TRUE)</f>
        <v>4.3766178688105201E-4</v>
      </c>
      <c r="U17" s="33">
        <f>VLOOKUP(H17,'Emssions Factors'!$F$6:$M$18,5,TRUE)</f>
        <v>9.9208017983194919E-5</v>
      </c>
      <c r="V17" s="33">
        <f>VLOOKUP(H17,'Emssions Factors'!$F$6:$M$18,6,TRUE)</f>
        <v>1.736140314705911E-5</v>
      </c>
      <c r="W17" s="33">
        <f>VLOOKUP(H17,'Emssions Factors'!$F$6:$M$18,7,TRUE)</f>
        <v>1.0239684713265473E-4</v>
      </c>
      <c r="X17" s="33">
        <f>VLOOKUP(H17,'Emssions Factors'!$F$6:$M$18,8,TRUE)</f>
        <v>1.2630789482206579E-5</v>
      </c>
    </row>
    <row r="18" spans="2:24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2"/>
        <v>21</v>
      </c>
      <c r="I18" s="16">
        <f t="shared" si="3"/>
        <v>927.17712865133626</v>
      </c>
      <c r="J18" s="60">
        <f t="shared" si="4"/>
        <v>1.033141036424212</v>
      </c>
      <c r="K18" s="34">
        <f t="shared" si="5"/>
        <v>1.6795144459111637</v>
      </c>
      <c r="L18" s="34">
        <f t="shared" si="6"/>
        <v>0.40578999888078687</v>
      </c>
      <c r="M18" s="34">
        <f t="shared" si="7"/>
        <v>9.1983405252848802E-2</v>
      </c>
      <c r="N18" s="34">
        <f t="shared" si="8"/>
        <v>1.6097095919248537E-2</v>
      </c>
      <c r="O18" s="34">
        <f t="shared" si="9"/>
        <v>9.4940014707404624E-2</v>
      </c>
      <c r="P18" s="34">
        <f t="shared" si="10"/>
        <v>1.1710979124711795E-2</v>
      </c>
      <c r="R18" s="33">
        <f>VLOOKUP(H18,'Emssions Factors'!$F$6:$M$18,2,TRUE)</f>
        <v>1.1142865850530738E-3</v>
      </c>
      <c r="S18" s="33">
        <f>VLOOKUP(H18,'Emssions Factors'!$F$6:$M$18,3,TRUE)</f>
        <v>1.8114278210833033E-3</v>
      </c>
      <c r="T18" s="33">
        <f>VLOOKUP(H18,'Emssions Factors'!$F$6:$M$18,4,TRUE)</f>
        <v>4.3766178688105201E-4</v>
      </c>
      <c r="U18" s="33">
        <f>VLOOKUP(H18,'Emssions Factors'!$F$6:$M$18,5,TRUE)</f>
        <v>9.9208017983194919E-5</v>
      </c>
      <c r="V18" s="33">
        <f>VLOOKUP(H18,'Emssions Factors'!$F$6:$M$18,6,TRUE)</f>
        <v>1.736140314705911E-5</v>
      </c>
      <c r="W18" s="33">
        <f>VLOOKUP(H18,'Emssions Factors'!$F$6:$M$18,7,TRUE)</f>
        <v>1.0239684713265473E-4</v>
      </c>
      <c r="X18" s="33">
        <f>VLOOKUP(H18,'Emssions Factors'!$F$6:$M$18,8,TRUE)</f>
        <v>1.2630789482206579E-5</v>
      </c>
    </row>
    <row r="19" spans="2:24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0</v>
      </c>
      <c r="H19" s="14" t="str">
        <f t="shared" si="2"/>
        <v>22</v>
      </c>
      <c r="I19" s="16">
        <f t="shared" si="3"/>
        <v>12059.47296457427</v>
      </c>
      <c r="J19" s="60">
        <f t="shared" si="4"/>
        <v>5.7832734549195255</v>
      </c>
      <c r="K19" s="34">
        <f t="shared" si="5"/>
        <v>0</v>
      </c>
      <c r="L19" s="34">
        <f t="shared" si="6"/>
        <v>0</v>
      </c>
      <c r="M19" s="34">
        <f t="shared" si="7"/>
        <v>0.98702703885830301</v>
      </c>
      <c r="N19" s="34">
        <f t="shared" si="8"/>
        <v>0.11963964107373372</v>
      </c>
      <c r="O19" s="34">
        <f t="shared" si="9"/>
        <v>0</v>
      </c>
      <c r="P19" s="34">
        <f t="shared" si="10"/>
        <v>0</v>
      </c>
      <c r="R19" s="33">
        <f>VLOOKUP(H19,'Emssions Factors'!$F$6:$M$18,2,TRUE)</f>
        <v>4.795627032713937E-4</v>
      </c>
      <c r="S19" s="33">
        <f>VLOOKUP(H19,'Emssions Factors'!$F$6:$M$18,3,TRUE)</f>
        <v>0</v>
      </c>
      <c r="T19" s="33">
        <f>VLOOKUP(H19,'Emssions Factors'!$F$6:$M$18,4,TRUE)</f>
        <v>0</v>
      </c>
      <c r="U19" s="33">
        <f>VLOOKUP(H19,'Emssions Factors'!$F$6:$M$18,5,TRUE)</f>
        <v>8.1846614836135796E-5</v>
      </c>
      <c r="V19" s="33">
        <f>VLOOKUP(H19,'Emssions Factors'!$F$6:$M$18,6,TRUE)</f>
        <v>9.9208017983194923E-6</v>
      </c>
      <c r="W19" s="33">
        <f>VLOOKUP(H19,'Emssions Factors'!$F$6:$M$18,7,TRUE)</f>
        <v>0</v>
      </c>
      <c r="X19" s="33">
        <f>VLOOKUP(H19,'Emssions Factors'!$F$6:$M$18,8,TRUE)</f>
        <v>0</v>
      </c>
    </row>
    <row r="20" spans="2:24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0</v>
      </c>
      <c r="H20" s="14" t="str">
        <f t="shared" si="2"/>
        <v>22</v>
      </c>
      <c r="I20" s="16">
        <f t="shared" si="3"/>
        <v>3923.3983840894966</v>
      </c>
      <c r="J20" s="60">
        <f t="shared" si="4"/>
        <v>1.8815155350845769</v>
      </c>
      <c r="K20" s="34">
        <f t="shared" si="5"/>
        <v>0</v>
      </c>
      <c r="L20" s="34">
        <f t="shared" si="6"/>
        <v>0</v>
      </c>
      <c r="M20" s="34">
        <f t="shared" si="7"/>
        <v>0.32111687639129061</v>
      </c>
      <c r="N20" s="34">
        <f t="shared" si="8"/>
        <v>3.8923257744398865E-2</v>
      </c>
      <c r="O20" s="34">
        <f t="shared" si="9"/>
        <v>0</v>
      </c>
      <c r="P20" s="34">
        <f t="shared" si="10"/>
        <v>0</v>
      </c>
      <c r="R20" s="33">
        <f>VLOOKUP(H20,'Emssions Factors'!$F$6:$M$18,2,TRUE)</f>
        <v>4.795627032713937E-4</v>
      </c>
      <c r="S20" s="33">
        <f>VLOOKUP(H20,'Emssions Factors'!$F$6:$M$18,3,TRUE)</f>
        <v>0</v>
      </c>
      <c r="T20" s="33">
        <f>VLOOKUP(H20,'Emssions Factors'!$F$6:$M$18,4,TRUE)</f>
        <v>0</v>
      </c>
      <c r="U20" s="33">
        <f>VLOOKUP(H20,'Emssions Factors'!$F$6:$M$18,5,TRUE)</f>
        <v>8.1846614836135796E-5</v>
      </c>
      <c r="V20" s="33">
        <f>VLOOKUP(H20,'Emssions Factors'!$F$6:$M$18,6,TRUE)</f>
        <v>9.9208017983194923E-6</v>
      </c>
      <c r="W20" s="33">
        <f>VLOOKUP(H20,'Emssions Factors'!$F$6:$M$18,7,TRUE)</f>
        <v>0</v>
      </c>
      <c r="X20" s="33">
        <f>VLOOKUP(H20,'Emssions Factors'!$F$6:$M$18,8,TRUE)</f>
        <v>0</v>
      </c>
    </row>
    <row r="21" spans="2:24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0</v>
      </c>
      <c r="H21" s="14" t="str">
        <f t="shared" si="2"/>
        <v>22</v>
      </c>
      <c r="I21" s="16">
        <f t="shared" si="3"/>
        <v>12756.715972653823</v>
      </c>
      <c r="J21" s="60">
        <f t="shared" si="4"/>
        <v>6.1176451967112335</v>
      </c>
      <c r="K21" s="34">
        <f t="shared" si="5"/>
        <v>0</v>
      </c>
      <c r="L21" s="34">
        <f t="shared" si="6"/>
        <v>0</v>
      </c>
      <c r="M21" s="34">
        <f t="shared" si="7"/>
        <v>1.044094018787779</v>
      </c>
      <c r="N21" s="34">
        <f t="shared" si="8"/>
        <v>0.12655685076215503</v>
      </c>
      <c r="O21" s="34">
        <f t="shared" si="9"/>
        <v>0</v>
      </c>
      <c r="P21" s="34">
        <f t="shared" si="10"/>
        <v>0</v>
      </c>
      <c r="R21" s="33">
        <f>VLOOKUP(H21,'Emssions Factors'!$F$6:$M$18,2,TRUE)</f>
        <v>4.795627032713937E-4</v>
      </c>
      <c r="S21" s="33">
        <f>VLOOKUP(H21,'Emssions Factors'!$F$6:$M$18,3,TRUE)</f>
        <v>0</v>
      </c>
      <c r="T21" s="33">
        <f>VLOOKUP(H21,'Emssions Factors'!$F$6:$M$18,4,TRUE)</f>
        <v>0</v>
      </c>
      <c r="U21" s="33">
        <f>VLOOKUP(H21,'Emssions Factors'!$F$6:$M$18,5,TRUE)</f>
        <v>8.1846614836135796E-5</v>
      </c>
      <c r="V21" s="33">
        <f>VLOOKUP(H21,'Emssions Factors'!$F$6:$M$18,6,TRUE)</f>
        <v>9.9208017983194923E-6</v>
      </c>
      <c r="W21" s="33">
        <f>VLOOKUP(H21,'Emssions Factors'!$F$6:$M$18,7,TRUE)</f>
        <v>0</v>
      </c>
      <c r="X21" s="33">
        <f>VLOOKUP(H21,'Emssions Factors'!$F$6:$M$18,8,TRUE)</f>
        <v>0</v>
      </c>
    </row>
    <row r="22" spans="2:24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0</v>
      </c>
      <c r="H22" s="14" t="str">
        <f t="shared" si="2"/>
        <v>22</v>
      </c>
      <c r="I22" s="16">
        <f t="shared" si="3"/>
        <v>4477.454319453077</v>
      </c>
      <c r="J22" s="60">
        <f t="shared" si="4"/>
        <v>2.147220097211096</v>
      </c>
      <c r="K22" s="34">
        <f t="shared" si="5"/>
        <v>0</v>
      </c>
      <c r="L22" s="34">
        <f t="shared" si="6"/>
        <v>0</v>
      </c>
      <c r="M22" s="34">
        <f t="shared" si="7"/>
        <v>0.36646447913066854</v>
      </c>
      <c r="N22" s="34">
        <f t="shared" si="8"/>
        <v>4.4419936864323467E-2</v>
      </c>
      <c r="O22" s="34">
        <f t="shared" si="9"/>
        <v>0</v>
      </c>
      <c r="P22" s="34">
        <f t="shared" si="10"/>
        <v>0</v>
      </c>
      <c r="R22" s="33">
        <f>VLOOKUP(H22,'Emssions Factors'!$F$6:$M$18,2,TRUE)</f>
        <v>4.795627032713937E-4</v>
      </c>
      <c r="S22" s="33">
        <f>VLOOKUP(H22,'Emssions Factors'!$F$6:$M$18,3,TRUE)</f>
        <v>0</v>
      </c>
      <c r="T22" s="33">
        <f>VLOOKUP(H22,'Emssions Factors'!$F$6:$M$18,4,TRUE)</f>
        <v>0</v>
      </c>
      <c r="U22" s="33">
        <f>VLOOKUP(H22,'Emssions Factors'!$F$6:$M$18,5,TRUE)</f>
        <v>8.1846614836135796E-5</v>
      </c>
      <c r="V22" s="33">
        <f>VLOOKUP(H22,'Emssions Factors'!$F$6:$M$18,6,TRUE)</f>
        <v>9.9208017983194923E-6</v>
      </c>
      <c r="W22" s="33">
        <f>VLOOKUP(H22,'Emssions Factors'!$F$6:$M$18,7,TRUE)</f>
        <v>0</v>
      </c>
      <c r="X22" s="33">
        <f>VLOOKUP(H22,'Emssions Factors'!$F$6:$M$18,8,TRUE)</f>
        <v>0</v>
      </c>
    </row>
    <row r="23" spans="2:24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2"/>
        <v>22</v>
      </c>
      <c r="I23" s="16">
        <f t="shared" si="3"/>
        <v>9621.3001864512116</v>
      </c>
      <c r="J23" s="60">
        <f t="shared" si="4"/>
        <v>4.6140167264001075</v>
      </c>
      <c r="K23" s="34">
        <f t="shared" si="5"/>
        <v>0</v>
      </c>
      <c r="L23" s="34">
        <f t="shared" si="6"/>
        <v>0</v>
      </c>
      <c r="M23" s="34">
        <f t="shared" si="7"/>
        <v>0.78747085058331379</v>
      </c>
      <c r="N23" s="34">
        <f t="shared" si="8"/>
        <v>9.5451012191916845E-2</v>
      </c>
      <c r="O23" s="34">
        <f t="shared" si="9"/>
        <v>0</v>
      </c>
      <c r="P23" s="34">
        <f t="shared" si="10"/>
        <v>0</v>
      </c>
      <c r="R23" s="33">
        <f>VLOOKUP(H23,'Emssions Factors'!$F$6:$M$18,2,TRUE)</f>
        <v>4.795627032713937E-4</v>
      </c>
      <c r="S23" s="33">
        <f>VLOOKUP(H23,'Emssions Factors'!$F$6:$M$18,3,TRUE)</f>
        <v>0</v>
      </c>
      <c r="T23" s="33">
        <f>VLOOKUP(H23,'Emssions Factors'!$F$6:$M$18,4,TRUE)</f>
        <v>0</v>
      </c>
      <c r="U23" s="33">
        <f>VLOOKUP(H23,'Emssions Factors'!$F$6:$M$18,5,TRUE)</f>
        <v>8.1846614836135796E-5</v>
      </c>
      <c r="V23" s="33">
        <f>VLOOKUP(H23,'Emssions Factors'!$F$6:$M$18,6,TRUE)</f>
        <v>9.9208017983194923E-6</v>
      </c>
      <c r="W23" s="33">
        <f>VLOOKUP(H23,'Emssions Factors'!$F$6:$M$18,7,TRUE)</f>
        <v>0</v>
      </c>
      <c r="X23" s="33">
        <f>VLOOKUP(H23,'Emssions Factors'!$F$6:$M$18,8,TRUE)</f>
        <v>0</v>
      </c>
    </row>
    <row r="24" spans="2:24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2"/>
        <v>22</v>
      </c>
      <c r="I24" s="16">
        <f t="shared" si="3"/>
        <v>9071.2367930391538</v>
      </c>
      <c r="J24" s="60">
        <f t="shared" si="4"/>
        <v>4.3502268384847849</v>
      </c>
      <c r="K24" s="34">
        <f t="shared" si="5"/>
        <v>0</v>
      </c>
      <c r="L24" s="34">
        <f t="shared" si="6"/>
        <v>0</v>
      </c>
      <c r="M24" s="34">
        <f t="shared" si="7"/>
        <v>0.74245002388725934</v>
      </c>
      <c r="N24" s="34">
        <f t="shared" si="8"/>
        <v>8.9993942289364776E-2</v>
      </c>
      <c r="O24" s="34">
        <f t="shared" si="9"/>
        <v>0</v>
      </c>
      <c r="P24" s="34">
        <f t="shared" si="10"/>
        <v>0</v>
      </c>
      <c r="R24" s="33">
        <f>VLOOKUP(H24,'Emssions Factors'!$F$6:$M$18,2,TRUE)</f>
        <v>4.795627032713937E-4</v>
      </c>
      <c r="S24" s="33">
        <f>VLOOKUP(H24,'Emssions Factors'!$F$6:$M$18,3,TRUE)</f>
        <v>0</v>
      </c>
      <c r="T24" s="33">
        <f>VLOOKUP(H24,'Emssions Factors'!$F$6:$M$18,4,TRUE)</f>
        <v>0</v>
      </c>
      <c r="U24" s="33">
        <f>VLOOKUP(H24,'Emssions Factors'!$F$6:$M$18,5,TRUE)</f>
        <v>8.1846614836135796E-5</v>
      </c>
      <c r="V24" s="33">
        <f>VLOOKUP(H24,'Emssions Factors'!$F$6:$M$18,6,TRUE)</f>
        <v>9.9208017983194923E-6</v>
      </c>
      <c r="W24" s="33">
        <f>VLOOKUP(H24,'Emssions Factors'!$F$6:$M$18,7,TRUE)</f>
        <v>0</v>
      </c>
      <c r="X24" s="33">
        <f>VLOOKUP(H24,'Emssions Factors'!$F$6:$M$18,8,TRUE)</f>
        <v>0</v>
      </c>
    </row>
    <row r="25" spans="2:24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2"/>
        <v>22</v>
      </c>
      <c r="I25" s="16">
        <f t="shared" si="3"/>
        <v>2673.5512740832819</v>
      </c>
      <c r="J25" s="60">
        <f t="shared" si="4"/>
        <v>1.2821354763340576</v>
      </c>
      <c r="K25" s="34">
        <f t="shared" si="5"/>
        <v>0</v>
      </c>
      <c r="L25" s="34">
        <f t="shared" si="6"/>
        <v>0</v>
      </c>
      <c r="M25" s="34">
        <f t="shared" si="7"/>
        <v>0.21882112137455451</v>
      </c>
      <c r="N25" s="34">
        <f t="shared" si="8"/>
        <v>2.6523772287824793E-2</v>
      </c>
      <c r="O25" s="34">
        <f t="shared" si="9"/>
        <v>0</v>
      </c>
      <c r="P25" s="34">
        <f t="shared" si="10"/>
        <v>0</v>
      </c>
      <c r="R25" s="33">
        <f>VLOOKUP(H25,'Emssions Factors'!$F$6:$M$18,2,TRUE)</f>
        <v>4.795627032713937E-4</v>
      </c>
      <c r="S25" s="33">
        <f>VLOOKUP(H25,'Emssions Factors'!$F$6:$M$18,3,TRUE)</f>
        <v>0</v>
      </c>
      <c r="T25" s="33">
        <f>VLOOKUP(H25,'Emssions Factors'!$F$6:$M$18,4,TRUE)</f>
        <v>0</v>
      </c>
      <c r="U25" s="33">
        <f>VLOOKUP(H25,'Emssions Factors'!$F$6:$M$18,5,TRUE)</f>
        <v>8.1846614836135796E-5</v>
      </c>
      <c r="V25" s="33">
        <f>VLOOKUP(H25,'Emssions Factors'!$F$6:$M$18,6,TRUE)</f>
        <v>9.9208017983194923E-6</v>
      </c>
      <c r="W25" s="33">
        <f>VLOOKUP(H25,'Emssions Factors'!$F$6:$M$18,7,TRUE)</f>
        <v>0</v>
      </c>
      <c r="X25" s="33">
        <f>VLOOKUP(H25,'Emssions Factors'!$F$6:$M$18,8,TRUE)</f>
        <v>0</v>
      </c>
    </row>
    <row r="26" spans="2:24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0</v>
      </c>
      <c r="H26" s="14" t="str">
        <f t="shared" si="2"/>
        <v>22</v>
      </c>
      <c r="I26" s="16">
        <f t="shared" si="3"/>
        <v>5881.5587321317598</v>
      </c>
      <c r="J26" s="60">
        <f t="shared" si="4"/>
        <v>2.8205762050305778</v>
      </c>
      <c r="K26" s="34">
        <f t="shared" si="5"/>
        <v>0</v>
      </c>
      <c r="L26" s="34">
        <f t="shared" si="6"/>
        <v>0</v>
      </c>
      <c r="M26" s="34">
        <f t="shared" si="7"/>
        <v>0.48138567218489936</v>
      </c>
      <c r="N26" s="34">
        <f t="shared" si="8"/>
        <v>5.8349778446654475E-2</v>
      </c>
      <c r="O26" s="34">
        <f t="shared" si="9"/>
        <v>0</v>
      </c>
      <c r="P26" s="34">
        <f t="shared" si="10"/>
        <v>0</v>
      </c>
      <c r="R26" s="33">
        <f>VLOOKUP(H26,'Emssions Factors'!$F$6:$M$18,2,TRUE)</f>
        <v>4.795627032713937E-4</v>
      </c>
      <c r="S26" s="33">
        <f>VLOOKUP(H26,'Emssions Factors'!$F$6:$M$18,3,TRUE)</f>
        <v>0</v>
      </c>
      <c r="T26" s="33">
        <f>VLOOKUP(H26,'Emssions Factors'!$F$6:$M$18,4,TRUE)</f>
        <v>0</v>
      </c>
      <c r="U26" s="33">
        <f>VLOOKUP(H26,'Emssions Factors'!$F$6:$M$18,5,TRUE)</f>
        <v>8.1846614836135796E-5</v>
      </c>
      <c r="V26" s="33">
        <f>VLOOKUP(H26,'Emssions Factors'!$F$6:$M$18,6,TRUE)</f>
        <v>9.9208017983194923E-6</v>
      </c>
      <c r="W26" s="33">
        <f>VLOOKUP(H26,'Emssions Factors'!$F$6:$M$18,7,TRUE)</f>
        <v>0</v>
      </c>
      <c r="X26" s="33">
        <f>VLOOKUP(H26,'Emssions Factors'!$F$6:$M$18,8,TRUE)</f>
        <v>0</v>
      </c>
    </row>
    <row r="27" spans="2:24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0</v>
      </c>
      <c r="H27" s="14" t="str">
        <f t="shared" si="2"/>
        <v>22</v>
      </c>
      <c r="I27" s="16">
        <f t="shared" si="3"/>
        <v>10798.011187072718</v>
      </c>
      <c r="J27" s="60">
        <f t="shared" si="4"/>
        <v>5.1783234348273437</v>
      </c>
      <c r="K27" s="34">
        <f t="shared" si="5"/>
        <v>0</v>
      </c>
      <c r="L27" s="34">
        <f t="shared" si="6"/>
        <v>0</v>
      </c>
      <c r="M27" s="34">
        <f t="shared" si="7"/>
        <v>0.88378066262462618</v>
      </c>
      <c r="N27" s="34">
        <f t="shared" si="8"/>
        <v>0.10712492880298502</v>
      </c>
      <c r="O27" s="34">
        <f t="shared" si="9"/>
        <v>0</v>
      </c>
      <c r="P27" s="34">
        <f t="shared" si="10"/>
        <v>0</v>
      </c>
      <c r="R27" s="33">
        <f>VLOOKUP(H27,'Emssions Factors'!$F$6:$M$18,2,TRUE)</f>
        <v>4.795627032713937E-4</v>
      </c>
      <c r="S27" s="33">
        <f>VLOOKUP(H27,'Emssions Factors'!$F$6:$M$18,3,TRUE)</f>
        <v>0</v>
      </c>
      <c r="T27" s="33">
        <f>VLOOKUP(H27,'Emssions Factors'!$F$6:$M$18,4,TRUE)</f>
        <v>0</v>
      </c>
      <c r="U27" s="33">
        <f>VLOOKUP(H27,'Emssions Factors'!$F$6:$M$18,5,TRUE)</f>
        <v>8.1846614836135796E-5</v>
      </c>
      <c r="V27" s="33">
        <f>VLOOKUP(H27,'Emssions Factors'!$F$6:$M$18,6,TRUE)</f>
        <v>9.9208017983194923E-6</v>
      </c>
      <c r="W27" s="33">
        <f>VLOOKUP(H27,'Emssions Factors'!$F$6:$M$18,7,TRUE)</f>
        <v>0</v>
      </c>
      <c r="X27" s="33">
        <f>VLOOKUP(H27,'Emssions Factors'!$F$6:$M$18,8,TRUE)</f>
        <v>0</v>
      </c>
    </row>
    <row r="28" spans="2:24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2"/>
        <v>00</v>
      </c>
      <c r="I28" s="16">
        <f t="shared" si="3"/>
        <v>0</v>
      </c>
      <c r="J28" s="60" t="e">
        <f t="shared" si="4"/>
        <v>#N/A</v>
      </c>
      <c r="K28" s="34" t="e">
        <f t="shared" si="5"/>
        <v>#N/A</v>
      </c>
      <c r="L28" s="34" t="e">
        <f t="shared" si="6"/>
        <v>#N/A</v>
      </c>
      <c r="M28" s="34" t="e">
        <f t="shared" si="7"/>
        <v>#N/A</v>
      </c>
      <c r="N28" s="34" t="e">
        <f t="shared" si="8"/>
        <v>#N/A</v>
      </c>
      <c r="O28" s="34" t="e">
        <f t="shared" si="9"/>
        <v>#N/A</v>
      </c>
      <c r="P28" s="34" t="e">
        <f t="shared" si="10"/>
        <v>#N/A</v>
      </c>
      <c r="R28" s="33" t="e">
        <f>VLOOKUP(H28,'Emssions Factors'!$F$6:$M$18,2,TRUE)</f>
        <v>#N/A</v>
      </c>
      <c r="S28" s="33" t="e">
        <f>VLOOKUP(H28,'Emssions Factors'!$F$6:$M$18,3,TRUE)</f>
        <v>#N/A</v>
      </c>
      <c r="T28" s="33" t="e">
        <f>VLOOKUP(H28,'Emssions Factors'!$F$6:$M$18,4,TRUE)</f>
        <v>#N/A</v>
      </c>
      <c r="U28" s="33" t="e">
        <f>VLOOKUP(H28,'Emssions Factors'!$F$6:$M$18,5,TRUE)</f>
        <v>#N/A</v>
      </c>
      <c r="V28" s="33" t="e">
        <f>VLOOKUP(H28,'Emssions Factors'!$F$6:$M$18,6,TRUE)</f>
        <v>#N/A</v>
      </c>
      <c r="W28" s="33" t="e">
        <f>VLOOKUP(H28,'Emssions Factors'!$F$6:$M$18,7,TRUE)</f>
        <v>#N/A</v>
      </c>
      <c r="X28" s="33" t="e">
        <f>VLOOKUP(H28,'Emssions Factors'!$F$6:$M$18,8,TRUE)</f>
        <v>#N/A</v>
      </c>
    </row>
    <row r="29" spans="2:24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2"/>
        <v>00</v>
      </c>
      <c r="I29" s="16">
        <f t="shared" si="3"/>
        <v>0</v>
      </c>
      <c r="J29" s="60" t="e">
        <f t="shared" si="4"/>
        <v>#N/A</v>
      </c>
      <c r="K29" s="34" t="e">
        <f t="shared" si="5"/>
        <v>#N/A</v>
      </c>
      <c r="L29" s="34" t="e">
        <f t="shared" si="6"/>
        <v>#N/A</v>
      </c>
      <c r="M29" s="34" t="e">
        <f t="shared" si="7"/>
        <v>#N/A</v>
      </c>
      <c r="N29" s="34" t="e">
        <f t="shared" si="8"/>
        <v>#N/A</v>
      </c>
      <c r="O29" s="34" t="e">
        <f t="shared" si="9"/>
        <v>#N/A</v>
      </c>
      <c r="P29" s="34" t="e">
        <f t="shared" si="10"/>
        <v>#N/A</v>
      </c>
      <c r="R29" s="33" t="e">
        <f>VLOOKUP(H29,'Emssions Factors'!$F$6:$M$18,2,TRUE)</f>
        <v>#N/A</v>
      </c>
      <c r="S29" s="33" t="e">
        <f>VLOOKUP(H29,'Emssions Factors'!$F$6:$M$18,3,TRUE)</f>
        <v>#N/A</v>
      </c>
      <c r="T29" s="33" t="e">
        <f>VLOOKUP(H29,'Emssions Factors'!$F$6:$M$18,4,TRUE)</f>
        <v>#N/A</v>
      </c>
      <c r="U29" s="33" t="e">
        <f>VLOOKUP(H29,'Emssions Factors'!$F$6:$M$18,5,TRUE)</f>
        <v>#N/A</v>
      </c>
      <c r="V29" s="33" t="e">
        <f>VLOOKUP(H29,'Emssions Factors'!$F$6:$M$18,6,TRUE)</f>
        <v>#N/A</v>
      </c>
      <c r="W29" s="33" t="e">
        <f>VLOOKUP(H29,'Emssions Factors'!$F$6:$M$18,7,TRUE)</f>
        <v>#N/A</v>
      </c>
      <c r="X29" s="33" t="e">
        <f>VLOOKUP(H29,'Emssions Factors'!$F$6:$M$18,8,TRUE)</f>
        <v>#N/A</v>
      </c>
    </row>
    <row r="30" spans="2:24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2"/>
        <v>00</v>
      </c>
      <c r="I30" s="16">
        <f t="shared" si="3"/>
        <v>0</v>
      </c>
      <c r="J30" s="60" t="e">
        <f t="shared" si="4"/>
        <v>#N/A</v>
      </c>
      <c r="K30" s="34" t="e">
        <f t="shared" si="5"/>
        <v>#N/A</v>
      </c>
      <c r="L30" s="34" t="e">
        <f t="shared" si="6"/>
        <v>#N/A</v>
      </c>
      <c r="M30" s="34" t="e">
        <f t="shared" si="7"/>
        <v>#N/A</v>
      </c>
      <c r="N30" s="34" t="e">
        <f t="shared" si="8"/>
        <v>#N/A</v>
      </c>
      <c r="O30" s="34" t="e">
        <f t="shared" si="9"/>
        <v>#N/A</v>
      </c>
      <c r="P30" s="34" t="e">
        <f t="shared" si="10"/>
        <v>#N/A</v>
      </c>
      <c r="R30" s="33" t="e">
        <f>VLOOKUP(H30,'Emssions Factors'!$F$6:$M$18,2,TRUE)</f>
        <v>#N/A</v>
      </c>
      <c r="S30" s="33" t="e">
        <f>VLOOKUP(H30,'Emssions Factors'!$F$6:$M$18,3,TRUE)</f>
        <v>#N/A</v>
      </c>
      <c r="T30" s="33" t="e">
        <f>VLOOKUP(H30,'Emssions Factors'!$F$6:$M$18,4,TRUE)</f>
        <v>#N/A</v>
      </c>
      <c r="U30" s="33" t="e">
        <f>VLOOKUP(H30,'Emssions Factors'!$F$6:$M$18,5,TRUE)</f>
        <v>#N/A</v>
      </c>
      <c r="V30" s="33" t="e">
        <f>VLOOKUP(H30,'Emssions Factors'!$F$6:$M$18,6,TRUE)</f>
        <v>#N/A</v>
      </c>
      <c r="W30" s="33" t="e">
        <f>VLOOKUP(H30,'Emssions Factors'!$F$6:$M$18,7,TRUE)</f>
        <v>#N/A</v>
      </c>
      <c r="X30" s="33" t="e">
        <f>VLOOKUP(H30,'Emssions Factors'!$F$6:$M$18,8,TRUE)</f>
        <v>#N/A</v>
      </c>
    </row>
    <row r="31" spans="2:24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2"/>
        <v>00</v>
      </c>
      <c r="I31" s="16">
        <f t="shared" si="3"/>
        <v>0</v>
      </c>
      <c r="J31" s="60" t="e">
        <f t="shared" si="4"/>
        <v>#N/A</v>
      </c>
      <c r="K31" s="34" t="e">
        <f t="shared" si="5"/>
        <v>#N/A</v>
      </c>
      <c r="L31" s="34" t="e">
        <f t="shared" si="6"/>
        <v>#N/A</v>
      </c>
      <c r="M31" s="34" t="e">
        <f t="shared" si="7"/>
        <v>#N/A</v>
      </c>
      <c r="N31" s="34" t="e">
        <f t="shared" si="8"/>
        <v>#N/A</v>
      </c>
      <c r="O31" s="34" t="e">
        <f t="shared" si="9"/>
        <v>#N/A</v>
      </c>
      <c r="P31" s="34" t="e">
        <f t="shared" si="10"/>
        <v>#N/A</v>
      </c>
      <c r="R31" s="33" t="e">
        <f>VLOOKUP(H31,'Emssions Factors'!$F$6:$M$18,2,TRUE)</f>
        <v>#N/A</v>
      </c>
      <c r="S31" s="33" t="e">
        <f>VLOOKUP(H31,'Emssions Factors'!$F$6:$M$18,3,TRUE)</f>
        <v>#N/A</v>
      </c>
      <c r="T31" s="33" t="e">
        <f>VLOOKUP(H31,'Emssions Factors'!$F$6:$M$18,4,TRUE)</f>
        <v>#N/A</v>
      </c>
      <c r="U31" s="33" t="e">
        <f>VLOOKUP(H31,'Emssions Factors'!$F$6:$M$18,5,TRUE)</f>
        <v>#N/A</v>
      </c>
      <c r="V31" s="33" t="e">
        <f>VLOOKUP(H31,'Emssions Factors'!$F$6:$M$18,6,TRUE)</f>
        <v>#N/A</v>
      </c>
      <c r="W31" s="33" t="e">
        <f>VLOOKUP(H31,'Emssions Factors'!$F$6:$M$18,7,TRUE)</f>
        <v>#N/A</v>
      </c>
      <c r="X31" s="33" t="e">
        <f>VLOOKUP(H31,'Emssions Factors'!$F$6:$M$18,8,TRUE)</f>
        <v>#N/A</v>
      </c>
    </row>
    <row r="32" spans="2:24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2"/>
        <v>00</v>
      </c>
      <c r="I32" s="16">
        <f t="shared" si="3"/>
        <v>0</v>
      </c>
      <c r="J32" s="60" t="e">
        <f t="shared" si="4"/>
        <v>#N/A</v>
      </c>
      <c r="K32" s="34" t="e">
        <f t="shared" si="5"/>
        <v>#N/A</v>
      </c>
      <c r="L32" s="34" t="e">
        <f t="shared" si="6"/>
        <v>#N/A</v>
      </c>
      <c r="M32" s="34" t="e">
        <f t="shared" si="7"/>
        <v>#N/A</v>
      </c>
      <c r="N32" s="34" t="e">
        <f t="shared" si="8"/>
        <v>#N/A</v>
      </c>
      <c r="O32" s="34" t="e">
        <f t="shared" si="9"/>
        <v>#N/A</v>
      </c>
      <c r="P32" s="34" t="e">
        <f t="shared" si="10"/>
        <v>#N/A</v>
      </c>
      <c r="R32" s="33" t="e">
        <f>VLOOKUP(H32,'Emssions Factors'!$F$6:$M$18,2,TRUE)</f>
        <v>#N/A</v>
      </c>
      <c r="S32" s="33" t="e">
        <f>VLOOKUP(H32,'Emssions Factors'!$F$6:$M$18,3,TRUE)</f>
        <v>#N/A</v>
      </c>
      <c r="T32" s="33" t="e">
        <f>VLOOKUP(H32,'Emssions Factors'!$F$6:$M$18,4,TRUE)</f>
        <v>#N/A</v>
      </c>
      <c r="U32" s="33" t="e">
        <f>VLOOKUP(H32,'Emssions Factors'!$F$6:$M$18,5,TRUE)</f>
        <v>#N/A</v>
      </c>
      <c r="V32" s="33" t="e">
        <f>VLOOKUP(H32,'Emssions Factors'!$F$6:$M$18,6,TRUE)</f>
        <v>#N/A</v>
      </c>
      <c r="W32" s="33" t="e">
        <f>VLOOKUP(H32,'Emssions Factors'!$F$6:$M$18,7,TRUE)</f>
        <v>#N/A</v>
      </c>
      <c r="X32" s="33" t="e">
        <f>VLOOKUP(H32,'Emssions Factors'!$F$6:$M$18,8,TRUE)</f>
        <v>#N/A</v>
      </c>
    </row>
    <row r="33" spans="2:24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2"/>
        <v>00</v>
      </c>
      <c r="I33" s="16">
        <f t="shared" si="3"/>
        <v>0</v>
      </c>
      <c r="J33" s="60" t="e">
        <f t="shared" si="4"/>
        <v>#N/A</v>
      </c>
      <c r="K33" s="34" t="e">
        <f t="shared" si="5"/>
        <v>#N/A</v>
      </c>
      <c r="L33" s="34" t="e">
        <f t="shared" si="6"/>
        <v>#N/A</v>
      </c>
      <c r="M33" s="34" t="e">
        <f t="shared" si="7"/>
        <v>#N/A</v>
      </c>
      <c r="N33" s="34" t="e">
        <f t="shared" si="8"/>
        <v>#N/A</v>
      </c>
      <c r="O33" s="34" t="e">
        <f t="shared" si="9"/>
        <v>#N/A</v>
      </c>
      <c r="P33" s="34" t="e">
        <f t="shared" si="10"/>
        <v>#N/A</v>
      </c>
      <c r="R33" s="33" t="e">
        <f>VLOOKUP(H33,'Emssions Factors'!$F$6:$M$18,2,TRUE)</f>
        <v>#N/A</v>
      </c>
      <c r="S33" s="33" t="e">
        <f>VLOOKUP(H33,'Emssions Factors'!$F$6:$M$18,3,TRUE)</f>
        <v>#N/A</v>
      </c>
      <c r="T33" s="33" t="e">
        <f>VLOOKUP(H33,'Emssions Factors'!$F$6:$M$18,4,TRUE)</f>
        <v>#N/A</v>
      </c>
      <c r="U33" s="33" t="e">
        <f>VLOOKUP(H33,'Emssions Factors'!$F$6:$M$18,5,TRUE)</f>
        <v>#N/A</v>
      </c>
      <c r="V33" s="33" t="e">
        <f>VLOOKUP(H33,'Emssions Factors'!$F$6:$M$18,6,TRUE)</f>
        <v>#N/A</v>
      </c>
      <c r="W33" s="33" t="e">
        <f>VLOOKUP(H33,'Emssions Factors'!$F$6:$M$18,7,TRUE)</f>
        <v>#N/A</v>
      </c>
      <c r="X33" s="33" t="e">
        <f>VLOOKUP(H33,'Emssions Factors'!$F$6:$M$18,8,TRUE)</f>
        <v>#N/A</v>
      </c>
    </row>
    <row r="34" spans="2:24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2"/>
        <v>00</v>
      </c>
      <c r="I34" s="16">
        <f t="shared" si="3"/>
        <v>0</v>
      </c>
      <c r="J34" s="60" t="e">
        <f t="shared" si="4"/>
        <v>#N/A</v>
      </c>
      <c r="K34" s="34" t="e">
        <f t="shared" si="5"/>
        <v>#N/A</v>
      </c>
      <c r="L34" s="34" t="e">
        <f t="shared" si="6"/>
        <v>#N/A</v>
      </c>
      <c r="M34" s="34" t="e">
        <f t="shared" si="7"/>
        <v>#N/A</v>
      </c>
      <c r="N34" s="34" t="e">
        <f t="shared" si="8"/>
        <v>#N/A</v>
      </c>
      <c r="O34" s="34" t="e">
        <f t="shared" si="9"/>
        <v>#N/A</v>
      </c>
      <c r="P34" s="34" t="e">
        <f t="shared" si="10"/>
        <v>#N/A</v>
      </c>
      <c r="R34" s="33" t="e">
        <f>VLOOKUP(H34,'Emssions Factors'!$F$6:$M$18,2,TRUE)</f>
        <v>#N/A</v>
      </c>
      <c r="S34" s="33" t="e">
        <f>VLOOKUP(H34,'Emssions Factors'!$F$6:$M$18,3,TRUE)</f>
        <v>#N/A</v>
      </c>
      <c r="T34" s="33" t="e">
        <f>VLOOKUP(H34,'Emssions Factors'!$F$6:$M$18,4,TRUE)</f>
        <v>#N/A</v>
      </c>
      <c r="U34" s="33" t="e">
        <f>VLOOKUP(H34,'Emssions Factors'!$F$6:$M$18,5,TRUE)</f>
        <v>#N/A</v>
      </c>
      <c r="V34" s="33" t="e">
        <f>VLOOKUP(H34,'Emssions Factors'!$F$6:$M$18,6,TRUE)</f>
        <v>#N/A</v>
      </c>
      <c r="W34" s="33" t="e">
        <f>VLOOKUP(H34,'Emssions Factors'!$F$6:$M$18,7,TRUE)</f>
        <v>#N/A</v>
      </c>
      <c r="X34" s="33" t="e">
        <f>VLOOKUP(H34,'Emssions Factors'!$F$6:$M$18,8,TRUE)</f>
        <v>#N/A</v>
      </c>
    </row>
    <row r="35" spans="2:24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2"/>
        <v>00</v>
      </c>
      <c r="I35" s="16">
        <f t="shared" si="3"/>
        <v>0</v>
      </c>
      <c r="J35" s="60" t="e">
        <f t="shared" si="4"/>
        <v>#N/A</v>
      </c>
      <c r="K35" s="34" t="e">
        <f t="shared" si="5"/>
        <v>#N/A</v>
      </c>
      <c r="L35" s="34" t="e">
        <f t="shared" si="6"/>
        <v>#N/A</v>
      </c>
      <c r="M35" s="34" t="e">
        <f t="shared" si="7"/>
        <v>#N/A</v>
      </c>
      <c r="N35" s="34" t="e">
        <f t="shared" si="8"/>
        <v>#N/A</v>
      </c>
      <c r="O35" s="34" t="e">
        <f t="shared" si="9"/>
        <v>#N/A</v>
      </c>
      <c r="P35" s="34" t="e">
        <f t="shared" si="10"/>
        <v>#N/A</v>
      </c>
      <c r="R35" s="33" t="e">
        <f>VLOOKUP(H35,'Emssions Factors'!$F$6:$M$18,2,TRUE)</f>
        <v>#N/A</v>
      </c>
      <c r="S35" s="33" t="e">
        <f>VLOOKUP(H35,'Emssions Factors'!$F$6:$M$18,3,TRUE)</f>
        <v>#N/A</v>
      </c>
      <c r="T35" s="33" t="e">
        <f>VLOOKUP(H35,'Emssions Factors'!$F$6:$M$18,4,TRUE)</f>
        <v>#N/A</v>
      </c>
      <c r="U35" s="33" t="e">
        <f>VLOOKUP(H35,'Emssions Factors'!$F$6:$M$18,5,TRUE)</f>
        <v>#N/A</v>
      </c>
      <c r="V35" s="33" t="e">
        <f>VLOOKUP(H35,'Emssions Factors'!$F$6:$M$18,6,TRUE)</f>
        <v>#N/A</v>
      </c>
      <c r="W35" s="33" t="e">
        <f>VLOOKUP(H35,'Emssions Factors'!$F$6:$M$18,7,TRUE)</f>
        <v>#N/A</v>
      </c>
      <c r="X35" s="33" t="e">
        <f>VLOOKUP(H35,'Emssions Factors'!$F$6:$M$18,8,TRUE)</f>
        <v>#N/A</v>
      </c>
    </row>
    <row r="36" spans="2:24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2"/>
        <v>00</v>
      </c>
      <c r="I36" s="16">
        <f t="shared" si="3"/>
        <v>0</v>
      </c>
      <c r="J36" s="60" t="e">
        <f t="shared" si="4"/>
        <v>#N/A</v>
      </c>
      <c r="K36" s="34" t="e">
        <f t="shared" si="5"/>
        <v>#N/A</v>
      </c>
      <c r="L36" s="34" t="e">
        <f t="shared" si="6"/>
        <v>#N/A</v>
      </c>
      <c r="M36" s="34" t="e">
        <f t="shared" si="7"/>
        <v>#N/A</v>
      </c>
      <c r="N36" s="34" t="e">
        <f t="shared" si="8"/>
        <v>#N/A</v>
      </c>
      <c r="O36" s="34" t="e">
        <f t="shared" si="9"/>
        <v>#N/A</v>
      </c>
      <c r="P36" s="34" t="e">
        <f t="shared" si="10"/>
        <v>#N/A</v>
      </c>
      <c r="R36" s="33" t="e">
        <f>VLOOKUP(H36,'Emssions Factors'!$F$6:$M$18,2,TRUE)</f>
        <v>#N/A</v>
      </c>
      <c r="S36" s="33" t="e">
        <f>VLOOKUP(H36,'Emssions Factors'!$F$6:$M$18,3,TRUE)</f>
        <v>#N/A</v>
      </c>
      <c r="T36" s="33" t="e">
        <f>VLOOKUP(H36,'Emssions Factors'!$F$6:$M$18,4,TRUE)</f>
        <v>#N/A</v>
      </c>
      <c r="U36" s="33" t="e">
        <f>VLOOKUP(H36,'Emssions Factors'!$F$6:$M$18,5,TRUE)</f>
        <v>#N/A</v>
      </c>
      <c r="V36" s="33" t="e">
        <f>VLOOKUP(H36,'Emssions Factors'!$F$6:$M$18,6,TRUE)</f>
        <v>#N/A</v>
      </c>
      <c r="W36" s="33" t="e">
        <f>VLOOKUP(H36,'Emssions Factors'!$F$6:$M$18,7,TRUE)</f>
        <v>#N/A</v>
      </c>
      <c r="X36" s="33" t="e">
        <f>VLOOKUP(H36,'Emssions Factors'!$F$6:$M$18,8,TRUE)</f>
        <v>#N/A</v>
      </c>
    </row>
    <row r="37" spans="2:24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2"/>
        <v>00</v>
      </c>
      <c r="I37" s="16">
        <f t="shared" si="3"/>
        <v>0</v>
      </c>
      <c r="J37" s="60" t="e">
        <f t="shared" si="4"/>
        <v>#N/A</v>
      </c>
      <c r="K37" s="34" t="e">
        <f t="shared" si="5"/>
        <v>#N/A</v>
      </c>
      <c r="L37" s="34" t="e">
        <f t="shared" si="6"/>
        <v>#N/A</v>
      </c>
      <c r="M37" s="34" t="e">
        <f t="shared" si="7"/>
        <v>#N/A</v>
      </c>
      <c r="N37" s="34" t="e">
        <f t="shared" si="8"/>
        <v>#N/A</v>
      </c>
      <c r="O37" s="34" t="e">
        <f t="shared" si="9"/>
        <v>#N/A</v>
      </c>
      <c r="P37" s="34" t="e">
        <f t="shared" si="10"/>
        <v>#N/A</v>
      </c>
      <c r="R37" s="33" t="e">
        <f>VLOOKUP(H37,'Emssions Factors'!$F$6:$M$18,2,TRUE)</f>
        <v>#N/A</v>
      </c>
      <c r="S37" s="33" t="e">
        <f>VLOOKUP(H37,'Emssions Factors'!$F$6:$M$18,3,TRUE)</f>
        <v>#N/A</v>
      </c>
      <c r="T37" s="33" t="e">
        <f>VLOOKUP(H37,'Emssions Factors'!$F$6:$M$18,4,TRUE)</f>
        <v>#N/A</v>
      </c>
      <c r="U37" s="33" t="e">
        <f>VLOOKUP(H37,'Emssions Factors'!$F$6:$M$18,5,TRUE)</f>
        <v>#N/A</v>
      </c>
      <c r="V37" s="33" t="e">
        <f>VLOOKUP(H37,'Emssions Factors'!$F$6:$M$18,6,TRUE)</f>
        <v>#N/A</v>
      </c>
      <c r="W37" s="33" t="e">
        <f>VLOOKUP(H37,'Emssions Factors'!$F$6:$M$18,7,TRUE)</f>
        <v>#N/A</v>
      </c>
      <c r="X37" s="33" t="e">
        <f>VLOOKUP(H37,'Emssions Factors'!$F$6:$M$18,8,TRUE)</f>
        <v>#N/A</v>
      </c>
    </row>
    <row r="38" spans="2:24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2"/>
        <v>00</v>
      </c>
      <c r="I38" s="16">
        <f t="shared" si="3"/>
        <v>0</v>
      </c>
      <c r="J38" s="60" t="e">
        <f t="shared" si="4"/>
        <v>#N/A</v>
      </c>
      <c r="K38" s="34" t="e">
        <f t="shared" si="5"/>
        <v>#N/A</v>
      </c>
      <c r="L38" s="34" t="e">
        <f t="shared" si="6"/>
        <v>#N/A</v>
      </c>
      <c r="M38" s="34" t="e">
        <f t="shared" si="7"/>
        <v>#N/A</v>
      </c>
      <c r="N38" s="34" t="e">
        <f t="shared" si="8"/>
        <v>#N/A</v>
      </c>
      <c r="O38" s="34" t="e">
        <f t="shared" si="9"/>
        <v>#N/A</v>
      </c>
      <c r="P38" s="34" t="e">
        <f t="shared" si="10"/>
        <v>#N/A</v>
      </c>
      <c r="R38" s="33" t="e">
        <f>VLOOKUP(H38,'Emssions Factors'!$F$6:$M$18,2,TRUE)</f>
        <v>#N/A</v>
      </c>
      <c r="S38" s="33" t="e">
        <f>VLOOKUP(H38,'Emssions Factors'!$F$6:$M$18,3,TRUE)</f>
        <v>#N/A</v>
      </c>
      <c r="T38" s="33" t="e">
        <f>VLOOKUP(H38,'Emssions Factors'!$F$6:$M$18,4,TRUE)</f>
        <v>#N/A</v>
      </c>
      <c r="U38" s="33" t="e">
        <f>VLOOKUP(H38,'Emssions Factors'!$F$6:$M$18,5,TRUE)</f>
        <v>#N/A</v>
      </c>
      <c r="V38" s="33" t="e">
        <f>VLOOKUP(H38,'Emssions Factors'!$F$6:$M$18,6,TRUE)</f>
        <v>#N/A</v>
      </c>
      <c r="W38" s="33" t="e">
        <f>VLOOKUP(H38,'Emssions Factors'!$F$6:$M$18,7,TRUE)</f>
        <v>#N/A</v>
      </c>
      <c r="X38" s="33" t="e">
        <f>VLOOKUP(H38,'Emssions Factors'!$F$6:$M$18,8,TRUE)</f>
        <v>#N/A</v>
      </c>
    </row>
    <row r="39" spans="2:24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2"/>
        <v>00</v>
      </c>
      <c r="I39" s="16">
        <f t="shared" si="3"/>
        <v>0</v>
      </c>
      <c r="J39" s="60" t="e">
        <f t="shared" si="4"/>
        <v>#N/A</v>
      </c>
      <c r="K39" s="34" t="e">
        <f t="shared" si="5"/>
        <v>#N/A</v>
      </c>
      <c r="L39" s="34" t="e">
        <f t="shared" si="6"/>
        <v>#N/A</v>
      </c>
      <c r="M39" s="34" t="e">
        <f t="shared" si="7"/>
        <v>#N/A</v>
      </c>
      <c r="N39" s="34" t="e">
        <f t="shared" si="8"/>
        <v>#N/A</v>
      </c>
      <c r="O39" s="34" t="e">
        <f t="shared" si="9"/>
        <v>#N/A</v>
      </c>
      <c r="P39" s="34" t="e">
        <f t="shared" si="10"/>
        <v>#N/A</v>
      </c>
      <c r="R39" s="33" t="e">
        <f>VLOOKUP(H39,'Emssions Factors'!$F$6:$M$18,2,TRUE)</f>
        <v>#N/A</v>
      </c>
      <c r="S39" s="33" t="e">
        <f>VLOOKUP(H39,'Emssions Factors'!$F$6:$M$18,3,TRUE)</f>
        <v>#N/A</v>
      </c>
      <c r="T39" s="33" t="e">
        <f>VLOOKUP(H39,'Emssions Factors'!$F$6:$M$18,4,TRUE)</f>
        <v>#N/A</v>
      </c>
      <c r="U39" s="33" t="e">
        <f>VLOOKUP(H39,'Emssions Factors'!$F$6:$M$18,5,TRUE)</f>
        <v>#N/A</v>
      </c>
      <c r="V39" s="33" t="e">
        <f>VLOOKUP(H39,'Emssions Factors'!$F$6:$M$18,6,TRUE)</f>
        <v>#N/A</v>
      </c>
      <c r="W39" s="33" t="e">
        <f>VLOOKUP(H39,'Emssions Factors'!$F$6:$M$18,7,TRUE)</f>
        <v>#N/A</v>
      </c>
      <c r="X39" s="33" t="e">
        <f>VLOOKUP(H39,'Emssions Factors'!$F$6:$M$18,8,TRUE)</f>
        <v>#N/A</v>
      </c>
    </row>
    <row r="40" spans="2:24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2"/>
        <v>00</v>
      </c>
      <c r="I40" s="16">
        <f t="shared" si="3"/>
        <v>0</v>
      </c>
      <c r="J40" s="60" t="e">
        <f t="shared" si="4"/>
        <v>#N/A</v>
      </c>
      <c r="K40" s="34" t="e">
        <f t="shared" si="5"/>
        <v>#N/A</v>
      </c>
      <c r="L40" s="34" t="e">
        <f t="shared" si="6"/>
        <v>#N/A</v>
      </c>
      <c r="M40" s="34" t="e">
        <f t="shared" si="7"/>
        <v>#N/A</v>
      </c>
      <c r="N40" s="34" t="e">
        <f t="shared" si="8"/>
        <v>#N/A</v>
      </c>
      <c r="O40" s="34" t="e">
        <f t="shared" si="9"/>
        <v>#N/A</v>
      </c>
      <c r="P40" s="34" t="e">
        <f t="shared" si="10"/>
        <v>#N/A</v>
      </c>
      <c r="R40" s="33" t="e">
        <f>VLOOKUP(H40,'Emssions Factors'!$F$6:$M$18,2,TRUE)</f>
        <v>#N/A</v>
      </c>
      <c r="S40" s="33" t="e">
        <f>VLOOKUP(H40,'Emssions Factors'!$F$6:$M$18,3,TRUE)</f>
        <v>#N/A</v>
      </c>
      <c r="T40" s="33" t="e">
        <f>VLOOKUP(H40,'Emssions Factors'!$F$6:$M$18,4,TRUE)</f>
        <v>#N/A</v>
      </c>
      <c r="U40" s="33" t="e">
        <f>VLOOKUP(H40,'Emssions Factors'!$F$6:$M$18,5,TRUE)</f>
        <v>#N/A</v>
      </c>
      <c r="V40" s="33" t="e">
        <f>VLOOKUP(H40,'Emssions Factors'!$F$6:$M$18,6,TRUE)</f>
        <v>#N/A</v>
      </c>
      <c r="W40" s="33" t="e">
        <f>VLOOKUP(H40,'Emssions Factors'!$F$6:$M$18,7,TRUE)</f>
        <v>#N/A</v>
      </c>
      <c r="X40" s="33" t="e">
        <f>VLOOKUP(H40,'Emssions Factors'!$F$6:$M$18,8,TRUE)</f>
        <v>#N/A</v>
      </c>
    </row>
    <row r="41" spans="2:24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2"/>
        <v>00</v>
      </c>
      <c r="I41" s="16">
        <f t="shared" si="3"/>
        <v>0</v>
      </c>
      <c r="J41" s="60" t="e">
        <f t="shared" si="4"/>
        <v>#N/A</v>
      </c>
      <c r="K41" s="34" t="e">
        <f t="shared" si="5"/>
        <v>#N/A</v>
      </c>
      <c r="L41" s="34" t="e">
        <f t="shared" si="6"/>
        <v>#N/A</v>
      </c>
      <c r="M41" s="34" t="e">
        <f t="shared" si="7"/>
        <v>#N/A</v>
      </c>
      <c r="N41" s="34" t="e">
        <f t="shared" si="8"/>
        <v>#N/A</v>
      </c>
      <c r="O41" s="34" t="e">
        <f t="shared" si="9"/>
        <v>#N/A</v>
      </c>
      <c r="P41" s="34" t="e">
        <f t="shared" si="10"/>
        <v>#N/A</v>
      </c>
      <c r="R41" s="33" t="e">
        <f>VLOOKUP(H41,'Emssions Factors'!$F$6:$M$18,2,TRUE)</f>
        <v>#N/A</v>
      </c>
      <c r="S41" s="33" t="e">
        <f>VLOOKUP(H41,'Emssions Factors'!$F$6:$M$18,3,TRUE)</f>
        <v>#N/A</v>
      </c>
      <c r="T41" s="33" t="e">
        <f>VLOOKUP(H41,'Emssions Factors'!$F$6:$M$18,4,TRUE)</f>
        <v>#N/A</v>
      </c>
      <c r="U41" s="33" t="e">
        <f>VLOOKUP(H41,'Emssions Factors'!$F$6:$M$18,5,TRUE)</f>
        <v>#N/A</v>
      </c>
      <c r="V41" s="33" t="e">
        <f>VLOOKUP(H41,'Emssions Factors'!$F$6:$M$18,6,TRUE)</f>
        <v>#N/A</v>
      </c>
      <c r="W41" s="33" t="e">
        <f>VLOOKUP(H41,'Emssions Factors'!$F$6:$M$18,7,TRUE)</f>
        <v>#N/A</v>
      </c>
      <c r="X41" s="33" t="e">
        <f>VLOOKUP(H41,'Emssions Factors'!$F$6:$M$18,8,TRUE)</f>
        <v>#N/A</v>
      </c>
    </row>
    <row r="42" spans="2:24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2"/>
        <v>00</v>
      </c>
      <c r="I42" s="16">
        <f t="shared" si="3"/>
        <v>0</v>
      </c>
      <c r="J42" s="60" t="e">
        <f t="shared" si="4"/>
        <v>#N/A</v>
      </c>
      <c r="K42" s="34" t="e">
        <f t="shared" si="5"/>
        <v>#N/A</v>
      </c>
      <c r="L42" s="34" t="e">
        <f t="shared" si="6"/>
        <v>#N/A</v>
      </c>
      <c r="M42" s="34" t="e">
        <f t="shared" si="7"/>
        <v>#N/A</v>
      </c>
      <c r="N42" s="34" t="e">
        <f t="shared" si="8"/>
        <v>#N/A</v>
      </c>
      <c r="O42" s="34" t="e">
        <f t="shared" si="9"/>
        <v>#N/A</v>
      </c>
      <c r="P42" s="34" t="e">
        <f t="shared" si="10"/>
        <v>#N/A</v>
      </c>
      <c r="R42" s="33" t="e">
        <f>VLOOKUP(H42,'Emssions Factors'!$F$6:$M$18,2,TRUE)</f>
        <v>#N/A</v>
      </c>
      <c r="S42" s="33" t="e">
        <f>VLOOKUP(H42,'Emssions Factors'!$F$6:$M$18,3,TRUE)</f>
        <v>#N/A</v>
      </c>
      <c r="T42" s="33" t="e">
        <f>VLOOKUP(H42,'Emssions Factors'!$F$6:$M$18,4,TRUE)</f>
        <v>#N/A</v>
      </c>
      <c r="U42" s="33" t="e">
        <f>VLOOKUP(H42,'Emssions Factors'!$F$6:$M$18,5,TRUE)</f>
        <v>#N/A</v>
      </c>
      <c r="V42" s="33" t="e">
        <f>VLOOKUP(H42,'Emssions Factors'!$F$6:$M$18,6,TRUE)</f>
        <v>#N/A</v>
      </c>
      <c r="W42" s="33" t="e">
        <f>VLOOKUP(H42,'Emssions Factors'!$F$6:$M$18,7,TRUE)</f>
        <v>#N/A</v>
      </c>
      <c r="X42" s="33" t="e">
        <f>VLOOKUP(H42,'Emssions Factors'!$F$6:$M$18,8,TRUE)</f>
        <v>#N/A</v>
      </c>
    </row>
    <row r="43" spans="2:24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2"/>
        <v>00</v>
      </c>
      <c r="I43" s="16">
        <f t="shared" si="3"/>
        <v>0</v>
      </c>
      <c r="J43" s="60" t="e">
        <f t="shared" si="4"/>
        <v>#N/A</v>
      </c>
      <c r="K43" s="34" t="e">
        <f t="shared" si="5"/>
        <v>#N/A</v>
      </c>
      <c r="L43" s="34" t="e">
        <f t="shared" si="6"/>
        <v>#N/A</v>
      </c>
      <c r="M43" s="34" t="e">
        <f t="shared" si="7"/>
        <v>#N/A</v>
      </c>
      <c r="N43" s="34" t="e">
        <f t="shared" si="8"/>
        <v>#N/A</v>
      </c>
      <c r="O43" s="34" t="e">
        <f t="shared" si="9"/>
        <v>#N/A</v>
      </c>
      <c r="P43" s="34" t="e">
        <f t="shared" si="10"/>
        <v>#N/A</v>
      </c>
      <c r="R43" s="33" t="e">
        <f>VLOOKUP(H43,'Emssions Factors'!$F$6:$M$18,2,TRUE)</f>
        <v>#N/A</v>
      </c>
      <c r="S43" s="33" t="e">
        <f>VLOOKUP(H43,'Emssions Factors'!$F$6:$M$18,3,TRUE)</f>
        <v>#N/A</v>
      </c>
      <c r="T43" s="33" t="e">
        <f>VLOOKUP(H43,'Emssions Factors'!$F$6:$M$18,4,TRUE)</f>
        <v>#N/A</v>
      </c>
      <c r="U43" s="33" t="e">
        <f>VLOOKUP(H43,'Emssions Factors'!$F$6:$M$18,5,TRUE)</f>
        <v>#N/A</v>
      </c>
      <c r="V43" s="33" t="e">
        <f>VLOOKUP(H43,'Emssions Factors'!$F$6:$M$18,6,TRUE)</f>
        <v>#N/A</v>
      </c>
      <c r="W43" s="33" t="e">
        <f>VLOOKUP(H43,'Emssions Factors'!$F$6:$M$18,7,TRUE)</f>
        <v>#N/A</v>
      </c>
      <c r="X43" s="33" t="e">
        <f>VLOOKUP(H43,'Emssions Factors'!$F$6:$M$18,8,TRUE)</f>
        <v>#N/A</v>
      </c>
    </row>
    <row r="44" spans="2:24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2"/>
        <v>00</v>
      </c>
      <c r="I44" s="16">
        <f t="shared" si="3"/>
        <v>0</v>
      </c>
      <c r="J44" s="60" t="e">
        <f t="shared" si="4"/>
        <v>#N/A</v>
      </c>
      <c r="K44" s="34" t="e">
        <f t="shared" si="5"/>
        <v>#N/A</v>
      </c>
      <c r="L44" s="34" t="e">
        <f t="shared" si="6"/>
        <v>#N/A</v>
      </c>
      <c r="M44" s="34" t="e">
        <f t="shared" si="7"/>
        <v>#N/A</v>
      </c>
      <c r="N44" s="34" t="e">
        <f t="shared" si="8"/>
        <v>#N/A</v>
      </c>
      <c r="O44" s="34" t="e">
        <f t="shared" si="9"/>
        <v>#N/A</v>
      </c>
      <c r="P44" s="34" t="e">
        <f t="shared" si="10"/>
        <v>#N/A</v>
      </c>
      <c r="R44" s="33" t="e">
        <f>VLOOKUP(H44,'Emssions Factors'!$F$6:$M$18,2,TRUE)</f>
        <v>#N/A</v>
      </c>
      <c r="S44" s="33" t="e">
        <f>VLOOKUP(H44,'Emssions Factors'!$F$6:$M$18,3,TRUE)</f>
        <v>#N/A</v>
      </c>
      <c r="T44" s="33" t="e">
        <f>VLOOKUP(H44,'Emssions Factors'!$F$6:$M$18,4,TRUE)</f>
        <v>#N/A</v>
      </c>
      <c r="U44" s="33" t="e">
        <f>VLOOKUP(H44,'Emssions Factors'!$F$6:$M$18,5,TRUE)</f>
        <v>#N/A</v>
      </c>
      <c r="V44" s="33" t="e">
        <f>VLOOKUP(H44,'Emssions Factors'!$F$6:$M$18,6,TRUE)</f>
        <v>#N/A</v>
      </c>
      <c r="W44" s="33" t="e">
        <f>VLOOKUP(H44,'Emssions Factors'!$F$6:$M$18,7,TRUE)</f>
        <v>#N/A</v>
      </c>
      <c r="X44" s="33" t="e">
        <f>VLOOKUP(H44,'Emssions Factors'!$F$6:$M$18,8,TRUE)</f>
        <v>#N/A</v>
      </c>
    </row>
    <row r="45" spans="2:24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2"/>
        <v>00</v>
      </c>
      <c r="I45" s="16">
        <f t="shared" si="3"/>
        <v>0</v>
      </c>
      <c r="J45" s="60" t="e">
        <f t="shared" si="4"/>
        <v>#N/A</v>
      </c>
      <c r="K45" s="34" t="e">
        <f t="shared" si="5"/>
        <v>#N/A</v>
      </c>
      <c r="L45" s="34" t="e">
        <f t="shared" si="6"/>
        <v>#N/A</v>
      </c>
      <c r="M45" s="34" t="e">
        <f t="shared" si="7"/>
        <v>#N/A</v>
      </c>
      <c r="N45" s="34" t="e">
        <f t="shared" si="8"/>
        <v>#N/A</v>
      </c>
      <c r="O45" s="34" t="e">
        <f t="shared" si="9"/>
        <v>#N/A</v>
      </c>
      <c r="P45" s="34" t="e">
        <f t="shared" si="10"/>
        <v>#N/A</v>
      </c>
      <c r="R45" s="33" t="e">
        <f>VLOOKUP(H45,'Emssions Factors'!$F$6:$M$18,2,TRUE)</f>
        <v>#N/A</v>
      </c>
      <c r="S45" s="33" t="e">
        <f>VLOOKUP(H45,'Emssions Factors'!$F$6:$M$18,3,TRUE)</f>
        <v>#N/A</v>
      </c>
      <c r="T45" s="33" t="e">
        <f>VLOOKUP(H45,'Emssions Factors'!$F$6:$M$18,4,TRUE)</f>
        <v>#N/A</v>
      </c>
      <c r="U45" s="33" t="e">
        <f>VLOOKUP(H45,'Emssions Factors'!$F$6:$M$18,5,TRUE)</f>
        <v>#N/A</v>
      </c>
      <c r="V45" s="33" t="e">
        <f>VLOOKUP(H45,'Emssions Factors'!$F$6:$M$18,6,TRUE)</f>
        <v>#N/A</v>
      </c>
      <c r="W45" s="33" t="e">
        <f>VLOOKUP(H45,'Emssions Factors'!$F$6:$M$18,7,TRUE)</f>
        <v>#N/A</v>
      </c>
      <c r="X45" s="33" t="e">
        <f>VLOOKUP(H45,'Emssions Factors'!$F$6:$M$18,8,TRUE)</f>
        <v>#N/A</v>
      </c>
    </row>
    <row r="46" spans="2:24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2"/>
        <v>00</v>
      </c>
      <c r="I46" s="16">
        <f t="shared" si="3"/>
        <v>0</v>
      </c>
      <c r="J46" s="60" t="e">
        <f t="shared" si="4"/>
        <v>#N/A</v>
      </c>
      <c r="K46" s="34" t="e">
        <f t="shared" si="5"/>
        <v>#N/A</v>
      </c>
      <c r="L46" s="34" t="e">
        <f t="shared" si="6"/>
        <v>#N/A</v>
      </c>
      <c r="M46" s="34" t="e">
        <f t="shared" si="7"/>
        <v>#N/A</v>
      </c>
      <c r="N46" s="34" t="e">
        <f t="shared" si="8"/>
        <v>#N/A</v>
      </c>
      <c r="O46" s="34" t="e">
        <f t="shared" si="9"/>
        <v>#N/A</v>
      </c>
      <c r="P46" s="34" t="e">
        <f t="shared" si="10"/>
        <v>#N/A</v>
      </c>
      <c r="R46" s="33" t="e">
        <f>VLOOKUP(H46,'Emssions Factors'!$F$6:$M$18,2,TRUE)</f>
        <v>#N/A</v>
      </c>
      <c r="S46" s="33" t="e">
        <f>VLOOKUP(H46,'Emssions Factors'!$F$6:$M$18,3,TRUE)</f>
        <v>#N/A</v>
      </c>
      <c r="T46" s="33" t="e">
        <f>VLOOKUP(H46,'Emssions Factors'!$F$6:$M$18,4,TRUE)</f>
        <v>#N/A</v>
      </c>
      <c r="U46" s="33" t="e">
        <f>VLOOKUP(H46,'Emssions Factors'!$F$6:$M$18,5,TRUE)</f>
        <v>#N/A</v>
      </c>
      <c r="V46" s="33" t="e">
        <f>VLOOKUP(H46,'Emssions Factors'!$F$6:$M$18,6,TRUE)</f>
        <v>#N/A</v>
      </c>
      <c r="W46" s="33" t="e">
        <f>VLOOKUP(H46,'Emssions Factors'!$F$6:$M$18,7,TRUE)</f>
        <v>#N/A</v>
      </c>
      <c r="X46" s="33" t="e">
        <f>VLOOKUP(H46,'Emssions Factors'!$F$6:$M$18,8,TRUE)</f>
        <v>#N/A</v>
      </c>
    </row>
    <row r="47" spans="2:24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2"/>
        <v>00</v>
      </c>
      <c r="I47" s="16">
        <f t="shared" si="3"/>
        <v>0</v>
      </c>
      <c r="J47" s="60" t="e">
        <f t="shared" si="4"/>
        <v>#N/A</v>
      </c>
      <c r="K47" s="34" t="e">
        <f t="shared" si="5"/>
        <v>#N/A</v>
      </c>
      <c r="L47" s="34" t="e">
        <f t="shared" si="6"/>
        <v>#N/A</v>
      </c>
      <c r="M47" s="34" t="e">
        <f t="shared" si="7"/>
        <v>#N/A</v>
      </c>
      <c r="N47" s="34" t="e">
        <f t="shared" si="8"/>
        <v>#N/A</v>
      </c>
      <c r="O47" s="34" t="e">
        <f t="shared" si="9"/>
        <v>#N/A</v>
      </c>
      <c r="P47" s="34" t="e">
        <f t="shared" si="10"/>
        <v>#N/A</v>
      </c>
      <c r="R47" s="33" t="e">
        <f>VLOOKUP(H47,'Emssions Factors'!$F$6:$M$18,2,TRUE)</f>
        <v>#N/A</v>
      </c>
      <c r="S47" s="33" t="e">
        <f>VLOOKUP(H47,'Emssions Factors'!$F$6:$M$18,3,TRUE)</f>
        <v>#N/A</v>
      </c>
      <c r="T47" s="33" t="e">
        <f>VLOOKUP(H47,'Emssions Factors'!$F$6:$M$18,4,TRUE)</f>
        <v>#N/A</v>
      </c>
      <c r="U47" s="33" t="e">
        <f>VLOOKUP(H47,'Emssions Factors'!$F$6:$M$18,5,TRUE)</f>
        <v>#N/A</v>
      </c>
      <c r="V47" s="33" t="e">
        <f>VLOOKUP(H47,'Emssions Factors'!$F$6:$M$18,6,TRUE)</f>
        <v>#N/A</v>
      </c>
      <c r="W47" s="33" t="e">
        <f>VLOOKUP(H47,'Emssions Factors'!$F$6:$M$18,7,TRUE)</f>
        <v>#N/A</v>
      </c>
      <c r="X47" s="33" t="e">
        <f>VLOOKUP(H47,'Emssions Factors'!$F$6:$M$18,8,TRUE)</f>
        <v>#N/A</v>
      </c>
    </row>
    <row r="48" spans="2:24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2"/>
        <v>00</v>
      </c>
      <c r="I48" s="16">
        <f t="shared" si="3"/>
        <v>0</v>
      </c>
      <c r="J48" s="60" t="e">
        <f t="shared" si="4"/>
        <v>#N/A</v>
      </c>
      <c r="K48" s="34" t="e">
        <f t="shared" si="5"/>
        <v>#N/A</v>
      </c>
      <c r="L48" s="34" t="e">
        <f t="shared" si="6"/>
        <v>#N/A</v>
      </c>
      <c r="M48" s="34" t="e">
        <f t="shared" si="7"/>
        <v>#N/A</v>
      </c>
      <c r="N48" s="34" t="e">
        <f t="shared" si="8"/>
        <v>#N/A</v>
      </c>
      <c r="O48" s="34" t="e">
        <f t="shared" si="9"/>
        <v>#N/A</v>
      </c>
      <c r="P48" s="34" t="e">
        <f t="shared" si="10"/>
        <v>#N/A</v>
      </c>
      <c r="R48" s="33" t="e">
        <f>VLOOKUP(H48,'Emssions Factors'!$F$6:$M$18,2,TRUE)</f>
        <v>#N/A</v>
      </c>
      <c r="S48" s="33" t="e">
        <f>VLOOKUP(H48,'Emssions Factors'!$F$6:$M$18,3,TRUE)</f>
        <v>#N/A</v>
      </c>
      <c r="T48" s="33" t="e">
        <f>VLOOKUP(H48,'Emssions Factors'!$F$6:$M$18,4,TRUE)</f>
        <v>#N/A</v>
      </c>
      <c r="U48" s="33" t="e">
        <f>VLOOKUP(H48,'Emssions Factors'!$F$6:$M$18,5,TRUE)</f>
        <v>#N/A</v>
      </c>
      <c r="V48" s="33" t="e">
        <f>VLOOKUP(H48,'Emssions Factors'!$F$6:$M$18,6,TRUE)</f>
        <v>#N/A</v>
      </c>
      <c r="W48" s="33" t="e">
        <f>VLOOKUP(H48,'Emssions Factors'!$F$6:$M$18,7,TRUE)</f>
        <v>#N/A</v>
      </c>
      <c r="X48" s="33" t="e">
        <f>VLOOKUP(H48,'Emssions Factors'!$F$6:$M$18,8,TRUE)</f>
        <v>#N/A</v>
      </c>
    </row>
    <row r="49" spans="2:24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2"/>
        <v>00</v>
      </c>
      <c r="I49" s="16">
        <f t="shared" si="3"/>
        <v>0</v>
      </c>
      <c r="J49" s="60" t="e">
        <f t="shared" si="4"/>
        <v>#N/A</v>
      </c>
      <c r="K49" s="34" t="e">
        <f t="shared" si="5"/>
        <v>#N/A</v>
      </c>
      <c r="L49" s="34" t="e">
        <f t="shared" si="6"/>
        <v>#N/A</v>
      </c>
      <c r="M49" s="34" t="e">
        <f t="shared" si="7"/>
        <v>#N/A</v>
      </c>
      <c r="N49" s="34" t="e">
        <f t="shared" si="8"/>
        <v>#N/A</v>
      </c>
      <c r="O49" s="34" t="e">
        <f t="shared" si="9"/>
        <v>#N/A</v>
      </c>
      <c r="P49" s="34" t="e">
        <f t="shared" si="10"/>
        <v>#N/A</v>
      </c>
      <c r="R49" s="33" t="e">
        <f>VLOOKUP(H49,'Emssions Factors'!$F$6:$M$18,2,TRUE)</f>
        <v>#N/A</v>
      </c>
      <c r="S49" s="33" t="e">
        <f>VLOOKUP(H49,'Emssions Factors'!$F$6:$M$18,3,TRUE)</f>
        <v>#N/A</v>
      </c>
      <c r="T49" s="33" t="e">
        <f>VLOOKUP(H49,'Emssions Factors'!$F$6:$M$18,4,TRUE)</f>
        <v>#N/A</v>
      </c>
      <c r="U49" s="33" t="e">
        <f>VLOOKUP(H49,'Emssions Factors'!$F$6:$M$18,5,TRUE)</f>
        <v>#N/A</v>
      </c>
      <c r="V49" s="33" t="e">
        <f>VLOOKUP(H49,'Emssions Factors'!$F$6:$M$18,6,TRUE)</f>
        <v>#N/A</v>
      </c>
      <c r="W49" s="33" t="e">
        <f>VLOOKUP(H49,'Emssions Factors'!$F$6:$M$18,7,TRUE)</f>
        <v>#N/A</v>
      </c>
      <c r="X49" s="33" t="e">
        <f>VLOOKUP(H49,'Emssions Factors'!$F$6:$M$18,8,TRUE)</f>
        <v>#N/A</v>
      </c>
    </row>
    <row r="50" spans="2:24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2"/>
        <v>00</v>
      </c>
      <c r="I50" s="16">
        <f t="shared" si="3"/>
        <v>0</v>
      </c>
      <c r="J50" s="60" t="e">
        <f t="shared" si="4"/>
        <v>#N/A</v>
      </c>
      <c r="K50" s="34" t="e">
        <f t="shared" si="5"/>
        <v>#N/A</v>
      </c>
      <c r="L50" s="34" t="e">
        <f t="shared" si="6"/>
        <v>#N/A</v>
      </c>
      <c r="M50" s="34" t="e">
        <f t="shared" si="7"/>
        <v>#N/A</v>
      </c>
      <c r="N50" s="34" t="e">
        <f t="shared" si="8"/>
        <v>#N/A</v>
      </c>
      <c r="O50" s="34" t="e">
        <f t="shared" si="9"/>
        <v>#N/A</v>
      </c>
      <c r="P50" s="34" t="e">
        <f t="shared" si="10"/>
        <v>#N/A</v>
      </c>
      <c r="R50" s="33" t="e">
        <f>VLOOKUP(H50,'Emssions Factors'!$F$6:$M$18,2,TRUE)</f>
        <v>#N/A</v>
      </c>
      <c r="S50" s="33" t="e">
        <f>VLOOKUP(H50,'Emssions Factors'!$F$6:$M$18,3,TRUE)</f>
        <v>#N/A</v>
      </c>
      <c r="T50" s="33" t="e">
        <f>VLOOKUP(H50,'Emssions Factors'!$F$6:$M$18,4,TRUE)</f>
        <v>#N/A</v>
      </c>
      <c r="U50" s="33" t="e">
        <f>VLOOKUP(H50,'Emssions Factors'!$F$6:$M$18,5,TRUE)</f>
        <v>#N/A</v>
      </c>
      <c r="V50" s="33" t="e">
        <f>VLOOKUP(H50,'Emssions Factors'!$F$6:$M$18,6,TRUE)</f>
        <v>#N/A</v>
      </c>
      <c r="W50" s="33" t="e">
        <f>VLOOKUP(H50,'Emssions Factors'!$F$6:$M$18,7,TRUE)</f>
        <v>#N/A</v>
      </c>
      <c r="X50" s="33" t="e">
        <f>VLOOKUP(H50,'Emssions Factors'!$F$6:$M$18,8,TRUE)</f>
        <v>#N/A</v>
      </c>
    </row>
    <row r="51" spans="2:24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2"/>
        <v>00</v>
      </c>
      <c r="I51" s="16">
        <f t="shared" si="3"/>
        <v>0</v>
      </c>
      <c r="J51" s="60" t="e">
        <f t="shared" si="4"/>
        <v>#N/A</v>
      </c>
      <c r="K51" s="34" t="e">
        <f t="shared" si="5"/>
        <v>#N/A</v>
      </c>
      <c r="L51" s="34" t="e">
        <f t="shared" si="6"/>
        <v>#N/A</v>
      </c>
      <c r="M51" s="34" t="e">
        <f t="shared" si="7"/>
        <v>#N/A</v>
      </c>
      <c r="N51" s="34" t="e">
        <f t="shared" si="8"/>
        <v>#N/A</v>
      </c>
      <c r="O51" s="34" t="e">
        <f t="shared" si="9"/>
        <v>#N/A</v>
      </c>
      <c r="P51" s="34" t="e">
        <f t="shared" si="10"/>
        <v>#N/A</v>
      </c>
      <c r="R51" s="33" t="e">
        <f>VLOOKUP(H51,'Emssions Factors'!$F$6:$M$18,2,TRUE)</f>
        <v>#N/A</v>
      </c>
      <c r="S51" s="33" t="e">
        <f>VLOOKUP(H51,'Emssions Factors'!$F$6:$M$18,3,TRUE)</f>
        <v>#N/A</v>
      </c>
      <c r="T51" s="33" t="e">
        <f>VLOOKUP(H51,'Emssions Factors'!$F$6:$M$18,4,TRUE)</f>
        <v>#N/A</v>
      </c>
      <c r="U51" s="33" t="e">
        <f>VLOOKUP(H51,'Emssions Factors'!$F$6:$M$18,5,TRUE)</f>
        <v>#N/A</v>
      </c>
      <c r="V51" s="33" t="e">
        <f>VLOOKUP(H51,'Emssions Factors'!$F$6:$M$18,6,TRUE)</f>
        <v>#N/A</v>
      </c>
      <c r="W51" s="33" t="e">
        <f>VLOOKUP(H51,'Emssions Factors'!$F$6:$M$18,7,TRUE)</f>
        <v>#N/A</v>
      </c>
      <c r="X51" s="33" t="e">
        <f>VLOOKUP(H51,'Emssions Factors'!$F$6:$M$18,8,TRUE)</f>
        <v>#N/A</v>
      </c>
    </row>
    <row r="52" spans="2:24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2"/>
        <v>00</v>
      </c>
      <c r="I52" s="16">
        <f t="shared" si="3"/>
        <v>0</v>
      </c>
      <c r="J52" s="60" t="e">
        <f t="shared" si="4"/>
        <v>#N/A</v>
      </c>
      <c r="K52" s="34" t="e">
        <f t="shared" si="5"/>
        <v>#N/A</v>
      </c>
      <c r="L52" s="34" t="e">
        <f t="shared" si="6"/>
        <v>#N/A</v>
      </c>
      <c r="M52" s="34" t="e">
        <f t="shared" si="7"/>
        <v>#N/A</v>
      </c>
      <c r="N52" s="34" t="e">
        <f t="shared" si="8"/>
        <v>#N/A</v>
      </c>
      <c r="O52" s="34" t="e">
        <f t="shared" si="9"/>
        <v>#N/A</v>
      </c>
      <c r="P52" s="34" t="e">
        <f t="shared" si="10"/>
        <v>#N/A</v>
      </c>
      <c r="R52" s="33" t="e">
        <f>VLOOKUP(H52,'Emssions Factors'!$F$6:$M$18,2,TRUE)</f>
        <v>#N/A</v>
      </c>
      <c r="S52" s="33" t="e">
        <f>VLOOKUP(H52,'Emssions Factors'!$F$6:$M$18,3,TRUE)</f>
        <v>#N/A</v>
      </c>
      <c r="T52" s="33" t="e">
        <f>VLOOKUP(H52,'Emssions Factors'!$F$6:$M$18,4,TRUE)</f>
        <v>#N/A</v>
      </c>
      <c r="U52" s="33" t="e">
        <f>VLOOKUP(H52,'Emssions Factors'!$F$6:$M$18,5,TRUE)</f>
        <v>#N/A</v>
      </c>
      <c r="V52" s="33" t="e">
        <f>VLOOKUP(H52,'Emssions Factors'!$F$6:$M$18,6,TRUE)</f>
        <v>#N/A</v>
      </c>
      <c r="W52" s="33" t="e">
        <f>VLOOKUP(H52,'Emssions Factors'!$F$6:$M$18,7,TRUE)</f>
        <v>#N/A</v>
      </c>
      <c r="X52" s="33" t="e">
        <f>VLOOKUP(H52,'Emssions Factors'!$F$6:$M$18,8,TRUE)</f>
        <v>#N/A</v>
      </c>
    </row>
    <row r="53" spans="2:24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2"/>
        <v>00</v>
      </c>
      <c r="I53" s="16">
        <f t="shared" si="3"/>
        <v>0</v>
      </c>
      <c r="J53" s="60" t="e">
        <f t="shared" si="4"/>
        <v>#N/A</v>
      </c>
      <c r="K53" s="34" t="e">
        <f t="shared" si="5"/>
        <v>#N/A</v>
      </c>
      <c r="L53" s="34" t="e">
        <f t="shared" si="6"/>
        <v>#N/A</v>
      </c>
      <c r="M53" s="34" t="e">
        <f t="shared" si="7"/>
        <v>#N/A</v>
      </c>
      <c r="N53" s="34" t="e">
        <f t="shared" si="8"/>
        <v>#N/A</v>
      </c>
      <c r="O53" s="34" t="e">
        <f t="shared" si="9"/>
        <v>#N/A</v>
      </c>
      <c r="P53" s="34" t="e">
        <f t="shared" si="10"/>
        <v>#N/A</v>
      </c>
      <c r="R53" s="33" t="e">
        <f>VLOOKUP(H53,'Emssions Factors'!$F$6:$M$18,2,TRUE)</f>
        <v>#N/A</v>
      </c>
      <c r="S53" s="33" t="e">
        <f>VLOOKUP(H53,'Emssions Factors'!$F$6:$M$18,3,TRUE)</f>
        <v>#N/A</v>
      </c>
      <c r="T53" s="33" t="e">
        <f>VLOOKUP(H53,'Emssions Factors'!$F$6:$M$18,4,TRUE)</f>
        <v>#N/A</v>
      </c>
      <c r="U53" s="33" t="e">
        <f>VLOOKUP(H53,'Emssions Factors'!$F$6:$M$18,5,TRUE)</f>
        <v>#N/A</v>
      </c>
      <c r="V53" s="33" t="e">
        <f>VLOOKUP(H53,'Emssions Factors'!$F$6:$M$18,6,TRUE)</f>
        <v>#N/A</v>
      </c>
      <c r="W53" s="33" t="e">
        <f>VLOOKUP(H53,'Emssions Factors'!$F$6:$M$18,7,TRUE)</f>
        <v>#N/A</v>
      </c>
      <c r="X53" s="33" t="e">
        <f>VLOOKUP(H53,'Emssions Factors'!$F$6:$M$18,8,TRUE)</f>
        <v>#N/A</v>
      </c>
    </row>
    <row r="54" spans="2:24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2"/>
        <v>00</v>
      </c>
      <c r="I54" s="16">
        <f t="shared" si="3"/>
        <v>0</v>
      </c>
      <c r="J54" s="60" t="e">
        <f t="shared" si="4"/>
        <v>#N/A</v>
      </c>
      <c r="K54" s="34" t="e">
        <f t="shared" si="5"/>
        <v>#N/A</v>
      </c>
      <c r="L54" s="34" t="e">
        <f t="shared" si="6"/>
        <v>#N/A</v>
      </c>
      <c r="M54" s="34" t="e">
        <f t="shared" si="7"/>
        <v>#N/A</v>
      </c>
      <c r="N54" s="34" t="e">
        <f t="shared" si="8"/>
        <v>#N/A</v>
      </c>
      <c r="O54" s="34" t="e">
        <f t="shared" si="9"/>
        <v>#N/A</v>
      </c>
      <c r="P54" s="34" t="e">
        <f t="shared" si="10"/>
        <v>#N/A</v>
      </c>
      <c r="R54" s="33" t="e">
        <f>VLOOKUP(H54,'Emssions Factors'!$F$6:$M$18,2,TRUE)</f>
        <v>#N/A</v>
      </c>
      <c r="S54" s="33" t="e">
        <f>VLOOKUP(H54,'Emssions Factors'!$F$6:$M$18,3,TRUE)</f>
        <v>#N/A</v>
      </c>
      <c r="T54" s="33" t="e">
        <f>VLOOKUP(H54,'Emssions Factors'!$F$6:$M$18,4,TRUE)</f>
        <v>#N/A</v>
      </c>
      <c r="U54" s="33" t="e">
        <f>VLOOKUP(H54,'Emssions Factors'!$F$6:$M$18,5,TRUE)</f>
        <v>#N/A</v>
      </c>
      <c r="V54" s="33" t="e">
        <f>VLOOKUP(H54,'Emssions Factors'!$F$6:$M$18,6,TRUE)</f>
        <v>#N/A</v>
      </c>
      <c r="W54" s="33" t="e">
        <f>VLOOKUP(H54,'Emssions Factors'!$F$6:$M$18,7,TRUE)</f>
        <v>#N/A</v>
      </c>
      <c r="X54" s="33" t="e">
        <f>VLOOKUP(H54,'Emssions Factors'!$F$6:$M$18,8,TRUE)</f>
        <v>#N/A</v>
      </c>
    </row>
    <row r="55" spans="2:24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2"/>
        <v>00</v>
      </c>
      <c r="I55" s="16">
        <f t="shared" si="3"/>
        <v>0</v>
      </c>
      <c r="J55" s="60" t="e">
        <f t="shared" si="4"/>
        <v>#N/A</v>
      </c>
      <c r="K55" s="34" t="e">
        <f t="shared" si="5"/>
        <v>#N/A</v>
      </c>
      <c r="L55" s="34" t="e">
        <f t="shared" si="6"/>
        <v>#N/A</v>
      </c>
      <c r="M55" s="34" t="e">
        <f t="shared" si="7"/>
        <v>#N/A</v>
      </c>
      <c r="N55" s="34" t="e">
        <f t="shared" si="8"/>
        <v>#N/A</v>
      </c>
      <c r="O55" s="34" t="e">
        <f t="shared" si="9"/>
        <v>#N/A</v>
      </c>
      <c r="P55" s="34" t="e">
        <f t="shared" si="10"/>
        <v>#N/A</v>
      </c>
      <c r="R55" s="33" t="e">
        <f>VLOOKUP(H55,'Emssions Factors'!$F$6:$M$18,2,TRUE)</f>
        <v>#N/A</v>
      </c>
      <c r="S55" s="33" t="e">
        <f>VLOOKUP(H55,'Emssions Factors'!$F$6:$M$18,3,TRUE)</f>
        <v>#N/A</v>
      </c>
      <c r="T55" s="33" t="e">
        <f>VLOOKUP(H55,'Emssions Factors'!$F$6:$M$18,4,TRUE)</f>
        <v>#N/A</v>
      </c>
      <c r="U55" s="33" t="e">
        <f>VLOOKUP(H55,'Emssions Factors'!$F$6:$M$18,5,TRUE)</f>
        <v>#N/A</v>
      </c>
      <c r="V55" s="33" t="e">
        <f>VLOOKUP(H55,'Emssions Factors'!$F$6:$M$18,6,TRUE)</f>
        <v>#N/A</v>
      </c>
      <c r="W55" s="33" t="e">
        <f>VLOOKUP(H55,'Emssions Factors'!$F$6:$M$18,7,TRUE)</f>
        <v>#N/A</v>
      </c>
      <c r="X55" s="33" t="e">
        <f>VLOOKUP(H55,'Emssions Factors'!$F$6:$M$18,8,TRUE)</f>
        <v>#N/A</v>
      </c>
    </row>
    <row r="56" spans="2:24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2"/>
        <v>00</v>
      </c>
      <c r="I56" s="16">
        <f t="shared" si="3"/>
        <v>0</v>
      </c>
      <c r="J56" s="60" t="e">
        <f t="shared" si="4"/>
        <v>#N/A</v>
      </c>
      <c r="K56" s="34" t="e">
        <f t="shared" si="5"/>
        <v>#N/A</v>
      </c>
      <c r="L56" s="34" t="e">
        <f t="shared" si="6"/>
        <v>#N/A</v>
      </c>
      <c r="M56" s="34" t="e">
        <f t="shared" si="7"/>
        <v>#N/A</v>
      </c>
      <c r="N56" s="34" t="e">
        <f t="shared" si="8"/>
        <v>#N/A</v>
      </c>
      <c r="O56" s="34" t="e">
        <f t="shared" si="9"/>
        <v>#N/A</v>
      </c>
      <c r="P56" s="34" t="e">
        <f t="shared" si="10"/>
        <v>#N/A</v>
      </c>
      <c r="R56" s="33" t="e">
        <f>VLOOKUP(H56,'Emssions Factors'!$F$6:$M$18,2,TRUE)</f>
        <v>#N/A</v>
      </c>
      <c r="S56" s="33" t="e">
        <f>VLOOKUP(H56,'Emssions Factors'!$F$6:$M$18,3,TRUE)</f>
        <v>#N/A</v>
      </c>
      <c r="T56" s="33" t="e">
        <f>VLOOKUP(H56,'Emssions Factors'!$F$6:$M$18,4,TRUE)</f>
        <v>#N/A</v>
      </c>
      <c r="U56" s="33" t="e">
        <f>VLOOKUP(H56,'Emssions Factors'!$F$6:$M$18,5,TRUE)</f>
        <v>#N/A</v>
      </c>
      <c r="V56" s="33" t="e">
        <f>VLOOKUP(H56,'Emssions Factors'!$F$6:$M$18,6,TRUE)</f>
        <v>#N/A</v>
      </c>
      <c r="W56" s="33" t="e">
        <f>VLOOKUP(H56,'Emssions Factors'!$F$6:$M$18,7,TRUE)</f>
        <v>#N/A</v>
      </c>
      <c r="X56" s="33" t="e">
        <f>VLOOKUP(H56,'Emssions Factors'!$F$6:$M$18,8,TRUE)</f>
        <v>#N/A</v>
      </c>
    </row>
    <row r="57" spans="2:24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2"/>
        <v>00</v>
      </c>
      <c r="I57" s="16">
        <f t="shared" si="3"/>
        <v>0</v>
      </c>
      <c r="J57" s="60" t="e">
        <f t="shared" si="4"/>
        <v>#N/A</v>
      </c>
      <c r="K57" s="34" t="e">
        <f t="shared" si="5"/>
        <v>#N/A</v>
      </c>
      <c r="L57" s="34" t="e">
        <f t="shared" si="6"/>
        <v>#N/A</v>
      </c>
      <c r="M57" s="34" t="e">
        <f t="shared" si="7"/>
        <v>#N/A</v>
      </c>
      <c r="N57" s="34" t="e">
        <f t="shared" si="8"/>
        <v>#N/A</v>
      </c>
      <c r="O57" s="34" t="e">
        <f t="shared" si="9"/>
        <v>#N/A</v>
      </c>
      <c r="P57" s="34" t="e">
        <f t="shared" si="10"/>
        <v>#N/A</v>
      </c>
      <c r="R57" s="33" t="e">
        <f>VLOOKUP(H57,'Emssions Factors'!$F$6:$M$18,2,TRUE)</f>
        <v>#N/A</v>
      </c>
      <c r="S57" s="33" t="e">
        <f>VLOOKUP(H57,'Emssions Factors'!$F$6:$M$18,3,TRUE)</f>
        <v>#N/A</v>
      </c>
      <c r="T57" s="33" t="e">
        <f>VLOOKUP(H57,'Emssions Factors'!$F$6:$M$18,4,TRUE)</f>
        <v>#N/A</v>
      </c>
      <c r="U57" s="33" t="e">
        <f>VLOOKUP(H57,'Emssions Factors'!$F$6:$M$18,5,TRUE)</f>
        <v>#N/A</v>
      </c>
      <c r="V57" s="33" t="e">
        <f>VLOOKUP(H57,'Emssions Factors'!$F$6:$M$18,6,TRUE)</f>
        <v>#N/A</v>
      </c>
      <c r="W57" s="33" t="e">
        <f>VLOOKUP(H57,'Emssions Factors'!$F$6:$M$18,7,TRUE)</f>
        <v>#N/A</v>
      </c>
      <c r="X57" s="33" t="e">
        <f>VLOOKUP(H57,'Emssions Factors'!$F$6:$M$18,8,TRUE)</f>
        <v>#N/A</v>
      </c>
    </row>
    <row r="58" spans="2:24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2"/>
        <v>00</v>
      </c>
      <c r="I58" s="16">
        <f t="shared" si="3"/>
        <v>0</v>
      </c>
      <c r="J58" s="60" t="e">
        <f t="shared" si="4"/>
        <v>#N/A</v>
      </c>
      <c r="K58" s="34" t="e">
        <f t="shared" si="5"/>
        <v>#N/A</v>
      </c>
      <c r="L58" s="34" t="e">
        <f t="shared" si="6"/>
        <v>#N/A</v>
      </c>
      <c r="M58" s="34" t="e">
        <f t="shared" si="7"/>
        <v>#N/A</v>
      </c>
      <c r="N58" s="34" t="e">
        <f t="shared" si="8"/>
        <v>#N/A</v>
      </c>
      <c r="O58" s="34" t="e">
        <f t="shared" si="9"/>
        <v>#N/A</v>
      </c>
      <c r="P58" s="34" t="e">
        <f t="shared" si="10"/>
        <v>#N/A</v>
      </c>
      <c r="R58" s="33" t="e">
        <f>VLOOKUP(H58,'Emssions Factors'!$F$6:$M$18,2,TRUE)</f>
        <v>#N/A</v>
      </c>
      <c r="S58" s="33" t="e">
        <f>VLOOKUP(H58,'Emssions Factors'!$F$6:$M$18,3,TRUE)</f>
        <v>#N/A</v>
      </c>
      <c r="T58" s="33" t="e">
        <f>VLOOKUP(H58,'Emssions Factors'!$F$6:$M$18,4,TRUE)</f>
        <v>#N/A</v>
      </c>
      <c r="U58" s="33" t="e">
        <f>VLOOKUP(H58,'Emssions Factors'!$F$6:$M$18,5,TRUE)</f>
        <v>#N/A</v>
      </c>
      <c r="V58" s="33" t="e">
        <f>VLOOKUP(H58,'Emssions Factors'!$F$6:$M$18,6,TRUE)</f>
        <v>#N/A</v>
      </c>
      <c r="W58" s="33" t="e">
        <f>VLOOKUP(H58,'Emssions Factors'!$F$6:$M$18,7,TRUE)</f>
        <v>#N/A</v>
      </c>
      <c r="X58" s="33" t="e">
        <f>VLOOKUP(H58,'Emssions Factors'!$F$6:$M$18,8,TRUE)</f>
        <v>#N/A</v>
      </c>
    </row>
    <row r="59" spans="2:24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2"/>
        <v>00</v>
      </c>
      <c r="I59" s="16">
        <f t="shared" si="3"/>
        <v>0</v>
      </c>
      <c r="J59" s="60" t="e">
        <f t="shared" si="4"/>
        <v>#N/A</v>
      </c>
      <c r="K59" s="34" t="e">
        <f t="shared" si="5"/>
        <v>#N/A</v>
      </c>
      <c r="L59" s="34" t="e">
        <f t="shared" si="6"/>
        <v>#N/A</v>
      </c>
      <c r="M59" s="34" t="e">
        <f t="shared" si="7"/>
        <v>#N/A</v>
      </c>
      <c r="N59" s="34" t="e">
        <f t="shared" si="8"/>
        <v>#N/A</v>
      </c>
      <c r="O59" s="34" t="e">
        <f t="shared" si="9"/>
        <v>#N/A</v>
      </c>
      <c r="P59" s="34" t="e">
        <f t="shared" si="10"/>
        <v>#N/A</v>
      </c>
      <c r="R59" s="33" t="e">
        <f>VLOOKUP(H59,'Emssions Factors'!$F$6:$M$18,2,TRUE)</f>
        <v>#N/A</v>
      </c>
      <c r="S59" s="33" t="e">
        <f>VLOOKUP(H59,'Emssions Factors'!$F$6:$M$18,3,TRUE)</f>
        <v>#N/A</v>
      </c>
      <c r="T59" s="33" t="e">
        <f>VLOOKUP(H59,'Emssions Factors'!$F$6:$M$18,4,TRUE)</f>
        <v>#N/A</v>
      </c>
      <c r="U59" s="33" t="e">
        <f>VLOOKUP(H59,'Emssions Factors'!$F$6:$M$18,5,TRUE)</f>
        <v>#N/A</v>
      </c>
      <c r="V59" s="33" t="e">
        <f>VLOOKUP(H59,'Emssions Factors'!$F$6:$M$18,6,TRUE)</f>
        <v>#N/A</v>
      </c>
      <c r="W59" s="33" t="e">
        <f>VLOOKUP(H59,'Emssions Factors'!$F$6:$M$18,7,TRUE)</f>
        <v>#N/A</v>
      </c>
      <c r="X59" s="33" t="e">
        <f>VLOOKUP(H59,'Emssions Factors'!$F$6:$M$18,8,TRUE)</f>
        <v>#N/A</v>
      </c>
    </row>
    <row r="60" spans="2:24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2"/>
        <v>00</v>
      </c>
      <c r="I60" s="16">
        <f t="shared" si="3"/>
        <v>0</v>
      </c>
      <c r="J60" s="60" t="e">
        <f t="shared" si="4"/>
        <v>#N/A</v>
      </c>
      <c r="K60" s="34" t="e">
        <f t="shared" si="5"/>
        <v>#N/A</v>
      </c>
      <c r="L60" s="34" t="e">
        <f t="shared" si="6"/>
        <v>#N/A</v>
      </c>
      <c r="M60" s="34" t="e">
        <f t="shared" si="7"/>
        <v>#N/A</v>
      </c>
      <c r="N60" s="34" t="e">
        <f t="shared" si="8"/>
        <v>#N/A</v>
      </c>
      <c r="O60" s="34" t="e">
        <f t="shared" si="9"/>
        <v>#N/A</v>
      </c>
      <c r="P60" s="34" t="e">
        <f t="shared" si="10"/>
        <v>#N/A</v>
      </c>
      <c r="R60" s="33" t="e">
        <f>VLOOKUP(H60,'Emssions Factors'!$F$6:$M$18,2,TRUE)</f>
        <v>#N/A</v>
      </c>
      <c r="S60" s="33" t="e">
        <f>VLOOKUP(H60,'Emssions Factors'!$F$6:$M$18,3,TRUE)</f>
        <v>#N/A</v>
      </c>
      <c r="T60" s="33" t="e">
        <f>VLOOKUP(H60,'Emssions Factors'!$F$6:$M$18,4,TRUE)</f>
        <v>#N/A</v>
      </c>
      <c r="U60" s="33" t="e">
        <f>VLOOKUP(H60,'Emssions Factors'!$F$6:$M$18,5,TRUE)</f>
        <v>#N/A</v>
      </c>
      <c r="V60" s="33" t="e">
        <f>VLOOKUP(H60,'Emssions Factors'!$F$6:$M$18,6,TRUE)</f>
        <v>#N/A</v>
      </c>
      <c r="W60" s="33" t="e">
        <f>VLOOKUP(H60,'Emssions Factors'!$F$6:$M$18,7,TRUE)</f>
        <v>#N/A</v>
      </c>
      <c r="X60" s="33" t="e">
        <f>VLOOKUP(H60,'Emssions Factors'!$F$6:$M$18,8,TRUE)</f>
        <v>#N/A</v>
      </c>
    </row>
    <row r="61" spans="2:24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2"/>
        <v>00</v>
      </c>
      <c r="I61" s="16">
        <f t="shared" si="3"/>
        <v>0</v>
      </c>
      <c r="J61" s="60" t="e">
        <f t="shared" si="4"/>
        <v>#N/A</v>
      </c>
      <c r="K61" s="34" t="e">
        <f t="shared" si="5"/>
        <v>#N/A</v>
      </c>
      <c r="L61" s="34" t="e">
        <f t="shared" si="6"/>
        <v>#N/A</v>
      </c>
      <c r="M61" s="34" t="e">
        <f t="shared" si="7"/>
        <v>#N/A</v>
      </c>
      <c r="N61" s="34" t="e">
        <f t="shared" si="8"/>
        <v>#N/A</v>
      </c>
      <c r="O61" s="34" t="e">
        <f t="shared" si="9"/>
        <v>#N/A</v>
      </c>
      <c r="P61" s="34" t="e">
        <f t="shared" si="10"/>
        <v>#N/A</v>
      </c>
      <c r="R61" s="33" t="e">
        <f>VLOOKUP(H61,'Emssions Factors'!$F$6:$M$18,2,TRUE)</f>
        <v>#N/A</v>
      </c>
      <c r="S61" s="33" t="e">
        <f>VLOOKUP(H61,'Emssions Factors'!$F$6:$M$18,3,TRUE)</f>
        <v>#N/A</v>
      </c>
      <c r="T61" s="33" t="e">
        <f>VLOOKUP(H61,'Emssions Factors'!$F$6:$M$18,4,TRUE)</f>
        <v>#N/A</v>
      </c>
      <c r="U61" s="33" t="e">
        <f>VLOOKUP(H61,'Emssions Factors'!$F$6:$M$18,5,TRUE)</f>
        <v>#N/A</v>
      </c>
      <c r="V61" s="33" t="e">
        <f>VLOOKUP(H61,'Emssions Factors'!$F$6:$M$18,6,TRUE)</f>
        <v>#N/A</v>
      </c>
      <c r="W61" s="33" t="e">
        <f>VLOOKUP(H61,'Emssions Factors'!$F$6:$M$18,7,TRUE)</f>
        <v>#N/A</v>
      </c>
      <c r="X61" s="33" t="e">
        <f>VLOOKUP(H61,'Emssions Factors'!$F$6:$M$18,8,TRUE)</f>
        <v>#N/A</v>
      </c>
    </row>
    <row r="62" spans="2:24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2"/>
        <v>00</v>
      </c>
      <c r="I62" s="16">
        <f t="shared" si="3"/>
        <v>0</v>
      </c>
      <c r="J62" s="60" t="e">
        <f t="shared" si="4"/>
        <v>#N/A</v>
      </c>
      <c r="K62" s="34" t="e">
        <f t="shared" si="5"/>
        <v>#N/A</v>
      </c>
      <c r="L62" s="34" t="e">
        <f t="shared" si="6"/>
        <v>#N/A</v>
      </c>
      <c r="M62" s="34" t="e">
        <f t="shared" si="7"/>
        <v>#N/A</v>
      </c>
      <c r="N62" s="34" t="e">
        <f t="shared" si="8"/>
        <v>#N/A</v>
      </c>
      <c r="O62" s="34" t="e">
        <f t="shared" si="9"/>
        <v>#N/A</v>
      </c>
      <c r="P62" s="34" t="e">
        <f t="shared" si="10"/>
        <v>#N/A</v>
      </c>
      <c r="R62" s="33" t="e">
        <f>VLOOKUP(H62,'Emssions Factors'!$F$6:$M$18,2,TRUE)</f>
        <v>#N/A</v>
      </c>
      <c r="S62" s="33" t="e">
        <f>VLOOKUP(H62,'Emssions Factors'!$F$6:$M$18,3,TRUE)</f>
        <v>#N/A</v>
      </c>
      <c r="T62" s="33" t="e">
        <f>VLOOKUP(H62,'Emssions Factors'!$F$6:$M$18,4,TRUE)</f>
        <v>#N/A</v>
      </c>
      <c r="U62" s="33" t="e">
        <f>VLOOKUP(H62,'Emssions Factors'!$F$6:$M$18,5,TRUE)</f>
        <v>#N/A</v>
      </c>
      <c r="V62" s="33" t="e">
        <f>VLOOKUP(H62,'Emssions Factors'!$F$6:$M$18,6,TRUE)</f>
        <v>#N/A</v>
      </c>
      <c r="W62" s="33" t="e">
        <f>VLOOKUP(H62,'Emssions Factors'!$F$6:$M$18,7,TRUE)</f>
        <v>#N/A</v>
      </c>
      <c r="X62" s="33" t="e">
        <f>VLOOKUP(H62,'Emssions Factors'!$F$6:$M$18,8,TRUE)</f>
        <v>#N/A</v>
      </c>
    </row>
    <row r="63" spans="2:24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2"/>
        <v>00</v>
      </c>
      <c r="I63" s="16">
        <f t="shared" si="3"/>
        <v>0</v>
      </c>
      <c r="J63" s="60" t="e">
        <f t="shared" si="4"/>
        <v>#N/A</v>
      </c>
      <c r="K63" s="34" t="e">
        <f t="shared" si="5"/>
        <v>#N/A</v>
      </c>
      <c r="L63" s="34" t="e">
        <f t="shared" si="6"/>
        <v>#N/A</v>
      </c>
      <c r="M63" s="34" t="e">
        <f t="shared" si="7"/>
        <v>#N/A</v>
      </c>
      <c r="N63" s="34" t="e">
        <f t="shared" si="8"/>
        <v>#N/A</v>
      </c>
      <c r="O63" s="34" t="e">
        <f t="shared" si="9"/>
        <v>#N/A</v>
      </c>
      <c r="P63" s="34" t="e">
        <f t="shared" si="10"/>
        <v>#N/A</v>
      </c>
      <c r="R63" s="33" t="e">
        <f>VLOOKUP(H63,'Emssions Factors'!$F$6:$M$18,2,TRUE)</f>
        <v>#N/A</v>
      </c>
      <c r="S63" s="33" t="e">
        <f>VLOOKUP(H63,'Emssions Factors'!$F$6:$M$18,3,TRUE)</f>
        <v>#N/A</v>
      </c>
      <c r="T63" s="33" t="e">
        <f>VLOOKUP(H63,'Emssions Factors'!$F$6:$M$18,4,TRUE)</f>
        <v>#N/A</v>
      </c>
      <c r="U63" s="33" t="e">
        <f>VLOOKUP(H63,'Emssions Factors'!$F$6:$M$18,5,TRUE)</f>
        <v>#N/A</v>
      </c>
      <c r="V63" s="33" t="e">
        <f>VLOOKUP(H63,'Emssions Factors'!$F$6:$M$18,6,TRUE)</f>
        <v>#N/A</v>
      </c>
      <c r="W63" s="33" t="e">
        <f>VLOOKUP(H63,'Emssions Factors'!$F$6:$M$18,7,TRUE)</f>
        <v>#N/A</v>
      </c>
      <c r="X63" s="33" t="e">
        <f>VLOOKUP(H63,'Emssions Factors'!$F$6:$M$18,8,TRUE)</f>
        <v>#N/A</v>
      </c>
    </row>
    <row r="64" spans="2:24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2"/>
        <v>00</v>
      </c>
      <c r="I64" s="16">
        <f t="shared" si="3"/>
        <v>0</v>
      </c>
      <c r="J64" s="60" t="e">
        <f t="shared" si="4"/>
        <v>#N/A</v>
      </c>
      <c r="K64" s="34" t="e">
        <f t="shared" si="5"/>
        <v>#N/A</v>
      </c>
      <c r="L64" s="34" t="e">
        <f t="shared" si="6"/>
        <v>#N/A</v>
      </c>
      <c r="M64" s="34" t="e">
        <f t="shared" si="7"/>
        <v>#N/A</v>
      </c>
      <c r="N64" s="34" t="e">
        <f t="shared" si="8"/>
        <v>#N/A</v>
      </c>
      <c r="O64" s="34" t="e">
        <f t="shared" si="9"/>
        <v>#N/A</v>
      </c>
      <c r="P64" s="34" t="e">
        <f t="shared" si="10"/>
        <v>#N/A</v>
      </c>
      <c r="R64" s="33" t="e">
        <f>VLOOKUP(H64,'Emssions Factors'!$F$6:$M$18,2,TRUE)</f>
        <v>#N/A</v>
      </c>
      <c r="S64" s="33" t="e">
        <f>VLOOKUP(H64,'Emssions Factors'!$F$6:$M$18,3,TRUE)</f>
        <v>#N/A</v>
      </c>
      <c r="T64" s="33" t="e">
        <f>VLOOKUP(H64,'Emssions Factors'!$F$6:$M$18,4,TRUE)</f>
        <v>#N/A</v>
      </c>
      <c r="U64" s="33" t="e">
        <f>VLOOKUP(H64,'Emssions Factors'!$F$6:$M$18,5,TRUE)</f>
        <v>#N/A</v>
      </c>
      <c r="V64" s="33" t="e">
        <f>VLOOKUP(H64,'Emssions Factors'!$F$6:$M$18,6,TRUE)</f>
        <v>#N/A</v>
      </c>
      <c r="W64" s="33" t="e">
        <f>VLOOKUP(H64,'Emssions Factors'!$F$6:$M$18,7,TRUE)</f>
        <v>#N/A</v>
      </c>
      <c r="X64" s="33" t="e">
        <f>VLOOKUP(H64,'Emssions Factors'!$F$6:$M$18,8,TRUE)</f>
        <v>#N/A</v>
      </c>
    </row>
    <row r="65" spans="2:24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2"/>
        <v>00</v>
      </c>
      <c r="I65" s="16">
        <f t="shared" si="3"/>
        <v>0</v>
      </c>
      <c r="J65" s="60" t="e">
        <f t="shared" si="4"/>
        <v>#N/A</v>
      </c>
      <c r="K65" s="34" t="e">
        <f t="shared" si="5"/>
        <v>#N/A</v>
      </c>
      <c r="L65" s="34" t="e">
        <f t="shared" si="6"/>
        <v>#N/A</v>
      </c>
      <c r="M65" s="34" t="e">
        <f t="shared" si="7"/>
        <v>#N/A</v>
      </c>
      <c r="N65" s="34" t="e">
        <f t="shared" si="8"/>
        <v>#N/A</v>
      </c>
      <c r="O65" s="34" t="e">
        <f t="shared" si="9"/>
        <v>#N/A</v>
      </c>
      <c r="P65" s="34" t="e">
        <f t="shared" si="10"/>
        <v>#N/A</v>
      </c>
      <c r="R65" s="33" t="e">
        <f>VLOOKUP(H65,'Emssions Factors'!$F$6:$M$18,2,TRUE)</f>
        <v>#N/A</v>
      </c>
      <c r="S65" s="33" t="e">
        <f>VLOOKUP(H65,'Emssions Factors'!$F$6:$M$18,3,TRUE)</f>
        <v>#N/A</v>
      </c>
      <c r="T65" s="33" t="e">
        <f>VLOOKUP(H65,'Emssions Factors'!$F$6:$M$18,4,TRUE)</f>
        <v>#N/A</v>
      </c>
      <c r="U65" s="33" t="e">
        <f>VLOOKUP(H65,'Emssions Factors'!$F$6:$M$18,5,TRUE)</f>
        <v>#N/A</v>
      </c>
      <c r="V65" s="33" t="e">
        <f>VLOOKUP(H65,'Emssions Factors'!$F$6:$M$18,6,TRUE)</f>
        <v>#N/A</v>
      </c>
      <c r="W65" s="33" t="e">
        <f>VLOOKUP(H65,'Emssions Factors'!$F$6:$M$18,7,TRUE)</f>
        <v>#N/A</v>
      </c>
      <c r="X65" s="33" t="e">
        <f>VLOOKUP(H65,'Emssions Factors'!$F$6:$M$18,8,TRUE)</f>
        <v>#N/A</v>
      </c>
    </row>
    <row r="66" spans="2:24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2"/>
        <v>00</v>
      </c>
      <c r="I66" s="16">
        <f t="shared" si="3"/>
        <v>0</v>
      </c>
      <c r="J66" s="60" t="e">
        <f t="shared" si="4"/>
        <v>#N/A</v>
      </c>
      <c r="K66" s="34" t="e">
        <f t="shared" si="5"/>
        <v>#N/A</v>
      </c>
      <c r="L66" s="34" t="e">
        <f t="shared" si="6"/>
        <v>#N/A</v>
      </c>
      <c r="M66" s="34" t="e">
        <f t="shared" si="7"/>
        <v>#N/A</v>
      </c>
      <c r="N66" s="34" t="e">
        <f t="shared" si="8"/>
        <v>#N/A</v>
      </c>
      <c r="O66" s="34" t="e">
        <f t="shared" si="9"/>
        <v>#N/A</v>
      </c>
      <c r="P66" s="34" t="e">
        <f t="shared" si="10"/>
        <v>#N/A</v>
      </c>
      <c r="R66" s="33" t="e">
        <f>VLOOKUP(H66,'Emssions Factors'!$F$6:$M$18,2,TRUE)</f>
        <v>#N/A</v>
      </c>
      <c r="S66" s="33" t="e">
        <f>VLOOKUP(H66,'Emssions Factors'!$F$6:$M$18,3,TRUE)</f>
        <v>#N/A</v>
      </c>
      <c r="T66" s="33" t="e">
        <f>VLOOKUP(H66,'Emssions Factors'!$F$6:$M$18,4,TRUE)</f>
        <v>#N/A</v>
      </c>
      <c r="U66" s="33" t="e">
        <f>VLOOKUP(H66,'Emssions Factors'!$F$6:$M$18,5,TRUE)</f>
        <v>#N/A</v>
      </c>
      <c r="V66" s="33" t="e">
        <f>VLOOKUP(H66,'Emssions Factors'!$F$6:$M$18,6,TRUE)</f>
        <v>#N/A</v>
      </c>
      <c r="W66" s="33" t="e">
        <f>VLOOKUP(H66,'Emssions Factors'!$F$6:$M$18,7,TRUE)</f>
        <v>#N/A</v>
      </c>
      <c r="X66" s="33" t="e">
        <f>VLOOKUP(H66,'Emssions Factors'!$F$6:$M$18,8,TRUE)</f>
        <v>#N/A</v>
      </c>
    </row>
    <row r="67" spans="2:24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2"/>
        <v>00</v>
      </c>
      <c r="I67" s="16">
        <f t="shared" si="3"/>
        <v>0</v>
      </c>
      <c r="J67" s="60" t="e">
        <f t="shared" si="4"/>
        <v>#N/A</v>
      </c>
      <c r="K67" s="34" t="e">
        <f t="shared" si="5"/>
        <v>#N/A</v>
      </c>
      <c r="L67" s="34" t="e">
        <f t="shared" si="6"/>
        <v>#N/A</v>
      </c>
      <c r="M67" s="34" t="e">
        <f t="shared" si="7"/>
        <v>#N/A</v>
      </c>
      <c r="N67" s="34" t="e">
        <f t="shared" si="8"/>
        <v>#N/A</v>
      </c>
      <c r="O67" s="34" t="e">
        <f t="shared" si="9"/>
        <v>#N/A</v>
      </c>
      <c r="P67" s="34" t="e">
        <f t="shared" si="10"/>
        <v>#N/A</v>
      </c>
      <c r="R67" s="33" t="e">
        <f>VLOOKUP(H67,'Emssions Factors'!$F$6:$M$18,2,TRUE)</f>
        <v>#N/A</v>
      </c>
      <c r="S67" s="33" t="e">
        <f>VLOOKUP(H67,'Emssions Factors'!$F$6:$M$18,3,TRUE)</f>
        <v>#N/A</v>
      </c>
      <c r="T67" s="33" t="e">
        <f>VLOOKUP(H67,'Emssions Factors'!$F$6:$M$18,4,TRUE)</f>
        <v>#N/A</v>
      </c>
      <c r="U67" s="33" t="e">
        <f>VLOOKUP(H67,'Emssions Factors'!$F$6:$M$18,5,TRUE)</f>
        <v>#N/A</v>
      </c>
      <c r="V67" s="33" t="e">
        <f>VLOOKUP(H67,'Emssions Factors'!$F$6:$M$18,6,TRUE)</f>
        <v>#N/A</v>
      </c>
      <c r="W67" s="33" t="e">
        <f>VLOOKUP(H67,'Emssions Factors'!$F$6:$M$18,7,TRUE)</f>
        <v>#N/A</v>
      </c>
      <c r="X67" s="33" t="e">
        <f>VLOOKUP(H67,'Emssions Factors'!$F$6:$M$18,8,TRUE)</f>
        <v>#N/A</v>
      </c>
    </row>
    <row r="68" spans="2:24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2"/>
        <v>00</v>
      </c>
      <c r="I68" s="16">
        <f t="shared" si="3"/>
        <v>0</v>
      </c>
      <c r="J68" s="60" t="e">
        <f t="shared" si="4"/>
        <v>#N/A</v>
      </c>
      <c r="K68" s="34" t="e">
        <f t="shared" si="5"/>
        <v>#N/A</v>
      </c>
      <c r="L68" s="34" t="e">
        <f t="shared" si="6"/>
        <v>#N/A</v>
      </c>
      <c r="M68" s="34" t="e">
        <f t="shared" si="7"/>
        <v>#N/A</v>
      </c>
      <c r="N68" s="34" t="e">
        <f t="shared" si="8"/>
        <v>#N/A</v>
      </c>
      <c r="O68" s="34" t="e">
        <f t="shared" si="9"/>
        <v>#N/A</v>
      </c>
      <c r="P68" s="34" t="e">
        <f t="shared" si="10"/>
        <v>#N/A</v>
      </c>
      <c r="R68" s="33" t="e">
        <f>VLOOKUP(H68,'Emssions Factors'!$F$6:$M$18,2,TRUE)</f>
        <v>#N/A</v>
      </c>
      <c r="S68" s="33" t="e">
        <f>VLOOKUP(H68,'Emssions Factors'!$F$6:$M$18,3,TRUE)</f>
        <v>#N/A</v>
      </c>
      <c r="T68" s="33" t="e">
        <f>VLOOKUP(H68,'Emssions Factors'!$F$6:$M$18,4,TRUE)</f>
        <v>#N/A</v>
      </c>
      <c r="U68" s="33" t="e">
        <f>VLOOKUP(H68,'Emssions Factors'!$F$6:$M$18,5,TRUE)</f>
        <v>#N/A</v>
      </c>
      <c r="V68" s="33" t="e">
        <f>VLOOKUP(H68,'Emssions Factors'!$F$6:$M$18,6,TRUE)</f>
        <v>#N/A</v>
      </c>
      <c r="W68" s="33" t="e">
        <f>VLOOKUP(H68,'Emssions Factors'!$F$6:$M$18,7,TRUE)</f>
        <v>#N/A</v>
      </c>
      <c r="X68" s="33" t="e">
        <f>VLOOKUP(H68,'Emssions Factors'!$F$6:$M$18,8,TRUE)</f>
        <v>#N/A</v>
      </c>
    </row>
    <row r="69" spans="2:24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2"/>
        <v>00</v>
      </c>
      <c r="I69" s="16">
        <f t="shared" si="3"/>
        <v>0</v>
      </c>
      <c r="J69" s="60" t="e">
        <f t="shared" si="4"/>
        <v>#N/A</v>
      </c>
      <c r="K69" s="34" t="e">
        <f t="shared" si="5"/>
        <v>#N/A</v>
      </c>
      <c r="L69" s="34" t="e">
        <f t="shared" si="6"/>
        <v>#N/A</v>
      </c>
      <c r="M69" s="34" t="e">
        <f t="shared" si="7"/>
        <v>#N/A</v>
      </c>
      <c r="N69" s="34" t="e">
        <f t="shared" si="8"/>
        <v>#N/A</v>
      </c>
      <c r="O69" s="34" t="e">
        <f t="shared" si="9"/>
        <v>#N/A</v>
      </c>
      <c r="P69" s="34" t="e">
        <f t="shared" si="10"/>
        <v>#N/A</v>
      </c>
      <c r="R69" s="33" t="e">
        <f>VLOOKUP(H69,'Emssions Factors'!$F$6:$M$18,2,TRUE)</f>
        <v>#N/A</v>
      </c>
      <c r="S69" s="33" t="e">
        <f>VLOOKUP(H69,'Emssions Factors'!$F$6:$M$18,3,TRUE)</f>
        <v>#N/A</v>
      </c>
      <c r="T69" s="33" t="e">
        <f>VLOOKUP(H69,'Emssions Factors'!$F$6:$M$18,4,TRUE)</f>
        <v>#N/A</v>
      </c>
      <c r="U69" s="33" t="e">
        <f>VLOOKUP(H69,'Emssions Factors'!$F$6:$M$18,5,TRUE)</f>
        <v>#N/A</v>
      </c>
      <c r="V69" s="33" t="e">
        <f>VLOOKUP(H69,'Emssions Factors'!$F$6:$M$18,6,TRUE)</f>
        <v>#N/A</v>
      </c>
      <c r="W69" s="33" t="e">
        <f>VLOOKUP(H69,'Emssions Factors'!$F$6:$M$18,7,TRUE)</f>
        <v>#N/A</v>
      </c>
      <c r="X69" s="33" t="e">
        <f>VLOOKUP(H69,'Emssions Factors'!$F$6:$M$18,8,TRUE)</f>
        <v>#N/A</v>
      </c>
    </row>
    <row r="70" spans="2:24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2"/>
        <v>00</v>
      </c>
      <c r="I70" s="16">
        <f t="shared" si="3"/>
        <v>0</v>
      </c>
      <c r="J70" s="60" t="e">
        <f t="shared" si="4"/>
        <v>#N/A</v>
      </c>
      <c r="K70" s="34" t="e">
        <f t="shared" si="5"/>
        <v>#N/A</v>
      </c>
      <c r="L70" s="34" t="e">
        <f t="shared" si="6"/>
        <v>#N/A</v>
      </c>
      <c r="M70" s="34" t="e">
        <f t="shared" si="7"/>
        <v>#N/A</v>
      </c>
      <c r="N70" s="34" t="e">
        <f t="shared" si="8"/>
        <v>#N/A</v>
      </c>
      <c r="O70" s="34" t="e">
        <f t="shared" si="9"/>
        <v>#N/A</v>
      </c>
      <c r="P70" s="34" t="e">
        <f t="shared" si="10"/>
        <v>#N/A</v>
      </c>
      <c r="R70" s="33" t="e">
        <f>VLOOKUP(H70,'Emssions Factors'!$F$6:$M$18,2,TRUE)</f>
        <v>#N/A</v>
      </c>
      <c r="S70" s="33" t="e">
        <f>VLOOKUP(H70,'Emssions Factors'!$F$6:$M$18,3,TRUE)</f>
        <v>#N/A</v>
      </c>
      <c r="T70" s="33" t="e">
        <f>VLOOKUP(H70,'Emssions Factors'!$F$6:$M$18,4,TRUE)</f>
        <v>#N/A</v>
      </c>
      <c r="U70" s="33" t="e">
        <f>VLOOKUP(H70,'Emssions Factors'!$F$6:$M$18,5,TRUE)</f>
        <v>#N/A</v>
      </c>
      <c r="V70" s="33" t="e">
        <f>VLOOKUP(H70,'Emssions Factors'!$F$6:$M$18,6,TRUE)</f>
        <v>#N/A</v>
      </c>
      <c r="W70" s="33" t="e">
        <f>VLOOKUP(H70,'Emssions Factors'!$F$6:$M$18,7,TRUE)</f>
        <v>#N/A</v>
      </c>
      <c r="X70" s="33" t="e">
        <f>VLOOKUP(H70,'Emssions Factors'!$F$6:$M$18,8,TRUE)</f>
        <v>#N/A</v>
      </c>
    </row>
    <row r="71" spans="2:24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2"/>
        <v>00</v>
      </c>
      <c r="I71" s="16">
        <f t="shared" si="3"/>
        <v>0</v>
      </c>
      <c r="J71" s="60" t="e">
        <f t="shared" si="4"/>
        <v>#N/A</v>
      </c>
      <c r="K71" s="34" t="e">
        <f t="shared" si="5"/>
        <v>#N/A</v>
      </c>
      <c r="L71" s="34" t="e">
        <f t="shared" si="6"/>
        <v>#N/A</v>
      </c>
      <c r="M71" s="34" t="e">
        <f t="shared" si="7"/>
        <v>#N/A</v>
      </c>
      <c r="N71" s="34" t="e">
        <f t="shared" si="8"/>
        <v>#N/A</v>
      </c>
      <c r="O71" s="34" t="e">
        <f t="shared" si="9"/>
        <v>#N/A</v>
      </c>
      <c r="P71" s="34" t="e">
        <f t="shared" si="10"/>
        <v>#N/A</v>
      </c>
      <c r="R71" s="33" t="e">
        <f>VLOOKUP(H71,'Emssions Factors'!$F$6:$M$18,2,TRUE)</f>
        <v>#N/A</v>
      </c>
      <c r="S71" s="33" t="e">
        <f>VLOOKUP(H71,'Emssions Factors'!$F$6:$M$18,3,TRUE)</f>
        <v>#N/A</v>
      </c>
      <c r="T71" s="33" t="e">
        <f>VLOOKUP(H71,'Emssions Factors'!$F$6:$M$18,4,TRUE)</f>
        <v>#N/A</v>
      </c>
      <c r="U71" s="33" t="e">
        <f>VLOOKUP(H71,'Emssions Factors'!$F$6:$M$18,5,TRUE)</f>
        <v>#N/A</v>
      </c>
      <c r="V71" s="33" t="e">
        <f>VLOOKUP(H71,'Emssions Factors'!$F$6:$M$18,6,TRUE)</f>
        <v>#N/A</v>
      </c>
      <c r="W71" s="33" t="e">
        <f>VLOOKUP(H71,'Emssions Factors'!$F$6:$M$18,7,TRUE)</f>
        <v>#N/A</v>
      </c>
      <c r="X71" s="33" t="e">
        <f>VLOOKUP(H71,'Emssions Factors'!$F$6:$M$18,8,TRUE)</f>
        <v>#N/A</v>
      </c>
    </row>
    <row r="72" spans="2:24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ref="H72:H124" si="11">D72&amp;E72</f>
        <v>00</v>
      </c>
      <c r="I72" s="16">
        <f t="shared" ref="I72:I124" si="12">F72*365*0.8</f>
        <v>0</v>
      </c>
      <c r="J72" s="60" t="e">
        <f t="shared" ref="J72:J124" si="13">$I72*R72</f>
        <v>#N/A</v>
      </c>
      <c r="K72" s="34" t="e">
        <f t="shared" ref="K72:K124" si="14">$I72*S72</f>
        <v>#N/A</v>
      </c>
      <c r="L72" s="34" t="e">
        <f t="shared" ref="L72:L124" si="15">$I72*T72</f>
        <v>#N/A</v>
      </c>
      <c r="M72" s="34" t="e">
        <f t="shared" ref="M72:M124" si="16">$I72*U72</f>
        <v>#N/A</v>
      </c>
      <c r="N72" s="34" t="e">
        <f t="shared" ref="N72:N124" si="17">$I72*V72</f>
        <v>#N/A</v>
      </c>
      <c r="O72" s="34" t="e">
        <f t="shared" ref="O72:O124" si="18">$I72*W72</f>
        <v>#N/A</v>
      </c>
      <c r="P72" s="34" t="e">
        <f t="shared" ref="P72:P124" si="19">$I72*X72</f>
        <v>#N/A</v>
      </c>
      <c r="R72" s="33" t="e">
        <f>VLOOKUP(H72,'Emssions Factors'!$F$6:$M$18,2,TRUE)</f>
        <v>#N/A</v>
      </c>
      <c r="S72" s="33" t="e">
        <f>VLOOKUP(H72,'Emssions Factors'!$F$6:$M$18,3,TRUE)</f>
        <v>#N/A</v>
      </c>
      <c r="T72" s="33" t="e">
        <f>VLOOKUP(H72,'Emssions Factors'!$F$6:$M$18,4,TRUE)</f>
        <v>#N/A</v>
      </c>
      <c r="U72" s="33" t="e">
        <f>VLOOKUP(H72,'Emssions Factors'!$F$6:$M$18,5,TRUE)</f>
        <v>#N/A</v>
      </c>
      <c r="V72" s="33" t="e">
        <f>VLOOKUP(H72,'Emssions Factors'!$F$6:$M$18,6,TRUE)</f>
        <v>#N/A</v>
      </c>
      <c r="W72" s="33" t="e">
        <f>VLOOKUP(H72,'Emssions Factors'!$F$6:$M$18,7,TRUE)</f>
        <v>#N/A</v>
      </c>
      <c r="X72" s="33" t="e">
        <f>VLOOKUP(H72,'Emssions Factors'!$F$6:$M$18,8,TRUE)</f>
        <v>#N/A</v>
      </c>
    </row>
    <row r="73" spans="2:24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1"/>
        <v>00</v>
      </c>
      <c r="I73" s="16">
        <f t="shared" si="12"/>
        <v>0</v>
      </c>
      <c r="J73" s="60" t="e">
        <f t="shared" si="13"/>
        <v>#N/A</v>
      </c>
      <c r="K73" s="34" t="e">
        <f t="shared" si="14"/>
        <v>#N/A</v>
      </c>
      <c r="L73" s="34" t="e">
        <f t="shared" si="15"/>
        <v>#N/A</v>
      </c>
      <c r="M73" s="34" t="e">
        <f t="shared" si="16"/>
        <v>#N/A</v>
      </c>
      <c r="N73" s="34" t="e">
        <f t="shared" si="17"/>
        <v>#N/A</v>
      </c>
      <c r="O73" s="34" t="e">
        <f t="shared" si="18"/>
        <v>#N/A</v>
      </c>
      <c r="P73" s="34" t="e">
        <f t="shared" si="19"/>
        <v>#N/A</v>
      </c>
      <c r="R73" s="33" t="e">
        <f>VLOOKUP(H73,'Emssions Factors'!$F$6:$M$18,2,TRUE)</f>
        <v>#N/A</v>
      </c>
      <c r="S73" s="33" t="e">
        <f>VLOOKUP(H73,'Emssions Factors'!$F$6:$M$18,3,TRUE)</f>
        <v>#N/A</v>
      </c>
      <c r="T73" s="33" t="e">
        <f>VLOOKUP(H73,'Emssions Factors'!$F$6:$M$18,4,TRUE)</f>
        <v>#N/A</v>
      </c>
      <c r="U73" s="33" t="e">
        <f>VLOOKUP(H73,'Emssions Factors'!$F$6:$M$18,5,TRUE)</f>
        <v>#N/A</v>
      </c>
      <c r="V73" s="33" t="e">
        <f>VLOOKUP(H73,'Emssions Factors'!$F$6:$M$18,6,TRUE)</f>
        <v>#N/A</v>
      </c>
      <c r="W73" s="33" t="e">
        <f>VLOOKUP(H73,'Emssions Factors'!$F$6:$M$18,7,TRUE)</f>
        <v>#N/A</v>
      </c>
      <c r="X73" s="33" t="e">
        <f>VLOOKUP(H73,'Emssions Factors'!$F$6:$M$18,8,TRUE)</f>
        <v>#N/A</v>
      </c>
    </row>
    <row r="74" spans="2:24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1"/>
        <v>00</v>
      </c>
      <c r="I74" s="16">
        <f t="shared" si="12"/>
        <v>0</v>
      </c>
      <c r="J74" s="60" t="e">
        <f t="shared" si="13"/>
        <v>#N/A</v>
      </c>
      <c r="K74" s="34" t="e">
        <f t="shared" si="14"/>
        <v>#N/A</v>
      </c>
      <c r="L74" s="34" t="e">
        <f t="shared" si="15"/>
        <v>#N/A</v>
      </c>
      <c r="M74" s="34" t="e">
        <f t="shared" si="16"/>
        <v>#N/A</v>
      </c>
      <c r="N74" s="34" t="e">
        <f t="shared" si="17"/>
        <v>#N/A</v>
      </c>
      <c r="O74" s="34" t="e">
        <f t="shared" si="18"/>
        <v>#N/A</v>
      </c>
      <c r="P74" s="34" t="e">
        <f t="shared" si="19"/>
        <v>#N/A</v>
      </c>
      <c r="R74" s="33" t="e">
        <f>VLOOKUP(H74,'Emssions Factors'!$F$6:$M$18,2,TRUE)</f>
        <v>#N/A</v>
      </c>
      <c r="S74" s="33" t="e">
        <f>VLOOKUP(H74,'Emssions Factors'!$F$6:$M$18,3,TRUE)</f>
        <v>#N/A</v>
      </c>
      <c r="T74" s="33" t="e">
        <f>VLOOKUP(H74,'Emssions Factors'!$F$6:$M$18,4,TRUE)</f>
        <v>#N/A</v>
      </c>
      <c r="U74" s="33" t="e">
        <f>VLOOKUP(H74,'Emssions Factors'!$F$6:$M$18,5,TRUE)</f>
        <v>#N/A</v>
      </c>
      <c r="V74" s="33" t="e">
        <f>VLOOKUP(H74,'Emssions Factors'!$F$6:$M$18,6,TRUE)</f>
        <v>#N/A</v>
      </c>
      <c r="W74" s="33" t="e">
        <f>VLOOKUP(H74,'Emssions Factors'!$F$6:$M$18,7,TRUE)</f>
        <v>#N/A</v>
      </c>
      <c r="X74" s="33" t="e">
        <f>VLOOKUP(H74,'Emssions Factors'!$F$6:$M$18,8,TRUE)</f>
        <v>#N/A</v>
      </c>
    </row>
    <row r="75" spans="2:24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1"/>
        <v>00</v>
      </c>
      <c r="I75" s="16">
        <f t="shared" si="12"/>
        <v>0</v>
      </c>
      <c r="J75" s="60" t="e">
        <f t="shared" si="13"/>
        <v>#N/A</v>
      </c>
      <c r="K75" s="34" t="e">
        <f t="shared" si="14"/>
        <v>#N/A</v>
      </c>
      <c r="L75" s="34" t="e">
        <f t="shared" si="15"/>
        <v>#N/A</v>
      </c>
      <c r="M75" s="34" t="e">
        <f t="shared" si="16"/>
        <v>#N/A</v>
      </c>
      <c r="N75" s="34" t="e">
        <f t="shared" si="17"/>
        <v>#N/A</v>
      </c>
      <c r="O75" s="34" t="e">
        <f t="shared" si="18"/>
        <v>#N/A</v>
      </c>
      <c r="P75" s="34" t="e">
        <f t="shared" si="19"/>
        <v>#N/A</v>
      </c>
      <c r="R75" s="33" t="e">
        <f>VLOOKUP(H75,'Emssions Factors'!$F$6:$M$18,2,TRUE)</f>
        <v>#N/A</v>
      </c>
      <c r="S75" s="33" t="e">
        <f>VLOOKUP(H75,'Emssions Factors'!$F$6:$M$18,3,TRUE)</f>
        <v>#N/A</v>
      </c>
      <c r="T75" s="33" t="e">
        <f>VLOOKUP(H75,'Emssions Factors'!$F$6:$M$18,4,TRUE)</f>
        <v>#N/A</v>
      </c>
      <c r="U75" s="33" t="e">
        <f>VLOOKUP(H75,'Emssions Factors'!$F$6:$M$18,5,TRUE)</f>
        <v>#N/A</v>
      </c>
      <c r="V75" s="33" t="e">
        <f>VLOOKUP(H75,'Emssions Factors'!$F$6:$M$18,6,TRUE)</f>
        <v>#N/A</v>
      </c>
      <c r="W75" s="33" t="e">
        <f>VLOOKUP(H75,'Emssions Factors'!$F$6:$M$18,7,TRUE)</f>
        <v>#N/A</v>
      </c>
      <c r="X75" s="33" t="e">
        <f>VLOOKUP(H75,'Emssions Factors'!$F$6:$M$18,8,TRUE)</f>
        <v>#N/A</v>
      </c>
    </row>
    <row r="76" spans="2:24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1"/>
        <v>00</v>
      </c>
      <c r="I76" s="16">
        <f t="shared" si="12"/>
        <v>0</v>
      </c>
      <c r="J76" s="60" t="e">
        <f t="shared" si="13"/>
        <v>#N/A</v>
      </c>
      <c r="K76" s="34" t="e">
        <f t="shared" si="14"/>
        <v>#N/A</v>
      </c>
      <c r="L76" s="34" t="e">
        <f t="shared" si="15"/>
        <v>#N/A</v>
      </c>
      <c r="M76" s="34" t="e">
        <f t="shared" si="16"/>
        <v>#N/A</v>
      </c>
      <c r="N76" s="34" t="e">
        <f t="shared" si="17"/>
        <v>#N/A</v>
      </c>
      <c r="O76" s="34" t="e">
        <f t="shared" si="18"/>
        <v>#N/A</v>
      </c>
      <c r="P76" s="34" t="e">
        <f t="shared" si="19"/>
        <v>#N/A</v>
      </c>
      <c r="R76" s="33" t="e">
        <f>VLOOKUP(H76,'Emssions Factors'!$F$6:$M$18,2,TRUE)</f>
        <v>#N/A</v>
      </c>
      <c r="S76" s="33" t="e">
        <f>VLOOKUP(H76,'Emssions Factors'!$F$6:$M$18,3,TRUE)</f>
        <v>#N/A</v>
      </c>
      <c r="T76" s="33" t="e">
        <f>VLOOKUP(H76,'Emssions Factors'!$F$6:$M$18,4,TRUE)</f>
        <v>#N/A</v>
      </c>
      <c r="U76" s="33" t="e">
        <f>VLOOKUP(H76,'Emssions Factors'!$F$6:$M$18,5,TRUE)</f>
        <v>#N/A</v>
      </c>
      <c r="V76" s="33" t="e">
        <f>VLOOKUP(H76,'Emssions Factors'!$F$6:$M$18,6,TRUE)</f>
        <v>#N/A</v>
      </c>
      <c r="W76" s="33" t="e">
        <f>VLOOKUP(H76,'Emssions Factors'!$F$6:$M$18,7,TRUE)</f>
        <v>#N/A</v>
      </c>
      <c r="X76" s="33" t="e">
        <f>VLOOKUP(H76,'Emssions Factors'!$F$6:$M$18,8,TRUE)</f>
        <v>#N/A</v>
      </c>
    </row>
    <row r="77" spans="2:24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1"/>
        <v>00</v>
      </c>
      <c r="I77" s="16">
        <f t="shared" si="12"/>
        <v>0</v>
      </c>
      <c r="J77" s="60" t="e">
        <f t="shared" si="13"/>
        <v>#N/A</v>
      </c>
      <c r="K77" s="34" t="e">
        <f t="shared" si="14"/>
        <v>#N/A</v>
      </c>
      <c r="L77" s="34" t="e">
        <f t="shared" si="15"/>
        <v>#N/A</v>
      </c>
      <c r="M77" s="34" t="e">
        <f t="shared" si="16"/>
        <v>#N/A</v>
      </c>
      <c r="N77" s="34" t="e">
        <f t="shared" si="17"/>
        <v>#N/A</v>
      </c>
      <c r="O77" s="34" t="e">
        <f t="shared" si="18"/>
        <v>#N/A</v>
      </c>
      <c r="P77" s="34" t="e">
        <f t="shared" si="19"/>
        <v>#N/A</v>
      </c>
      <c r="R77" s="33" t="e">
        <f>VLOOKUP(H77,'Emssions Factors'!$F$6:$M$18,2,TRUE)</f>
        <v>#N/A</v>
      </c>
      <c r="S77" s="33" t="e">
        <f>VLOOKUP(H77,'Emssions Factors'!$F$6:$M$18,3,TRUE)</f>
        <v>#N/A</v>
      </c>
      <c r="T77" s="33" t="e">
        <f>VLOOKUP(H77,'Emssions Factors'!$F$6:$M$18,4,TRUE)</f>
        <v>#N/A</v>
      </c>
      <c r="U77" s="33" t="e">
        <f>VLOOKUP(H77,'Emssions Factors'!$F$6:$M$18,5,TRUE)</f>
        <v>#N/A</v>
      </c>
      <c r="V77" s="33" t="e">
        <f>VLOOKUP(H77,'Emssions Factors'!$F$6:$M$18,6,TRUE)</f>
        <v>#N/A</v>
      </c>
      <c r="W77" s="33" t="e">
        <f>VLOOKUP(H77,'Emssions Factors'!$F$6:$M$18,7,TRUE)</f>
        <v>#N/A</v>
      </c>
      <c r="X77" s="33" t="e">
        <f>VLOOKUP(H77,'Emssions Factors'!$F$6:$M$18,8,TRUE)</f>
        <v>#N/A</v>
      </c>
    </row>
    <row r="78" spans="2:24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1"/>
        <v>00</v>
      </c>
      <c r="I78" s="16">
        <f t="shared" si="12"/>
        <v>0</v>
      </c>
      <c r="J78" s="60" t="e">
        <f t="shared" si="13"/>
        <v>#N/A</v>
      </c>
      <c r="K78" s="34" t="e">
        <f t="shared" si="14"/>
        <v>#N/A</v>
      </c>
      <c r="L78" s="34" t="e">
        <f t="shared" si="15"/>
        <v>#N/A</v>
      </c>
      <c r="M78" s="34" t="e">
        <f t="shared" si="16"/>
        <v>#N/A</v>
      </c>
      <c r="N78" s="34" t="e">
        <f t="shared" si="17"/>
        <v>#N/A</v>
      </c>
      <c r="O78" s="34" t="e">
        <f t="shared" si="18"/>
        <v>#N/A</v>
      </c>
      <c r="P78" s="34" t="e">
        <f t="shared" si="19"/>
        <v>#N/A</v>
      </c>
      <c r="R78" s="33" t="e">
        <f>VLOOKUP(H78,'Emssions Factors'!$F$6:$M$18,2,TRUE)</f>
        <v>#N/A</v>
      </c>
      <c r="S78" s="33" t="e">
        <f>VLOOKUP(H78,'Emssions Factors'!$F$6:$M$18,3,TRUE)</f>
        <v>#N/A</v>
      </c>
      <c r="T78" s="33" t="e">
        <f>VLOOKUP(H78,'Emssions Factors'!$F$6:$M$18,4,TRUE)</f>
        <v>#N/A</v>
      </c>
      <c r="U78" s="33" t="e">
        <f>VLOOKUP(H78,'Emssions Factors'!$F$6:$M$18,5,TRUE)</f>
        <v>#N/A</v>
      </c>
      <c r="V78" s="33" t="e">
        <f>VLOOKUP(H78,'Emssions Factors'!$F$6:$M$18,6,TRUE)</f>
        <v>#N/A</v>
      </c>
      <c r="W78" s="33" t="e">
        <f>VLOOKUP(H78,'Emssions Factors'!$F$6:$M$18,7,TRUE)</f>
        <v>#N/A</v>
      </c>
      <c r="X78" s="33" t="e">
        <f>VLOOKUP(H78,'Emssions Factors'!$F$6:$M$18,8,TRUE)</f>
        <v>#N/A</v>
      </c>
    </row>
    <row r="79" spans="2:24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1"/>
        <v>00</v>
      </c>
      <c r="I79" s="16">
        <f t="shared" si="12"/>
        <v>0</v>
      </c>
      <c r="J79" s="60" t="e">
        <f t="shared" si="13"/>
        <v>#N/A</v>
      </c>
      <c r="K79" s="34" t="e">
        <f t="shared" si="14"/>
        <v>#N/A</v>
      </c>
      <c r="L79" s="34" t="e">
        <f t="shared" si="15"/>
        <v>#N/A</v>
      </c>
      <c r="M79" s="34" t="e">
        <f t="shared" si="16"/>
        <v>#N/A</v>
      </c>
      <c r="N79" s="34" t="e">
        <f t="shared" si="17"/>
        <v>#N/A</v>
      </c>
      <c r="O79" s="34" t="e">
        <f t="shared" si="18"/>
        <v>#N/A</v>
      </c>
      <c r="P79" s="34" t="e">
        <f t="shared" si="19"/>
        <v>#N/A</v>
      </c>
      <c r="R79" s="33" t="e">
        <f>VLOOKUP(H79,'Emssions Factors'!$F$6:$M$18,2,TRUE)</f>
        <v>#N/A</v>
      </c>
      <c r="S79" s="33" t="e">
        <f>VLOOKUP(H79,'Emssions Factors'!$F$6:$M$18,3,TRUE)</f>
        <v>#N/A</v>
      </c>
      <c r="T79" s="33" t="e">
        <f>VLOOKUP(H79,'Emssions Factors'!$F$6:$M$18,4,TRUE)</f>
        <v>#N/A</v>
      </c>
      <c r="U79" s="33" t="e">
        <f>VLOOKUP(H79,'Emssions Factors'!$F$6:$M$18,5,TRUE)</f>
        <v>#N/A</v>
      </c>
      <c r="V79" s="33" t="e">
        <f>VLOOKUP(H79,'Emssions Factors'!$F$6:$M$18,6,TRUE)</f>
        <v>#N/A</v>
      </c>
      <c r="W79" s="33" t="e">
        <f>VLOOKUP(H79,'Emssions Factors'!$F$6:$M$18,7,TRUE)</f>
        <v>#N/A</v>
      </c>
      <c r="X79" s="33" t="e">
        <f>VLOOKUP(H79,'Emssions Factors'!$F$6:$M$18,8,TRUE)</f>
        <v>#N/A</v>
      </c>
    </row>
    <row r="80" spans="2:24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1"/>
        <v>00</v>
      </c>
      <c r="I80" s="16">
        <f t="shared" si="12"/>
        <v>0</v>
      </c>
      <c r="J80" s="60" t="e">
        <f t="shared" si="13"/>
        <v>#N/A</v>
      </c>
      <c r="K80" s="34" t="e">
        <f t="shared" si="14"/>
        <v>#N/A</v>
      </c>
      <c r="L80" s="34" t="e">
        <f t="shared" si="15"/>
        <v>#N/A</v>
      </c>
      <c r="M80" s="34" t="e">
        <f t="shared" si="16"/>
        <v>#N/A</v>
      </c>
      <c r="N80" s="34" t="e">
        <f t="shared" si="17"/>
        <v>#N/A</v>
      </c>
      <c r="O80" s="34" t="e">
        <f t="shared" si="18"/>
        <v>#N/A</v>
      </c>
      <c r="P80" s="34" t="e">
        <f t="shared" si="19"/>
        <v>#N/A</v>
      </c>
      <c r="R80" s="33" t="e">
        <f>VLOOKUP(H80,'Emssions Factors'!$F$6:$M$18,2,TRUE)</f>
        <v>#N/A</v>
      </c>
      <c r="S80" s="33" t="e">
        <f>VLOOKUP(H80,'Emssions Factors'!$F$6:$M$18,3,TRUE)</f>
        <v>#N/A</v>
      </c>
      <c r="T80" s="33" t="e">
        <f>VLOOKUP(H80,'Emssions Factors'!$F$6:$M$18,4,TRUE)</f>
        <v>#N/A</v>
      </c>
      <c r="U80" s="33" t="e">
        <f>VLOOKUP(H80,'Emssions Factors'!$F$6:$M$18,5,TRUE)</f>
        <v>#N/A</v>
      </c>
      <c r="V80" s="33" t="e">
        <f>VLOOKUP(H80,'Emssions Factors'!$F$6:$M$18,6,TRUE)</f>
        <v>#N/A</v>
      </c>
      <c r="W80" s="33" t="e">
        <f>VLOOKUP(H80,'Emssions Factors'!$F$6:$M$18,7,TRUE)</f>
        <v>#N/A</v>
      </c>
      <c r="X80" s="33" t="e">
        <f>VLOOKUP(H80,'Emssions Factors'!$F$6:$M$18,8,TRUE)</f>
        <v>#N/A</v>
      </c>
    </row>
    <row r="81" spans="2:24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1"/>
        <v>00</v>
      </c>
      <c r="I81" s="16">
        <f t="shared" si="12"/>
        <v>0</v>
      </c>
      <c r="J81" s="60" t="e">
        <f t="shared" si="13"/>
        <v>#N/A</v>
      </c>
      <c r="K81" s="34" t="e">
        <f t="shared" si="14"/>
        <v>#N/A</v>
      </c>
      <c r="L81" s="34" t="e">
        <f t="shared" si="15"/>
        <v>#N/A</v>
      </c>
      <c r="M81" s="34" t="e">
        <f t="shared" si="16"/>
        <v>#N/A</v>
      </c>
      <c r="N81" s="34" t="e">
        <f t="shared" si="17"/>
        <v>#N/A</v>
      </c>
      <c r="O81" s="34" t="e">
        <f t="shared" si="18"/>
        <v>#N/A</v>
      </c>
      <c r="P81" s="34" t="e">
        <f t="shared" si="19"/>
        <v>#N/A</v>
      </c>
      <c r="R81" s="33" t="e">
        <f>VLOOKUP(H81,'Emssions Factors'!$F$6:$M$18,2,TRUE)</f>
        <v>#N/A</v>
      </c>
      <c r="S81" s="33" t="e">
        <f>VLOOKUP(H81,'Emssions Factors'!$F$6:$M$18,3,TRUE)</f>
        <v>#N/A</v>
      </c>
      <c r="T81" s="33" t="e">
        <f>VLOOKUP(H81,'Emssions Factors'!$F$6:$M$18,4,TRUE)</f>
        <v>#N/A</v>
      </c>
      <c r="U81" s="33" t="e">
        <f>VLOOKUP(H81,'Emssions Factors'!$F$6:$M$18,5,TRUE)</f>
        <v>#N/A</v>
      </c>
      <c r="V81" s="33" t="e">
        <f>VLOOKUP(H81,'Emssions Factors'!$F$6:$M$18,6,TRUE)</f>
        <v>#N/A</v>
      </c>
      <c r="W81" s="33" t="e">
        <f>VLOOKUP(H81,'Emssions Factors'!$F$6:$M$18,7,TRUE)</f>
        <v>#N/A</v>
      </c>
      <c r="X81" s="33" t="e">
        <f>VLOOKUP(H81,'Emssions Factors'!$F$6:$M$18,8,TRUE)</f>
        <v>#N/A</v>
      </c>
    </row>
    <row r="82" spans="2:24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1"/>
        <v>00</v>
      </c>
      <c r="I82" s="16">
        <f t="shared" si="12"/>
        <v>0</v>
      </c>
      <c r="J82" s="60" t="e">
        <f t="shared" si="13"/>
        <v>#N/A</v>
      </c>
      <c r="K82" s="34" t="e">
        <f t="shared" si="14"/>
        <v>#N/A</v>
      </c>
      <c r="L82" s="34" t="e">
        <f t="shared" si="15"/>
        <v>#N/A</v>
      </c>
      <c r="M82" s="34" t="e">
        <f t="shared" si="16"/>
        <v>#N/A</v>
      </c>
      <c r="N82" s="34" t="e">
        <f t="shared" si="17"/>
        <v>#N/A</v>
      </c>
      <c r="O82" s="34" t="e">
        <f t="shared" si="18"/>
        <v>#N/A</v>
      </c>
      <c r="P82" s="34" t="e">
        <f t="shared" si="19"/>
        <v>#N/A</v>
      </c>
      <c r="R82" s="33" t="e">
        <f>VLOOKUP(H82,'Emssions Factors'!$F$6:$M$18,2,TRUE)</f>
        <v>#N/A</v>
      </c>
      <c r="S82" s="33" t="e">
        <f>VLOOKUP(H82,'Emssions Factors'!$F$6:$M$18,3,TRUE)</f>
        <v>#N/A</v>
      </c>
      <c r="T82" s="33" t="e">
        <f>VLOOKUP(H82,'Emssions Factors'!$F$6:$M$18,4,TRUE)</f>
        <v>#N/A</v>
      </c>
      <c r="U82" s="33" t="e">
        <f>VLOOKUP(H82,'Emssions Factors'!$F$6:$M$18,5,TRUE)</f>
        <v>#N/A</v>
      </c>
      <c r="V82" s="33" t="e">
        <f>VLOOKUP(H82,'Emssions Factors'!$F$6:$M$18,6,TRUE)</f>
        <v>#N/A</v>
      </c>
      <c r="W82" s="33" t="e">
        <f>VLOOKUP(H82,'Emssions Factors'!$F$6:$M$18,7,TRUE)</f>
        <v>#N/A</v>
      </c>
      <c r="X82" s="33" t="e">
        <f>VLOOKUP(H82,'Emssions Factors'!$F$6:$M$18,8,TRUE)</f>
        <v>#N/A</v>
      </c>
    </row>
    <row r="83" spans="2:24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1"/>
        <v>00</v>
      </c>
      <c r="I83" s="16">
        <f t="shared" si="12"/>
        <v>0</v>
      </c>
      <c r="J83" s="60" t="e">
        <f t="shared" si="13"/>
        <v>#N/A</v>
      </c>
      <c r="K83" s="34" t="e">
        <f t="shared" si="14"/>
        <v>#N/A</v>
      </c>
      <c r="L83" s="34" t="e">
        <f t="shared" si="15"/>
        <v>#N/A</v>
      </c>
      <c r="M83" s="34" t="e">
        <f t="shared" si="16"/>
        <v>#N/A</v>
      </c>
      <c r="N83" s="34" t="e">
        <f t="shared" si="17"/>
        <v>#N/A</v>
      </c>
      <c r="O83" s="34" t="e">
        <f t="shared" si="18"/>
        <v>#N/A</v>
      </c>
      <c r="P83" s="34" t="e">
        <f t="shared" si="19"/>
        <v>#N/A</v>
      </c>
      <c r="R83" s="33" t="e">
        <f>VLOOKUP(H83,'Emssions Factors'!$F$6:$M$18,2,TRUE)</f>
        <v>#N/A</v>
      </c>
      <c r="S83" s="33" t="e">
        <f>VLOOKUP(H83,'Emssions Factors'!$F$6:$M$18,3,TRUE)</f>
        <v>#N/A</v>
      </c>
      <c r="T83" s="33" t="e">
        <f>VLOOKUP(H83,'Emssions Factors'!$F$6:$M$18,4,TRUE)</f>
        <v>#N/A</v>
      </c>
      <c r="U83" s="33" t="e">
        <f>VLOOKUP(H83,'Emssions Factors'!$F$6:$M$18,5,TRUE)</f>
        <v>#N/A</v>
      </c>
      <c r="V83" s="33" t="e">
        <f>VLOOKUP(H83,'Emssions Factors'!$F$6:$M$18,6,TRUE)</f>
        <v>#N/A</v>
      </c>
      <c r="W83" s="33" t="e">
        <f>VLOOKUP(H83,'Emssions Factors'!$F$6:$M$18,7,TRUE)</f>
        <v>#N/A</v>
      </c>
      <c r="X83" s="33" t="e">
        <f>VLOOKUP(H83,'Emssions Factors'!$F$6:$M$18,8,TRUE)</f>
        <v>#N/A</v>
      </c>
    </row>
    <row r="84" spans="2:24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1"/>
        <v>00</v>
      </c>
      <c r="I84" s="16">
        <f t="shared" si="12"/>
        <v>0</v>
      </c>
      <c r="J84" s="60" t="e">
        <f t="shared" si="13"/>
        <v>#N/A</v>
      </c>
      <c r="K84" s="34" t="e">
        <f t="shared" si="14"/>
        <v>#N/A</v>
      </c>
      <c r="L84" s="34" t="e">
        <f t="shared" si="15"/>
        <v>#N/A</v>
      </c>
      <c r="M84" s="34" t="e">
        <f t="shared" si="16"/>
        <v>#N/A</v>
      </c>
      <c r="N84" s="34" t="e">
        <f t="shared" si="17"/>
        <v>#N/A</v>
      </c>
      <c r="O84" s="34" t="e">
        <f t="shared" si="18"/>
        <v>#N/A</v>
      </c>
      <c r="P84" s="34" t="e">
        <f t="shared" si="19"/>
        <v>#N/A</v>
      </c>
      <c r="R84" s="33" t="e">
        <f>VLOOKUP(H84,'Emssions Factors'!$F$6:$M$18,2,TRUE)</f>
        <v>#N/A</v>
      </c>
      <c r="S84" s="33" t="e">
        <f>VLOOKUP(H84,'Emssions Factors'!$F$6:$M$18,3,TRUE)</f>
        <v>#N/A</v>
      </c>
      <c r="T84" s="33" t="e">
        <f>VLOOKUP(H84,'Emssions Factors'!$F$6:$M$18,4,TRUE)</f>
        <v>#N/A</v>
      </c>
      <c r="U84" s="33" t="e">
        <f>VLOOKUP(H84,'Emssions Factors'!$F$6:$M$18,5,TRUE)</f>
        <v>#N/A</v>
      </c>
      <c r="V84" s="33" t="e">
        <f>VLOOKUP(H84,'Emssions Factors'!$F$6:$M$18,6,TRUE)</f>
        <v>#N/A</v>
      </c>
      <c r="W84" s="33" t="e">
        <f>VLOOKUP(H84,'Emssions Factors'!$F$6:$M$18,7,TRUE)</f>
        <v>#N/A</v>
      </c>
      <c r="X84" s="33" t="e">
        <f>VLOOKUP(H84,'Emssions Factors'!$F$6:$M$18,8,TRUE)</f>
        <v>#N/A</v>
      </c>
    </row>
    <row r="85" spans="2:24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1"/>
        <v>00</v>
      </c>
      <c r="I85" s="16">
        <f t="shared" si="12"/>
        <v>0</v>
      </c>
      <c r="J85" s="60" t="e">
        <f t="shared" si="13"/>
        <v>#N/A</v>
      </c>
      <c r="K85" s="34" t="e">
        <f t="shared" si="14"/>
        <v>#N/A</v>
      </c>
      <c r="L85" s="34" t="e">
        <f t="shared" si="15"/>
        <v>#N/A</v>
      </c>
      <c r="M85" s="34" t="e">
        <f t="shared" si="16"/>
        <v>#N/A</v>
      </c>
      <c r="N85" s="34" t="e">
        <f t="shared" si="17"/>
        <v>#N/A</v>
      </c>
      <c r="O85" s="34" t="e">
        <f t="shared" si="18"/>
        <v>#N/A</v>
      </c>
      <c r="P85" s="34" t="e">
        <f t="shared" si="19"/>
        <v>#N/A</v>
      </c>
      <c r="R85" s="33" t="e">
        <f>VLOOKUP(H85,'Emssions Factors'!$F$6:$M$18,2,TRUE)</f>
        <v>#N/A</v>
      </c>
      <c r="S85" s="33" t="e">
        <f>VLOOKUP(H85,'Emssions Factors'!$F$6:$M$18,3,TRUE)</f>
        <v>#N/A</v>
      </c>
      <c r="T85" s="33" t="e">
        <f>VLOOKUP(H85,'Emssions Factors'!$F$6:$M$18,4,TRUE)</f>
        <v>#N/A</v>
      </c>
      <c r="U85" s="33" t="e">
        <f>VLOOKUP(H85,'Emssions Factors'!$F$6:$M$18,5,TRUE)</f>
        <v>#N/A</v>
      </c>
      <c r="V85" s="33" t="e">
        <f>VLOOKUP(H85,'Emssions Factors'!$F$6:$M$18,6,TRUE)</f>
        <v>#N/A</v>
      </c>
      <c r="W85" s="33" t="e">
        <f>VLOOKUP(H85,'Emssions Factors'!$F$6:$M$18,7,TRUE)</f>
        <v>#N/A</v>
      </c>
      <c r="X85" s="33" t="e">
        <f>VLOOKUP(H85,'Emssions Factors'!$F$6:$M$18,8,TRUE)</f>
        <v>#N/A</v>
      </c>
    </row>
    <row r="86" spans="2:24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1"/>
        <v>00</v>
      </c>
      <c r="I86" s="16">
        <f t="shared" si="12"/>
        <v>0</v>
      </c>
      <c r="J86" s="60" t="e">
        <f t="shared" si="13"/>
        <v>#N/A</v>
      </c>
      <c r="K86" s="34" t="e">
        <f t="shared" si="14"/>
        <v>#N/A</v>
      </c>
      <c r="L86" s="34" t="e">
        <f t="shared" si="15"/>
        <v>#N/A</v>
      </c>
      <c r="M86" s="34" t="e">
        <f t="shared" si="16"/>
        <v>#N/A</v>
      </c>
      <c r="N86" s="34" t="e">
        <f t="shared" si="17"/>
        <v>#N/A</v>
      </c>
      <c r="O86" s="34" t="e">
        <f t="shared" si="18"/>
        <v>#N/A</v>
      </c>
      <c r="P86" s="34" t="e">
        <f t="shared" si="19"/>
        <v>#N/A</v>
      </c>
      <c r="R86" s="33" t="e">
        <f>VLOOKUP(H86,'Emssions Factors'!$F$6:$M$18,2,TRUE)</f>
        <v>#N/A</v>
      </c>
      <c r="S86" s="33" t="e">
        <f>VLOOKUP(H86,'Emssions Factors'!$F$6:$M$18,3,TRUE)</f>
        <v>#N/A</v>
      </c>
      <c r="T86" s="33" t="e">
        <f>VLOOKUP(H86,'Emssions Factors'!$F$6:$M$18,4,TRUE)</f>
        <v>#N/A</v>
      </c>
      <c r="U86" s="33" t="e">
        <f>VLOOKUP(H86,'Emssions Factors'!$F$6:$M$18,5,TRUE)</f>
        <v>#N/A</v>
      </c>
      <c r="V86" s="33" t="e">
        <f>VLOOKUP(H86,'Emssions Factors'!$F$6:$M$18,6,TRUE)</f>
        <v>#N/A</v>
      </c>
      <c r="W86" s="33" t="e">
        <f>VLOOKUP(H86,'Emssions Factors'!$F$6:$M$18,7,TRUE)</f>
        <v>#N/A</v>
      </c>
      <c r="X86" s="33" t="e">
        <f>VLOOKUP(H86,'Emssions Factors'!$F$6:$M$18,8,TRUE)</f>
        <v>#N/A</v>
      </c>
    </row>
    <row r="87" spans="2:24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1"/>
        <v>00</v>
      </c>
      <c r="I87" s="16">
        <f t="shared" si="12"/>
        <v>0</v>
      </c>
      <c r="J87" s="60" t="e">
        <f t="shared" si="13"/>
        <v>#N/A</v>
      </c>
      <c r="K87" s="34" t="e">
        <f t="shared" si="14"/>
        <v>#N/A</v>
      </c>
      <c r="L87" s="34" t="e">
        <f t="shared" si="15"/>
        <v>#N/A</v>
      </c>
      <c r="M87" s="34" t="e">
        <f t="shared" si="16"/>
        <v>#N/A</v>
      </c>
      <c r="N87" s="34" t="e">
        <f t="shared" si="17"/>
        <v>#N/A</v>
      </c>
      <c r="O87" s="34" t="e">
        <f t="shared" si="18"/>
        <v>#N/A</v>
      </c>
      <c r="P87" s="34" t="e">
        <f t="shared" si="19"/>
        <v>#N/A</v>
      </c>
      <c r="R87" s="33" t="e">
        <f>VLOOKUP(H87,'Emssions Factors'!$F$6:$M$18,2,TRUE)</f>
        <v>#N/A</v>
      </c>
      <c r="S87" s="33" t="e">
        <f>VLOOKUP(H87,'Emssions Factors'!$F$6:$M$18,3,TRUE)</f>
        <v>#N/A</v>
      </c>
      <c r="T87" s="33" t="e">
        <f>VLOOKUP(H87,'Emssions Factors'!$F$6:$M$18,4,TRUE)</f>
        <v>#N/A</v>
      </c>
      <c r="U87" s="33" t="e">
        <f>VLOOKUP(H87,'Emssions Factors'!$F$6:$M$18,5,TRUE)</f>
        <v>#N/A</v>
      </c>
      <c r="V87" s="33" t="e">
        <f>VLOOKUP(H87,'Emssions Factors'!$F$6:$M$18,6,TRUE)</f>
        <v>#N/A</v>
      </c>
      <c r="W87" s="33" t="e">
        <f>VLOOKUP(H87,'Emssions Factors'!$F$6:$M$18,7,TRUE)</f>
        <v>#N/A</v>
      </c>
      <c r="X87" s="33" t="e">
        <f>VLOOKUP(H87,'Emssions Factors'!$F$6:$M$18,8,TRUE)</f>
        <v>#N/A</v>
      </c>
    </row>
    <row r="88" spans="2:24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1"/>
        <v>00</v>
      </c>
      <c r="I88" s="16">
        <f t="shared" si="12"/>
        <v>0</v>
      </c>
      <c r="J88" s="60" t="e">
        <f t="shared" si="13"/>
        <v>#N/A</v>
      </c>
      <c r="K88" s="34" t="e">
        <f t="shared" si="14"/>
        <v>#N/A</v>
      </c>
      <c r="L88" s="34" t="e">
        <f t="shared" si="15"/>
        <v>#N/A</v>
      </c>
      <c r="M88" s="34" t="e">
        <f t="shared" si="16"/>
        <v>#N/A</v>
      </c>
      <c r="N88" s="34" t="e">
        <f t="shared" si="17"/>
        <v>#N/A</v>
      </c>
      <c r="O88" s="34" t="e">
        <f t="shared" si="18"/>
        <v>#N/A</v>
      </c>
      <c r="P88" s="34" t="e">
        <f t="shared" si="19"/>
        <v>#N/A</v>
      </c>
      <c r="R88" s="33" t="e">
        <f>VLOOKUP(H88,'Emssions Factors'!$F$6:$M$18,2,TRUE)</f>
        <v>#N/A</v>
      </c>
      <c r="S88" s="33" t="e">
        <f>VLOOKUP(H88,'Emssions Factors'!$F$6:$M$18,3,TRUE)</f>
        <v>#N/A</v>
      </c>
      <c r="T88" s="33" t="e">
        <f>VLOOKUP(H88,'Emssions Factors'!$F$6:$M$18,4,TRUE)</f>
        <v>#N/A</v>
      </c>
      <c r="U88" s="33" t="e">
        <f>VLOOKUP(H88,'Emssions Factors'!$F$6:$M$18,5,TRUE)</f>
        <v>#N/A</v>
      </c>
      <c r="V88" s="33" t="e">
        <f>VLOOKUP(H88,'Emssions Factors'!$F$6:$M$18,6,TRUE)</f>
        <v>#N/A</v>
      </c>
      <c r="W88" s="33" t="e">
        <f>VLOOKUP(H88,'Emssions Factors'!$F$6:$M$18,7,TRUE)</f>
        <v>#N/A</v>
      </c>
      <c r="X88" s="33" t="e">
        <f>VLOOKUP(H88,'Emssions Factors'!$F$6:$M$18,8,TRUE)</f>
        <v>#N/A</v>
      </c>
    </row>
    <row r="89" spans="2:24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1"/>
        <v>00</v>
      </c>
      <c r="I89" s="16">
        <f t="shared" si="12"/>
        <v>0</v>
      </c>
      <c r="J89" s="60" t="e">
        <f t="shared" si="13"/>
        <v>#N/A</v>
      </c>
      <c r="K89" s="34" t="e">
        <f t="shared" si="14"/>
        <v>#N/A</v>
      </c>
      <c r="L89" s="34" t="e">
        <f t="shared" si="15"/>
        <v>#N/A</v>
      </c>
      <c r="M89" s="34" t="e">
        <f t="shared" si="16"/>
        <v>#N/A</v>
      </c>
      <c r="N89" s="34" t="e">
        <f t="shared" si="17"/>
        <v>#N/A</v>
      </c>
      <c r="O89" s="34" t="e">
        <f t="shared" si="18"/>
        <v>#N/A</v>
      </c>
      <c r="P89" s="34" t="e">
        <f t="shared" si="19"/>
        <v>#N/A</v>
      </c>
      <c r="R89" s="33" t="e">
        <f>VLOOKUP(H89,'Emssions Factors'!$F$6:$M$18,2,TRUE)</f>
        <v>#N/A</v>
      </c>
      <c r="S89" s="33" t="e">
        <f>VLOOKUP(H89,'Emssions Factors'!$F$6:$M$18,3,TRUE)</f>
        <v>#N/A</v>
      </c>
      <c r="T89" s="33" t="e">
        <f>VLOOKUP(H89,'Emssions Factors'!$F$6:$M$18,4,TRUE)</f>
        <v>#N/A</v>
      </c>
      <c r="U89" s="33" t="e">
        <f>VLOOKUP(H89,'Emssions Factors'!$F$6:$M$18,5,TRUE)</f>
        <v>#N/A</v>
      </c>
      <c r="V89" s="33" t="e">
        <f>VLOOKUP(H89,'Emssions Factors'!$F$6:$M$18,6,TRUE)</f>
        <v>#N/A</v>
      </c>
      <c r="W89" s="33" t="e">
        <f>VLOOKUP(H89,'Emssions Factors'!$F$6:$M$18,7,TRUE)</f>
        <v>#N/A</v>
      </c>
      <c r="X89" s="33" t="e">
        <f>VLOOKUP(H89,'Emssions Factors'!$F$6:$M$18,8,TRUE)</f>
        <v>#N/A</v>
      </c>
    </row>
    <row r="90" spans="2:24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1"/>
        <v>00</v>
      </c>
      <c r="I90" s="16">
        <f t="shared" si="12"/>
        <v>0</v>
      </c>
      <c r="J90" s="60" t="e">
        <f t="shared" si="13"/>
        <v>#N/A</v>
      </c>
      <c r="K90" s="34" t="e">
        <f t="shared" si="14"/>
        <v>#N/A</v>
      </c>
      <c r="L90" s="34" t="e">
        <f t="shared" si="15"/>
        <v>#N/A</v>
      </c>
      <c r="M90" s="34" t="e">
        <f t="shared" si="16"/>
        <v>#N/A</v>
      </c>
      <c r="N90" s="34" t="e">
        <f t="shared" si="17"/>
        <v>#N/A</v>
      </c>
      <c r="O90" s="34" t="e">
        <f t="shared" si="18"/>
        <v>#N/A</v>
      </c>
      <c r="P90" s="34" t="e">
        <f t="shared" si="19"/>
        <v>#N/A</v>
      </c>
      <c r="R90" s="33" t="e">
        <f>VLOOKUP(H90,'Emssions Factors'!$F$6:$M$18,2,TRUE)</f>
        <v>#N/A</v>
      </c>
      <c r="S90" s="33" t="e">
        <f>VLOOKUP(H90,'Emssions Factors'!$F$6:$M$18,3,TRUE)</f>
        <v>#N/A</v>
      </c>
      <c r="T90" s="33" t="e">
        <f>VLOOKUP(H90,'Emssions Factors'!$F$6:$M$18,4,TRUE)</f>
        <v>#N/A</v>
      </c>
      <c r="U90" s="33" t="e">
        <f>VLOOKUP(H90,'Emssions Factors'!$F$6:$M$18,5,TRUE)</f>
        <v>#N/A</v>
      </c>
      <c r="V90" s="33" t="e">
        <f>VLOOKUP(H90,'Emssions Factors'!$F$6:$M$18,6,TRUE)</f>
        <v>#N/A</v>
      </c>
      <c r="W90" s="33" t="e">
        <f>VLOOKUP(H90,'Emssions Factors'!$F$6:$M$18,7,TRUE)</f>
        <v>#N/A</v>
      </c>
      <c r="X90" s="33" t="e">
        <f>VLOOKUP(H90,'Emssions Factors'!$F$6:$M$18,8,TRUE)</f>
        <v>#N/A</v>
      </c>
    </row>
    <row r="91" spans="2:24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1"/>
        <v>00</v>
      </c>
      <c r="I91" s="16">
        <f t="shared" si="12"/>
        <v>0</v>
      </c>
      <c r="J91" s="60" t="e">
        <f t="shared" si="13"/>
        <v>#N/A</v>
      </c>
      <c r="K91" s="34" t="e">
        <f t="shared" si="14"/>
        <v>#N/A</v>
      </c>
      <c r="L91" s="34" t="e">
        <f t="shared" si="15"/>
        <v>#N/A</v>
      </c>
      <c r="M91" s="34" t="e">
        <f t="shared" si="16"/>
        <v>#N/A</v>
      </c>
      <c r="N91" s="34" t="e">
        <f t="shared" si="17"/>
        <v>#N/A</v>
      </c>
      <c r="O91" s="34" t="e">
        <f t="shared" si="18"/>
        <v>#N/A</v>
      </c>
      <c r="P91" s="34" t="e">
        <f t="shared" si="19"/>
        <v>#N/A</v>
      </c>
      <c r="R91" s="33" t="e">
        <f>VLOOKUP(H91,'Emssions Factors'!$F$6:$M$18,2,TRUE)</f>
        <v>#N/A</v>
      </c>
      <c r="S91" s="33" t="e">
        <f>VLOOKUP(H91,'Emssions Factors'!$F$6:$M$18,3,TRUE)</f>
        <v>#N/A</v>
      </c>
      <c r="T91" s="33" t="e">
        <f>VLOOKUP(H91,'Emssions Factors'!$F$6:$M$18,4,TRUE)</f>
        <v>#N/A</v>
      </c>
      <c r="U91" s="33" t="e">
        <f>VLOOKUP(H91,'Emssions Factors'!$F$6:$M$18,5,TRUE)</f>
        <v>#N/A</v>
      </c>
      <c r="V91" s="33" t="e">
        <f>VLOOKUP(H91,'Emssions Factors'!$F$6:$M$18,6,TRUE)</f>
        <v>#N/A</v>
      </c>
      <c r="W91" s="33" t="e">
        <f>VLOOKUP(H91,'Emssions Factors'!$F$6:$M$18,7,TRUE)</f>
        <v>#N/A</v>
      </c>
      <c r="X91" s="33" t="e">
        <f>VLOOKUP(H91,'Emssions Factors'!$F$6:$M$18,8,TRUE)</f>
        <v>#N/A</v>
      </c>
    </row>
    <row r="92" spans="2:24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1"/>
        <v>00</v>
      </c>
      <c r="I92" s="16">
        <f t="shared" si="12"/>
        <v>0</v>
      </c>
      <c r="J92" s="60" t="e">
        <f t="shared" si="13"/>
        <v>#N/A</v>
      </c>
      <c r="K92" s="34" t="e">
        <f t="shared" si="14"/>
        <v>#N/A</v>
      </c>
      <c r="L92" s="34" t="e">
        <f t="shared" si="15"/>
        <v>#N/A</v>
      </c>
      <c r="M92" s="34" t="e">
        <f t="shared" si="16"/>
        <v>#N/A</v>
      </c>
      <c r="N92" s="34" t="e">
        <f t="shared" si="17"/>
        <v>#N/A</v>
      </c>
      <c r="O92" s="34" t="e">
        <f t="shared" si="18"/>
        <v>#N/A</v>
      </c>
      <c r="P92" s="34" t="e">
        <f t="shared" si="19"/>
        <v>#N/A</v>
      </c>
      <c r="R92" s="33" t="e">
        <f>VLOOKUP(H92,'Emssions Factors'!$F$6:$M$18,2,TRUE)</f>
        <v>#N/A</v>
      </c>
      <c r="S92" s="33" t="e">
        <f>VLOOKUP(H92,'Emssions Factors'!$F$6:$M$18,3,TRUE)</f>
        <v>#N/A</v>
      </c>
      <c r="T92" s="33" t="e">
        <f>VLOOKUP(H92,'Emssions Factors'!$F$6:$M$18,4,TRUE)</f>
        <v>#N/A</v>
      </c>
      <c r="U92" s="33" t="e">
        <f>VLOOKUP(H92,'Emssions Factors'!$F$6:$M$18,5,TRUE)</f>
        <v>#N/A</v>
      </c>
      <c r="V92" s="33" t="e">
        <f>VLOOKUP(H92,'Emssions Factors'!$F$6:$M$18,6,TRUE)</f>
        <v>#N/A</v>
      </c>
      <c r="W92" s="33" t="e">
        <f>VLOOKUP(H92,'Emssions Factors'!$F$6:$M$18,7,TRUE)</f>
        <v>#N/A</v>
      </c>
      <c r="X92" s="33" t="e">
        <f>VLOOKUP(H92,'Emssions Factors'!$F$6:$M$18,8,TRUE)</f>
        <v>#N/A</v>
      </c>
    </row>
    <row r="93" spans="2:24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1"/>
        <v>00</v>
      </c>
      <c r="I93" s="16">
        <f t="shared" si="12"/>
        <v>0</v>
      </c>
      <c r="J93" s="60" t="e">
        <f t="shared" si="13"/>
        <v>#N/A</v>
      </c>
      <c r="K93" s="34" t="e">
        <f t="shared" si="14"/>
        <v>#N/A</v>
      </c>
      <c r="L93" s="34" t="e">
        <f t="shared" si="15"/>
        <v>#N/A</v>
      </c>
      <c r="M93" s="34" t="e">
        <f t="shared" si="16"/>
        <v>#N/A</v>
      </c>
      <c r="N93" s="34" t="e">
        <f t="shared" si="17"/>
        <v>#N/A</v>
      </c>
      <c r="O93" s="34" t="e">
        <f t="shared" si="18"/>
        <v>#N/A</v>
      </c>
      <c r="P93" s="34" t="e">
        <f t="shared" si="19"/>
        <v>#N/A</v>
      </c>
      <c r="R93" s="33" t="e">
        <f>VLOOKUP(H93,'Emssions Factors'!$F$6:$M$18,2,TRUE)</f>
        <v>#N/A</v>
      </c>
      <c r="S93" s="33" t="e">
        <f>VLOOKUP(H93,'Emssions Factors'!$F$6:$M$18,3,TRUE)</f>
        <v>#N/A</v>
      </c>
      <c r="T93" s="33" t="e">
        <f>VLOOKUP(H93,'Emssions Factors'!$F$6:$M$18,4,TRUE)</f>
        <v>#N/A</v>
      </c>
      <c r="U93" s="33" t="e">
        <f>VLOOKUP(H93,'Emssions Factors'!$F$6:$M$18,5,TRUE)</f>
        <v>#N/A</v>
      </c>
      <c r="V93" s="33" t="e">
        <f>VLOOKUP(H93,'Emssions Factors'!$F$6:$M$18,6,TRUE)</f>
        <v>#N/A</v>
      </c>
      <c r="W93" s="33" t="e">
        <f>VLOOKUP(H93,'Emssions Factors'!$F$6:$M$18,7,TRUE)</f>
        <v>#N/A</v>
      </c>
      <c r="X93" s="33" t="e">
        <f>VLOOKUP(H93,'Emssions Factors'!$F$6:$M$18,8,TRUE)</f>
        <v>#N/A</v>
      </c>
    </row>
    <row r="94" spans="2:24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1"/>
        <v>00</v>
      </c>
      <c r="I94" s="16">
        <f t="shared" si="12"/>
        <v>0</v>
      </c>
      <c r="J94" s="60" t="e">
        <f t="shared" si="13"/>
        <v>#N/A</v>
      </c>
      <c r="K94" s="34" t="e">
        <f t="shared" si="14"/>
        <v>#N/A</v>
      </c>
      <c r="L94" s="34" t="e">
        <f t="shared" si="15"/>
        <v>#N/A</v>
      </c>
      <c r="M94" s="34" t="e">
        <f t="shared" si="16"/>
        <v>#N/A</v>
      </c>
      <c r="N94" s="34" t="e">
        <f t="shared" si="17"/>
        <v>#N/A</v>
      </c>
      <c r="O94" s="34" t="e">
        <f t="shared" si="18"/>
        <v>#N/A</v>
      </c>
      <c r="P94" s="34" t="e">
        <f t="shared" si="19"/>
        <v>#N/A</v>
      </c>
      <c r="R94" s="33" t="e">
        <f>VLOOKUP(H94,'Emssions Factors'!$F$6:$M$18,2,TRUE)</f>
        <v>#N/A</v>
      </c>
      <c r="S94" s="33" t="e">
        <f>VLOOKUP(H94,'Emssions Factors'!$F$6:$M$18,3,TRUE)</f>
        <v>#N/A</v>
      </c>
      <c r="T94" s="33" t="e">
        <f>VLOOKUP(H94,'Emssions Factors'!$F$6:$M$18,4,TRUE)</f>
        <v>#N/A</v>
      </c>
      <c r="U94" s="33" t="e">
        <f>VLOOKUP(H94,'Emssions Factors'!$F$6:$M$18,5,TRUE)</f>
        <v>#N/A</v>
      </c>
      <c r="V94" s="33" t="e">
        <f>VLOOKUP(H94,'Emssions Factors'!$F$6:$M$18,6,TRUE)</f>
        <v>#N/A</v>
      </c>
      <c r="W94" s="33" t="e">
        <f>VLOOKUP(H94,'Emssions Factors'!$F$6:$M$18,7,TRUE)</f>
        <v>#N/A</v>
      </c>
      <c r="X94" s="33" t="e">
        <f>VLOOKUP(H94,'Emssions Factors'!$F$6:$M$18,8,TRUE)</f>
        <v>#N/A</v>
      </c>
    </row>
    <row r="95" spans="2:24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1"/>
        <v>00</v>
      </c>
      <c r="I95" s="16">
        <f t="shared" si="12"/>
        <v>0</v>
      </c>
      <c r="J95" s="60" t="e">
        <f t="shared" si="13"/>
        <v>#N/A</v>
      </c>
      <c r="K95" s="34" t="e">
        <f t="shared" si="14"/>
        <v>#N/A</v>
      </c>
      <c r="L95" s="34" t="e">
        <f t="shared" si="15"/>
        <v>#N/A</v>
      </c>
      <c r="M95" s="34" t="e">
        <f t="shared" si="16"/>
        <v>#N/A</v>
      </c>
      <c r="N95" s="34" t="e">
        <f t="shared" si="17"/>
        <v>#N/A</v>
      </c>
      <c r="O95" s="34" t="e">
        <f t="shared" si="18"/>
        <v>#N/A</v>
      </c>
      <c r="P95" s="34" t="e">
        <f t="shared" si="19"/>
        <v>#N/A</v>
      </c>
      <c r="R95" s="33" t="e">
        <f>VLOOKUP(H95,'Emssions Factors'!$F$6:$M$18,2,TRUE)</f>
        <v>#N/A</v>
      </c>
      <c r="S95" s="33" t="e">
        <f>VLOOKUP(H95,'Emssions Factors'!$F$6:$M$18,3,TRUE)</f>
        <v>#N/A</v>
      </c>
      <c r="T95" s="33" t="e">
        <f>VLOOKUP(H95,'Emssions Factors'!$F$6:$M$18,4,TRUE)</f>
        <v>#N/A</v>
      </c>
      <c r="U95" s="33" t="e">
        <f>VLOOKUP(H95,'Emssions Factors'!$F$6:$M$18,5,TRUE)</f>
        <v>#N/A</v>
      </c>
      <c r="V95" s="33" t="e">
        <f>VLOOKUP(H95,'Emssions Factors'!$F$6:$M$18,6,TRUE)</f>
        <v>#N/A</v>
      </c>
      <c r="W95" s="33" t="e">
        <f>VLOOKUP(H95,'Emssions Factors'!$F$6:$M$18,7,TRUE)</f>
        <v>#N/A</v>
      </c>
      <c r="X95" s="33" t="e">
        <f>VLOOKUP(H95,'Emssions Factors'!$F$6:$M$18,8,TRUE)</f>
        <v>#N/A</v>
      </c>
    </row>
    <row r="96" spans="2:24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1"/>
        <v>00</v>
      </c>
      <c r="I96" s="16">
        <f t="shared" si="12"/>
        <v>0</v>
      </c>
      <c r="J96" s="60" t="e">
        <f t="shared" si="13"/>
        <v>#N/A</v>
      </c>
      <c r="K96" s="34" t="e">
        <f t="shared" si="14"/>
        <v>#N/A</v>
      </c>
      <c r="L96" s="34" t="e">
        <f t="shared" si="15"/>
        <v>#N/A</v>
      </c>
      <c r="M96" s="34" t="e">
        <f t="shared" si="16"/>
        <v>#N/A</v>
      </c>
      <c r="N96" s="34" t="e">
        <f t="shared" si="17"/>
        <v>#N/A</v>
      </c>
      <c r="O96" s="34" t="e">
        <f t="shared" si="18"/>
        <v>#N/A</v>
      </c>
      <c r="P96" s="34" t="e">
        <f t="shared" si="19"/>
        <v>#N/A</v>
      </c>
      <c r="R96" s="33" t="e">
        <f>VLOOKUP(H96,'Emssions Factors'!$F$6:$M$18,2,TRUE)</f>
        <v>#N/A</v>
      </c>
      <c r="S96" s="33" t="e">
        <f>VLOOKUP(H96,'Emssions Factors'!$F$6:$M$18,3,TRUE)</f>
        <v>#N/A</v>
      </c>
      <c r="T96" s="33" t="e">
        <f>VLOOKUP(H96,'Emssions Factors'!$F$6:$M$18,4,TRUE)</f>
        <v>#N/A</v>
      </c>
      <c r="U96" s="33" t="e">
        <f>VLOOKUP(H96,'Emssions Factors'!$F$6:$M$18,5,TRUE)</f>
        <v>#N/A</v>
      </c>
      <c r="V96" s="33" t="e">
        <f>VLOOKUP(H96,'Emssions Factors'!$F$6:$M$18,6,TRUE)</f>
        <v>#N/A</v>
      </c>
      <c r="W96" s="33" t="e">
        <f>VLOOKUP(H96,'Emssions Factors'!$F$6:$M$18,7,TRUE)</f>
        <v>#N/A</v>
      </c>
      <c r="X96" s="33" t="e">
        <f>VLOOKUP(H96,'Emssions Factors'!$F$6:$M$18,8,TRUE)</f>
        <v>#N/A</v>
      </c>
    </row>
    <row r="97" spans="2:24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1"/>
        <v>00</v>
      </c>
      <c r="I97" s="16">
        <f t="shared" si="12"/>
        <v>0</v>
      </c>
      <c r="J97" s="60" t="e">
        <f t="shared" si="13"/>
        <v>#N/A</v>
      </c>
      <c r="K97" s="34" t="e">
        <f t="shared" si="14"/>
        <v>#N/A</v>
      </c>
      <c r="L97" s="34" t="e">
        <f t="shared" si="15"/>
        <v>#N/A</v>
      </c>
      <c r="M97" s="34" t="e">
        <f t="shared" si="16"/>
        <v>#N/A</v>
      </c>
      <c r="N97" s="34" t="e">
        <f t="shared" si="17"/>
        <v>#N/A</v>
      </c>
      <c r="O97" s="34" t="e">
        <f t="shared" si="18"/>
        <v>#N/A</v>
      </c>
      <c r="P97" s="34" t="e">
        <f t="shared" si="19"/>
        <v>#N/A</v>
      </c>
      <c r="R97" s="33" t="e">
        <f>VLOOKUP(H97,'Emssions Factors'!$F$6:$M$18,2,TRUE)</f>
        <v>#N/A</v>
      </c>
      <c r="S97" s="33" t="e">
        <f>VLOOKUP(H97,'Emssions Factors'!$F$6:$M$18,3,TRUE)</f>
        <v>#N/A</v>
      </c>
      <c r="T97" s="33" t="e">
        <f>VLOOKUP(H97,'Emssions Factors'!$F$6:$M$18,4,TRUE)</f>
        <v>#N/A</v>
      </c>
      <c r="U97" s="33" t="e">
        <f>VLOOKUP(H97,'Emssions Factors'!$F$6:$M$18,5,TRUE)</f>
        <v>#N/A</v>
      </c>
      <c r="V97" s="33" t="e">
        <f>VLOOKUP(H97,'Emssions Factors'!$F$6:$M$18,6,TRUE)</f>
        <v>#N/A</v>
      </c>
      <c r="W97" s="33" t="e">
        <f>VLOOKUP(H97,'Emssions Factors'!$F$6:$M$18,7,TRUE)</f>
        <v>#N/A</v>
      </c>
      <c r="X97" s="33" t="e">
        <f>VLOOKUP(H97,'Emssions Factors'!$F$6:$M$18,8,TRUE)</f>
        <v>#N/A</v>
      </c>
    </row>
    <row r="98" spans="2:24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1"/>
        <v>00</v>
      </c>
      <c r="I98" s="16">
        <f t="shared" si="12"/>
        <v>0</v>
      </c>
      <c r="J98" s="60" t="e">
        <f t="shared" si="13"/>
        <v>#N/A</v>
      </c>
      <c r="K98" s="34" t="e">
        <f t="shared" si="14"/>
        <v>#N/A</v>
      </c>
      <c r="L98" s="34" t="e">
        <f t="shared" si="15"/>
        <v>#N/A</v>
      </c>
      <c r="M98" s="34" t="e">
        <f t="shared" si="16"/>
        <v>#N/A</v>
      </c>
      <c r="N98" s="34" t="e">
        <f t="shared" si="17"/>
        <v>#N/A</v>
      </c>
      <c r="O98" s="34" t="e">
        <f t="shared" si="18"/>
        <v>#N/A</v>
      </c>
      <c r="P98" s="34" t="e">
        <f t="shared" si="19"/>
        <v>#N/A</v>
      </c>
      <c r="R98" s="33" t="e">
        <f>VLOOKUP(H98,'Emssions Factors'!$F$6:$M$18,2,TRUE)</f>
        <v>#N/A</v>
      </c>
      <c r="S98" s="33" t="e">
        <f>VLOOKUP(H98,'Emssions Factors'!$F$6:$M$18,3,TRUE)</f>
        <v>#N/A</v>
      </c>
      <c r="T98" s="33" t="e">
        <f>VLOOKUP(H98,'Emssions Factors'!$F$6:$M$18,4,TRUE)</f>
        <v>#N/A</v>
      </c>
      <c r="U98" s="33" t="e">
        <f>VLOOKUP(H98,'Emssions Factors'!$F$6:$M$18,5,TRUE)</f>
        <v>#N/A</v>
      </c>
      <c r="V98" s="33" t="e">
        <f>VLOOKUP(H98,'Emssions Factors'!$F$6:$M$18,6,TRUE)</f>
        <v>#N/A</v>
      </c>
      <c r="W98" s="33" t="e">
        <f>VLOOKUP(H98,'Emssions Factors'!$F$6:$M$18,7,TRUE)</f>
        <v>#N/A</v>
      </c>
      <c r="X98" s="33" t="e">
        <f>VLOOKUP(H98,'Emssions Factors'!$F$6:$M$18,8,TRUE)</f>
        <v>#N/A</v>
      </c>
    </row>
    <row r="99" spans="2:24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1"/>
        <v>00</v>
      </c>
      <c r="I99" s="16">
        <f t="shared" si="12"/>
        <v>0</v>
      </c>
      <c r="J99" s="60" t="e">
        <f t="shared" si="13"/>
        <v>#N/A</v>
      </c>
      <c r="K99" s="34" t="e">
        <f t="shared" si="14"/>
        <v>#N/A</v>
      </c>
      <c r="L99" s="34" t="e">
        <f t="shared" si="15"/>
        <v>#N/A</v>
      </c>
      <c r="M99" s="34" t="e">
        <f t="shared" si="16"/>
        <v>#N/A</v>
      </c>
      <c r="N99" s="34" t="e">
        <f t="shared" si="17"/>
        <v>#N/A</v>
      </c>
      <c r="O99" s="34" t="e">
        <f t="shared" si="18"/>
        <v>#N/A</v>
      </c>
      <c r="P99" s="34" t="e">
        <f t="shared" si="19"/>
        <v>#N/A</v>
      </c>
      <c r="R99" s="33" t="e">
        <f>VLOOKUP(H99,'Emssions Factors'!$F$6:$M$18,2,TRUE)</f>
        <v>#N/A</v>
      </c>
      <c r="S99" s="33" t="e">
        <f>VLOOKUP(H99,'Emssions Factors'!$F$6:$M$18,3,TRUE)</f>
        <v>#N/A</v>
      </c>
      <c r="T99" s="33" t="e">
        <f>VLOOKUP(H99,'Emssions Factors'!$F$6:$M$18,4,TRUE)</f>
        <v>#N/A</v>
      </c>
      <c r="U99" s="33" t="e">
        <f>VLOOKUP(H99,'Emssions Factors'!$F$6:$M$18,5,TRUE)</f>
        <v>#N/A</v>
      </c>
      <c r="V99" s="33" t="e">
        <f>VLOOKUP(H99,'Emssions Factors'!$F$6:$M$18,6,TRUE)</f>
        <v>#N/A</v>
      </c>
      <c r="W99" s="33" t="e">
        <f>VLOOKUP(H99,'Emssions Factors'!$F$6:$M$18,7,TRUE)</f>
        <v>#N/A</v>
      </c>
      <c r="X99" s="33" t="e">
        <f>VLOOKUP(H99,'Emssions Factors'!$F$6:$M$18,8,TRUE)</f>
        <v>#N/A</v>
      </c>
    </row>
    <row r="100" spans="2:24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1"/>
        <v>00</v>
      </c>
      <c r="I100" s="16">
        <f t="shared" si="12"/>
        <v>0</v>
      </c>
      <c r="J100" s="60" t="e">
        <f t="shared" si="13"/>
        <v>#N/A</v>
      </c>
      <c r="K100" s="34" t="e">
        <f t="shared" si="14"/>
        <v>#N/A</v>
      </c>
      <c r="L100" s="34" t="e">
        <f t="shared" si="15"/>
        <v>#N/A</v>
      </c>
      <c r="M100" s="34" t="e">
        <f t="shared" si="16"/>
        <v>#N/A</v>
      </c>
      <c r="N100" s="34" t="e">
        <f t="shared" si="17"/>
        <v>#N/A</v>
      </c>
      <c r="O100" s="34" t="e">
        <f t="shared" si="18"/>
        <v>#N/A</v>
      </c>
      <c r="P100" s="34" t="e">
        <f t="shared" si="19"/>
        <v>#N/A</v>
      </c>
      <c r="R100" s="33" t="e">
        <f>VLOOKUP(H100,'Emssions Factors'!$F$6:$M$18,2,TRUE)</f>
        <v>#N/A</v>
      </c>
      <c r="S100" s="33" t="e">
        <f>VLOOKUP(H100,'Emssions Factors'!$F$6:$M$18,3,TRUE)</f>
        <v>#N/A</v>
      </c>
      <c r="T100" s="33" t="e">
        <f>VLOOKUP(H100,'Emssions Factors'!$F$6:$M$18,4,TRUE)</f>
        <v>#N/A</v>
      </c>
      <c r="U100" s="33" t="e">
        <f>VLOOKUP(H100,'Emssions Factors'!$F$6:$M$18,5,TRUE)</f>
        <v>#N/A</v>
      </c>
      <c r="V100" s="33" t="e">
        <f>VLOOKUP(H100,'Emssions Factors'!$F$6:$M$18,6,TRUE)</f>
        <v>#N/A</v>
      </c>
      <c r="W100" s="33" t="e">
        <f>VLOOKUP(H100,'Emssions Factors'!$F$6:$M$18,7,TRUE)</f>
        <v>#N/A</v>
      </c>
      <c r="X100" s="33" t="e">
        <f>VLOOKUP(H100,'Emssions Factors'!$F$6:$M$18,8,TRUE)</f>
        <v>#N/A</v>
      </c>
    </row>
    <row r="101" spans="2:24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1"/>
        <v>00</v>
      </c>
      <c r="I101" s="16">
        <f t="shared" si="12"/>
        <v>0</v>
      </c>
      <c r="J101" s="60" t="e">
        <f t="shared" si="13"/>
        <v>#N/A</v>
      </c>
      <c r="K101" s="34" t="e">
        <f t="shared" si="14"/>
        <v>#N/A</v>
      </c>
      <c r="L101" s="34" t="e">
        <f t="shared" si="15"/>
        <v>#N/A</v>
      </c>
      <c r="M101" s="34" t="e">
        <f t="shared" si="16"/>
        <v>#N/A</v>
      </c>
      <c r="N101" s="34" t="e">
        <f t="shared" si="17"/>
        <v>#N/A</v>
      </c>
      <c r="O101" s="34" t="e">
        <f t="shared" si="18"/>
        <v>#N/A</v>
      </c>
      <c r="P101" s="34" t="e">
        <f t="shared" si="19"/>
        <v>#N/A</v>
      </c>
      <c r="R101" s="33" t="e">
        <f>VLOOKUP(H101,'Emssions Factors'!$F$6:$M$18,2,TRUE)</f>
        <v>#N/A</v>
      </c>
      <c r="S101" s="33" t="e">
        <f>VLOOKUP(H101,'Emssions Factors'!$F$6:$M$18,3,TRUE)</f>
        <v>#N/A</v>
      </c>
      <c r="T101" s="33" t="e">
        <f>VLOOKUP(H101,'Emssions Factors'!$F$6:$M$18,4,TRUE)</f>
        <v>#N/A</v>
      </c>
      <c r="U101" s="33" t="e">
        <f>VLOOKUP(H101,'Emssions Factors'!$F$6:$M$18,5,TRUE)</f>
        <v>#N/A</v>
      </c>
      <c r="V101" s="33" t="e">
        <f>VLOOKUP(H101,'Emssions Factors'!$F$6:$M$18,6,TRUE)</f>
        <v>#N/A</v>
      </c>
      <c r="W101" s="33" t="e">
        <f>VLOOKUP(H101,'Emssions Factors'!$F$6:$M$18,7,TRUE)</f>
        <v>#N/A</v>
      </c>
      <c r="X101" s="33" t="e">
        <f>VLOOKUP(H101,'Emssions Factors'!$F$6:$M$18,8,TRUE)</f>
        <v>#N/A</v>
      </c>
    </row>
    <row r="102" spans="2:24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1"/>
        <v>00</v>
      </c>
      <c r="I102" s="16">
        <f t="shared" si="12"/>
        <v>0</v>
      </c>
      <c r="J102" s="60" t="e">
        <f t="shared" si="13"/>
        <v>#N/A</v>
      </c>
      <c r="K102" s="34" t="e">
        <f t="shared" si="14"/>
        <v>#N/A</v>
      </c>
      <c r="L102" s="34" t="e">
        <f t="shared" si="15"/>
        <v>#N/A</v>
      </c>
      <c r="M102" s="34" t="e">
        <f t="shared" si="16"/>
        <v>#N/A</v>
      </c>
      <c r="N102" s="34" t="e">
        <f t="shared" si="17"/>
        <v>#N/A</v>
      </c>
      <c r="O102" s="34" t="e">
        <f t="shared" si="18"/>
        <v>#N/A</v>
      </c>
      <c r="P102" s="34" t="e">
        <f t="shared" si="19"/>
        <v>#N/A</v>
      </c>
      <c r="R102" s="33" t="e">
        <f>VLOOKUP(H102,'Emssions Factors'!$F$6:$M$18,2,TRUE)</f>
        <v>#N/A</v>
      </c>
      <c r="S102" s="33" t="e">
        <f>VLOOKUP(H102,'Emssions Factors'!$F$6:$M$18,3,TRUE)</f>
        <v>#N/A</v>
      </c>
      <c r="T102" s="33" t="e">
        <f>VLOOKUP(H102,'Emssions Factors'!$F$6:$M$18,4,TRUE)</f>
        <v>#N/A</v>
      </c>
      <c r="U102" s="33" t="e">
        <f>VLOOKUP(H102,'Emssions Factors'!$F$6:$M$18,5,TRUE)</f>
        <v>#N/A</v>
      </c>
      <c r="V102" s="33" t="e">
        <f>VLOOKUP(H102,'Emssions Factors'!$F$6:$M$18,6,TRUE)</f>
        <v>#N/A</v>
      </c>
      <c r="W102" s="33" t="e">
        <f>VLOOKUP(H102,'Emssions Factors'!$F$6:$M$18,7,TRUE)</f>
        <v>#N/A</v>
      </c>
      <c r="X102" s="33" t="e">
        <f>VLOOKUP(H102,'Emssions Factors'!$F$6:$M$18,8,TRUE)</f>
        <v>#N/A</v>
      </c>
    </row>
    <row r="103" spans="2:24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1"/>
        <v>00</v>
      </c>
      <c r="I103" s="16">
        <f t="shared" si="12"/>
        <v>0</v>
      </c>
      <c r="J103" s="60" t="e">
        <f t="shared" si="13"/>
        <v>#N/A</v>
      </c>
      <c r="K103" s="34" t="e">
        <f t="shared" si="14"/>
        <v>#N/A</v>
      </c>
      <c r="L103" s="34" t="e">
        <f t="shared" si="15"/>
        <v>#N/A</v>
      </c>
      <c r="M103" s="34" t="e">
        <f t="shared" si="16"/>
        <v>#N/A</v>
      </c>
      <c r="N103" s="34" t="e">
        <f t="shared" si="17"/>
        <v>#N/A</v>
      </c>
      <c r="O103" s="34" t="e">
        <f t="shared" si="18"/>
        <v>#N/A</v>
      </c>
      <c r="P103" s="34" t="e">
        <f t="shared" si="19"/>
        <v>#N/A</v>
      </c>
      <c r="R103" s="33" t="e">
        <f>VLOOKUP(H103,'Emssions Factors'!$F$6:$M$18,2,TRUE)</f>
        <v>#N/A</v>
      </c>
      <c r="S103" s="33" t="e">
        <f>VLOOKUP(H103,'Emssions Factors'!$F$6:$M$18,3,TRUE)</f>
        <v>#N/A</v>
      </c>
      <c r="T103" s="33" t="e">
        <f>VLOOKUP(H103,'Emssions Factors'!$F$6:$M$18,4,TRUE)</f>
        <v>#N/A</v>
      </c>
      <c r="U103" s="33" t="e">
        <f>VLOOKUP(H103,'Emssions Factors'!$F$6:$M$18,5,TRUE)</f>
        <v>#N/A</v>
      </c>
      <c r="V103" s="33" t="e">
        <f>VLOOKUP(H103,'Emssions Factors'!$F$6:$M$18,6,TRUE)</f>
        <v>#N/A</v>
      </c>
      <c r="W103" s="33" t="e">
        <f>VLOOKUP(H103,'Emssions Factors'!$F$6:$M$18,7,TRUE)</f>
        <v>#N/A</v>
      </c>
      <c r="X103" s="33" t="e">
        <f>VLOOKUP(H103,'Emssions Factors'!$F$6:$M$18,8,TRUE)</f>
        <v>#N/A</v>
      </c>
    </row>
    <row r="104" spans="2:24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1"/>
        <v>00</v>
      </c>
      <c r="I104" s="16">
        <f t="shared" si="12"/>
        <v>0</v>
      </c>
      <c r="J104" s="60" t="e">
        <f t="shared" si="13"/>
        <v>#N/A</v>
      </c>
      <c r="K104" s="34" t="e">
        <f t="shared" si="14"/>
        <v>#N/A</v>
      </c>
      <c r="L104" s="34" t="e">
        <f t="shared" si="15"/>
        <v>#N/A</v>
      </c>
      <c r="M104" s="34" t="e">
        <f t="shared" si="16"/>
        <v>#N/A</v>
      </c>
      <c r="N104" s="34" t="e">
        <f t="shared" si="17"/>
        <v>#N/A</v>
      </c>
      <c r="O104" s="34" t="e">
        <f t="shared" si="18"/>
        <v>#N/A</v>
      </c>
      <c r="P104" s="34" t="e">
        <f t="shared" si="19"/>
        <v>#N/A</v>
      </c>
      <c r="R104" s="33" t="e">
        <f>VLOOKUP(H104,'Emssions Factors'!$F$6:$M$18,2,TRUE)</f>
        <v>#N/A</v>
      </c>
      <c r="S104" s="33" t="e">
        <f>VLOOKUP(H104,'Emssions Factors'!$F$6:$M$18,3,TRUE)</f>
        <v>#N/A</v>
      </c>
      <c r="T104" s="33" t="e">
        <f>VLOOKUP(H104,'Emssions Factors'!$F$6:$M$18,4,TRUE)</f>
        <v>#N/A</v>
      </c>
      <c r="U104" s="33" t="e">
        <f>VLOOKUP(H104,'Emssions Factors'!$F$6:$M$18,5,TRUE)</f>
        <v>#N/A</v>
      </c>
      <c r="V104" s="33" t="e">
        <f>VLOOKUP(H104,'Emssions Factors'!$F$6:$M$18,6,TRUE)</f>
        <v>#N/A</v>
      </c>
      <c r="W104" s="33" t="e">
        <f>VLOOKUP(H104,'Emssions Factors'!$F$6:$M$18,7,TRUE)</f>
        <v>#N/A</v>
      </c>
      <c r="X104" s="33" t="e">
        <f>VLOOKUP(H104,'Emssions Factors'!$F$6:$M$18,8,TRUE)</f>
        <v>#N/A</v>
      </c>
    </row>
    <row r="105" spans="2:24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1"/>
        <v>00</v>
      </c>
      <c r="I105" s="16">
        <f t="shared" si="12"/>
        <v>0</v>
      </c>
      <c r="J105" s="60" t="e">
        <f t="shared" si="13"/>
        <v>#N/A</v>
      </c>
      <c r="K105" s="34" t="e">
        <f t="shared" si="14"/>
        <v>#N/A</v>
      </c>
      <c r="L105" s="34" t="e">
        <f t="shared" si="15"/>
        <v>#N/A</v>
      </c>
      <c r="M105" s="34" t="e">
        <f t="shared" si="16"/>
        <v>#N/A</v>
      </c>
      <c r="N105" s="34" t="e">
        <f t="shared" si="17"/>
        <v>#N/A</v>
      </c>
      <c r="O105" s="34" t="e">
        <f t="shared" si="18"/>
        <v>#N/A</v>
      </c>
      <c r="P105" s="34" t="e">
        <f t="shared" si="19"/>
        <v>#N/A</v>
      </c>
      <c r="R105" s="33" t="e">
        <f>VLOOKUP(H105,'Emssions Factors'!$F$6:$M$18,2,TRUE)</f>
        <v>#N/A</v>
      </c>
      <c r="S105" s="33" t="e">
        <f>VLOOKUP(H105,'Emssions Factors'!$F$6:$M$18,3,TRUE)</f>
        <v>#N/A</v>
      </c>
      <c r="T105" s="33" t="e">
        <f>VLOOKUP(H105,'Emssions Factors'!$F$6:$M$18,4,TRUE)</f>
        <v>#N/A</v>
      </c>
      <c r="U105" s="33" t="e">
        <f>VLOOKUP(H105,'Emssions Factors'!$F$6:$M$18,5,TRUE)</f>
        <v>#N/A</v>
      </c>
      <c r="V105" s="33" t="e">
        <f>VLOOKUP(H105,'Emssions Factors'!$F$6:$M$18,6,TRUE)</f>
        <v>#N/A</v>
      </c>
      <c r="W105" s="33" t="e">
        <f>VLOOKUP(H105,'Emssions Factors'!$F$6:$M$18,7,TRUE)</f>
        <v>#N/A</v>
      </c>
      <c r="X105" s="33" t="e">
        <f>VLOOKUP(H105,'Emssions Factors'!$F$6:$M$18,8,TRUE)</f>
        <v>#N/A</v>
      </c>
    </row>
    <row r="106" spans="2:24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1"/>
        <v>00</v>
      </c>
      <c r="I106" s="16">
        <f t="shared" si="12"/>
        <v>0</v>
      </c>
      <c r="J106" s="60" t="e">
        <f t="shared" si="13"/>
        <v>#N/A</v>
      </c>
      <c r="K106" s="34" t="e">
        <f t="shared" si="14"/>
        <v>#N/A</v>
      </c>
      <c r="L106" s="34" t="e">
        <f t="shared" si="15"/>
        <v>#N/A</v>
      </c>
      <c r="M106" s="34" t="e">
        <f t="shared" si="16"/>
        <v>#N/A</v>
      </c>
      <c r="N106" s="34" t="e">
        <f t="shared" si="17"/>
        <v>#N/A</v>
      </c>
      <c r="O106" s="34" t="e">
        <f t="shared" si="18"/>
        <v>#N/A</v>
      </c>
      <c r="P106" s="34" t="e">
        <f t="shared" si="19"/>
        <v>#N/A</v>
      </c>
      <c r="R106" s="33" t="e">
        <f>VLOOKUP(H106,'Emssions Factors'!$F$6:$M$18,2,TRUE)</f>
        <v>#N/A</v>
      </c>
      <c r="S106" s="33" t="e">
        <f>VLOOKUP(H106,'Emssions Factors'!$F$6:$M$18,3,TRUE)</f>
        <v>#N/A</v>
      </c>
      <c r="T106" s="33" t="e">
        <f>VLOOKUP(H106,'Emssions Factors'!$F$6:$M$18,4,TRUE)</f>
        <v>#N/A</v>
      </c>
      <c r="U106" s="33" t="e">
        <f>VLOOKUP(H106,'Emssions Factors'!$F$6:$M$18,5,TRUE)</f>
        <v>#N/A</v>
      </c>
      <c r="V106" s="33" t="e">
        <f>VLOOKUP(H106,'Emssions Factors'!$F$6:$M$18,6,TRUE)</f>
        <v>#N/A</v>
      </c>
      <c r="W106" s="33" t="e">
        <f>VLOOKUP(H106,'Emssions Factors'!$F$6:$M$18,7,TRUE)</f>
        <v>#N/A</v>
      </c>
      <c r="X106" s="33" t="e">
        <f>VLOOKUP(H106,'Emssions Factors'!$F$6:$M$18,8,TRUE)</f>
        <v>#N/A</v>
      </c>
    </row>
    <row r="107" spans="2:24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1"/>
        <v>00</v>
      </c>
      <c r="I107" s="16">
        <f t="shared" si="12"/>
        <v>0</v>
      </c>
      <c r="J107" s="60" t="e">
        <f t="shared" si="13"/>
        <v>#N/A</v>
      </c>
      <c r="K107" s="34" t="e">
        <f t="shared" si="14"/>
        <v>#N/A</v>
      </c>
      <c r="L107" s="34" t="e">
        <f t="shared" si="15"/>
        <v>#N/A</v>
      </c>
      <c r="M107" s="34" t="e">
        <f t="shared" si="16"/>
        <v>#N/A</v>
      </c>
      <c r="N107" s="34" t="e">
        <f t="shared" si="17"/>
        <v>#N/A</v>
      </c>
      <c r="O107" s="34" t="e">
        <f t="shared" si="18"/>
        <v>#N/A</v>
      </c>
      <c r="P107" s="34" t="e">
        <f t="shared" si="19"/>
        <v>#N/A</v>
      </c>
      <c r="R107" s="33" t="e">
        <f>VLOOKUP(H107,'Emssions Factors'!$F$6:$M$18,2,TRUE)</f>
        <v>#N/A</v>
      </c>
      <c r="S107" s="33" t="e">
        <f>VLOOKUP(H107,'Emssions Factors'!$F$6:$M$18,3,TRUE)</f>
        <v>#N/A</v>
      </c>
      <c r="T107" s="33" t="e">
        <f>VLOOKUP(H107,'Emssions Factors'!$F$6:$M$18,4,TRUE)</f>
        <v>#N/A</v>
      </c>
      <c r="U107" s="33" t="e">
        <f>VLOOKUP(H107,'Emssions Factors'!$F$6:$M$18,5,TRUE)</f>
        <v>#N/A</v>
      </c>
      <c r="V107" s="33" t="e">
        <f>VLOOKUP(H107,'Emssions Factors'!$F$6:$M$18,6,TRUE)</f>
        <v>#N/A</v>
      </c>
      <c r="W107" s="33" t="e">
        <f>VLOOKUP(H107,'Emssions Factors'!$F$6:$M$18,7,TRUE)</f>
        <v>#N/A</v>
      </c>
      <c r="X107" s="33" t="e">
        <f>VLOOKUP(H107,'Emssions Factors'!$F$6:$M$18,8,TRUE)</f>
        <v>#N/A</v>
      </c>
    </row>
    <row r="108" spans="2:24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1"/>
        <v>00</v>
      </c>
      <c r="I108" s="16">
        <f t="shared" si="12"/>
        <v>0</v>
      </c>
      <c r="J108" s="60" t="e">
        <f t="shared" si="13"/>
        <v>#N/A</v>
      </c>
      <c r="K108" s="34" t="e">
        <f t="shared" si="14"/>
        <v>#N/A</v>
      </c>
      <c r="L108" s="34" t="e">
        <f t="shared" si="15"/>
        <v>#N/A</v>
      </c>
      <c r="M108" s="34" t="e">
        <f t="shared" si="16"/>
        <v>#N/A</v>
      </c>
      <c r="N108" s="34" t="e">
        <f t="shared" si="17"/>
        <v>#N/A</v>
      </c>
      <c r="O108" s="34" t="e">
        <f t="shared" si="18"/>
        <v>#N/A</v>
      </c>
      <c r="P108" s="34" t="e">
        <f t="shared" si="19"/>
        <v>#N/A</v>
      </c>
      <c r="R108" s="33" t="e">
        <f>VLOOKUP(H108,'Emssions Factors'!$F$6:$M$18,2,TRUE)</f>
        <v>#N/A</v>
      </c>
      <c r="S108" s="33" t="e">
        <f>VLOOKUP(H108,'Emssions Factors'!$F$6:$M$18,3,TRUE)</f>
        <v>#N/A</v>
      </c>
      <c r="T108" s="33" t="e">
        <f>VLOOKUP(H108,'Emssions Factors'!$F$6:$M$18,4,TRUE)</f>
        <v>#N/A</v>
      </c>
      <c r="U108" s="33" t="e">
        <f>VLOOKUP(H108,'Emssions Factors'!$F$6:$M$18,5,TRUE)</f>
        <v>#N/A</v>
      </c>
      <c r="V108" s="33" t="e">
        <f>VLOOKUP(H108,'Emssions Factors'!$F$6:$M$18,6,TRUE)</f>
        <v>#N/A</v>
      </c>
      <c r="W108" s="33" t="e">
        <f>VLOOKUP(H108,'Emssions Factors'!$F$6:$M$18,7,TRUE)</f>
        <v>#N/A</v>
      </c>
      <c r="X108" s="33" t="e">
        <f>VLOOKUP(H108,'Emssions Factors'!$F$6:$M$18,8,TRUE)</f>
        <v>#N/A</v>
      </c>
    </row>
    <row r="109" spans="2:24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1"/>
        <v>00</v>
      </c>
      <c r="I109" s="16">
        <f t="shared" si="12"/>
        <v>0</v>
      </c>
      <c r="J109" s="60" t="e">
        <f t="shared" si="13"/>
        <v>#N/A</v>
      </c>
      <c r="K109" s="34" t="e">
        <f t="shared" si="14"/>
        <v>#N/A</v>
      </c>
      <c r="L109" s="34" t="e">
        <f t="shared" si="15"/>
        <v>#N/A</v>
      </c>
      <c r="M109" s="34" t="e">
        <f t="shared" si="16"/>
        <v>#N/A</v>
      </c>
      <c r="N109" s="34" t="e">
        <f t="shared" si="17"/>
        <v>#N/A</v>
      </c>
      <c r="O109" s="34" t="e">
        <f t="shared" si="18"/>
        <v>#N/A</v>
      </c>
      <c r="P109" s="34" t="e">
        <f t="shared" si="19"/>
        <v>#N/A</v>
      </c>
      <c r="R109" s="33" t="e">
        <f>VLOOKUP(H109,'Emssions Factors'!$F$6:$M$18,2,TRUE)</f>
        <v>#N/A</v>
      </c>
      <c r="S109" s="33" t="e">
        <f>VLOOKUP(H109,'Emssions Factors'!$F$6:$M$18,3,TRUE)</f>
        <v>#N/A</v>
      </c>
      <c r="T109" s="33" t="e">
        <f>VLOOKUP(H109,'Emssions Factors'!$F$6:$M$18,4,TRUE)</f>
        <v>#N/A</v>
      </c>
      <c r="U109" s="33" t="e">
        <f>VLOOKUP(H109,'Emssions Factors'!$F$6:$M$18,5,TRUE)</f>
        <v>#N/A</v>
      </c>
      <c r="V109" s="33" t="e">
        <f>VLOOKUP(H109,'Emssions Factors'!$F$6:$M$18,6,TRUE)</f>
        <v>#N/A</v>
      </c>
      <c r="W109" s="33" t="e">
        <f>VLOOKUP(H109,'Emssions Factors'!$F$6:$M$18,7,TRUE)</f>
        <v>#N/A</v>
      </c>
      <c r="X109" s="33" t="e">
        <f>VLOOKUP(H109,'Emssions Factors'!$F$6:$M$18,8,TRUE)</f>
        <v>#N/A</v>
      </c>
    </row>
    <row r="110" spans="2:24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1"/>
        <v>00</v>
      </c>
      <c r="I110" s="16">
        <f t="shared" si="12"/>
        <v>0</v>
      </c>
      <c r="J110" s="60" t="e">
        <f t="shared" si="13"/>
        <v>#N/A</v>
      </c>
      <c r="K110" s="34" t="e">
        <f t="shared" si="14"/>
        <v>#N/A</v>
      </c>
      <c r="L110" s="34" t="e">
        <f t="shared" si="15"/>
        <v>#N/A</v>
      </c>
      <c r="M110" s="34" t="e">
        <f t="shared" si="16"/>
        <v>#N/A</v>
      </c>
      <c r="N110" s="34" t="e">
        <f t="shared" si="17"/>
        <v>#N/A</v>
      </c>
      <c r="O110" s="34" t="e">
        <f t="shared" si="18"/>
        <v>#N/A</v>
      </c>
      <c r="P110" s="34" t="e">
        <f t="shared" si="19"/>
        <v>#N/A</v>
      </c>
      <c r="R110" s="33" t="e">
        <f>VLOOKUP(H110,'Emssions Factors'!$F$6:$M$18,2,TRUE)</f>
        <v>#N/A</v>
      </c>
      <c r="S110" s="33" t="e">
        <f>VLOOKUP(H110,'Emssions Factors'!$F$6:$M$18,3,TRUE)</f>
        <v>#N/A</v>
      </c>
      <c r="T110" s="33" t="e">
        <f>VLOOKUP(H110,'Emssions Factors'!$F$6:$M$18,4,TRUE)</f>
        <v>#N/A</v>
      </c>
      <c r="U110" s="33" t="e">
        <f>VLOOKUP(H110,'Emssions Factors'!$F$6:$M$18,5,TRUE)</f>
        <v>#N/A</v>
      </c>
      <c r="V110" s="33" t="e">
        <f>VLOOKUP(H110,'Emssions Factors'!$F$6:$M$18,6,TRUE)</f>
        <v>#N/A</v>
      </c>
      <c r="W110" s="33" t="e">
        <f>VLOOKUP(H110,'Emssions Factors'!$F$6:$M$18,7,TRUE)</f>
        <v>#N/A</v>
      </c>
      <c r="X110" s="33" t="e">
        <f>VLOOKUP(H110,'Emssions Factors'!$F$6:$M$18,8,TRUE)</f>
        <v>#N/A</v>
      </c>
    </row>
    <row r="111" spans="2:24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1"/>
        <v>00</v>
      </c>
      <c r="I111" s="16">
        <f t="shared" si="12"/>
        <v>0</v>
      </c>
      <c r="J111" s="60" t="e">
        <f t="shared" si="13"/>
        <v>#N/A</v>
      </c>
      <c r="K111" s="34" t="e">
        <f t="shared" si="14"/>
        <v>#N/A</v>
      </c>
      <c r="L111" s="34" t="e">
        <f t="shared" si="15"/>
        <v>#N/A</v>
      </c>
      <c r="M111" s="34" t="e">
        <f t="shared" si="16"/>
        <v>#N/A</v>
      </c>
      <c r="N111" s="34" t="e">
        <f t="shared" si="17"/>
        <v>#N/A</v>
      </c>
      <c r="O111" s="34" t="e">
        <f t="shared" si="18"/>
        <v>#N/A</v>
      </c>
      <c r="P111" s="34" t="e">
        <f t="shared" si="19"/>
        <v>#N/A</v>
      </c>
      <c r="R111" s="33" t="e">
        <f>VLOOKUP(H111,'Emssions Factors'!$F$6:$M$18,2,TRUE)</f>
        <v>#N/A</v>
      </c>
      <c r="S111" s="33" t="e">
        <f>VLOOKUP(H111,'Emssions Factors'!$F$6:$M$18,3,TRUE)</f>
        <v>#N/A</v>
      </c>
      <c r="T111" s="33" t="e">
        <f>VLOOKUP(H111,'Emssions Factors'!$F$6:$M$18,4,TRUE)</f>
        <v>#N/A</v>
      </c>
      <c r="U111" s="33" t="e">
        <f>VLOOKUP(H111,'Emssions Factors'!$F$6:$M$18,5,TRUE)</f>
        <v>#N/A</v>
      </c>
      <c r="V111" s="33" t="e">
        <f>VLOOKUP(H111,'Emssions Factors'!$F$6:$M$18,6,TRUE)</f>
        <v>#N/A</v>
      </c>
      <c r="W111" s="33" t="e">
        <f>VLOOKUP(H111,'Emssions Factors'!$F$6:$M$18,7,TRUE)</f>
        <v>#N/A</v>
      </c>
      <c r="X111" s="33" t="e">
        <f>VLOOKUP(H111,'Emssions Factors'!$F$6:$M$18,8,TRUE)</f>
        <v>#N/A</v>
      </c>
    </row>
    <row r="112" spans="2:24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1"/>
        <v>00</v>
      </c>
      <c r="I112" s="16">
        <f t="shared" si="12"/>
        <v>0</v>
      </c>
      <c r="J112" s="60" t="e">
        <f t="shared" si="13"/>
        <v>#N/A</v>
      </c>
      <c r="K112" s="34" t="e">
        <f t="shared" si="14"/>
        <v>#N/A</v>
      </c>
      <c r="L112" s="34" t="e">
        <f t="shared" si="15"/>
        <v>#N/A</v>
      </c>
      <c r="M112" s="34" t="e">
        <f t="shared" si="16"/>
        <v>#N/A</v>
      </c>
      <c r="N112" s="34" t="e">
        <f t="shared" si="17"/>
        <v>#N/A</v>
      </c>
      <c r="O112" s="34" t="e">
        <f t="shared" si="18"/>
        <v>#N/A</v>
      </c>
      <c r="P112" s="34" t="e">
        <f t="shared" si="19"/>
        <v>#N/A</v>
      </c>
      <c r="R112" s="33" t="e">
        <f>VLOOKUP(H112,'Emssions Factors'!$F$6:$M$18,2,TRUE)</f>
        <v>#N/A</v>
      </c>
      <c r="S112" s="33" t="e">
        <f>VLOOKUP(H112,'Emssions Factors'!$F$6:$M$18,3,TRUE)</f>
        <v>#N/A</v>
      </c>
      <c r="T112" s="33" t="e">
        <f>VLOOKUP(H112,'Emssions Factors'!$F$6:$M$18,4,TRUE)</f>
        <v>#N/A</v>
      </c>
      <c r="U112" s="33" t="e">
        <f>VLOOKUP(H112,'Emssions Factors'!$F$6:$M$18,5,TRUE)</f>
        <v>#N/A</v>
      </c>
      <c r="V112" s="33" t="e">
        <f>VLOOKUP(H112,'Emssions Factors'!$F$6:$M$18,6,TRUE)</f>
        <v>#N/A</v>
      </c>
      <c r="W112" s="33" t="e">
        <f>VLOOKUP(H112,'Emssions Factors'!$F$6:$M$18,7,TRUE)</f>
        <v>#N/A</v>
      </c>
      <c r="X112" s="33" t="e">
        <f>VLOOKUP(H112,'Emssions Factors'!$F$6:$M$18,8,TRUE)</f>
        <v>#N/A</v>
      </c>
    </row>
    <row r="113" spans="2:24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1"/>
        <v>00</v>
      </c>
      <c r="I113" s="16">
        <f t="shared" si="12"/>
        <v>0</v>
      </c>
      <c r="J113" s="60" t="e">
        <f t="shared" si="13"/>
        <v>#N/A</v>
      </c>
      <c r="K113" s="34" t="e">
        <f t="shared" si="14"/>
        <v>#N/A</v>
      </c>
      <c r="L113" s="34" t="e">
        <f t="shared" si="15"/>
        <v>#N/A</v>
      </c>
      <c r="M113" s="34" t="e">
        <f t="shared" si="16"/>
        <v>#N/A</v>
      </c>
      <c r="N113" s="34" t="e">
        <f t="shared" si="17"/>
        <v>#N/A</v>
      </c>
      <c r="O113" s="34" t="e">
        <f t="shared" si="18"/>
        <v>#N/A</v>
      </c>
      <c r="P113" s="34" t="e">
        <f t="shared" si="19"/>
        <v>#N/A</v>
      </c>
      <c r="R113" s="33" t="e">
        <f>VLOOKUP(H113,'Emssions Factors'!$F$6:$M$18,2,TRUE)</f>
        <v>#N/A</v>
      </c>
      <c r="S113" s="33" t="e">
        <f>VLOOKUP(H113,'Emssions Factors'!$F$6:$M$18,3,TRUE)</f>
        <v>#N/A</v>
      </c>
      <c r="T113" s="33" t="e">
        <f>VLOOKUP(H113,'Emssions Factors'!$F$6:$M$18,4,TRUE)</f>
        <v>#N/A</v>
      </c>
      <c r="U113" s="33" t="e">
        <f>VLOOKUP(H113,'Emssions Factors'!$F$6:$M$18,5,TRUE)</f>
        <v>#N/A</v>
      </c>
      <c r="V113" s="33" t="e">
        <f>VLOOKUP(H113,'Emssions Factors'!$F$6:$M$18,6,TRUE)</f>
        <v>#N/A</v>
      </c>
      <c r="W113" s="33" t="e">
        <f>VLOOKUP(H113,'Emssions Factors'!$F$6:$M$18,7,TRUE)</f>
        <v>#N/A</v>
      </c>
      <c r="X113" s="33" t="e">
        <f>VLOOKUP(H113,'Emssions Factors'!$F$6:$M$18,8,TRUE)</f>
        <v>#N/A</v>
      </c>
    </row>
    <row r="114" spans="2:24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1"/>
        <v>00</v>
      </c>
      <c r="I114" s="16">
        <f t="shared" si="12"/>
        <v>0</v>
      </c>
      <c r="J114" s="60" t="e">
        <f t="shared" si="13"/>
        <v>#N/A</v>
      </c>
      <c r="K114" s="34" t="e">
        <f t="shared" si="14"/>
        <v>#N/A</v>
      </c>
      <c r="L114" s="34" t="e">
        <f t="shared" si="15"/>
        <v>#N/A</v>
      </c>
      <c r="M114" s="34" t="e">
        <f t="shared" si="16"/>
        <v>#N/A</v>
      </c>
      <c r="N114" s="34" t="e">
        <f t="shared" si="17"/>
        <v>#N/A</v>
      </c>
      <c r="O114" s="34" t="e">
        <f t="shared" si="18"/>
        <v>#N/A</v>
      </c>
      <c r="P114" s="34" t="e">
        <f t="shared" si="19"/>
        <v>#N/A</v>
      </c>
      <c r="R114" s="33" t="e">
        <f>VLOOKUP(H114,'Emssions Factors'!$F$6:$M$18,2,TRUE)</f>
        <v>#N/A</v>
      </c>
      <c r="S114" s="33" t="e">
        <f>VLOOKUP(H114,'Emssions Factors'!$F$6:$M$18,3,TRUE)</f>
        <v>#N/A</v>
      </c>
      <c r="T114" s="33" t="e">
        <f>VLOOKUP(H114,'Emssions Factors'!$F$6:$M$18,4,TRUE)</f>
        <v>#N/A</v>
      </c>
      <c r="U114" s="33" t="e">
        <f>VLOOKUP(H114,'Emssions Factors'!$F$6:$M$18,5,TRUE)</f>
        <v>#N/A</v>
      </c>
      <c r="V114" s="33" t="e">
        <f>VLOOKUP(H114,'Emssions Factors'!$F$6:$M$18,6,TRUE)</f>
        <v>#N/A</v>
      </c>
      <c r="W114" s="33" t="e">
        <f>VLOOKUP(H114,'Emssions Factors'!$F$6:$M$18,7,TRUE)</f>
        <v>#N/A</v>
      </c>
      <c r="X114" s="33" t="e">
        <f>VLOOKUP(H114,'Emssions Factors'!$F$6:$M$18,8,TRUE)</f>
        <v>#N/A</v>
      </c>
    </row>
    <row r="115" spans="2:24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1"/>
        <v>00</v>
      </c>
      <c r="I115" s="16">
        <f t="shared" si="12"/>
        <v>0</v>
      </c>
      <c r="J115" s="60" t="e">
        <f t="shared" si="13"/>
        <v>#N/A</v>
      </c>
      <c r="K115" s="34" t="e">
        <f t="shared" si="14"/>
        <v>#N/A</v>
      </c>
      <c r="L115" s="34" t="e">
        <f t="shared" si="15"/>
        <v>#N/A</v>
      </c>
      <c r="M115" s="34" t="e">
        <f t="shared" si="16"/>
        <v>#N/A</v>
      </c>
      <c r="N115" s="34" t="e">
        <f t="shared" si="17"/>
        <v>#N/A</v>
      </c>
      <c r="O115" s="34" t="e">
        <f t="shared" si="18"/>
        <v>#N/A</v>
      </c>
      <c r="P115" s="34" t="e">
        <f t="shared" si="19"/>
        <v>#N/A</v>
      </c>
      <c r="R115" s="33" t="e">
        <f>VLOOKUP(H115,'Emssions Factors'!$F$6:$M$18,2,TRUE)</f>
        <v>#N/A</v>
      </c>
      <c r="S115" s="33" t="e">
        <f>VLOOKUP(H115,'Emssions Factors'!$F$6:$M$18,3,TRUE)</f>
        <v>#N/A</v>
      </c>
      <c r="T115" s="33" t="e">
        <f>VLOOKUP(H115,'Emssions Factors'!$F$6:$M$18,4,TRUE)</f>
        <v>#N/A</v>
      </c>
      <c r="U115" s="33" t="e">
        <f>VLOOKUP(H115,'Emssions Factors'!$F$6:$M$18,5,TRUE)</f>
        <v>#N/A</v>
      </c>
      <c r="V115" s="33" t="e">
        <f>VLOOKUP(H115,'Emssions Factors'!$F$6:$M$18,6,TRUE)</f>
        <v>#N/A</v>
      </c>
      <c r="W115" s="33" t="e">
        <f>VLOOKUP(H115,'Emssions Factors'!$F$6:$M$18,7,TRUE)</f>
        <v>#N/A</v>
      </c>
      <c r="X115" s="33" t="e">
        <f>VLOOKUP(H115,'Emssions Factors'!$F$6:$M$18,8,TRUE)</f>
        <v>#N/A</v>
      </c>
    </row>
    <row r="116" spans="2:24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1"/>
        <v>00</v>
      </c>
      <c r="I116" s="16">
        <f t="shared" si="12"/>
        <v>0</v>
      </c>
      <c r="J116" s="60" t="e">
        <f t="shared" si="13"/>
        <v>#N/A</v>
      </c>
      <c r="K116" s="34" t="e">
        <f t="shared" si="14"/>
        <v>#N/A</v>
      </c>
      <c r="L116" s="34" t="e">
        <f t="shared" si="15"/>
        <v>#N/A</v>
      </c>
      <c r="M116" s="34" t="e">
        <f t="shared" si="16"/>
        <v>#N/A</v>
      </c>
      <c r="N116" s="34" t="e">
        <f t="shared" si="17"/>
        <v>#N/A</v>
      </c>
      <c r="O116" s="34" t="e">
        <f t="shared" si="18"/>
        <v>#N/A</v>
      </c>
      <c r="P116" s="34" t="e">
        <f t="shared" si="19"/>
        <v>#N/A</v>
      </c>
      <c r="R116" s="33" t="e">
        <f>VLOOKUP(H116,'Emssions Factors'!$F$6:$M$18,2,TRUE)</f>
        <v>#N/A</v>
      </c>
      <c r="S116" s="33" t="e">
        <f>VLOOKUP(H116,'Emssions Factors'!$F$6:$M$18,3,TRUE)</f>
        <v>#N/A</v>
      </c>
      <c r="T116" s="33" t="e">
        <f>VLOOKUP(H116,'Emssions Factors'!$F$6:$M$18,4,TRUE)</f>
        <v>#N/A</v>
      </c>
      <c r="U116" s="33" t="e">
        <f>VLOOKUP(H116,'Emssions Factors'!$F$6:$M$18,5,TRUE)</f>
        <v>#N/A</v>
      </c>
      <c r="V116" s="33" t="e">
        <f>VLOOKUP(H116,'Emssions Factors'!$F$6:$M$18,6,TRUE)</f>
        <v>#N/A</v>
      </c>
      <c r="W116" s="33" t="e">
        <f>VLOOKUP(H116,'Emssions Factors'!$F$6:$M$18,7,TRUE)</f>
        <v>#N/A</v>
      </c>
      <c r="X116" s="33" t="e">
        <f>VLOOKUP(H116,'Emssions Factors'!$F$6:$M$18,8,TRUE)</f>
        <v>#N/A</v>
      </c>
    </row>
    <row r="117" spans="2:24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1"/>
        <v>00</v>
      </c>
      <c r="I117" s="16">
        <f t="shared" si="12"/>
        <v>0</v>
      </c>
      <c r="J117" s="60" t="e">
        <f t="shared" si="13"/>
        <v>#N/A</v>
      </c>
      <c r="K117" s="34" t="e">
        <f t="shared" si="14"/>
        <v>#N/A</v>
      </c>
      <c r="L117" s="34" t="e">
        <f t="shared" si="15"/>
        <v>#N/A</v>
      </c>
      <c r="M117" s="34" t="e">
        <f t="shared" si="16"/>
        <v>#N/A</v>
      </c>
      <c r="N117" s="34" t="e">
        <f t="shared" si="17"/>
        <v>#N/A</v>
      </c>
      <c r="O117" s="34" t="e">
        <f t="shared" si="18"/>
        <v>#N/A</v>
      </c>
      <c r="P117" s="34" t="e">
        <f t="shared" si="19"/>
        <v>#N/A</v>
      </c>
      <c r="R117" s="33" t="e">
        <f>VLOOKUP(H117,'Emssions Factors'!$F$6:$M$18,2,TRUE)</f>
        <v>#N/A</v>
      </c>
      <c r="S117" s="33" t="e">
        <f>VLOOKUP(H117,'Emssions Factors'!$F$6:$M$18,3,TRUE)</f>
        <v>#N/A</v>
      </c>
      <c r="T117" s="33" t="e">
        <f>VLOOKUP(H117,'Emssions Factors'!$F$6:$M$18,4,TRUE)</f>
        <v>#N/A</v>
      </c>
      <c r="U117" s="33" t="e">
        <f>VLOOKUP(H117,'Emssions Factors'!$F$6:$M$18,5,TRUE)</f>
        <v>#N/A</v>
      </c>
      <c r="V117" s="33" t="e">
        <f>VLOOKUP(H117,'Emssions Factors'!$F$6:$M$18,6,TRUE)</f>
        <v>#N/A</v>
      </c>
      <c r="W117" s="33" t="e">
        <f>VLOOKUP(H117,'Emssions Factors'!$F$6:$M$18,7,TRUE)</f>
        <v>#N/A</v>
      </c>
      <c r="X117" s="33" t="e">
        <f>VLOOKUP(H117,'Emssions Factors'!$F$6:$M$18,8,TRUE)</f>
        <v>#N/A</v>
      </c>
    </row>
    <row r="118" spans="2:24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1"/>
        <v>00</v>
      </c>
      <c r="I118" s="16">
        <f t="shared" si="12"/>
        <v>0</v>
      </c>
      <c r="J118" s="60" t="e">
        <f t="shared" si="13"/>
        <v>#N/A</v>
      </c>
      <c r="K118" s="34" t="e">
        <f t="shared" si="14"/>
        <v>#N/A</v>
      </c>
      <c r="L118" s="34" t="e">
        <f t="shared" si="15"/>
        <v>#N/A</v>
      </c>
      <c r="M118" s="34" t="e">
        <f t="shared" si="16"/>
        <v>#N/A</v>
      </c>
      <c r="N118" s="34" t="e">
        <f t="shared" si="17"/>
        <v>#N/A</v>
      </c>
      <c r="O118" s="34" t="e">
        <f t="shared" si="18"/>
        <v>#N/A</v>
      </c>
      <c r="P118" s="34" t="e">
        <f t="shared" si="19"/>
        <v>#N/A</v>
      </c>
      <c r="R118" s="33" t="e">
        <f>VLOOKUP(H118,'Emssions Factors'!$F$6:$M$18,2,TRUE)</f>
        <v>#N/A</v>
      </c>
      <c r="S118" s="33" t="e">
        <f>VLOOKUP(H118,'Emssions Factors'!$F$6:$M$18,3,TRUE)</f>
        <v>#N/A</v>
      </c>
      <c r="T118" s="33" t="e">
        <f>VLOOKUP(H118,'Emssions Factors'!$F$6:$M$18,4,TRUE)</f>
        <v>#N/A</v>
      </c>
      <c r="U118" s="33" t="e">
        <f>VLOOKUP(H118,'Emssions Factors'!$F$6:$M$18,5,TRUE)</f>
        <v>#N/A</v>
      </c>
      <c r="V118" s="33" t="e">
        <f>VLOOKUP(H118,'Emssions Factors'!$F$6:$M$18,6,TRUE)</f>
        <v>#N/A</v>
      </c>
      <c r="W118" s="33" t="e">
        <f>VLOOKUP(H118,'Emssions Factors'!$F$6:$M$18,7,TRUE)</f>
        <v>#N/A</v>
      </c>
      <c r="X118" s="33" t="e">
        <f>VLOOKUP(H118,'Emssions Factors'!$F$6:$M$18,8,TRUE)</f>
        <v>#N/A</v>
      </c>
    </row>
    <row r="119" spans="2:24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1"/>
        <v>00</v>
      </c>
      <c r="I119" s="16">
        <f t="shared" si="12"/>
        <v>0</v>
      </c>
      <c r="J119" s="60" t="e">
        <f t="shared" si="13"/>
        <v>#N/A</v>
      </c>
      <c r="K119" s="34" t="e">
        <f t="shared" si="14"/>
        <v>#N/A</v>
      </c>
      <c r="L119" s="34" t="e">
        <f t="shared" si="15"/>
        <v>#N/A</v>
      </c>
      <c r="M119" s="34" t="e">
        <f t="shared" si="16"/>
        <v>#N/A</v>
      </c>
      <c r="N119" s="34" t="e">
        <f t="shared" si="17"/>
        <v>#N/A</v>
      </c>
      <c r="O119" s="34" t="e">
        <f t="shared" si="18"/>
        <v>#N/A</v>
      </c>
      <c r="P119" s="34" t="e">
        <f t="shared" si="19"/>
        <v>#N/A</v>
      </c>
      <c r="R119" s="33" t="e">
        <f>VLOOKUP(H119,'Emssions Factors'!$F$6:$M$18,2,TRUE)</f>
        <v>#N/A</v>
      </c>
      <c r="S119" s="33" t="e">
        <f>VLOOKUP(H119,'Emssions Factors'!$F$6:$M$18,3,TRUE)</f>
        <v>#N/A</v>
      </c>
      <c r="T119" s="33" t="e">
        <f>VLOOKUP(H119,'Emssions Factors'!$F$6:$M$18,4,TRUE)</f>
        <v>#N/A</v>
      </c>
      <c r="U119" s="33" t="e">
        <f>VLOOKUP(H119,'Emssions Factors'!$F$6:$M$18,5,TRUE)</f>
        <v>#N/A</v>
      </c>
      <c r="V119" s="33" t="e">
        <f>VLOOKUP(H119,'Emssions Factors'!$F$6:$M$18,6,TRUE)</f>
        <v>#N/A</v>
      </c>
      <c r="W119" s="33" t="e">
        <f>VLOOKUP(H119,'Emssions Factors'!$F$6:$M$18,7,TRUE)</f>
        <v>#N/A</v>
      </c>
      <c r="X119" s="33" t="e">
        <f>VLOOKUP(H119,'Emssions Factors'!$F$6:$M$18,8,TRUE)</f>
        <v>#N/A</v>
      </c>
    </row>
    <row r="120" spans="2:24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1"/>
        <v>00</v>
      </c>
      <c r="I120" s="16">
        <f t="shared" si="12"/>
        <v>0</v>
      </c>
      <c r="J120" s="60" t="e">
        <f t="shared" si="13"/>
        <v>#N/A</v>
      </c>
      <c r="K120" s="34" t="e">
        <f t="shared" si="14"/>
        <v>#N/A</v>
      </c>
      <c r="L120" s="34" t="e">
        <f t="shared" si="15"/>
        <v>#N/A</v>
      </c>
      <c r="M120" s="34" t="e">
        <f t="shared" si="16"/>
        <v>#N/A</v>
      </c>
      <c r="N120" s="34" t="e">
        <f t="shared" si="17"/>
        <v>#N/A</v>
      </c>
      <c r="O120" s="34" t="e">
        <f t="shared" si="18"/>
        <v>#N/A</v>
      </c>
      <c r="P120" s="34" t="e">
        <f t="shared" si="19"/>
        <v>#N/A</v>
      </c>
      <c r="R120" s="33" t="e">
        <f>VLOOKUP(H120,'Emssions Factors'!$F$6:$M$18,2,TRUE)</f>
        <v>#N/A</v>
      </c>
      <c r="S120" s="33" t="e">
        <f>VLOOKUP(H120,'Emssions Factors'!$F$6:$M$18,3,TRUE)</f>
        <v>#N/A</v>
      </c>
      <c r="T120" s="33" t="e">
        <f>VLOOKUP(H120,'Emssions Factors'!$F$6:$M$18,4,TRUE)</f>
        <v>#N/A</v>
      </c>
      <c r="U120" s="33" t="e">
        <f>VLOOKUP(H120,'Emssions Factors'!$F$6:$M$18,5,TRUE)</f>
        <v>#N/A</v>
      </c>
      <c r="V120" s="33" t="e">
        <f>VLOOKUP(H120,'Emssions Factors'!$F$6:$M$18,6,TRUE)</f>
        <v>#N/A</v>
      </c>
      <c r="W120" s="33" t="e">
        <f>VLOOKUP(H120,'Emssions Factors'!$F$6:$M$18,7,TRUE)</f>
        <v>#N/A</v>
      </c>
      <c r="X120" s="33" t="e">
        <f>VLOOKUP(H120,'Emssions Factors'!$F$6:$M$18,8,TRUE)</f>
        <v>#N/A</v>
      </c>
    </row>
    <row r="121" spans="2:24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1"/>
        <v>00</v>
      </c>
      <c r="I121" s="16">
        <f t="shared" si="12"/>
        <v>0</v>
      </c>
      <c r="J121" s="60" t="e">
        <f t="shared" si="13"/>
        <v>#N/A</v>
      </c>
      <c r="K121" s="34" t="e">
        <f t="shared" si="14"/>
        <v>#N/A</v>
      </c>
      <c r="L121" s="34" t="e">
        <f t="shared" si="15"/>
        <v>#N/A</v>
      </c>
      <c r="M121" s="34" t="e">
        <f t="shared" si="16"/>
        <v>#N/A</v>
      </c>
      <c r="N121" s="34" t="e">
        <f t="shared" si="17"/>
        <v>#N/A</v>
      </c>
      <c r="O121" s="34" t="e">
        <f t="shared" si="18"/>
        <v>#N/A</v>
      </c>
      <c r="P121" s="34" t="e">
        <f t="shared" si="19"/>
        <v>#N/A</v>
      </c>
      <c r="R121" s="33" t="e">
        <f>VLOOKUP(H121,'Emssions Factors'!$F$6:$M$18,2,TRUE)</f>
        <v>#N/A</v>
      </c>
      <c r="S121" s="33" t="e">
        <f>VLOOKUP(H121,'Emssions Factors'!$F$6:$M$18,3,TRUE)</f>
        <v>#N/A</v>
      </c>
      <c r="T121" s="33" t="e">
        <f>VLOOKUP(H121,'Emssions Factors'!$F$6:$M$18,4,TRUE)</f>
        <v>#N/A</v>
      </c>
      <c r="U121" s="33" t="e">
        <f>VLOOKUP(H121,'Emssions Factors'!$F$6:$M$18,5,TRUE)</f>
        <v>#N/A</v>
      </c>
      <c r="V121" s="33" t="e">
        <f>VLOOKUP(H121,'Emssions Factors'!$F$6:$M$18,6,TRUE)</f>
        <v>#N/A</v>
      </c>
      <c r="W121" s="33" t="e">
        <f>VLOOKUP(H121,'Emssions Factors'!$F$6:$M$18,7,TRUE)</f>
        <v>#N/A</v>
      </c>
      <c r="X121" s="33" t="e">
        <f>VLOOKUP(H121,'Emssions Factors'!$F$6:$M$18,8,TRUE)</f>
        <v>#N/A</v>
      </c>
    </row>
    <row r="122" spans="2:24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1"/>
        <v>00</v>
      </c>
      <c r="I122" s="16">
        <f t="shared" si="12"/>
        <v>0</v>
      </c>
      <c r="J122" s="60" t="e">
        <f t="shared" si="13"/>
        <v>#N/A</v>
      </c>
      <c r="K122" s="34" t="e">
        <f t="shared" si="14"/>
        <v>#N/A</v>
      </c>
      <c r="L122" s="34" t="e">
        <f t="shared" si="15"/>
        <v>#N/A</v>
      </c>
      <c r="M122" s="34" t="e">
        <f t="shared" si="16"/>
        <v>#N/A</v>
      </c>
      <c r="N122" s="34" t="e">
        <f t="shared" si="17"/>
        <v>#N/A</v>
      </c>
      <c r="O122" s="34" t="e">
        <f t="shared" si="18"/>
        <v>#N/A</v>
      </c>
      <c r="P122" s="34" t="e">
        <f t="shared" si="19"/>
        <v>#N/A</v>
      </c>
      <c r="R122" s="33" t="e">
        <f>VLOOKUP(H122,'Emssions Factors'!$F$6:$M$18,2,TRUE)</f>
        <v>#N/A</v>
      </c>
      <c r="S122" s="33" t="e">
        <f>VLOOKUP(H122,'Emssions Factors'!$F$6:$M$18,3,TRUE)</f>
        <v>#N/A</v>
      </c>
      <c r="T122" s="33" t="e">
        <f>VLOOKUP(H122,'Emssions Factors'!$F$6:$M$18,4,TRUE)</f>
        <v>#N/A</v>
      </c>
      <c r="U122" s="33" t="e">
        <f>VLOOKUP(H122,'Emssions Factors'!$F$6:$M$18,5,TRUE)</f>
        <v>#N/A</v>
      </c>
      <c r="V122" s="33" t="e">
        <f>VLOOKUP(H122,'Emssions Factors'!$F$6:$M$18,6,TRUE)</f>
        <v>#N/A</v>
      </c>
      <c r="W122" s="33" t="e">
        <f>VLOOKUP(H122,'Emssions Factors'!$F$6:$M$18,7,TRUE)</f>
        <v>#N/A</v>
      </c>
      <c r="X122" s="33" t="e">
        <f>VLOOKUP(H122,'Emssions Factors'!$F$6:$M$18,8,TRUE)</f>
        <v>#N/A</v>
      </c>
    </row>
    <row r="123" spans="2:24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1"/>
        <v>00</v>
      </c>
      <c r="I123" s="16">
        <f t="shared" si="12"/>
        <v>0</v>
      </c>
      <c r="J123" s="60" t="e">
        <f t="shared" si="13"/>
        <v>#N/A</v>
      </c>
      <c r="K123" s="34" t="e">
        <f t="shared" si="14"/>
        <v>#N/A</v>
      </c>
      <c r="L123" s="34" t="e">
        <f t="shared" si="15"/>
        <v>#N/A</v>
      </c>
      <c r="M123" s="34" t="e">
        <f t="shared" si="16"/>
        <v>#N/A</v>
      </c>
      <c r="N123" s="34" t="e">
        <f t="shared" si="17"/>
        <v>#N/A</v>
      </c>
      <c r="O123" s="34" t="e">
        <f t="shared" si="18"/>
        <v>#N/A</v>
      </c>
      <c r="P123" s="34" t="e">
        <f t="shared" si="19"/>
        <v>#N/A</v>
      </c>
      <c r="R123" s="33" t="e">
        <f>VLOOKUP(H123,'Emssions Factors'!$F$6:$M$18,2,TRUE)</f>
        <v>#N/A</v>
      </c>
      <c r="S123" s="33" t="e">
        <f>VLOOKUP(H123,'Emssions Factors'!$F$6:$M$18,3,TRUE)</f>
        <v>#N/A</v>
      </c>
      <c r="T123" s="33" t="e">
        <f>VLOOKUP(H123,'Emssions Factors'!$F$6:$M$18,4,TRUE)</f>
        <v>#N/A</v>
      </c>
      <c r="U123" s="33" t="e">
        <f>VLOOKUP(H123,'Emssions Factors'!$F$6:$M$18,5,TRUE)</f>
        <v>#N/A</v>
      </c>
      <c r="V123" s="33" t="e">
        <f>VLOOKUP(H123,'Emssions Factors'!$F$6:$M$18,6,TRUE)</f>
        <v>#N/A</v>
      </c>
      <c r="W123" s="33" t="e">
        <f>VLOOKUP(H123,'Emssions Factors'!$F$6:$M$18,7,TRUE)</f>
        <v>#N/A</v>
      </c>
      <c r="X123" s="33" t="e">
        <f>VLOOKUP(H123,'Emssions Factors'!$F$6:$M$18,8,TRUE)</f>
        <v>#N/A</v>
      </c>
    </row>
    <row r="124" spans="2:24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1"/>
        <v>00</v>
      </c>
      <c r="I124" s="16">
        <f t="shared" si="12"/>
        <v>0</v>
      </c>
      <c r="J124" s="60" t="e">
        <f t="shared" si="13"/>
        <v>#N/A</v>
      </c>
      <c r="K124" s="34" t="e">
        <f t="shared" si="14"/>
        <v>#N/A</v>
      </c>
      <c r="L124" s="34" t="e">
        <f t="shared" si="15"/>
        <v>#N/A</v>
      </c>
      <c r="M124" s="34" t="e">
        <f t="shared" si="16"/>
        <v>#N/A</v>
      </c>
      <c r="N124" s="34" t="e">
        <f t="shared" si="17"/>
        <v>#N/A</v>
      </c>
      <c r="O124" s="34" t="e">
        <f t="shared" si="18"/>
        <v>#N/A</v>
      </c>
      <c r="P124" s="34" t="e">
        <f t="shared" si="19"/>
        <v>#N/A</v>
      </c>
      <c r="R124" s="33" t="e">
        <f>VLOOKUP(H124,'Emssions Factors'!$F$6:$M$18,2,TRUE)</f>
        <v>#N/A</v>
      </c>
      <c r="S124" s="33" t="e">
        <f>VLOOKUP(H124,'Emssions Factors'!$F$6:$M$18,3,TRUE)</f>
        <v>#N/A</v>
      </c>
      <c r="T124" s="33" t="e">
        <f>VLOOKUP(H124,'Emssions Factors'!$F$6:$M$18,4,TRUE)</f>
        <v>#N/A</v>
      </c>
      <c r="U124" s="33" t="e">
        <f>VLOOKUP(H124,'Emssions Factors'!$F$6:$M$18,5,TRUE)</f>
        <v>#N/A</v>
      </c>
      <c r="V124" s="33" t="e">
        <f>VLOOKUP(H124,'Emssions Factors'!$F$6:$M$18,6,TRUE)</f>
        <v>#N/A</v>
      </c>
      <c r="W124" s="33" t="e">
        <f>VLOOKUP(H124,'Emssions Factors'!$F$6:$M$18,7,TRUE)</f>
        <v>#N/A</v>
      </c>
      <c r="X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5B7-31BE-4B50-AACB-199BE98C4803}">
  <sheetPr>
    <tabColor rgb="FFFF0000"/>
  </sheetPr>
  <dimension ref="B2:AE124"/>
  <sheetViews>
    <sheetView showGridLines="0" topLeftCell="B1" zoomScale="70" zoomScaleNormal="70" workbookViewId="0">
      <selection activeCell="Q3" sqref="Q3:W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hidden="1" customWidth="1"/>
    <col min="17" max="23" width="12.58203125" customWidth="1"/>
    <col min="29" max="29" width="12.9140625" bestFit="1" customWidth="1"/>
    <col min="31" max="31" width="12.9140625" bestFit="1" customWidth="1"/>
  </cols>
  <sheetData>
    <row r="2" spans="2:31">
      <c r="I2" t="s">
        <v>31</v>
      </c>
    </row>
    <row r="3" spans="2:31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35" t="s">
        <v>75</v>
      </c>
      <c r="K3" s="31" t="s">
        <v>74</v>
      </c>
      <c r="L3" s="31" t="s">
        <v>76</v>
      </c>
      <c r="M3" s="31" t="s">
        <v>77</v>
      </c>
      <c r="N3" s="31" t="s">
        <v>78</v>
      </c>
      <c r="O3" s="31" t="s">
        <v>79</v>
      </c>
      <c r="P3" s="31" t="s">
        <v>80</v>
      </c>
      <c r="Q3" s="63" t="s">
        <v>81</v>
      </c>
      <c r="R3" s="64" t="s">
        <v>82</v>
      </c>
      <c r="S3" s="64" t="s">
        <v>83</v>
      </c>
      <c r="T3" s="64" t="s">
        <v>84</v>
      </c>
      <c r="U3" s="64" t="s">
        <v>85</v>
      </c>
      <c r="V3" s="64" t="s">
        <v>86</v>
      </c>
      <c r="W3" s="64" t="s">
        <v>87</v>
      </c>
      <c r="X3" s="6"/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71</v>
      </c>
      <c r="AD3" s="32" t="s">
        <v>72</v>
      </c>
      <c r="AE3" s="32" t="s">
        <v>73</v>
      </c>
    </row>
    <row r="4" spans="2:31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34.936606587942819</v>
      </c>
      <c r="G4" s="56">
        <f>Input!G4</f>
        <v>0</v>
      </c>
      <c r="H4" s="14" t="str">
        <f>D4&amp;E4</f>
        <v>21</v>
      </c>
      <c r="I4" s="16">
        <f>F4*365*0.8</f>
        <v>10201.489123679305</v>
      </c>
      <c r="J4" s="36">
        <f t="shared" ref="J4:P6" si="0">$I4*Y4</f>
        <v>11.367382478080687</v>
      </c>
      <c r="K4" s="34">
        <f t="shared" si="0"/>
        <v>18.479261215111421</v>
      </c>
      <c r="L4" s="34">
        <f t="shared" si="0"/>
        <v>4.4648019587171017</v>
      </c>
      <c r="M4" s="34">
        <f t="shared" si="0"/>
        <v>1.0120695164373439</v>
      </c>
      <c r="N4" s="34">
        <f t="shared" si="0"/>
        <v>0.17711216537653515</v>
      </c>
      <c r="O4" s="34">
        <f t="shared" si="0"/>
        <v>1.0446003223228295</v>
      </c>
      <c r="P4" s="34">
        <f t="shared" si="0"/>
        <v>0.12885286152621336</v>
      </c>
      <c r="Q4" s="37">
        <f>J4*'Externality Factors'!B$17</f>
        <v>463.31172955753254</v>
      </c>
      <c r="R4" s="37">
        <f>K4*'Externality Factors'!C$17</f>
        <v>0</v>
      </c>
      <c r="S4" s="37">
        <f>L4*'Externality Factors'!D$17</f>
        <v>103.35437224143544</v>
      </c>
      <c r="T4" s="37">
        <f>M4*'Externality Factors'!E$17</f>
        <v>34.257848204744498</v>
      </c>
      <c r="U4" s="37">
        <f>N4*'Externality Factors'!F$17</f>
        <v>54.066215063640747</v>
      </c>
      <c r="V4" s="37">
        <f>O4*'Externality Factors'!G$17</f>
        <v>59.357524725619044</v>
      </c>
      <c r="W4" s="37">
        <f>P4*'Externality Factors'!H$17</f>
        <v>88.190330234449192</v>
      </c>
      <c r="Y4" s="33">
        <f>VLOOKUP(H4,'Emssions Factors'!$F$6:$M$18,2,TRUE)</f>
        <v>1.1142865850530738E-3</v>
      </c>
      <c r="Z4" s="33">
        <f>VLOOKUP(H4,'Emssions Factors'!$F$6:$M$18,3,TRUE)</f>
        <v>1.8114278210833033E-3</v>
      </c>
      <c r="AA4" s="33">
        <f>VLOOKUP(H4,'Emssions Factors'!$F$6:$M$18,4,TRUE)</f>
        <v>4.3766178688105201E-4</v>
      </c>
      <c r="AB4" s="33">
        <f>VLOOKUP(H4,'Emssions Factors'!$F$6:$M$18,5,TRUE)</f>
        <v>9.9208017983194919E-5</v>
      </c>
      <c r="AC4" s="33">
        <f>VLOOKUP(H4,'Emssions Factors'!$F$6:$M$18,6,TRUE)</f>
        <v>1.736140314705911E-5</v>
      </c>
      <c r="AD4" s="33">
        <f>VLOOKUP(H4,'Emssions Factors'!$F$6:$M$18,7,TRUE)</f>
        <v>1.0239684713265473E-4</v>
      </c>
      <c r="AE4" s="33">
        <f>VLOOKUP(H4,'Emssions Factors'!$F$6:$M$18,8,TRUE)</f>
        <v>1.2630789482206579E-5</v>
      </c>
    </row>
    <row r="5" spans="2:31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46.888129272840274</v>
      </c>
      <c r="G5" s="56">
        <f>Input!G5</f>
        <v>0</v>
      </c>
      <c r="H5" s="14" t="str">
        <f>D5&amp;E5</f>
        <v>21</v>
      </c>
      <c r="I5" s="16">
        <f>F5*365*0.8</f>
        <v>13691.33374766936</v>
      </c>
      <c r="J5" s="36">
        <f t="shared" si="0"/>
        <v>15.256069526512395</v>
      </c>
      <c r="K5" s="34">
        <f t="shared" si="0"/>
        <v>24.800862858265006</v>
      </c>
      <c r="L5" s="34">
        <f t="shared" si="0"/>
        <v>5.9921735927898228</v>
      </c>
      <c r="M5" s="34">
        <f t="shared" si="0"/>
        <v>1.3582900846527053</v>
      </c>
      <c r="N5" s="34">
        <f t="shared" si="0"/>
        <v>0.23770076481422342</v>
      </c>
      <c r="O5" s="34">
        <f t="shared" si="0"/>
        <v>1.4019494088022562</v>
      </c>
      <c r="P5" s="34">
        <f t="shared" si="0"/>
        <v>0.17293235429744214</v>
      </c>
      <c r="Q5" s="37">
        <f>J5*'Externality Factors'!B$17</f>
        <v>621.80682071778642</v>
      </c>
      <c r="R5" s="37">
        <f>K5*'Externality Factors'!C$17</f>
        <v>0</v>
      </c>
      <c r="S5" s="37">
        <f>L5*'Externality Factors'!D$17</f>
        <v>138.71104379788684</v>
      </c>
      <c r="T5" s="37">
        <f>M5*'Externality Factors'!E$17</f>
        <v>45.977173289284309</v>
      </c>
      <c r="U5" s="37">
        <f>N5*'Externality Factors'!F$17</f>
        <v>72.561817783186257</v>
      </c>
      <c r="V5" s="37">
        <f>O5*'Externality Factors'!G$17</f>
        <v>79.663240493744809</v>
      </c>
      <c r="W5" s="37">
        <f>P5*'Externality Factors'!H$17</f>
        <v>118.35950907935087</v>
      </c>
      <c r="Y5" s="33">
        <f>VLOOKUP(H5,'Emssions Factors'!$F$6:$M$18,2,TRUE)</f>
        <v>1.1142865850530738E-3</v>
      </c>
      <c r="Z5" s="33">
        <f>VLOOKUP(H5,'Emssions Factors'!$F$6:$M$18,3,TRUE)</f>
        <v>1.8114278210833033E-3</v>
      </c>
      <c r="AA5" s="33">
        <f>VLOOKUP(H5,'Emssions Factors'!$F$6:$M$18,4,TRUE)</f>
        <v>4.3766178688105201E-4</v>
      </c>
      <c r="AB5" s="33">
        <f>VLOOKUP(H5,'Emssions Factors'!$F$6:$M$18,5,TRUE)</f>
        <v>9.9208017983194919E-5</v>
      </c>
      <c r="AC5" s="33">
        <f>VLOOKUP(H5,'Emssions Factors'!$F$6:$M$18,6,TRUE)</f>
        <v>1.736140314705911E-5</v>
      </c>
      <c r="AD5" s="33">
        <f>VLOOKUP(H5,'Emssions Factors'!$F$6:$M$18,7,TRUE)</f>
        <v>1.0239684713265473E-4</v>
      </c>
      <c r="AE5" s="33">
        <f>VLOOKUP(H5,'Emssions Factors'!$F$6:$M$18,8,TRUE)</f>
        <v>1.2630789482206579E-5</v>
      </c>
    </row>
    <row r="6" spans="2:31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47.781230577998755</v>
      </c>
      <c r="G6" s="56">
        <f>Input!G6</f>
        <v>0</v>
      </c>
      <c r="H6" s="14" t="str">
        <f>D6&amp;E6</f>
        <v>21</v>
      </c>
      <c r="I6" s="16">
        <f>F6*365*0.8</f>
        <v>13952.119328775636</v>
      </c>
      <c r="J6" s="36">
        <f t="shared" si="0"/>
        <v>15.546659401114388</v>
      </c>
      <c r="K6" s="34">
        <f t="shared" si="0"/>
        <v>25.273257115218293</v>
      </c>
      <c r="L6" s="34">
        <f t="shared" si="0"/>
        <v>6.1063094762096091</v>
      </c>
      <c r="M6" s="34">
        <f t="shared" si="0"/>
        <v>1.3841621052728548</v>
      </c>
      <c r="N6" s="34">
        <f t="shared" si="0"/>
        <v>0.24222836842274956</v>
      </c>
      <c r="O6" s="34">
        <f t="shared" si="0"/>
        <v>1.4286530300851961</v>
      </c>
      <c r="P6" s="34">
        <f t="shared" si="0"/>
        <v>0.17622628207239041</v>
      </c>
      <c r="Q6" s="37">
        <f>J6*'Externality Factors'!B$17</f>
        <v>633.65068166408298</v>
      </c>
      <c r="R6" s="37">
        <f>K6*'Externality Factors'!C$17</f>
        <v>0</v>
      </c>
      <c r="S6" s="37">
        <f>L6*'Externality Factors'!D$17</f>
        <v>141.35314140717549</v>
      </c>
      <c r="T6" s="37">
        <f>M6*'Externality Factors'!E$17</f>
        <v>46.852923166896566</v>
      </c>
      <c r="U6" s="37">
        <f>N6*'Externality Factors'!F$17</f>
        <v>73.943938485629658</v>
      </c>
      <c r="V6" s="37">
        <f>O6*'Externality Factors'!G$17</f>
        <v>81.18062549420226</v>
      </c>
      <c r="W6" s="37">
        <f>P6*'Externality Factors'!H$17</f>
        <v>120.61396097743322</v>
      </c>
      <c r="Y6" s="33">
        <f>VLOOKUP(H6,'Emssions Factors'!$F$6:$M$18,2,TRUE)</f>
        <v>1.1142865850530738E-3</v>
      </c>
      <c r="Z6" s="33">
        <f>VLOOKUP(H6,'Emssions Factors'!$F$6:$M$18,3,TRUE)</f>
        <v>1.8114278210833033E-3</v>
      </c>
      <c r="AA6" s="33">
        <f>VLOOKUP(H6,'Emssions Factors'!$F$6:$M$18,4,TRUE)</f>
        <v>4.3766178688105201E-4</v>
      </c>
      <c r="AB6" s="33">
        <f>VLOOKUP(H6,'Emssions Factors'!$F$6:$M$18,5,TRUE)</f>
        <v>9.9208017983194919E-5</v>
      </c>
      <c r="AC6" s="33">
        <f>VLOOKUP(H6,'Emssions Factors'!$F$6:$M$18,6,TRUE)</f>
        <v>1.736140314705911E-5</v>
      </c>
      <c r="AD6" s="33">
        <f>VLOOKUP(H6,'Emssions Factors'!$F$6:$M$18,7,TRUE)</f>
        <v>1.0239684713265473E-4</v>
      </c>
      <c r="AE6" s="33">
        <f>VLOOKUP(H6,'Emssions Factors'!$F$6:$M$18,8,TRUE)</f>
        <v>1.2630789482206579E-5</v>
      </c>
    </row>
    <row r="7" spans="2:31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37.014916096954629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10808.355500310752</v>
      </c>
      <c r="J7" s="36">
        <f t="shared" ref="J7:J70" si="3">$I7*Y7</f>
        <v>12.043605540480876</v>
      </c>
      <c r="K7" s="34">
        <f t="shared" ref="K7:K70" si="4">$I7*Z7</f>
        <v>19.578555853421644</v>
      </c>
      <c r="L7" s="34">
        <f t="shared" ref="L7:L70" si="5">$I7*AA7</f>
        <v>4.7304041815116511</v>
      </c>
      <c r="M7" s="34">
        <f t="shared" ref="M7:M70" si="6">$I7*AB7</f>
        <v>1.0722755268435928</v>
      </c>
      <c r="N7" s="34">
        <f t="shared" ref="N7:N70" si="7">$I7*AC7</f>
        <v>0.18764821719762872</v>
      </c>
      <c r="O7" s="34">
        <f t="shared" ref="O7:O70" si="8">$I7*AD7</f>
        <v>1.1067415259207081</v>
      </c>
      <c r="P7" s="34">
        <f t="shared" ref="P7:P70" si="9">$I7*AE7</f>
        <v>0.13651806297327468</v>
      </c>
      <c r="Q7" s="37">
        <f>J7*'Externality Factors'!B$17</f>
        <v>490.87322642908163</v>
      </c>
      <c r="R7" s="37">
        <f>K7*'Externality Factors'!C$17</f>
        <v>0</v>
      </c>
      <c r="S7" s="37">
        <f>L7*'Externality Factors'!D$17</f>
        <v>109.50271907891717</v>
      </c>
      <c r="T7" s="37">
        <f>M7*'Externality Factors'!E$17</f>
        <v>36.295779722305653</v>
      </c>
      <c r="U7" s="37">
        <f>N7*'Externality Factors'!F$17</f>
        <v>57.282507081017769</v>
      </c>
      <c r="V7" s="37">
        <f>O7*'Externality Factors'!G$17</f>
        <v>62.888586271568741</v>
      </c>
      <c r="W7" s="37">
        <f>P7*'Externality Factors'!H$17</f>
        <v>93.436598256152337</v>
      </c>
      <c r="Y7" s="33">
        <f>VLOOKUP(H7,'Emssions Factors'!$F$6:$M$18,2,TRUE)</f>
        <v>1.1142865850530738E-3</v>
      </c>
      <c r="Z7" s="33">
        <f>VLOOKUP(H7,'Emssions Factors'!$F$6:$M$18,3,TRUE)</f>
        <v>1.8114278210833033E-3</v>
      </c>
      <c r="AA7" s="33">
        <f>VLOOKUP(H7,'Emssions Factors'!$F$6:$M$18,4,TRUE)</f>
        <v>4.3766178688105201E-4</v>
      </c>
      <c r="AB7" s="33">
        <f>VLOOKUP(H7,'Emssions Factors'!$F$6:$M$18,5,TRUE)</f>
        <v>9.9208017983194919E-5</v>
      </c>
      <c r="AC7" s="33">
        <f>VLOOKUP(H7,'Emssions Factors'!$F$6:$M$18,6,TRUE)</f>
        <v>1.736140314705911E-5</v>
      </c>
      <c r="AD7" s="33">
        <f>VLOOKUP(H7,'Emssions Factors'!$F$6:$M$18,7,TRUE)</f>
        <v>1.0239684713265473E-4</v>
      </c>
      <c r="AE7" s="33">
        <f>VLOOKUP(H7,'Emssions Factors'!$F$6:$M$18,8,TRUE)</f>
        <v>1.2630789482206579E-5</v>
      </c>
    </row>
    <row r="8" spans="2:31">
      <c r="B8" s="56">
        <f>Input!B8</f>
        <v>3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39.5052827843381</v>
      </c>
      <c r="G8" s="56">
        <f>Input!G8</f>
        <v>1</v>
      </c>
      <c r="H8" s="14" t="str">
        <f t="shared" si="1"/>
        <v>21</v>
      </c>
      <c r="I8" s="16">
        <f t="shared" si="2"/>
        <v>11535.542573026725</v>
      </c>
      <c r="J8" s="36">
        <f t="shared" si="3"/>
        <v>12.853900340432299</v>
      </c>
      <c r="K8" s="34">
        <f t="shared" si="4"/>
        <v>20.895802748071482</v>
      </c>
      <c r="L8" s="34">
        <f t="shared" si="5"/>
        <v>5.0486661751533246</v>
      </c>
      <c r="M8" s="34">
        <f t="shared" si="6"/>
        <v>1.1444183150307459</v>
      </c>
      <c r="N8" s="34">
        <f t="shared" si="7"/>
        <v>0.20027320513038052</v>
      </c>
      <c r="O8" s="34">
        <f t="shared" si="8"/>
        <v>1.1812031894424482</v>
      </c>
      <c r="P8" s="34">
        <f t="shared" si="9"/>
        <v>0.14570300980293219</v>
      </c>
      <c r="Q8" s="37">
        <f>J8*'Externality Factors'!B$17</f>
        <v>523.89921864328539</v>
      </c>
      <c r="R8" s="37">
        <f>K8*'Externality Factors'!C$17</f>
        <v>0</v>
      </c>
      <c r="S8" s="37">
        <f>L8*'Externality Factors'!D$17</f>
        <v>116.87007128519384</v>
      </c>
      <c r="T8" s="37">
        <f>M8*'Externality Factors'!E$17</f>
        <v>38.737762853545959</v>
      </c>
      <c r="U8" s="37">
        <f>N8*'Externality Factors'!F$17</f>
        <v>61.136479004950111</v>
      </c>
      <c r="V8" s="37">
        <f>O8*'Externality Factors'!G$17</f>
        <v>67.119735677854749</v>
      </c>
      <c r="W8" s="37">
        <f>P8*'Externality Factors'!H$17</f>
        <v>99.723020493880938</v>
      </c>
      <c r="Y8" s="33">
        <f>VLOOKUP(H8,'Emssions Factors'!$F$6:$M$18,2,TRUE)</f>
        <v>1.1142865850530738E-3</v>
      </c>
      <c r="Z8" s="33">
        <f>VLOOKUP(H8,'Emssions Factors'!$F$6:$M$18,3,TRUE)</f>
        <v>1.8114278210833033E-3</v>
      </c>
      <c r="AA8" s="33">
        <f>VLOOKUP(H8,'Emssions Factors'!$F$6:$M$18,4,TRUE)</f>
        <v>4.3766178688105201E-4</v>
      </c>
      <c r="AB8" s="33">
        <f>VLOOKUP(H8,'Emssions Factors'!$F$6:$M$18,5,TRUE)</f>
        <v>9.9208017983194919E-5</v>
      </c>
      <c r="AC8" s="33">
        <f>VLOOKUP(H8,'Emssions Factors'!$F$6:$M$18,6,TRUE)</f>
        <v>1.736140314705911E-5</v>
      </c>
      <c r="AD8" s="33">
        <f>VLOOKUP(H8,'Emssions Factors'!$F$6:$M$18,7,TRUE)</f>
        <v>1.0239684713265473E-4</v>
      </c>
      <c r="AE8" s="33">
        <f>VLOOKUP(H8,'Emssions Factors'!$F$6:$M$18,8,TRUE)</f>
        <v>1.2630789482206579E-5</v>
      </c>
    </row>
    <row r="9" spans="2:31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50.448725916718459</v>
      </c>
      <c r="G9" s="56">
        <f>Input!G9</f>
        <v>0</v>
      </c>
      <c r="H9" s="14" t="str">
        <f t="shared" si="1"/>
        <v>21</v>
      </c>
      <c r="I9" s="16">
        <f t="shared" si="2"/>
        <v>14731.027967681792</v>
      </c>
      <c r="J9" s="36">
        <f t="shared" si="3"/>
        <v>16.414586848429465</v>
      </c>
      <c r="K9" s="34">
        <f t="shared" si="4"/>
        <v>26.684193893815031</v>
      </c>
      <c r="L9" s="34">
        <f t="shared" si="5"/>
        <v>6.447208022930365</v>
      </c>
      <c r="M9" s="34">
        <f t="shared" si="6"/>
        <v>1.4614360875287224</v>
      </c>
      <c r="N9" s="34">
        <f t="shared" si="7"/>
        <v>0.25575131531752643</v>
      </c>
      <c r="O9" s="34">
        <f t="shared" si="8"/>
        <v>1.5084108189135739</v>
      </c>
      <c r="P9" s="34">
        <f t="shared" si="9"/>
        <v>0.18606451311628613</v>
      </c>
      <c r="Q9" s="37">
        <f>J9*'Externality Factors'!B$17</f>
        <v>669.02566508893017</v>
      </c>
      <c r="R9" s="37">
        <f>K9*'Externality Factors'!C$17</f>
        <v>0</v>
      </c>
      <c r="S9" s="37">
        <f>L9*'Externality Factors'!D$17</f>
        <v>149.24450044619212</v>
      </c>
      <c r="T9" s="37">
        <f>M9*'Externality Factors'!E$17</f>
        <v>49.468593643383564</v>
      </c>
      <c r="U9" s="37">
        <f>N9*'Externality Factors'!F$17</f>
        <v>78.072026206497554</v>
      </c>
      <c r="V9" s="37">
        <f>O9*'Externality Factors'!G$17</f>
        <v>85.712717645881725</v>
      </c>
      <c r="W9" s="37">
        <f>P9*'Externality Factors'!H$17</f>
        <v>127.34750833064791</v>
      </c>
      <c r="Y9" s="33">
        <f>VLOOKUP(H9,'Emssions Factors'!$F$6:$M$18,2,TRUE)</f>
        <v>1.1142865850530738E-3</v>
      </c>
      <c r="Z9" s="33">
        <f>VLOOKUP(H9,'Emssions Factors'!$F$6:$M$18,3,TRUE)</f>
        <v>1.8114278210833033E-3</v>
      </c>
      <c r="AA9" s="33">
        <f>VLOOKUP(H9,'Emssions Factors'!$F$6:$M$18,4,TRUE)</f>
        <v>4.3766178688105201E-4</v>
      </c>
      <c r="AB9" s="33">
        <f>VLOOKUP(H9,'Emssions Factors'!$F$6:$M$18,5,TRUE)</f>
        <v>9.9208017983194919E-5</v>
      </c>
      <c r="AC9" s="33">
        <f>VLOOKUP(H9,'Emssions Factors'!$F$6:$M$18,6,TRUE)</f>
        <v>1.736140314705911E-5</v>
      </c>
      <c r="AD9" s="33">
        <f>VLOOKUP(H9,'Emssions Factors'!$F$6:$M$18,7,TRUE)</f>
        <v>1.0239684713265473E-4</v>
      </c>
      <c r="AE9" s="33">
        <f>VLOOKUP(H9,'Emssions Factors'!$F$6:$M$18,8,TRUE)</f>
        <v>1.2630789482206579E-5</v>
      </c>
    </row>
    <row r="10" spans="2:31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51.466128029832191</v>
      </c>
      <c r="G10" s="56">
        <f>Input!G10</f>
        <v>0</v>
      </c>
      <c r="H10" s="14" t="str">
        <f t="shared" si="1"/>
        <v>21</v>
      </c>
      <c r="I10" s="16">
        <f t="shared" si="2"/>
        <v>15028.109384711001</v>
      </c>
      <c r="J10" s="36">
        <f t="shared" si="3"/>
        <v>16.745620686093673</v>
      </c>
      <c r="K10" s="34">
        <f t="shared" si="4"/>
        <v>27.22233543774859</v>
      </c>
      <c r="L10" s="34">
        <f t="shared" si="5"/>
        <v>6.5772292067565239</v>
      </c>
      <c r="M10" s="34">
        <f t="shared" si="6"/>
        <v>1.4909089460918292</v>
      </c>
      <c r="N10" s="34">
        <f t="shared" si="7"/>
        <v>0.26090906556607013</v>
      </c>
      <c r="O10" s="34">
        <f t="shared" si="8"/>
        <v>1.5388310193590662</v>
      </c>
      <c r="P10" s="34">
        <f t="shared" si="9"/>
        <v>0.18981688595385771</v>
      </c>
      <c r="Q10" s="37">
        <f>J10*'Externality Factors'!B$17</f>
        <v>682.51794091988893</v>
      </c>
      <c r="R10" s="37">
        <f>K10*'Externality Factors'!C$17</f>
        <v>0</v>
      </c>
      <c r="S10" s="37">
        <f>L10*'Externality Factors'!D$17</f>
        <v>152.25432214863159</v>
      </c>
      <c r="T10" s="37">
        <f>M10*'Externality Factors'!E$17</f>
        <v>50.466229377309283</v>
      </c>
      <c r="U10" s="37">
        <f>N10*'Externality Factors'!F$17</f>
        <v>79.64650887170275</v>
      </c>
      <c r="V10" s="37">
        <f>O10*'Externality Factors'!G$17</f>
        <v>87.441290537843329</v>
      </c>
      <c r="W10" s="37">
        <f>P10*'Externality Factors'!H$17</f>
        <v>129.91573223959767</v>
      </c>
      <c r="Y10" s="33">
        <f>VLOOKUP(H10,'Emssions Factors'!$F$6:$M$18,2,TRUE)</f>
        <v>1.1142865850530738E-3</v>
      </c>
      <c r="Z10" s="33">
        <f>VLOOKUP(H10,'Emssions Factors'!$F$6:$M$18,3,TRUE)</f>
        <v>1.8114278210833033E-3</v>
      </c>
      <c r="AA10" s="33">
        <f>VLOOKUP(H10,'Emssions Factors'!$F$6:$M$18,4,TRUE)</f>
        <v>4.3766178688105201E-4</v>
      </c>
      <c r="AB10" s="33">
        <f>VLOOKUP(H10,'Emssions Factors'!$F$6:$M$18,5,TRUE)</f>
        <v>9.9208017983194919E-5</v>
      </c>
      <c r="AC10" s="33">
        <f>VLOOKUP(H10,'Emssions Factors'!$F$6:$M$18,6,TRUE)</f>
        <v>1.736140314705911E-5</v>
      </c>
      <c r="AD10" s="33">
        <f>VLOOKUP(H10,'Emssions Factors'!$F$6:$M$18,7,TRUE)</f>
        <v>1.0239684713265473E-4</v>
      </c>
      <c r="AE10" s="33">
        <f>VLOOKUP(H10,'Emssions Factors'!$F$6:$M$18,8,TRUE)</f>
        <v>1.2630789482206579E-5</v>
      </c>
    </row>
    <row r="11" spans="2:31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39.637663144810446</v>
      </c>
      <c r="G11" s="56">
        <f>Input!G11</f>
        <v>0</v>
      </c>
      <c r="H11" s="14" t="str">
        <f t="shared" si="1"/>
        <v>21</v>
      </c>
      <c r="I11" s="16">
        <f t="shared" si="2"/>
        <v>11574.197638284651</v>
      </c>
      <c r="J11" s="36">
        <f t="shared" si="3"/>
        <v>12.896973161093557</v>
      </c>
      <c r="K11" s="34">
        <f t="shared" si="4"/>
        <v>20.965823608705481</v>
      </c>
      <c r="L11" s="34">
        <f t="shared" si="5"/>
        <v>5.0655840200861126</v>
      </c>
      <c r="M11" s="34">
        <f t="shared" si="6"/>
        <v>1.1482532074399958</v>
      </c>
      <c r="N11" s="34">
        <f t="shared" si="7"/>
        <v>0.20094431130199927</v>
      </c>
      <c r="O11" s="34">
        <f t="shared" si="8"/>
        <v>1.1851613462505668</v>
      </c>
      <c r="P11" s="34">
        <f t="shared" si="9"/>
        <v>0.146191253794626</v>
      </c>
      <c r="Q11" s="37">
        <f>J11*'Externality Factors'!B$17</f>
        <v>525.6547804954505</v>
      </c>
      <c r="R11" s="37">
        <f>K11*'Externality Factors'!C$17</f>
        <v>0</v>
      </c>
      <c r="S11" s="37">
        <f>L11*'Externality Factors'!D$17</f>
        <v>117.2616974443995</v>
      </c>
      <c r="T11" s="37">
        <f>M11*'Externality Factors'!E$17</f>
        <v>38.867571290519805</v>
      </c>
      <c r="U11" s="37">
        <f>N11*'Externality Factors'!F$17</f>
        <v>61.341344495291423</v>
      </c>
      <c r="V11" s="37">
        <f>O11*'Externality Factors'!G$17</f>
        <v>67.344650782306701</v>
      </c>
      <c r="W11" s="37">
        <f>P11*'Externality Factors'!H$17</f>
        <v>100.05718768545475</v>
      </c>
      <c r="Y11" s="33">
        <f>VLOOKUP(H11,'Emssions Factors'!$F$6:$M$18,2,TRUE)</f>
        <v>1.1142865850530738E-3</v>
      </c>
      <c r="Z11" s="33">
        <f>VLOOKUP(H11,'Emssions Factors'!$F$6:$M$18,3,TRUE)</f>
        <v>1.8114278210833033E-3</v>
      </c>
      <c r="AA11" s="33">
        <f>VLOOKUP(H11,'Emssions Factors'!$F$6:$M$18,4,TRUE)</f>
        <v>4.3766178688105201E-4</v>
      </c>
      <c r="AB11" s="33">
        <f>VLOOKUP(H11,'Emssions Factors'!$F$6:$M$18,5,TRUE)</f>
        <v>9.9208017983194919E-5</v>
      </c>
      <c r="AC11" s="33">
        <f>VLOOKUP(H11,'Emssions Factors'!$F$6:$M$18,6,TRUE)</f>
        <v>1.736140314705911E-5</v>
      </c>
      <c r="AD11" s="33">
        <f>VLOOKUP(H11,'Emssions Factors'!$F$6:$M$18,7,TRUE)</f>
        <v>1.0239684713265473E-4</v>
      </c>
      <c r="AE11" s="33">
        <f>VLOOKUP(H11,'Emssions Factors'!$F$6:$M$18,8,TRUE)</f>
        <v>1.2630789482206579E-5</v>
      </c>
    </row>
    <row r="12" spans="2:31">
      <c r="B12" s="56">
        <f>Input!B12</f>
        <v>1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19.630205096333128</v>
      </c>
      <c r="G12" s="56">
        <f>Input!G12</f>
        <v>0</v>
      </c>
      <c r="H12" s="14" t="str">
        <f t="shared" si="1"/>
        <v>21</v>
      </c>
      <c r="I12" s="16">
        <f t="shared" si="2"/>
        <v>5732.0198881292745</v>
      </c>
      <c r="J12" s="36">
        <f t="shared" si="3"/>
        <v>6.387112866599872</v>
      </c>
      <c r="K12" s="34">
        <f t="shared" si="4"/>
        <v>10.383140296360171</v>
      </c>
      <c r="L12" s="34">
        <f t="shared" si="5"/>
        <v>2.5086860666763862</v>
      </c>
      <c r="M12" s="34">
        <f t="shared" si="6"/>
        <v>0.56866233214156003</v>
      </c>
      <c r="N12" s="34">
        <f t="shared" si="7"/>
        <v>9.9515908124772998E-2</v>
      </c>
      <c r="O12" s="34">
        <f t="shared" si="8"/>
        <v>0.58694076424610997</v>
      </c>
      <c r="P12" s="34">
        <f t="shared" si="9"/>
        <v>7.2399936514782173E-2</v>
      </c>
      <c r="Q12" s="37">
        <f>J12*'Externality Factors'!B$17</f>
        <v>260.32592066025063</v>
      </c>
      <c r="R12" s="37">
        <f>K12*'Externality Factors'!C$17</f>
        <v>0</v>
      </c>
      <c r="S12" s="37">
        <f>L12*'Externality Factors'!D$17</f>
        <v>58.072827410843381</v>
      </c>
      <c r="T12" s="37">
        <f>M12*'Externality Factors'!E$17</f>
        <v>19.24882385830422</v>
      </c>
      <c r="U12" s="37">
        <f>N12*'Externality Factors'!F$17</f>
        <v>30.378762969154707</v>
      </c>
      <c r="V12" s="37">
        <f>O12*'Externality Factors'!G$17</f>
        <v>33.351847765795775</v>
      </c>
      <c r="W12" s="37">
        <f>P12*'Externality Factors'!H$17</f>
        <v>49.552444816236083</v>
      </c>
      <c r="Y12" s="33">
        <f>VLOOKUP(H12,'Emssions Factors'!$F$6:$M$18,2,TRUE)</f>
        <v>1.1142865850530738E-3</v>
      </c>
      <c r="Z12" s="33">
        <f>VLOOKUP(H12,'Emssions Factors'!$F$6:$M$18,3,TRUE)</f>
        <v>1.8114278210833033E-3</v>
      </c>
      <c r="AA12" s="33">
        <f>VLOOKUP(H12,'Emssions Factors'!$F$6:$M$18,4,TRUE)</f>
        <v>4.3766178688105201E-4</v>
      </c>
      <c r="AB12" s="33">
        <f>VLOOKUP(H12,'Emssions Factors'!$F$6:$M$18,5,TRUE)</f>
        <v>9.9208017983194919E-5</v>
      </c>
      <c r="AC12" s="33">
        <f>VLOOKUP(H12,'Emssions Factors'!$F$6:$M$18,6,TRUE)</f>
        <v>1.736140314705911E-5</v>
      </c>
      <c r="AD12" s="33">
        <f>VLOOKUP(H12,'Emssions Factors'!$F$6:$M$18,7,TRUE)</f>
        <v>1.0239684713265473E-4</v>
      </c>
      <c r="AE12" s="33">
        <f>VLOOKUP(H12,'Emssions Factors'!$F$6:$M$18,8,TRUE)</f>
        <v>1.2630789482206579E-5</v>
      </c>
    </row>
    <row r="13" spans="2:31">
      <c r="B13" s="56">
        <f>Input!B13</f>
        <v>1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37.052827843380982</v>
      </c>
      <c r="G13" s="56">
        <f>Input!G13</f>
        <v>0</v>
      </c>
      <c r="H13" s="14" t="str">
        <f t="shared" si="1"/>
        <v>21</v>
      </c>
      <c r="I13" s="16">
        <f t="shared" si="2"/>
        <v>10819.425730267249</v>
      </c>
      <c r="J13" s="36">
        <f t="shared" si="3"/>
        <v>12.055940949214852</v>
      </c>
      <c r="K13" s="34">
        <f t="shared" si="4"/>
        <v>19.59860877595063</v>
      </c>
      <c r="L13" s="34">
        <f t="shared" si="5"/>
        <v>4.7352491981355955</v>
      </c>
      <c r="M13" s="34">
        <f t="shared" si="6"/>
        <v>1.0733737824161951</v>
      </c>
      <c r="N13" s="34">
        <f t="shared" si="7"/>
        <v>0.18784041192283413</v>
      </c>
      <c r="O13" s="34">
        <f t="shared" si="8"/>
        <v>1.1078750825652868</v>
      </c>
      <c r="P13" s="34">
        <f t="shared" si="9"/>
        <v>0.1366578887173748</v>
      </c>
      <c r="Q13" s="37">
        <f>J13*'Externality Factors'!B$17</f>
        <v>491.37599296890363</v>
      </c>
      <c r="R13" s="37">
        <f>K13*'Externality Factors'!C$17</f>
        <v>0</v>
      </c>
      <c r="S13" s="37">
        <f>L13*'Externality Factors'!D$17</f>
        <v>109.61487492732819</v>
      </c>
      <c r="T13" s="37">
        <f>M13*'Externality Factors'!E$17</f>
        <v>36.33295490848127</v>
      </c>
      <c r="U13" s="37">
        <f>N13*'Externality Factors'!F$17</f>
        <v>57.341177479660125</v>
      </c>
      <c r="V13" s="37">
        <f>O13*'Externality Factors'!G$17</f>
        <v>62.952998578477519</v>
      </c>
      <c r="W13" s="37">
        <f>P13*'Externality Factors'!H$17</f>
        <v>93.532298719466908</v>
      </c>
      <c r="Y13" s="33">
        <f>VLOOKUP(H13,'Emssions Factors'!$F$6:$M$18,2,TRUE)</f>
        <v>1.1142865850530738E-3</v>
      </c>
      <c r="Z13" s="33">
        <f>VLOOKUP(H13,'Emssions Factors'!$F$6:$M$18,3,TRUE)</f>
        <v>1.8114278210833033E-3</v>
      </c>
      <c r="AA13" s="33">
        <f>VLOOKUP(H13,'Emssions Factors'!$F$6:$M$18,4,TRUE)</f>
        <v>4.3766178688105201E-4</v>
      </c>
      <c r="AB13" s="33">
        <f>VLOOKUP(H13,'Emssions Factors'!$F$6:$M$18,5,TRUE)</f>
        <v>9.9208017983194919E-5</v>
      </c>
      <c r="AC13" s="33">
        <f>VLOOKUP(H13,'Emssions Factors'!$F$6:$M$18,6,TRUE)</f>
        <v>1.736140314705911E-5</v>
      </c>
      <c r="AD13" s="33">
        <f>VLOOKUP(H13,'Emssions Factors'!$F$6:$M$18,7,TRUE)</f>
        <v>1.0239684713265473E-4</v>
      </c>
      <c r="AE13" s="33">
        <f>VLOOKUP(H13,'Emssions Factors'!$F$6:$M$18,8,TRUE)</f>
        <v>1.2630789482206579E-5</v>
      </c>
    </row>
    <row r="14" spans="2:31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21.385954008701056</v>
      </c>
      <c r="G14" s="56">
        <f>Input!G14</f>
        <v>0</v>
      </c>
      <c r="H14" s="14" t="str">
        <f t="shared" si="1"/>
        <v>21</v>
      </c>
      <c r="I14" s="16">
        <f t="shared" si="2"/>
        <v>6244.6985705407087</v>
      </c>
      <c r="J14" s="36">
        <f t="shared" si="3"/>
        <v>6.9583838448536177</v>
      </c>
      <c r="K14" s="34">
        <f t="shared" si="4"/>
        <v>11.311820724956576</v>
      </c>
      <c r="L14" s="34">
        <f t="shared" si="5"/>
        <v>2.7330659349163979</v>
      </c>
      <c r="M14" s="34">
        <f t="shared" si="6"/>
        <v>0.61952416808583421</v>
      </c>
      <c r="N14" s="34">
        <f t="shared" si="7"/>
        <v>0.10841672941502099</v>
      </c>
      <c r="O14" s="34">
        <f t="shared" si="8"/>
        <v>0.63943744491716448</v>
      </c>
      <c r="P14" s="34">
        <f t="shared" si="9"/>
        <v>7.8875473024336049E-2</v>
      </c>
      <c r="Q14" s="37">
        <f>J14*'Externality Factors'!B$17</f>
        <v>283.60978090610166</v>
      </c>
      <c r="R14" s="37">
        <f>K14*'Externality Factors'!C$17</f>
        <v>0</v>
      </c>
      <c r="S14" s="37">
        <f>L14*'Externality Factors'!D$17</f>
        <v>63.266930226598717</v>
      </c>
      <c r="T14" s="37">
        <f>M14*'Externality Factors'!E$17</f>
        <v>20.970461578731932</v>
      </c>
      <c r="U14" s="37">
        <f>N14*'Externality Factors'!F$17</f>
        <v>33.095875693164892</v>
      </c>
      <c r="V14" s="37">
        <f>O14*'Externality Factors'!G$17</f>
        <v>36.334876733292148</v>
      </c>
      <c r="W14" s="37">
        <f>P14*'Externality Factors'!H$17</f>
        <v>53.984474469738267</v>
      </c>
      <c r="Y14" s="33">
        <f>VLOOKUP(H14,'Emssions Factors'!$F$6:$M$18,2,TRUE)</f>
        <v>1.1142865850530738E-3</v>
      </c>
      <c r="Z14" s="33">
        <f>VLOOKUP(H14,'Emssions Factors'!$F$6:$M$18,3,TRUE)</f>
        <v>1.8114278210833033E-3</v>
      </c>
      <c r="AA14" s="33">
        <f>VLOOKUP(H14,'Emssions Factors'!$F$6:$M$18,4,TRUE)</f>
        <v>4.3766178688105201E-4</v>
      </c>
      <c r="AB14" s="33">
        <f>VLOOKUP(H14,'Emssions Factors'!$F$6:$M$18,5,TRUE)</f>
        <v>9.9208017983194919E-5</v>
      </c>
      <c r="AC14" s="33">
        <f>VLOOKUP(H14,'Emssions Factors'!$F$6:$M$18,6,TRUE)</f>
        <v>1.736140314705911E-5</v>
      </c>
      <c r="AD14" s="33">
        <f>VLOOKUP(H14,'Emssions Factors'!$F$6:$M$18,7,TRUE)</f>
        <v>1.0239684713265473E-4</v>
      </c>
      <c r="AE14" s="33">
        <f>VLOOKUP(H14,'Emssions Factors'!$F$6:$M$18,8,TRUE)</f>
        <v>1.2630789482206579E-5</v>
      </c>
    </row>
    <row r="15" spans="2:31">
      <c r="B15" s="56">
        <f>Input!B15</f>
        <v>4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30.044748290863893</v>
      </c>
      <c r="G15" s="56">
        <f>Input!G15</f>
        <v>0</v>
      </c>
      <c r="H15" s="14" t="str">
        <f t="shared" si="1"/>
        <v>21</v>
      </c>
      <c r="I15" s="16">
        <f t="shared" si="2"/>
        <v>8773.0665009322565</v>
      </c>
      <c r="J15" s="36">
        <f t="shared" si="3"/>
        <v>9.7757103117673232</v>
      </c>
      <c r="K15" s="34">
        <f t="shared" si="4"/>
        <v>15.891776736002639</v>
      </c>
      <c r="L15" s="34">
        <f t="shared" si="5"/>
        <v>3.8396359612243098</v>
      </c>
      <c r="M15" s="34">
        <f t="shared" si="6"/>
        <v>0.87035853919225226</v>
      </c>
      <c r="N15" s="34">
        <f t="shared" si="7"/>
        <v>0.15231274435864414</v>
      </c>
      <c r="O15" s="34">
        <f t="shared" si="8"/>
        <v>0.89833434938057433</v>
      </c>
      <c r="P15" s="34">
        <f t="shared" si="9"/>
        <v>0.11081075608667403</v>
      </c>
      <c r="Q15" s="37">
        <f>J15*'Externality Factors'!B$17</f>
        <v>398.43836177165844</v>
      </c>
      <c r="R15" s="37">
        <f>K15*'Externality Factors'!C$17</f>
        <v>0</v>
      </c>
      <c r="S15" s="37">
        <f>L15*'Externality Factors'!D$17</f>
        <v>88.882590555484882</v>
      </c>
      <c r="T15" s="37">
        <f>M15*'Externality Factors'!E$17</f>
        <v>29.461030329528018</v>
      </c>
      <c r="U15" s="37">
        <f>N15*'Externality Factors'!F$17</f>
        <v>46.495810019150753</v>
      </c>
      <c r="V15" s="37">
        <f>O15*'Externality Factors'!G$17</f>
        <v>51.0462252554725</v>
      </c>
      <c r="W15" s="37">
        <f>P15*'Externality Factors'!H$17</f>
        <v>75.841832746762194</v>
      </c>
      <c r="Y15" s="33">
        <f>VLOOKUP(H15,'Emssions Factors'!$F$6:$M$18,2,TRUE)</f>
        <v>1.1142865850530738E-3</v>
      </c>
      <c r="Z15" s="33">
        <f>VLOOKUP(H15,'Emssions Factors'!$F$6:$M$18,3,TRUE)</f>
        <v>1.8114278210833033E-3</v>
      </c>
      <c r="AA15" s="33">
        <f>VLOOKUP(H15,'Emssions Factors'!$F$6:$M$18,4,TRUE)</f>
        <v>4.3766178688105201E-4</v>
      </c>
      <c r="AB15" s="33">
        <f>VLOOKUP(H15,'Emssions Factors'!$F$6:$M$18,5,TRUE)</f>
        <v>9.9208017983194919E-5</v>
      </c>
      <c r="AC15" s="33">
        <f>VLOOKUP(H15,'Emssions Factors'!$F$6:$M$18,6,TRUE)</f>
        <v>1.736140314705911E-5</v>
      </c>
      <c r="AD15" s="33">
        <f>VLOOKUP(H15,'Emssions Factors'!$F$6:$M$18,7,TRUE)</f>
        <v>1.0239684713265473E-4</v>
      </c>
      <c r="AE15" s="33">
        <f>VLOOKUP(H15,'Emssions Factors'!$F$6:$M$18,8,TRUE)</f>
        <v>1.2630789482206579E-5</v>
      </c>
    </row>
    <row r="16" spans="2:31">
      <c r="B16" s="56">
        <f>Input!B16</f>
        <v>4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43.387197016780611</v>
      </c>
      <c r="G16" s="56">
        <f>Input!G16</f>
        <v>0</v>
      </c>
      <c r="H16" s="14" t="str">
        <f t="shared" si="1"/>
        <v>21</v>
      </c>
      <c r="I16" s="16">
        <f t="shared" si="2"/>
        <v>12669.06152889994</v>
      </c>
      <c r="J16" s="36">
        <f t="shared" si="3"/>
        <v>14.116965306865188</v>
      </c>
      <c r="K16" s="34">
        <f t="shared" si="4"/>
        <v>22.949090520465521</v>
      </c>
      <c r="L16" s="34">
        <f t="shared" si="5"/>
        <v>5.5447641068443403</v>
      </c>
      <c r="M16" s="34">
        <f t="shared" si="6"/>
        <v>1.2568724839893082</v>
      </c>
      <c r="N16" s="34">
        <f t="shared" si="7"/>
        <v>0.21995268469812893</v>
      </c>
      <c r="O16" s="34">
        <f t="shared" si="8"/>
        <v>1.2972719566889641</v>
      </c>
      <c r="P16" s="34">
        <f t="shared" si="9"/>
        <v>0.16002024910865736</v>
      </c>
      <c r="Q16" s="37">
        <f>J16*'Externality Factors'!B$17</f>
        <v>575.37921549128043</v>
      </c>
      <c r="R16" s="37">
        <f>K16*'Externality Factors'!C$17</f>
        <v>0</v>
      </c>
      <c r="S16" s="37">
        <f>L16*'Externality Factors'!D$17</f>
        <v>128.35409471429401</v>
      </c>
      <c r="T16" s="37">
        <f>M16*'Externality Factors'!E$17</f>
        <v>42.544258146215526</v>
      </c>
      <c r="U16" s="37">
        <f>N16*'Externality Factors'!F$17</f>
        <v>67.143943102000634</v>
      </c>
      <c r="V16" s="37">
        <f>O16*'Externality Factors'!G$17</f>
        <v>73.715133529529922</v>
      </c>
      <c r="W16" s="37">
        <f>P16*'Externality Factors'!H$17</f>
        <v>109.52212039327023</v>
      </c>
      <c r="Y16" s="33">
        <f>VLOOKUP(H16,'Emssions Factors'!$F$6:$M$18,2,TRUE)</f>
        <v>1.1142865850530738E-3</v>
      </c>
      <c r="Z16" s="33">
        <f>VLOOKUP(H16,'Emssions Factors'!$F$6:$M$18,3,TRUE)</f>
        <v>1.8114278210833033E-3</v>
      </c>
      <c r="AA16" s="33">
        <f>VLOOKUP(H16,'Emssions Factors'!$F$6:$M$18,4,TRUE)</f>
        <v>4.3766178688105201E-4</v>
      </c>
      <c r="AB16" s="33">
        <f>VLOOKUP(H16,'Emssions Factors'!$F$6:$M$18,5,TRUE)</f>
        <v>9.9208017983194919E-5</v>
      </c>
      <c r="AC16" s="33">
        <f>VLOOKUP(H16,'Emssions Factors'!$F$6:$M$18,6,TRUE)</f>
        <v>1.736140314705911E-5</v>
      </c>
      <c r="AD16" s="33">
        <f>VLOOKUP(H16,'Emssions Factors'!$F$6:$M$18,7,TRUE)</f>
        <v>1.0239684713265473E-4</v>
      </c>
      <c r="AE16" s="33">
        <f>VLOOKUP(H16,'Emssions Factors'!$F$6:$M$18,8,TRUE)</f>
        <v>1.2630789482206579E-5</v>
      </c>
    </row>
    <row r="17" spans="2:31">
      <c r="B17" s="56">
        <f>Input!B17</f>
        <v>4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29.845866998135484</v>
      </c>
      <c r="G17" s="56">
        <f>Input!G17</f>
        <v>0</v>
      </c>
      <c r="H17" s="14" t="str">
        <f t="shared" si="1"/>
        <v>21</v>
      </c>
      <c r="I17" s="16">
        <f t="shared" si="2"/>
        <v>8714.9931634555614</v>
      </c>
      <c r="J17" s="36">
        <f t="shared" si="3"/>
        <v>9.7109999708677819</v>
      </c>
      <c r="K17" s="34">
        <f t="shared" si="4"/>
        <v>15.786581076834192</v>
      </c>
      <c r="L17" s="34">
        <f t="shared" si="5"/>
        <v>3.8142194805741134</v>
      </c>
      <c r="M17" s="34">
        <f t="shared" si="6"/>
        <v>0.86459719848352012</v>
      </c>
      <c r="N17" s="34">
        <f t="shared" si="7"/>
        <v>0.15130450973461601</v>
      </c>
      <c r="O17" s="34">
        <f t="shared" si="8"/>
        <v>0.89238782272049022</v>
      </c>
      <c r="P17" s="34">
        <f t="shared" si="9"/>
        <v>0.11007724398647675</v>
      </c>
      <c r="Q17" s="37">
        <f>J17*'Externality Factors'!B$17</f>
        <v>395.80089795619915</v>
      </c>
      <c r="R17" s="37">
        <f>K17*'Externality Factors'!C$17</f>
        <v>0</v>
      </c>
      <c r="S17" s="37">
        <f>L17*'Externality Factors'!D$17</f>
        <v>88.294232006443565</v>
      </c>
      <c r="T17" s="37">
        <f>M17*'Externality Factors'!E$17</f>
        <v>29.266012959426465</v>
      </c>
      <c r="U17" s="37">
        <f>N17*'Externality Factors'!F$17</f>
        <v>46.188030878731887</v>
      </c>
      <c r="V17" s="37">
        <f>O17*'Externality Factors'!G$17</f>
        <v>50.708324629065828</v>
      </c>
      <c r="W17" s="37">
        <f>P17*'Externality Factors'!H$17</f>
        <v>75.339797529374323</v>
      </c>
      <c r="Y17" s="33">
        <f>VLOOKUP(H17,'Emssions Factors'!$F$6:$M$18,2,TRUE)</f>
        <v>1.1142865850530738E-3</v>
      </c>
      <c r="Z17" s="33">
        <f>VLOOKUP(H17,'Emssions Factors'!$F$6:$M$18,3,TRUE)</f>
        <v>1.8114278210833033E-3</v>
      </c>
      <c r="AA17" s="33">
        <f>VLOOKUP(H17,'Emssions Factors'!$F$6:$M$18,4,TRUE)</f>
        <v>4.3766178688105201E-4</v>
      </c>
      <c r="AB17" s="33">
        <f>VLOOKUP(H17,'Emssions Factors'!$F$6:$M$18,5,TRUE)</f>
        <v>9.9208017983194919E-5</v>
      </c>
      <c r="AC17" s="33">
        <f>VLOOKUP(H17,'Emssions Factors'!$F$6:$M$18,6,TRUE)</f>
        <v>1.736140314705911E-5</v>
      </c>
      <c r="AD17" s="33">
        <f>VLOOKUP(H17,'Emssions Factors'!$F$6:$M$18,7,TRUE)</f>
        <v>1.0239684713265473E-4</v>
      </c>
      <c r="AE17" s="33">
        <f>VLOOKUP(H17,'Emssions Factors'!$F$6:$M$18,8,TRUE)</f>
        <v>1.2630789482206579E-5</v>
      </c>
    </row>
    <row r="18" spans="2:31">
      <c r="B18" s="56">
        <f>Input!B18</f>
        <v>4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3.175264139216905</v>
      </c>
      <c r="G18" s="56">
        <f>Input!G18</f>
        <v>0</v>
      </c>
      <c r="H18" s="14" t="str">
        <f t="shared" si="1"/>
        <v>21</v>
      </c>
      <c r="I18" s="16">
        <f t="shared" si="2"/>
        <v>927.17712865133626</v>
      </c>
      <c r="J18" s="36">
        <f t="shared" si="3"/>
        <v>1.033141036424212</v>
      </c>
      <c r="K18" s="34">
        <f t="shared" si="4"/>
        <v>1.6795144459111637</v>
      </c>
      <c r="L18" s="34">
        <f t="shared" si="5"/>
        <v>0.40578999888078687</v>
      </c>
      <c r="M18" s="34">
        <f t="shared" si="6"/>
        <v>9.1983405252848802E-2</v>
      </c>
      <c r="N18" s="34">
        <f t="shared" si="7"/>
        <v>1.6097095919248537E-2</v>
      </c>
      <c r="O18" s="34">
        <f t="shared" si="8"/>
        <v>9.4940014707404624E-2</v>
      </c>
      <c r="P18" s="34">
        <f t="shared" si="9"/>
        <v>1.1710979124711795E-2</v>
      </c>
      <c r="Q18" s="37">
        <f>J18*'Externality Factors'!B$17</f>
        <v>42.108758228691471</v>
      </c>
      <c r="R18" s="37">
        <f>K18*'Externality Factors'!C$17</f>
        <v>0</v>
      </c>
      <c r="S18" s="37">
        <f>L18*'Externality Factors'!D$17</f>
        <v>9.393511959537717</v>
      </c>
      <c r="T18" s="37">
        <f>M18*'Externality Factors'!E$17</f>
        <v>3.113574199527505</v>
      </c>
      <c r="U18" s="37">
        <f>N18*'Externality Factors'!F$17</f>
        <v>4.9138863387497649</v>
      </c>
      <c r="V18" s="37">
        <f>O18*'Externality Factors'!G$17</f>
        <v>5.3947946884739775</v>
      </c>
      <c r="W18" s="37">
        <f>P18*'Externality Factors'!H$17</f>
        <v>8.0153060176080437</v>
      </c>
      <c r="Y18" s="33">
        <f>VLOOKUP(H18,'Emssions Factors'!$F$6:$M$18,2,TRUE)</f>
        <v>1.1142865850530738E-3</v>
      </c>
      <c r="Z18" s="33">
        <f>VLOOKUP(H18,'Emssions Factors'!$F$6:$M$18,3,TRUE)</f>
        <v>1.8114278210833033E-3</v>
      </c>
      <c r="AA18" s="33">
        <f>VLOOKUP(H18,'Emssions Factors'!$F$6:$M$18,4,TRUE)</f>
        <v>4.3766178688105201E-4</v>
      </c>
      <c r="AB18" s="33">
        <f>VLOOKUP(H18,'Emssions Factors'!$F$6:$M$18,5,TRUE)</f>
        <v>9.9208017983194919E-5</v>
      </c>
      <c r="AC18" s="33">
        <f>VLOOKUP(H18,'Emssions Factors'!$F$6:$M$18,6,TRUE)</f>
        <v>1.736140314705911E-5</v>
      </c>
      <c r="AD18" s="33">
        <f>VLOOKUP(H18,'Emssions Factors'!$F$6:$M$18,7,TRUE)</f>
        <v>1.0239684713265473E-4</v>
      </c>
      <c r="AE18" s="33">
        <f>VLOOKUP(H18,'Emssions Factors'!$F$6:$M$18,8,TRUE)</f>
        <v>1.2630789482206579E-5</v>
      </c>
    </row>
    <row r="19" spans="2:31">
      <c r="B19" s="56">
        <f>Input!B19</f>
        <v>2</v>
      </c>
      <c r="C19" s="56">
        <f>Input!C19</f>
        <v>16</v>
      </c>
      <c r="D19" s="56">
        <f>Input!D19</f>
        <v>2</v>
      </c>
      <c r="E19" s="56">
        <f>Input!E19</f>
        <v>2</v>
      </c>
      <c r="F19" s="56">
        <f>Input!F19</f>
        <v>41.299564947172158</v>
      </c>
      <c r="G19" s="56">
        <f>Input!G19</f>
        <v>0</v>
      </c>
      <c r="H19" s="14" t="str">
        <f t="shared" si="1"/>
        <v>22</v>
      </c>
      <c r="I19" s="16">
        <f t="shared" si="2"/>
        <v>12059.47296457427</v>
      </c>
      <c r="J19" s="36">
        <f t="shared" si="3"/>
        <v>5.7832734549195255</v>
      </c>
      <c r="K19" s="34">
        <f t="shared" si="4"/>
        <v>0</v>
      </c>
      <c r="L19" s="34">
        <f t="shared" si="5"/>
        <v>0</v>
      </c>
      <c r="M19" s="34">
        <f t="shared" si="6"/>
        <v>0.98702703885830301</v>
      </c>
      <c r="N19" s="34">
        <f t="shared" si="7"/>
        <v>0.11963964107373372</v>
      </c>
      <c r="O19" s="34">
        <f t="shared" si="8"/>
        <v>0</v>
      </c>
      <c r="P19" s="34">
        <f t="shared" si="9"/>
        <v>0</v>
      </c>
      <c r="Q19" s="37">
        <f>J19*'Externality Factors'!B$17</f>
        <v>235.71463633511365</v>
      </c>
      <c r="R19" s="37">
        <f>K19*'Externality Factors'!C$17</f>
        <v>0</v>
      </c>
      <c r="S19" s="37">
        <f>L19*'Externality Factors'!D$17</f>
        <v>0</v>
      </c>
      <c r="T19" s="37">
        <f>M19*'Externality Factors'!E$17</f>
        <v>33.410177781280446</v>
      </c>
      <c r="U19" s="37">
        <f>N19*'Externality Factors'!F$17</f>
        <v>36.521842249952265</v>
      </c>
      <c r="V19" s="37">
        <f>O19*'Externality Factors'!G$17</f>
        <v>0</v>
      </c>
      <c r="W19" s="37">
        <f>P19*'Externality Factors'!H$17</f>
        <v>0</v>
      </c>
      <c r="Y19" s="33">
        <f>VLOOKUP(H19,'Emssions Factors'!$F$6:$M$18,2,TRUE)</f>
        <v>4.795627032713937E-4</v>
      </c>
      <c r="Z19" s="33">
        <f>VLOOKUP(H19,'Emssions Factors'!$F$6:$M$18,3,TRUE)</f>
        <v>0</v>
      </c>
      <c r="AA19" s="33">
        <f>VLOOKUP(H19,'Emssions Factors'!$F$6:$M$18,4,TRUE)</f>
        <v>0</v>
      </c>
      <c r="AB19" s="33">
        <f>VLOOKUP(H19,'Emssions Factors'!$F$6:$M$18,5,TRUE)</f>
        <v>8.1846614836135796E-5</v>
      </c>
      <c r="AC19" s="33">
        <f>VLOOKUP(H19,'Emssions Factors'!$F$6:$M$18,6,TRUE)</f>
        <v>9.9208017983194923E-6</v>
      </c>
      <c r="AD19" s="33">
        <f>VLOOKUP(H19,'Emssions Factors'!$F$6:$M$18,7,TRUE)</f>
        <v>0</v>
      </c>
      <c r="AE19" s="33">
        <f>VLOOKUP(H19,'Emssions Factors'!$F$6:$M$18,8,TRUE)</f>
        <v>0</v>
      </c>
    </row>
    <row r="20" spans="2:31">
      <c r="B20" s="56">
        <f>Input!B20</f>
        <v>2</v>
      </c>
      <c r="C20" s="56">
        <f>Input!C20</f>
        <v>17</v>
      </c>
      <c r="D20" s="56">
        <f>Input!D20</f>
        <v>2</v>
      </c>
      <c r="E20" s="56">
        <f>Input!E20</f>
        <v>2</v>
      </c>
      <c r="F20" s="56">
        <f>Input!F20</f>
        <v>13.436295835922934</v>
      </c>
      <c r="G20" s="56">
        <f>Input!G20</f>
        <v>0</v>
      </c>
      <c r="H20" s="14" t="str">
        <f t="shared" si="1"/>
        <v>22</v>
      </c>
      <c r="I20" s="16">
        <f t="shared" si="2"/>
        <v>3923.3983840894966</v>
      </c>
      <c r="J20" s="36">
        <f t="shared" si="3"/>
        <v>1.8815155350845769</v>
      </c>
      <c r="K20" s="34">
        <f t="shared" si="4"/>
        <v>0</v>
      </c>
      <c r="L20" s="34">
        <f t="shared" si="5"/>
        <v>0</v>
      </c>
      <c r="M20" s="34">
        <f t="shared" si="6"/>
        <v>0.32111687639129061</v>
      </c>
      <c r="N20" s="34">
        <f t="shared" si="7"/>
        <v>3.8923257744398865E-2</v>
      </c>
      <c r="O20" s="34">
        <f t="shared" si="8"/>
        <v>0</v>
      </c>
      <c r="P20" s="34">
        <f t="shared" si="9"/>
        <v>0</v>
      </c>
      <c r="Q20" s="37">
        <f>J20*'Externality Factors'!B$17</f>
        <v>76.686802650506721</v>
      </c>
      <c r="R20" s="37">
        <f>K20*'Externality Factors'!C$17</f>
        <v>0</v>
      </c>
      <c r="S20" s="37">
        <f>L20*'Externality Factors'!D$17</f>
        <v>0</v>
      </c>
      <c r="T20" s="37">
        <f>M20*'Externality Factors'!E$17</f>
        <v>10.869582601518442</v>
      </c>
      <c r="U20" s="37">
        <f>N20*'Externality Factors'!F$17</f>
        <v>11.881923636991436</v>
      </c>
      <c r="V20" s="37">
        <f>O20*'Externality Factors'!G$17</f>
        <v>0</v>
      </c>
      <c r="W20" s="37">
        <f>P20*'Externality Factors'!H$17</f>
        <v>0</v>
      </c>
      <c r="Y20" s="33">
        <f>VLOOKUP(H20,'Emssions Factors'!$F$6:$M$18,2,TRUE)</f>
        <v>4.795627032713937E-4</v>
      </c>
      <c r="Z20" s="33">
        <f>VLOOKUP(H20,'Emssions Factors'!$F$6:$M$18,3,TRUE)</f>
        <v>0</v>
      </c>
      <c r="AA20" s="33">
        <f>VLOOKUP(H20,'Emssions Factors'!$F$6:$M$18,4,TRUE)</f>
        <v>0</v>
      </c>
      <c r="AB20" s="33">
        <f>VLOOKUP(H20,'Emssions Factors'!$F$6:$M$18,5,TRUE)</f>
        <v>8.1846614836135796E-5</v>
      </c>
      <c r="AC20" s="33">
        <f>VLOOKUP(H20,'Emssions Factors'!$F$6:$M$18,6,TRUE)</f>
        <v>9.9208017983194923E-6</v>
      </c>
      <c r="AD20" s="33">
        <f>VLOOKUP(H20,'Emssions Factors'!$F$6:$M$18,7,TRUE)</f>
        <v>0</v>
      </c>
      <c r="AE20" s="33">
        <f>VLOOKUP(H20,'Emssions Factors'!$F$6:$M$18,8,TRUE)</f>
        <v>0</v>
      </c>
    </row>
    <row r="21" spans="2:31">
      <c r="B21" s="56">
        <f>Input!B21</f>
        <v>3</v>
      </c>
      <c r="C21" s="56">
        <f>Input!C21</f>
        <v>18</v>
      </c>
      <c r="D21" s="56">
        <f>Input!D21</f>
        <v>2</v>
      </c>
      <c r="E21" s="56">
        <f>Input!E21</f>
        <v>2</v>
      </c>
      <c r="F21" s="56">
        <f>Input!F21</f>
        <v>43.687383467992547</v>
      </c>
      <c r="G21" s="56">
        <f>Input!G21</f>
        <v>0</v>
      </c>
      <c r="H21" s="14" t="str">
        <f t="shared" si="1"/>
        <v>22</v>
      </c>
      <c r="I21" s="16">
        <f t="shared" si="2"/>
        <v>12756.715972653823</v>
      </c>
      <c r="J21" s="36">
        <f t="shared" si="3"/>
        <v>6.1176451967112335</v>
      </c>
      <c r="K21" s="34">
        <f t="shared" si="4"/>
        <v>0</v>
      </c>
      <c r="L21" s="34">
        <f t="shared" si="5"/>
        <v>0</v>
      </c>
      <c r="M21" s="34">
        <f t="shared" si="6"/>
        <v>1.044094018787779</v>
      </c>
      <c r="N21" s="34">
        <f t="shared" si="7"/>
        <v>0.12655685076215503</v>
      </c>
      <c r="O21" s="34">
        <f t="shared" si="8"/>
        <v>0</v>
      </c>
      <c r="P21" s="34">
        <f t="shared" si="9"/>
        <v>0</v>
      </c>
      <c r="Q21" s="37">
        <f>J21*'Externality Factors'!B$17</f>
        <v>249.34295844914513</v>
      </c>
      <c r="R21" s="37">
        <f>K21*'Externality Factors'!C$17</f>
        <v>0</v>
      </c>
      <c r="S21" s="37">
        <f>L21*'Externality Factors'!D$17</f>
        <v>0</v>
      </c>
      <c r="T21" s="37">
        <f>M21*'Externality Factors'!E$17</f>
        <v>35.341855303600347</v>
      </c>
      <c r="U21" s="37">
        <f>N21*'Externality Factors'!F$17</f>
        <v>38.63342699546876</v>
      </c>
      <c r="V21" s="37">
        <f>O21*'Externality Factors'!G$17</f>
        <v>0</v>
      </c>
      <c r="W21" s="37">
        <f>P21*'Externality Factors'!H$17</f>
        <v>0</v>
      </c>
      <c r="Y21" s="33">
        <f>VLOOKUP(H21,'Emssions Factors'!$F$6:$M$18,2,TRUE)</f>
        <v>4.795627032713937E-4</v>
      </c>
      <c r="Z21" s="33">
        <f>VLOOKUP(H21,'Emssions Factors'!$F$6:$M$18,3,TRUE)</f>
        <v>0</v>
      </c>
      <c r="AA21" s="33">
        <f>VLOOKUP(H21,'Emssions Factors'!$F$6:$M$18,4,TRUE)</f>
        <v>0</v>
      </c>
      <c r="AB21" s="33">
        <f>VLOOKUP(H21,'Emssions Factors'!$F$6:$M$18,5,TRUE)</f>
        <v>8.1846614836135796E-5</v>
      </c>
      <c r="AC21" s="33">
        <f>VLOOKUP(H21,'Emssions Factors'!$F$6:$M$18,6,TRUE)</f>
        <v>9.9208017983194923E-6</v>
      </c>
      <c r="AD21" s="33">
        <f>VLOOKUP(H21,'Emssions Factors'!$F$6:$M$18,7,TRUE)</f>
        <v>0</v>
      </c>
      <c r="AE21" s="33">
        <f>VLOOKUP(H21,'Emssions Factors'!$F$6:$M$18,8,TRUE)</f>
        <v>0</v>
      </c>
    </row>
    <row r="22" spans="2:31">
      <c r="B22" s="56">
        <f>Input!B22</f>
        <v>3</v>
      </c>
      <c r="C22" s="56">
        <f>Input!C22</f>
        <v>19</v>
      </c>
      <c r="D22" s="56">
        <f>Input!D22</f>
        <v>2</v>
      </c>
      <c r="E22" s="56">
        <f>Input!E22</f>
        <v>2</v>
      </c>
      <c r="F22" s="56">
        <f>Input!F22</f>
        <v>15.333747669359852</v>
      </c>
      <c r="G22" s="56">
        <f>Input!G22</f>
        <v>0</v>
      </c>
      <c r="H22" s="14" t="str">
        <f t="shared" si="1"/>
        <v>22</v>
      </c>
      <c r="I22" s="16">
        <f t="shared" si="2"/>
        <v>4477.454319453077</v>
      </c>
      <c r="J22" s="36">
        <f t="shared" si="3"/>
        <v>2.147220097211096</v>
      </c>
      <c r="K22" s="34">
        <f t="shared" si="4"/>
        <v>0</v>
      </c>
      <c r="L22" s="34">
        <f t="shared" si="5"/>
        <v>0</v>
      </c>
      <c r="M22" s="34">
        <f t="shared" si="6"/>
        <v>0.36646447913066854</v>
      </c>
      <c r="N22" s="34">
        <f t="shared" si="7"/>
        <v>4.4419936864323467E-2</v>
      </c>
      <c r="O22" s="34">
        <f t="shared" si="8"/>
        <v>0</v>
      </c>
      <c r="P22" s="34">
        <f t="shared" si="9"/>
        <v>0</v>
      </c>
      <c r="Q22" s="37">
        <f>J22*'Externality Factors'!B$17</f>
        <v>87.516388130501028</v>
      </c>
      <c r="R22" s="37">
        <f>K22*'Externality Factors'!C$17</f>
        <v>0</v>
      </c>
      <c r="S22" s="37">
        <f>L22*'Externality Factors'!D$17</f>
        <v>0</v>
      </c>
      <c r="T22" s="37">
        <f>M22*'Externality Factors'!E$17</f>
        <v>12.404567368734124</v>
      </c>
      <c r="U22" s="37">
        <f>N22*'Externality Factors'!F$17</f>
        <v>13.559869557882084</v>
      </c>
      <c r="V22" s="37">
        <f>O22*'Externality Factors'!G$17</f>
        <v>0</v>
      </c>
      <c r="W22" s="37">
        <f>P22*'Externality Factors'!H$17</f>
        <v>0</v>
      </c>
      <c r="Y22" s="33">
        <f>VLOOKUP(H22,'Emssions Factors'!$F$6:$M$18,2,TRUE)</f>
        <v>4.795627032713937E-4</v>
      </c>
      <c r="Z22" s="33">
        <f>VLOOKUP(H22,'Emssions Factors'!$F$6:$M$18,3,TRUE)</f>
        <v>0</v>
      </c>
      <c r="AA22" s="33">
        <f>VLOOKUP(H22,'Emssions Factors'!$F$6:$M$18,4,TRUE)</f>
        <v>0</v>
      </c>
      <c r="AB22" s="33">
        <f>VLOOKUP(H22,'Emssions Factors'!$F$6:$M$18,5,TRUE)</f>
        <v>8.1846614836135796E-5</v>
      </c>
      <c r="AC22" s="33">
        <f>VLOOKUP(H22,'Emssions Factors'!$F$6:$M$18,6,TRUE)</f>
        <v>9.9208017983194923E-6</v>
      </c>
      <c r="AD22" s="33">
        <f>VLOOKUP(H22,'Emssions Factors'!$F$6:$M$18,7,TRUE)</f>
        <v>0</v>
      </c>
      <c r="AE22" s="33">
        <f>VLOOKUP(H22,'Emssions Factors'!$F$6:$M$18,8,TRUE)</f>
        <v>0</v>
      </c>
    </row>
    <row r="23" spans="2:31">
      <c r="B23" s="56">
        <f>Input!B23</f>
        <v>1</v>
      </c>
      <c r="C23" s="56">
        <f>Input!C23</f>
        <v>20</v>
      </c>
      <c r="D23" s="56">
        <f>Input!D23</f>
        <v>2</v>
      </c>
      <c r="E23" s="56">
        <f>Input!E23</f>
        <v>2</v>
      </c>
      <c r="F23" s="56">
        <f>Input!F23</f>
        <v>32.949658172778122</v>
      </c>
      <c r="G23" s="56">
        <f>Input!G23</f>
        <v>0</v>
      </c>
      <c r="H23" s="14" t="str">
        <f t="shared" si="1"/>
        <v>22</v>
      </c>
      <c r="I23" s="16">
        <f t="shared" si="2"/>
        <v>9621.3001864512116</v>
      </c>
      <c r="J23" s="36">
        <f t="shared" si="3"/>
        <v>4.6140167264001075</v>
      </c>
      <c r="K23" s="34">
        <f t="shared" si="4"/>
        <v>0</v>
      </c>
      <c r="L23" s="34">
        <f t="shared" si="5"/>
        <v>0</v>
      </c>
      <c r="M23" s="34">
        <f t="shared" si="6"/>
        <v>0.78747085058331379</v>
      </c>
      <c r="N23" s="34">
        <f t="shared" si="7"/>
        <v>9.5451012191916845E-2</v>
      </c>
      <c r="O23" s="34">
        <f t="shared" si="8"/>
        <v>0</v>
      </c>
      <c r="P23" s="34">
        <f t="shared" si="9"/>
        <v>0</v>
      </c>
      <c r="Q23" s="37">
        <f>J23*'Externality Factors'!B$17</f>
        <v>188.05807527264275</v>
      </c>
      <c r="R23" s="37">
        <f>K23*'Externality Factors'!C$17</f>
        <v>0</v>
      </c>
      <c r="S23" s="37">
        <f>L23*'Externality Factors'!D$17</f>
        <v>0</v>
      </c>
      <c r="T23" s="37">
        <f>M23*'Externality Factors'!E$17</f>
        <v>26.655339803048321</v>
      </c>
      <c r="U23" s="37">
        <f>N23*'Externality Factors'!F$17</f>
        <v>29.137890907939219</v>
      </c>
      <c r="V23" s="37">
        <f>O23*'Externality Factors'!G$17</f>
        <v>0</v>
      </c>
      <c r="W23" s="37">
        <f>P23*'Externality Factors'!H$17</f>
        <v>0</v>
      </c>
      <c r="Y23" s="33">
        <f>VLOOKUP(H23,'Emssions Factors'!$F$6:$M$18,2,TRUE)</f>
        <v>4.795627032713937E-4</v>
      </c>
      <c r="Z23" s="33">
        <f>VLOOKUP(H23,'Emssions Factors'!$F$6:$M$18,3,TRUE)</f>
        <v>0</v>
      </c>
      <c r="AA23" s="33">
        <f>VLOOKUP(H23,'Emssions Factors'!$F$6:$M$18,4,TRUE)</f>
        <v>0</v>
      </c>
      <c r="AB23" s="33">
        <f>VLOOKUP(H23,'Emssions Factors'!$F$6:$M$18,5,TRUE)</f>
        <v>8.1846614836135796E-5</v>
      </c>
      <c r="AC23" s="33">
        <f>VLOOKUP(H23,'Emssions Factors'!$F$6:$M$18,6,TRUE)</f>
        <v>9.9208017983194923E-6</v>
      </c>
      <c r="AD23" s="33">
        <f>VLOOKUP(H23,'Emssions Factors'!$F$6:$M$18,7,TRUE)</f>
        <v>0</v>
      </c>
      <c r="AE23" s="33">
        <f>VLOOKUP(H23,'Emssions Factors'!$F$6:$M$18,8,TRUE)</f>
        <v>0</v>
      </c>
    </row>
    <row r="24" spans="2:31">
      <c r="B24" s="56">
        <f>Input!B24</f>
        <v>1</v>
      </c>
      <c r="C24" s="56">
        <f>Input!C24</f>
        <v>21</v>
      </c>
      <c r="D24" s="56">
        <f>Input!D24</f>
        <v>2</v>
      </c>
      <c r="E24" s="56">
        <f>Input!E24</f>
        <v>2</v>
      </c>
      <c r="F24" s="56">
        <f>Input!F24</f>
        <v>31.065879428216281</v>
      </c>
      <c r="G24" s="56">
        <f>Input!G24</f>
        <v>0</v>
      </c>
      <c r="H24" s="14" t="str">
        <f t="shared" si="1"/>
        <v>22</v>
      </c>
      <c r="I24" s="16">
        <f t="shared" si="2"/>
        <v>9071.2367930391538</v>
      </c>
      <c r="J24" s="36">
        <f t="shared" si="3"/>
        <v>4.3502268384847849</v>
      </c>
      <c r="K24" s="34">
        <f t="shared" si="4"/>
        <v>0</v>
      </c>
      <c r="L24" s="34">
        <f t="shared" si="5"/>
        <v>0</v>
      </c>
      <c r="M24" s="34">
        <f t="shared" si="6"/>
        <v>0.74245002388725934</v>
      </c>
      <c r="N24" s="34">
        <f t="shared" si="7"/>
        <v>8.9993942289364776E-2</v>
      </c>
      <c r="O24" s="34">
        <f t="shared" si="8"/>
        <v>0</v>
      </c>
      <c r="P24" s="34">
        <f t="shared" si="9"/>
        <v>0</v>
      </c>
      <c r="Q24" s="37">
        <f>J24*'Externality Factors'!B$17</f>
        <v>177.30652807648724</v>
      </c>
      <c r="R24" s="37">
        <f>K24*'Externality Factors'!C$17</f>
        <v>0</v>
      </c>
      <c r="S24" s="37">
        <f>L24*'Externality Factors'!D$17</f>
        <v>0</v>
      </c>
      <c r="T24" s="37">
        <f>M24*'Externality Factors'!E$17</f>
        <v>25.131416177293087</v>
      </c>
      <c r="U24" s="37">
        <f>N24*'Externality Factors'!F$17</f>
        <v>27.472036310422169</v>
      </c>
      <c r="V24" s="37">
        <f>O24*'Externality Factors'!G$17</f>
        <v>0</v>
      </c>
      <c r="W24" s="37">
        <f>P24*'Externality Factors'!H$17</f>
        <v>0</v>
      </c>
      <c r="Y24" s="33">
        <f>VLOOKUP(H24,'Emssions Factors'!$F$6:$M$18,2,TRUE)</f>
        <v>4.795627032713937E-4</v>
      </c>
      <c r="Z24" s="33">
        <f>VLOOKUP(H24,'Emssions Factors'!$F$6:$M$18,3,TRUE)</f>
        <v>0</v>
      </c>
      <c r="AA24" s="33">
        <f>VLOOKUP(H24,'Emssions Factors'!$F$6:$M$18,4,TRUE)</f>
        <v>0</v>
      </c>
      <c r="AB24" s="33">
        <f>VLOOKUP(H24,'Emssions Factors'!$F$6:$M$18,5,TRUE)</f>
        <v>8.1846614836135796E-5</v>
      </c>
      <c r="AC24" s="33">
        <f>VLOOKUP(H24,'Emssions Factors'!$F$6:$M$18,6,TRUE)</f>
        <v>9.9208017983194923E-6</v>
      </c>
      <c r="AD24" s="33">
        <f>VLOOKUP(H24,'Emssions Factors'!$F$6:$M$18,7,TRUE)</f>
        <v>0</v>
      </c>
      <c r="AE24" s="33">
        <f>VLOOKUP(H24,'Emssions Factors'!$F$6:$M$18,8,TRUE)</f>
        <v>0</v>
      </c>
    </row>
    <row r="25" spans="2:31">
      <c r="B25" s="56">
        <f>Input!B25</f>
        <v>1</v>
      </c>
      <c r="C25" s="56">
        <f>Input!C25</f>
        <v>22</v>
      </c>
      <c r="D25" s="56">
        <f>Input!D25</f>
        <v>2</v>
      </c>
      <c r="E25" s="56">
        <f>Input!E25</f>
        <v>2</v>
      </c>
      <c r="F25" s="56">
        <f>Input!F25</f>
        <v>9.1559975139838414</v>
      </c>
      <c r="G25" s="56">
        <f>Input!G25</f>
        <v>0</v>
      </c>
      <c r="H25" s="14" t="str">
        <f t="shared" si="1"/>
        <v>22</v>
      </c>
      <c r="I25" s="16">
        <f t="shared" si="2"/>
        <v>2673.5512740832819</v>
      </c>
      <c r="J25" s="36">
        <f t="shared" si="3"/>
        <v>1.2821354763340576</v>
      </c>
      <c r="K25" s="34">
        <f t="shared" si="4"/>
        <v>0</v>
      </c>
      <c r="L25" s="34">
        <f t="shared" si="5"/>
        <v>0</v>
      </c>
      <c r="M25" s="34">
        <f t="shared" si="6"/>
        <v>0.21882112137455451</v>
      </c>
      <c r="N25" s="34">
        <f t="shared" si="7"/>
        <v>2.6523772287824793E-2</v>
      </c>
      <c r="O25" s="34">
        <f t="shared" si="8"/>
        <v>0</v>
      </c>
      <c r="P25" s="34">
        <f t="shared" si="9"/>
        <v>0</v>
      </c>
      <c r="Q25" s="37">
        <f>J25*'Externality Factors'!B$17</f>
        <v>52.257272614240485</v>
      </c>
      <c r="R25" s="37">
        <f>K25*'Externality Factors'!C$17</f>
        <v>0</v>
      </c>
      <c r="S25" s="37">
        <f>L25*'Externality Factors'!D$17</f>
        <v>0</v>
      </c>
      <c r="T25" s="37">
        <f>M25*'Externality Factors'!E$17</f>
        <v>7.4069425452412094</v>
      </c>
      <c r="U25" s="37">
        <f>N25*'Externality Factors'!F$17</f>
        <v>8.0967898154474245</v>
      </c>
      <c r="V25" s="37">
        <f>O25*'Externality Factors'!G$17</f>
        <v>0</v>
      </c>
      <c r="W25" s="37">
        <f>P25*'Externality Factors'!H$17</f>
        <v>0</v>
      </c>
      <c r="Y25" s="33">
        <f>VLOOKUP(H25,'Emssions Factors'!$F$6:$M$18,2,TRUE)</f>
        <v>4.795627032713937E-4</v>
      </c>
      <c r="Z25" s="33">
        <f>VLOOKUP(H25,'Emssions Factors'!$F$6:$M$18,3,TRUE)</f>
        <v>0</v>
      </c>
      <c r="AA25" s="33">
        <f>VLOOKUP(H25,'Emssions Factors'!$F$6:$M$18,4,TRUE)</f>
        <v>0</v>
      </c>
      <c r="AB25" s="33">
        <f>VLOOKUP(H25,'Emssions Factors'!$F$6:$M$18,5,TRUE)</f>
        <v>8.1846614836135796E-5</v>
      </c>
      <c r="AC25" s="33">
        <f>VLOOKUP(H25,'Emssions Factors'!$F$6:$M$18,6,TRUE)</f>
        <v>9.9208017983194923E-6</v>
      </c>
      <c r="AD25" s="33">
        <f>VLOOKUP(H25,'Emssions Factors'!$F$6:$M$18,7,TRUE)</f>
        <v>0</v>
      </c>
      <c r="AE25" s="33">
        <f>VLOOKUP(H25,'Emssions Factors'!$F$6:$M$18,8,TRUE)</f>
        <v>0</v>
      </c>
    </row>
    <row r="26" spans="2:31">
      <c r="B26" s="56">
        <f>Input!B26</f>
        <v>4</v>
      </c>
      <c r="C26" s="56">
        <f>Input!C26</f>
        <v>23</v>
      </c>
      <c r="D26" s="56">
        <f>Input!D26</f>
        <v>2</v>
      </c>
      <c r="E26" s="56">
        <f>Input!E26</f>
        <v>2</v>
      </c>
      <c r="F26" s="56">
        <f>Input!F26</f>
        <v>20.142324425108765</v>
      </c>
      <c r="G26" s="56">
        <f>Input!G26</f>
        <v>0</v>
      </c>
      <c r="H26" s="14" t="str">
        <f t="shared" si="1"/>
        <v>22</v>
      </c>
      <c r="I26" s="16">
        <f t="shared" si="2"/>
        <v>5881.5587321317598</v>
      </c>
      <c r="J26" s="36">
        <f t="shared" si="3"/>
        <v>2.8205762050305778</v>
      </c>
      <c r="K26" s="34">
        <f t="shared" si="4"/>
        <v>0</v>
      </c>
      <c r="L26" s="34">
        <f t="shared" si="5"/>
        <v>0</v>
      </c>
      <c r="M26" s="34">
        <f t="shared" si="6"/>
        <v>0.48138567218489936</v>
      </c>
      <c r="N26" s="34">
        <f t="shared" si="7"/>
        <v>5.8349778446654475E-2</v>
      </c>
      <c r="O26" s="34">
        <f t="shared" si="8"/>
        <v>0</v>
      </c>
      <c r="P26" s="34">
        <f t="shared" si="9"/>
        <v>0</v>
      </c>
      <c r="Q26" s="37">
        <f>J26*'Externality Factors'!B$17</f>
        <v>114.96103367872115</v>
      </c>
      <c r="R26" s="37">
        <f>K26*'Externality Factors'!C$17</f>
        <v>0</v>
      </c>
      <c r="S26" s="37">
        <f>L26*'Externality Factors'!D$17</f>
        <v>0</v>
      </c>
      <c r="T26" s="37">
        <f>M26*'Externality Factors'!E$17</f>
        <v>16.294569708710451</v>
      </c>
      <c r="U26" s="37">
        <f>N26*'Externality Factors'!F$17</f>
        <v>17.812168146133288</v>
      </c>
      <c r="V26" s="37">
        <f>O26*'Externality Factors'!G$17</f>
        <v>0</v>
      </c>
      <c r="W26" s="37">
        <f>P26*'Externality Factors'!H$17</f>
        <v>0</v>
      </c>
      <c r="Y26" s="33">
        <f>VLOOKUP(H26,'Emssions Factors'!$F$6:$M$18,2,TRUE)</f>
        <v>4.795627032713937E-4</v>
      </c>
      <c r="Z26" s="33">
        <f>VLOOKUP(H26,'Emssions Factors'!$F$6:$M$18,3,TRUE)</f>
        <v>0</v>
      </c>
      <c r="AA26" s="33">
        <f>VLOOKUP(H26,'Emssions Factors'!$F$6:$M$18,4,TRUE)</f>
        <v>0</v>
      </c>
      <c r="AB26" s="33">
        <f>VLOOKUP(H26,'Emssions Factors'!$F$6:$M$18,5,TRUE)</f>
        <v>8.1846614836135796E-5</v>
      </c>
      <c r="AC26" s="33">
        <f>VLOOKUP(H26,'Emssions Factors'!$F$6:$M$18,6,TRUE)</f>
        <v>9.9208017983194923E-6</v>
      </c>
      <c r="AD26" s="33">
        <f>VLOOKUP(H26,'Emssions Factors'!$F$6:$M$18,7,TRUE)</f>
        <v>0</v>
      </c>
      <c r="AE26" s="33">
        <f>VLOOKUP(H26,'Emssions Factors'!$F$6:$M$18,8,TRUE)</f>
        <v>0</v>
      </c>
    </row>
    <row r="27" spans="2:31">
      <c r="B27" s="56">
        <f>Input!B27</f>
        <v>4</v>
      </c>
      <c r="C27" s="56">
        <f>Input!C27</f>
        <v>24</v>
      </c>
      <c r="D27" s="56">
        <f>Input!D27</f>
        <v>2</v>
      </c>
      <c r="E27" s="56">
        <f>Input!E27</f>
        <v>2</v>
      </c>
      <c r="F27" s="56">
        <f>Input!F27</f>
        <v>36.979490366687386</v>
      </c>
      <c r="G27" s="56">
        <f>Input!G27</f>
        <v>0</v>
      </c>
      <c r="H27" s="14" t="str">
        <f t="shared" si="1"/>
        <v>22</v>
      </c>
      <c r="I27" s="16">
        <f t="shared" si="2"/>
        <v>10798.011187072718</v>
      </c>
      <c r="J27" s="36">
        <f t="shared" si="3"/>
        <v>5.1783234348273437</v>
      </c>
      <c r="K27" s="34">
        <f t="shared" si="4"/>
        <v>0</v>
      </c>
      <c r="L27" s="34">
        <f t="shared" si="5"/>
        <v>0</v>
      </c>
      <c r="M27" s="34">
        <f t="shared" si="6"/>
        <v>0.88378066262462618</v>
      </c>
      <c r="N27" s="34">
        <f t="shared" si="7"/>
        <v>0.10712492880298502</v>
      </c>
      <c r="O27" s="34">
        <f t="shared" si="8"/>
        <v>0</v>
      </c>
      <c r="P27" s="34">
        <f t="shared" si="9"/>
        <v>0</v>
      </c>
      <c r="Q27" s="37">
        <f>J27*'Externality Factors'!B$17</f>
        <v>211.05808583677091</v>
      </c>
      <c r="R27" s="37">
        <f>K27*'Externality Factors'!C$17</f>
        <v>0</v>
      </c>
      <c r="S27" s="37">
        <f>L27*'Externality Factors'!D$17</f>
        <v>0</v>
      </c>
      <c r="T27" s="37">
        <f>M27*'Externality Factors'!E$17</f>
        <v>29.915359858936462</v>
      </c>
      <c r="U27" s="37">
        <f>N27*'Externality Factors'!F$17</f>
        <v>32.701533669503249</v>
      </c>
      <c r="V27" s="37">
        <f>O27*'Externality Factors'!G$17</f>
        <v>0</v>
      </c>
      <c r="W27" s="37">
        <f>P27*'Externality Factors'!H$17</f>
        <v>0</v>
      </c>
      <c r="Y27" s="33">
        <f>VLOOKUP(H27,'Emssions Factors'!$F$6:$M$18,2,TRUE)</f>
        <v>4.795627032713937E-4</v>
      </c>
      <c r="Z27" s="33">
        <f>VLOOKUP(H27,'Emssions Factors'!$F$6:$M$18,3,TRUE)</f>
        <v>0</v>
      </c>
      <c r="AA27" s="33">
        <f>VLOOKUP(H27,'Emssions Factors'!$F$6:$M$18,4,TRUE)</f>
        <v>0</v>
      </c>
      <c r="AB27" s="33">
        <f>VLOOKUP(H27,'Emssions Factors'!$F$6:$M$18,5,TRUE)</f>
        <v>8.1846614836135796E-5</v>
      </c>
      <c r="AC27" s="33">
        <f>VLOOKUP(H27,'Emssions Factors'!$F$6:$M$18,6,TRUE)</f>
        <v>9.9208017983194923E-6</v>
      </c>
      <c r="AD27" s="33">
        <f>VLOOKUP(H27,'Emssions Factors'!$F$6:$M$18,7,TRUE)</f>
        <v>0</v>
      </c>
      <c r="AE27" s="33">
        <f>VLOOKUP(H27,'Emssions Factors'!$F$6:$M$18,8,TRUE)</f>
        <v>0</v>
      </c>
    </row>
    <row r="28" spans="2:3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36" t="e">
        <f t="shared" si="3"/>
        <v>#N/A</v>
      </c>
      <c r="K28" s="34" t="e">
        <f t="shared" si="4"/>
        <v>#N/A</v>
      </c>
      <c r="L28" s="34" t="e">
        <f t="shared" si="5"/>
        <v>#N/A</v>
      </c>
      <c r="M28" s="34" t="e">
        <f t="shared" si="6"/>
        <v>#N/A</v>
      </c>
      <c r="N28" s="34" t="e">
        <f t="shared" si="7"/>
        <v>#N/A</v>
      </c>
      <c r="O28" s="34" t="e">
        <f t="shared" si="8"/>
        <v>#N/A</v>
      </c>
      <c r="P28" s="34" t="e">
        <f t="shared" si="9"/>
        <v>#N/A</v>
      </c>
      <c r="Q28" s="37" t="e">
        <f>J28*'Externality Factors'!B$17</f>
        <v>#N/A</v>
      </c>
      <c r="R28" s="37" t="e">
        <f>K28*'Externality Factors'!C$17</f>
        <v>#N/A</v>
      </c>
      <c r="S28" s="37" t="e">
        <f>L28*'Externality Factors'!D$17</f>
        <v>#N/A</v>
      </c>
      <c r="T28" s="37" t="e">
        <f>M28*'Externality Factors'!E$17</f>
        <v>#N/A</v>
      </c>
      <c r="U28" s="37" t="e">
        <f>N28*'Externality Factors'!F$17</f>
        <v>#N/A</v>
      </c>
      <c r="V28" s="37" t="e">
        <f>O28*'Externality Factors'!G$17</f>
        <v>#N/A</v>
      </c>
      <c r="W28" s="37" t="e">
        <f>P28*'Externality Factors'!H$17</f>
        <v>#N/A</v>
      </c>
      <c r="Y28" s="33" t="e">
        <f>VLOOKUP(H28,'Emssions Factors'!$F$6:$M$18,2,TRUE)</f>
        <v>#N/A</v>
      </c>
      <c r="Z28" s="33" t="e">
        <f>VLOOKUP(H28,'Emssions Factors'!$F$6:$M$18,3,TRUE)</f>
        <v>#N/A</v>
      </c>
      <c r="AA28" s="33" t="e">
        <f>VLOOKUP(H28,'Emssions Factors'!$F$6:$M$18,4,TRUE)</f>
        <v>#N/A</v>
      </c>
      <c r="AB28" s="33" t="e">
        <f>VLOOKUP(H28,'Emssions Factors'!$F$6:$M$18,5,TRUE)</f>
        <v>#N/A</v>
      </c>
      <c r="AC28" s="33" t="e">
        <f>VLOOKUP(H28,'Emssions Factors'!$F$6:$M$18,6,TRUE)</f>
        <v>#N/A</v>
      </c>
      <c r="AD28" s="33" t="e">
        <f>VLOOKUP(H28,'Emssions Factors'!$F$6:$M$18,7,TRUE)</f>
        <v>#N/A</v>
      </c>
      <c r="AE28" s="33" t="e">
        <f>VLOOKUP(H28,'Emssions Factors'!$F$6:$M$18,8,TRUE)</f>
        <v>#N/A</v>
      </c>
    </row>
    <row r="29" spans="2:3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36" t="e">
        <f t="shared" si="3"/>
        <v>#N/A</v>
      </c>
      <c r="K29" s="34" t="e">
        <f t="shared" si="4"/>
        <v>#N/A</v>
      </c>
      <c r="L29" s="34" t="e">
        <f t="shared" si="5"/>
        <v>#N/A</v>
      </c>
      <c r="M29" s="34" t="e">
        <f t="shared" si="6"/>
        <v>#N/A</v>
      </c>
      <c r="N29" s="34" t="e">
        <f t="shared" si="7"/>
        <v>#N/A</v>
      </c>
      <c r="O29" s="34" t="e">
        <f t="shared" si="8"/>
        <v>#N/A</v>
      </c>
      <c r="P29" s="34" t="e">
        <f t="shared" si="9"/>
        <v>#N/A</v>
      </c>
      <c r="Q29" s="37" t="e">
        <f>J29*'Externality Factors'!B$17</f>
        <v>#N/A</v>
      </c>
      <c r="R29" s="37" t="e">
        <f>K29*'Externality Factors'!C$17</f>
        <v>#N/A</v>
      </c>
      <c r="S29" s="37" t="e">
        <f>L29*'Externality Factors'!D$17</f>
        <v>#N/A</v>
      </c>
      <c r="T29" s="37" t="e">
        <f>M29*'Externality Factors'!E$17</f>
        <v>#N/A</v>
      </c>
      <c r="U29" s="37" t="e">
        <f>N29*'Externality Factors'!F$17</f>
        <v>#N/A</v>
      </c>
      <c r="V29" s="37" t="e">
        <f>O29*'Externality Factors'!G$17</f>
        <v>#N/A</v>
      </c>
      <c r="W29" s="37" t="e">
        <f>P29*'Externality Factors'!H$17</f>
        <v>#N/A</v>
      </c>
      <c r="Y29" s="33" t="e">
        <f>VLOOKUP(H29,'Emssions Factors'!$F$6:$M$18,2,TRUE)</f>
        <v>#N/A</v>
      </c>
      <c r="Z29" s="33" t="e">
        <f>VLOOKUP(H29,'Emssions Factors'!$F$6:$M$18,3,TRUE)</f>
        <v>#N/A</v>
      </c>
      <c r="AA29" s="33" t="e">
        <f>VLOOKUP(H29,'Emssions Factors'!$F$6:$M$18,4,TRUE)</f>
        <v>#N/A</v>
      </c>
      <c r="AB29" s="33" t="e">
        <f>VLOOKUP(H29,'Emssions Factors'!$F$6:$M$18,5,TRUE)</f>
        <v>#N/A</v>
      </c>
      <c r="AC29" s="33" t="e">
        <f>VLOOKUP(H29,'Emssions Factors'!$F$6:$M$18,6,TRUE)</f>
        <v>#N/A</v>
      </c>
      <c r="AD29" s="33" t="e">
        <f>VLOOKUP(H29,'Emssions Factors'!$F$6:$M$18,7,TRUE)</f>
        <v>#N/A</v>
      </c>
      <c r="AE29" s="33" t="e">
        <f>VLOOKUP(H29,'Emssions Factors'!$F$6:$M$18,8,TRUE)</f>
        <v>#N/A</v>
      </c>
    </row>
    <row r="30" spans="2:3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36" t="e">
        <f t="shared" si="3"/>
        <v>#N/A</v>
      </c>
      <c r="K30" s="34" t="e">
        <f t="shared" si="4"/>
        <v>#N/A</v>
      </c>
      <c r="L30" s="34" t="e">
        <f t="shared" si="5"/>
        <v>#N/A</v>
      </c>
      <c r="M30" s="34" t="e">
        <f t="shared" si="6"/>
        <v>#N/A</v>
      </c>
      <c r="N30" s="34" t="e">
        <f t="shared" si="7"/>
        <v>#N/A</v>
      </c>
      <c r="O30" s="34" t="e">
        <f t="shared" si="8"/>
        <v>#N/A</v>
      </c>
      <c r="P30" s="34" t="e">
        <f t="shared" si="9"/>
        <v>#N/A</v>
      </c>
      <c r="Q30" s="37" t="e">
        <f>J30*'Externality Factors'!B$17</f>
        <v>#N/A</v>
      </c>
      <c r="R30" s="37" t="e">
        <f>K30*'Externality Factors'!C$17</f>
        <v>#N/A</v>
      </c>
      <c r="S30" s="37" t="e">
        <f>L30*'Externality Factors'!D$17</f>
        <v>#N/A</v>
      </c>
      <c r="T30" s="37" t="e">
        <f>M30*'Externality Factors'!E$17</f>
        <v>#N/A</v>
      </c>
      <c r="U30" s="37" t="e">
        <f>N30*'Externality Factors'!F$17</f>
        <v>#N/A</v>
      </c>
      <c r="V30" s="37" t="e">
        <f>O30*'Externality Factors'!G$17</f>
        <v>#N/A</v>
      </c>
      <c r="W30" s="37" t="e">
        <f>P30*'Externality Factors'!H$17</f>
        <v>#N/A</v>
      </c>
      <c r="Y30" s="33" t="e">
        <f>VLOOKUP(H30,'Emssions Factors'!$F$6:$M$18,2,TRUE)</f>
        <v>#N/A</v>
      </c>
      <c r="Z30" s="33" t="e">
        <f>VLOOKUP(H30,'Emssions Factors'!$F$6:$M$18,3,TRUE)</f>
        <v>#N/A</v>
      </c>
      <c r="AA30" s="33" t="e">
        <f>VLOOKUP(H30,'Emssions Factors'!$F$6:$M$18,4,TRUE)</f>
        <v>#N/A</v>
      </c>
      <c r="AB30" s="33" t="e">
        <f>VLOOKUP(H30,'Emssions Factors'!$F$6:$M$18,5,TRUE)</f>
        <v>#N/A</v>
      </c>
      <c r="AC30" s="33" t="e">
        <f>VLOOKUP(H30,'Emssions Factors'!$F$6:$M$18,6,TRUE)</f>
        <v>#N/A</v>
      </c>
      <c r="AD30" s="33" t="e">
        <f>VLOOKUP(H30,'Emssions Factors'!$F$6:$M$18,7,TRUE)</f>
        <v>#N/A</v>
      </c>
      <c r="AE30" s="33" t="e">
        <f>VLOOKUP(H30,'Emssions Factors'!$F$6:$M$18,8,TRUE)</f>
        <v>#N/A</v>
      </c>
    </row>
    <row r="31" spans="2:3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36" t="e">
        <f t="shared" si="3"/>
        <v>#N/A</v>
      </c>
      <c r="K31" s="34" t="e">
        <f t="shared" si="4"/>
        <v>#N/A</v>
      </c>
      <c r="L31" s="34" t="e">
        <f t="shared" si="5"/>
        <v>#N/A</v>
      </c>
      <c r="M31" s="34" t="e">
        <f t="shared" si="6"/>
        <v>#N/A</v>
      </c>
      <c r="N31" s="34" t="e">
        <f t="shared" si="7"/>
        <v>#N/A</v>
      </c>
      <c r="O31" s="34" t="e">
        <f t="shared" si="8"/>
        <v>#N/A</v>
      </c>
      <c r="P31" s="34" t="e">
        <f t="shared" si="9"/>
        <v>#N/A</v>
      </c>
      <c r="Q31" s="37" t="e">
        <f>J31*'Externality Factors'!B$17</f>
        <v>#N/A</v>
      </c>
      <c r="R31" s="37" t="e">
        <f>K31*'Externality Factors'!C$17</f>
        <v>#N/A</v>
      </c>
      <c r="S31" s="37" t="e">
        <f>L31*'Externality Factors'!D$17</f>
        <v>#N/A</v>
      </c>
      <c r="T31" s="37" t="e">
        <f>M31*'Externality Factors'!E$17</f>
        <v>#N/A</v>
      </c>
      <c r="U31" s="37" t="e">
        <f>N31*'Externality Factors'!F$17</f>
        <v>#N/A</v>
      </c>
      <c r="V31" s="37" t="e">
        <f>O31*'Externality Factors'!G$17</f>
        <v>#N/A</v>
      </c>
      <c r="W31" s="37" t="e">
        <f>P31*'Externality Factors'!H$17</f>
        <v>#N/A</v>
      </c>
      <c r="Y31" s="33" t="e">
        <f>VLOOKUP(H31,'Emssions Factors'!$F$6:$M$18,2,TRUE)</f>
        <v>#N/A</v>
      </c>
      <c r="Z31" s="33" t="e">
        <f>VLOOKUP(H31,'Emssions Factors'!$F$6:$M$18,3,TRUE)</f>
        <v>#N/A</v>
      </c>
      <c r="AA31" s="33" t="e">
        <f>VLOOKUP(H31,'Emssions Factors'!$F$6:$M$18,4,TRUE)</f>
        <v>#N/A</v>
      </c>
      <c r="AB31" s="33" t="e">
        <f>VLOOKUP(H31,'Emssions Factors'!$F$6:$M$18,5,TRUE)</f>
        <v>#N/A</v>
      </c>
      <c r="AC31" s="33" t="e">
        <f>VLOOKUP(H31,'Emssions Factors'!$F$6:$M$18,6,TRUE)</f>
        <v>#N/A</v>
      </c>
      <c r="AD31" s="33" t="e">
        <f>VLOOKUP(H31,'Emssions Factors'!$F$6:$M$18,7,TRUE)</f>
        <v>#N/A</v>
      </c>
      <c r="AE31" s="33" t="e">
        <f>VLOOKUP(H31,'Emssions Factors'!$F$6:$M$18,8,TRUE)</f>
        <v>#N/A</v>
      </c>
    </row>
    <row r="32" spans="2:3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36" t="e">
        <f t="shared" si="3"/>
        <v>#N/A</v>
      </c>
      <c r="K32" s="34" t="e">
        <f t="shared" si="4"/>
        <v>#N/A</v>
      </c>
      <c r="L32" s="34" t="e">
        <f t="shared" si="5"/>
        <v>#N/A</v>
      </c>
      <c r="M32" s="34" t="e">
        <f t="shared" si="6"/>
        <v>#N/A</v>
      </c>
      <c r="N32" s="34" t="e">
        <f t="shared" si="7"/>
        <v>#N/A</v>
      </c>
      <c r="O32" s="34" t="e">
        <f t="shared" si="8"/>
        <v>#N/A</v>
      </c>
      <c r="P32" s="34" t="e">
        <f t="shared" si="9"/>
        <v>#N/A</v>
      </c>
      <c r="Q32" s="37" t="e">
        <f>J32*'Externality Factors'!B$17</f>
        <v>#N/A</v>
      </c>
      <c r="R32" s="37" t="e">
        <f>K32*'Externality Factors'!C$17</f>
        <v>#N/A</v>
      </c>
      <c r="S32" s="37" t="e">
        <f>L32*'Externality Factors'!D$17</f>
        <v>#N/A</v>
      </c>
      <c r="T32" s="37" t="e">
        <f>M32*'Externality Factors'!E$17</f>
        <v>#N/A</v>
      </c>
      <c r="U32" s="37" t="e">
        <f>N32*'Externality Factors'!F$17</f>
        <v>#N/A</v>
      </c>
      <c r="V32" s="37" t="e">
        <f>O32*'Externality Factors'!G$17</f>
        <v>#N/A</v>
      </c>
      <c r="W32" s="37" t="e">
        <f>P32*'Externality Factors'!H$17</f>
        <v>#N/A</v>
      </c>
      <c r="Y32" s="33" t="e">
        <f>VLOOKUP(H32,'Emssions Factors'!$F$6:$M$18,2,TRUE)</f>
        <v>#N/A</v>
      </c>
      <c r="Z32" s="33" t="e">
        <f>VLOOKUP(H32,'Emssions Factors'!$F$6:$M$18,3,TRUE)</f>
        <v>#N/A</v>
      </c>
      <c r="AA32" s="33" t="e">
        <f>VLOOKUP(H32,'Emssions Factors'!$F$6:$M$18,4,TRUE)</f>
        <v>#N/A</v>
      </c>
      <c r="AB32" s="33" t="e">
        <f>VLOOKUP(H32,'Emssions Factors'!$F$6:$M$18,5,TRUE)</f>
        <v>#N/A</v>
      </c>
      <c r="AC32" s="33" t="e">
        <f>VLOOKUP(H32,'Emssions Factors'!$F$6:$M$18,6,TRUE)</f>
        <v>#N/A</v>
      </c>
      <c r="AD32" s="33" t="e">
        <f>VLOOKUP(H32,'Emssions Factors'!$F$6:$M$18,7,TRUE)</f>
        <v>#N/A</v>
      </c>
      <c r="AE32" s="33" t="e">
        <f>VLOOKUP(H32,'Emssions Factors'!$F$6:$M$18,8,TRUE)</f>
        <v>#N/A</v>
      </c>
    </row>
    <row r="33" spans="2:3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36" t="e">
        <f t="shared" si="3"/>
        <v>#N/A</v>
      </c>
      <c r="K33" s="34" t="e">
        <f t="shared" si="4"/>
        <v>#N/A</v>
      </c>
      <c r="L33" s="34" t="e">
        <f t="shared" si="5"/>
        <v>#N/A</v>
      </c>
      <c r="M33" s="34" t="e">
        <f t="shared" si="6"/>
        <v>#N/A</v>
      </c>
      <c r="N33" s="34" t="e">
        <f t="shared" si="7"/>
        <v>#N/A</v>
      </c>
      <c r="O33" s="34" t="e">
        <f t="shared" si="8"/>
        <v>#N/A</v>
      </c>
      <c r="P33" s="34" t="e">
        <f t="shared" si="9"/>
        <v>#N/A</v>
      </c>
      <c r="Q33" s="37" t="e">
        <f>J33*'Externality Factors'!B$17</f>
        <v>#N/A</v>
      </c>
      <c r="R33" s="37" t="e">
        <f>K33*'Externality Factors'!C$17</f>
        <v>#N/A</v>
      </c>
      <c r="S33" s="37" t="e">
        <f>L33*'Externality Factors'!D$17</f>
        <v>#N/A</v>
      </c>
      <c r="T33" s="37" t="e">
        <f>M33*'Externality Factors'!E$17</f>
        <v>#N/A</v>
      </c>
      <c r="U33" s="37" t="e">
        <f>N33*'Externality Factors'!F$17</f>
        <v>#N/A</v>
      </c>
      <c r="V33" s="37" t="e">
        <f>O33*'Externality Factors'!G$17</f>
        <v>#N/A</v>
      </c>
      <c r="W33" s="37" t="e">
        <f>P33*'Externality Factors'!H$17</f>
        <v>#N/A</v>
      </c>
      <c r="Y33" s="33" t="e">
        <f>VLOOKUP(H33,'Emssions Factors'!$F$6:$M$18,2,TRUE)</f>
        <v>#N/A</v>
      </c>
      <c r="Z33" s="33" t="e">
        <f>VLOOKUP(H33,'Emssions Factors'!$F$6:$M$18,3,TRUE)</f>
        <v>#N/A</v>
      </c>
      <c r="AA33" s="33" t="e">
        <f>VLOOKUP(H33,'Emssions Factors'!$F$6:$M$18,4,TRUE)</f>
        <v>#N/A</v>
      </c>
      <c r="AB33" s="33" t="e">
        <f>VLOOKUP(H33,'Emssions Factors'!$F$6:$M$18,5,TRUE)</f>
        <v>#N/A</v>
      </c>
      <c r="AC33" s="33" t="e">
        <f>VLOOKUP(H33,'Emssions Factors'!$F$6:$M$18,6,TRUE)</f>
        <v>#N/A</v>
      </c>
      <c r="AD33" s="33" t="e">
        <f>VLOOKUP(H33,'Emssions Factors'!$F$6:$M$18,7,TRUE)</f>
        <v>#N/A</v>
      </c>
      <c r="AE33" s="33" t="e">
        <f>VLOOKUP(H33,'Emssions Factors'!$F$6:$M$18,8,TRUE)</f>
        <v>#N/A</v>
      </c>
    </row>
    <row r="34" spans="2:3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36" t="e">
        <f t="shared" si="3"/>
        <v>#N/A</v>
      </c>
      <c r="K34" s="34" t="e">
        <f t="shared" si="4"/>
        <v>#N/A</v>
      </c>
      <c r="L34" s="34" t="e">
        <f t="shared" si="5"/>
        <v>#N/A</v>
      </c>
      <c r="M34" s="34" t="e">
        <f t="shared" si="6"/>
        <v>#N/A</v>
      </c>
      <c r="N34" s="34" t="e">
        <f t="shared" si="7"/>
        <v>#N/A</v>
      </c>
      <c r="O34" s="34" t="e">
        <f t="shared" si="8"/>
        <v>#N/A</v>
      </c>
      <c r="P34" s="34" t="e">
        <f t="shared" si="9"/>
        <v>#N/A</v>
      </c>
      <c r="Q34" s="37" t="e">
        <f>J34*'Externality Factors'!B$17</f>
        <v>#N/A</v>
      </c>
      <c r="R34" s="37" t="e">
        <f>K34*'Externality Factors'!C$17</f>
        <v>#N/A</v>
      </c>
      <c r="S34" s="37" t="e">
        <f>L34*'Externality Factors'!D$17</f>
        <v>#N/A</v>
      </c>
      <c r="T34" s="37" t="e">
        <f>M34*'Externality Factors'!E$17</f>
        <v>#N/A</v>
      </c>
      <c r="U34" s="37" t="e">
        <f>N34*'Externality Factors'!F$17</f>
        <v>#N/A</v>
      </c>
      <c r="V34" s="37" t="e">
        <f>O34*'Externality Factors'!G$17</f>
        <v>#N/A</v>
      </c>
      <c r="W34" s="37" t="e">
        <f>P34*'Externality Factors'!H$17</f>
        <v>#N/A</v>
      </c>
      <c r="Y34" s="33" t="e">
        <f>VLOOKUP(H34,'Emssions Factors'!$F$6:$M$18,2,TRUE)</f>
        <v>#N/A</v>
      </c>
      <c r="Z34" s="33" t="e">
        <f>VLOOKUP(H34,'Emssions Factors'!$F$6:$M$18,3,TRUE)</f>
        <v>#N/A</v>
      </c>
      <c r="AA34" s="33" t="e">
        <f>VLOOKUP(H34,'Emssions Factors'!$F$6:$M$18,4,TRUE)</f>
        <v>#N/A</v>
      </c>
      <c r="AB34" s="33" t="e">
        <f>VLOOKUP(H34,'Emssions Factors'!$F$6:$M$18,5,TRUE)</f>
        <v>#N/A</v>
      </c>
      <c r="AC34" s="33" t="e">
        <f>VLOOKUP(H34,'Emssions Factors'!$F$6:$M$18,6,TRUE)</f>
        <v>#N/A</v>
      </c>
      <c r="AD34" s="33" t="e">
        <f>VLOOKUP(H34,'Emssions Factors'!$F$6:$M$18,7,TRUE)</f>
        <v>#N/A</v>
      </c>
      <c r="AE34" s="33" t="e">
        <f>VLOOKUP(H34,'Emssions Factors'!$F$6:$M$18,8,TRUE)</f>
        <v>#N/A</v>
      </c>
    </row>
    <row r="35" spans="2:3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36" t="e">
        <f t="shared" si="3"/>
        <v>#N/A</v>
      </c>
      <c r="K35" s="34" t="e">
        <f t="shared" si="4"/>
        <v>#N/A</v>
      </c>
      <c r="L35" s="34" t="e">
        <f t="shared" si="5"/>
        <v>#N/A</v>
      </c>
      <c r="M35" s="34" t="e">
        <f t="shared" si="6"/>
        <v>#N/A</v>
      </c>
      <c r="N35" s="34" t="e">
        <f t="shared" si="7"/>
        <v>#N/A</v>
      </c>
      <c r="O35" s="34" t="e">
        <f t="shared" si="8"/>
        <v>#N/A</v>
      </c>
      <c r="P35" s="34" t="e">
        <f t="shared" si="9"/>
        <v>#N/A</v>
      </c>
      <c r="Q35" s="37" t="e">
        <f>J35*'Externality Factors'!B$17</f>
        <v>#N/A</v>
      </c>
      <c r="R35" s="37" t="e">
        <f>K35*'Externality Factors'!C$17</f>
        <v>#N/A</v>
      </c>
      <c r="S35" s="37" t="e">
        <f>L35*'Externality Factors'!D$17</f>
        <v>#N/A</v>
      </c>
      <c r="T35" s="37" t="e">
        <f>M35*'Externality Factors'!E$17</f>
        <v>#N/A</v>
      </c>
      <c r="U35" s="37" t="e">
        <f>N35*'Externality Factors'!F$17</f>
        <v>#N/A</v>
      </c>
      <c r="V35" s="37" t="e">
        <f>O35*'Externality Factors'!G$17</f>
        <v>#N/A</v>
      </c>
      <c r="W35" s="37" t="e">
        <f>P35*'Externality Factors'!H$17</f>
        <v>#N/A</v>
      </c>
      <c r="Y35" s="33" t="e">
        <f>VLOOKUP(H35,'Emssions Factors'!$F$6:$M$18,2,TRUE)</f>
        <v>#N/A</v>
      </c>
      <c r="Z35" s="33" t="e">
        <f>VLOOKUP(H35,'Emssions Factors'!$F$6:$M$18,3,TRUE)</f>
        <v>#N/A</v>
      </c>
      <c r="AA35" s="33" t="e">
        <f>VLOOKUP(H35,'Emssions Factors'!$F$6:$M$18,4,TRUE)</f>
        <v>#N/A</v>
      </c>
      <c r="AB35" s="33" t="e">
        <f>VLOOKUP(H35,'Emssions Factors'!$F$6:$M$18,5,TRUE)</f>
        <v>#N/A</v>
      </c>
      <c r="AC35" s="33" t="e">
        <f>VLOOKUP(H35,'Emssions Factors'!$F$6:$M$18,6,TRUE)</f>
        <v>#N/A</v>
      </c>
      <c r="AD35" s="33" t="e">
        <f>VLOOKUP(H35,'Emssions Factors'!$F$6:$M$18,7,TRUE)</f>
        <v>#N/A</v>
      </c>
      <c r="AE35" s="33" t="e">
        <f>VLOOKUP(H35,'Emssions Factors'!$F$6:$M$18,8,TRUE)</f>
        <v>#N/A</v>
      </c>
    </row>
    <row r="36" spans="2:3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36" t="e">
        <f t="shared" si="3"/>
        <v>#N/A</v>
      </c>
      <c r="K36" s="34" t="e">
        <f t="shared" si="4"/>
        <v>#N/A</v>
      </c>
      <c r="L36" s="34" t="e">
        <f t="shared" si="5"/>
        <v>#N/A</v>
      </c>
      <c r="M36" s="34" t="e">
        <f t="shared" si="6"/>
        <v>#N/A</v>
      </c>
      <c r="N36" s="34" t="e">
        <f t="shared" si="7"/>
        <v>#N/A</v>
      </c>
      <c r="O36" s="34" t="e">
        <f t="shared" si="8"/>
        <v>#N/A</v>
      </c>
      <c r="P36" s="34" t="e">
        <f t="shared" si="9"/>
        <v>#N/A</v>
      </c>
      <c r="Q36" s="37" t="e">
        <f>J36*'Externality Factors'!B$17</f>
        <v>#N/A</v>
      </c>
      <c r="R36" s="37" t="e">
        <f>K36*'Externality Factors'!C$17</f>
        <v>#N/A</v>
      </c>
      <c r="S36" s="37" t="e">
        <f>L36*'Externality Factors'!D$17</f>
        <v>#N/A</v>
      </c>
      <c r="T36" s="37" t="e">
        <f>M36*'Externality Factors'!E$17</f>
        <v>#N/A</v>
      </c>
      <c r="U36" s="37" t="e">
        <f>N36*'Externality Factors'!F$17</f>
        <v>#N/A</v>
      </c>
      <c r="V36" s="37" t="e">
        <f>O36*'Externality Factors'!G$17</f>
        <v>#N/A</v>
      </c>
      <c r="W36" s="37" t="e">
        <f>P36*'Externality Factors'!H$17</f>
        <v>#N/A</v>
      </c>
      <c r="Y36" s="33" t="e">
        <f>VLOOKUP(H36,'Emssions Factors'!$F$6:$M$18,2,TRUE)</f>
        <v>#N/A</v>
      </c>
      <c r="Z36" s="33" t="e">
        <f>VLOOKUP(H36,'Emssions Factors'!$F$6:$M$18,3,TRUE)</f>
        <v>#N/A</v>
      </c>
      <c r="AA36" s="33" t="e">
        <f>VLOOKUP(H36,'Emssions Factors'!$F$6:$M$18,4,TRUE)</f>
        <v>#N/A</v>
      </c>
      <c r="AB36" s="33" t="e">
        <f>VLOOKUP(H36,'Emssions Factors'!$F$6:$M$18,5,TRUE)</f>
        <v>#N/A</v>
      </c>
      <c r="AC36" s="33" t="e">
        <f>VLOOKUP(H36,'Emssions Factors'!$F$6:$M$18,6,TRUE)</f>
        <v>#N/A</v>
      </c>
      <c r="AD36" s="33" t="e">
        <f>VLOOKUP(H36,'Emssions Factors'!$F$6:$M$18,7,TRUE)</f>
        <v>#N/A</v>
      </c>
      <c r="AE36" s="33" t="e">
        <f>VLOOKUP(H36,'Emssions Factors'!$F$6:$M$18,8,TRUE)</f>
        <v>#N/A</v>
      </c>
    </row>
    <row r="37" spans="2:3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36" t="e">
        <f t="shared" si="3"/>
        <v>#N/A</v>
      </c>
      <c r="K37" s="34" t="e">
        <f t="shared" si="4"/>
        <v>#N/A</v>
      </c>
      <c r="L37" s="34" t="e">
        <f t="shared" si="5"/>
        <v>#N/A</v>
      </c>
      <c r="M37" s="34" t="e">
        <f t="shared" si="6"/>
        <v>#N/A</v>
      </c>
      <c r="N37" s="34" t="e">
        <f t="shared" si="7"/>
        <v>#N/A</v>
      </c>
      <c r="O37" s="34" t="e">
        <f t="shared" si="8"/>
        <v>#N/A</v>
      </c>
      <c r="P37" s="34" t="e">
        <f t="shared" si="9"/>
        <v>#N/A</v>
      </c>
      <c r="Q37" s="37" t="e">
        <f>J37*'Externality Factors'!B$17</f>
        <v>#N/A</v>
      </c>
      <c r="R37" s="37" t="e">
        <f>K37*'Externality Factors'!C$17</f>
        <v>#N/A</v>
      </c>
      <c r="S37" s="37" t="e">
        <f>L37*'Externality Factors'!D$17</f>
        <v>#N/A</v>
      </c>
      <c r="T37" s="37" t="e">
        <f>M37*'Externality Factors'!E$17</f>
        <v>#N/A</v>
      </c>
      <c r="U37" s="37" t="e">
        <f>N37*'Externality Factors'!F$17</f>
        <v>#N/A</v>
      </c>
      <c r="V37" s="37" t="e">
        <f>O37*'Externality Factors'!G$17</f>
        <v>#N/A</v>
      </c>
      <c r="W37" s="37" t="e">
        <f>P37*'Externality Factors'!H$17</f>
        <v>#N/A</v>
      </c>
      <c r="Y37" s="33" t="e">
        <f>VLOOKUP(H37,'Emssions Factors'!$F$6:$M$18,2,TRUE)</f>
        <v>#N/A</v>
      </c>
      <c r="Z37" s="33" t="e">
        <f>VLOOKUP(H37,'Emssions Factors'!$F$6:$M$18,3,TRUE)</f>
        <v>#N/A</v>
      </c>
      <c r="AA37" s="33" t="e">
        <f>VLOOKUP(H37,'Emssions Factors'!$F$6:$M$18,4,TRUE)</f>
        <v>#N/A</v>
      </c>
      <c r="AB37" s="33" t="e">
        <f>VLOOKUP(H37,'Emssions Factors'!$F$6:$M$18,5,TRUE)</f>
        <v>#N/A</v>
      </c>
      <c r="AC37" s="33" t="e">
        <f>VLOOKUP(H37,'Emssions Factors'!$F$6:$M$18,6,TRUE)</f>
        <v>#N/A</v>
      </c>
      <c r="AD37" s="33" t="e">
        <f>VLOOKUP(H37,'Emssions Factors'!$F$6:$M$18,7,TRUE)</f>
        <v>#N/A</v>
      </c>
      <c r="AE37" s="33" t="e">
        <f>VLOOKUP(H37,'Emssions Factors'!$F$6:$M$18,8,TRUE)</f>
        <v>#N/A</v>
      </c>
    </row>
    <row r="38" spans="2:3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36" t="e">
        <f t="shared" si="3"/>
        <v>#N/A</v>
      </c>
      <c r="K38" s="34" t="e">
        <f t="shared" si="4"/>
        <v>#N/A</v>
      </c>
      <c r="L38" s="34" t="e">
        <f t="shared" si="5"/>
        <v>#N/A</v>
      </c>
      <c r="M38" s="34" t="e">
        <f t="shared" si="6"/>
        <v>#N/A</v>
      </c>
      <c r="N38" s="34" t="e">
        <f t="shared" si="7"/>
        <v>#N/A</v>
      </c>
      <c r="O38" s="34" t="e">
        <f t="shared" si="8"/>
        <v>#N/A</v>
      </c>
      <c r="P38" s="34" t="e">
        <f t="shared" si="9"/>
        <v>#N/A</v>
      </c>
      <c r="Q38" s="37" t="e">
        <f>J38*'Externality Factors'!B$17</f>
        <v>#N/A</v>
      </c>
      <c r="R38" s="37" t="e">
        <f>K38*'Externality Factors'!C$17</f>
        <v>#N/A</v>
      </c>
      <c r="S38" s="37" t="e">
        <f>L38*'Externality Factors'!D$17</f>
        <v>#N/A</v>
      </c>
      <c r="T38" s="37" t="e">
        <f>M38*'Externality Factors'!E$17</f>
        <v>#N/A</v>
      </c>
      <c r="U38" s="37" t="e">
        <f>N38*'Externality Factors'!F$17</f>
        <v>#N/A</v>
      </c>
      <c r="V38" s="37" t="e">
        <f>O38*'Externality Factors'!G$17</f>
        <v>#N/A</v>
      </c>
      <c r="W38" s="37" t="e">
        <f>P38*'Externality Factors'!H$17</f>
        <v>#N/A</v>
      </c>
      <c r="Y38" s="33" t="e">
        <f>VLOOKUP(H38,'Emssions Factors'!$F$6:$M$18,2,TRUE)</f>
        <v>#N/A</v>
      </c>
      <c r="Z38" s="33" t="e">
        <f>VLOOKUP(H38,'Emssions Factors'!$F$6:$M$18,3,TRUE)</f>
        <v>#N/A</v>
      </c>
      <c r="AA38" s="33" t="e">
        <f>VLOOKUP(H38,'Emssions Factors'!$F$6:$M$18,4,TRUE)</f>
        <v>#N/A</v>
      </c>
      <c r="AB38" s="33" t="e">
        <f>VLOOKUP(H38,'Emssions Factors'!$F$6:$M$18,5,TRUE)</f>
        <v>#N/A</v>
      </c>
      <c r="AC38" s="33" t="e">
        <f>VLOOKUP(H38,'Emssions Factors'!$F$6:$M$18,6,TRUE)</f>
        <v>#N/A</v>
      </c>
      <c r="AD38" s="33" t="e">
        <f>VLOOKUP(H38,'Emssions Factors'!$F$6:$M$18,7,TRUE)</f>
        <v>#N/A</v>
      </c>
      <c r="AE38" s="33" t="e">
        <f>VLOOKUP(H38,'Emssions Factors'!$F$6:$M$18,8,TRUE)</f>
        <v>#N/A</v>
      </c>
    </row>
    <row r="39" spans="2:3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36" t="e">
        <f t="shared" si="3"/>
        <v>#N/A</v>
      </c>
      <c r="K39" s="34" t="e">
        <f t="shared" si="4"/>
        <v>#N/A</v>
      </c>
      <c r="L39" s="34" t="e">
        <f t="shared" si="5"/>
        <v>#N/A</v>
      </c>
      <c r="M39" s="34" t="e">
        <f t="shared" si="6"/>
        <v>#N/A</v>
      </c>
      <c r="N39" s="34" t="e">
        <f t="shared" si="7"/>
        <v>#N/A</v>
      </c>
      <c r="O39" s="34" t="e">
        <f t="shared" si="8"/>
        <v>#N/A</v>
      </c>
      <c r="P39" s="34" t="e">
        <f t="shared" si="9"/>
        <v>#N/A</v>
      </c>
      <c r="Q39" s="37" t="e">
        <f>J39*'Externality Factors'!B$17</f>
        <v>#N/A</v>
      </c>
      <c r="R39" s="37" t="e">
        <f>K39*'Externality Factors'!C$17</f>
        <v>#N/A</v>
      </c>
      <c r="S39" s="37" t="e">
        <f>L39*'Externality Factors'!D$17</f>
        <v>#N/A</v>
      </c>
      <c r="T39" s="37" t="e">
        <f>M39*'Externality Factors'!E$17</f>
        <v>#N/A</v>
      </c>
      <c r="U39" s="37" t="e">
        <f>N39*'Externality Factors'!F$17</f>
        <v>#N/A</v>
      </c>
      <c r="V39" s="37" t="e">
        <f>O39*'Externality Factors'!G$17</f>
        <v>#N/A</v>
      </c>
      <c r="W39" s="37" t="e">
        <f>P39*'Externality Factors'!H$17</f>
        <v>#N/A</v>
      </c>
      <c r="Y39" s="33" t="e">
        <f>VLOOKUP(H39,'Emssions Factors'!$F$6:$M$18,2,TRUE)</f>
        <v>#N/A</v>
      </c>
      <c r="Z39" s="33" t="e">
        <f>VLOOKUP(H39,'Emssions Factors'!$F$6:$M$18,3,TRUE)</f>
        <v>#N/A</v>
      </c>
      <c r="AA39" s="33" t="e">
        <f>VLOOKUP(H39,'Emssions Factors'!$F$6:$M$18,4,TRUE)</f>
        <v>#N/A</v>
      </c>
      <c r="AB39" s="33" t="e">
        <f>VLOOKUP(H39,'Emssions Factors'!$F$6:$M$18,5,TRUE)</f>
        <v>#N/A</v>
      </c>
      <c r="AC39" s="33" t="e">
        <f>VLOOKUP(H39,'Emssions Factors'!$F$6:$M$18,6,TRUE)</f>
        <v>#N/A</v>
      </c>
      <c r="AD39" s="33" t="e">
        <f>VLOOKUP(H39,'Emssions Factors'!$F$6:$M$18,7,TRUE)</f>
        <v>#N/A</v>
      </c>
      <c r="AE39" s="33" t="e">
        <f>VLOOKUP(H39,'Emssions Factors'!$F$6:$M$18,8,TRUE)</f>
        <v>#N/A</v>
      </c>
    </row>
    <row r="40" spans="2:3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36" t="e">
        <f t="shared" si="3"/>
        <v>#N/A</v>
      </c>
      <c r="K40" s="34" t="e">
        <f t="shared" si="4"/>
        <v>#N/A</v>
      </c>
      <c r="L40" s="34" t="e">
        <f t="shared" si="5"/>
        <v>#N/A</v>
      </c>
      <c r="M40" s="34" t="e">
        <f t="shared" si="6"/>
        <v>#N/A</v>
      </c>
      <c r="N40" s="34" t="e">
        <f t="shared" si="7"/>
        <v>#N/A</v>
      </c>
      <c r="O40" s="34" t="e">
        <f t="shared" si="8"/>
        <v>#N/A</v>
      </c>
      <c r="P40" s="34" t="e">
        <f t="shared" si="9"/>
        <v>#N/A</v>
      </c>
      <c r="Q40" s="37" t="e">
        <f>J40*'Externality Factors'!B$17</f>
        <v>#N/A</v>
      </c>
      <c r="R40" s="37" t="e">
        <f>K40*'Externality Factors'!C$17</f>
        <v>#N/A</v>
      </c>
      <c r="S40" s="37" t="e">
        <f>L40*'Externality Factors'!D$17</f>
        <v>#N/A</v>
      </c>
      <c r="T40" s="37" t="e">
        <f>M40*'Externality Factors'!E$17</f>
        <v>#N/A</v>
      </c>
      <c r="U40" s="37" t="e">
        <f>N40*'Externality Factors'!F$17</f>
        <v>#N/A</v>
      </c>
      <c r="V40" s="37" t="e">
        <f>O40*'Externality Factors'!G$17</f>
        <v>#N/A</v>
      </c>
      <c r="W40" s="37" t="e">
        <f>P40*'Externality Factors'!H$17</f>
        <v>#N/A</v>
      </c>
      <c r="Y40" s="33" t="e">
        <f>VLOOKUP(H40,'Emssions Factors'!$F$6:$M$18,2,TRUE)</f>
        <v>#N/A</v>
      </c>
      <c r="Z40" s="33" t="e">
        <f>VLOOKUP(H40,'Emssions Factors'!$F$6:$M$18,3,TRUE)</f>
        <v>#N/A</v>
      </c>
      <c r="AA40" s="33" t="e">
        <f>VLOOKUP(H40,'Emssions Factors'!$F$6:$M$18,4,TRUE)</f>
        <v>#N/A</v>
      </c>
      <c r="AB40" s="33" t="e">
        <f>VLOOKUP(H40,'Emssions Factors'!$F$6:$M$18,5,TRUE)</f>
        <v>#N/A</v>
      </c>
      <c r="AC40" s="33" t="e">
        <f>VLOOKUP(H40,'Emssions Factors'!$F$6:$M$18,6,TRUE)</f>
        <v>#N/A</v>
      </c>
      <c r="AD40" s="33" t="e">
        <f>VLOOKUP(H40,'Emssions Factors'!$F$6:$M$18,7,TRUE)</f>
        <v>#N/A</v>
      </c>
      <c r="AE40" s="33" t="e">
        <f>VLOOKUP(H40,'Emssions Factors'!$F$6:$M$18,8,TRUE)</f>
        <v>#N/A</v>
      </c>
    </row>
    <row r="41" spans="2:3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36" t="e">
        <f t="shared" si="3"/>
        <v>#N/A</v>
      </c>
      <c r="K41" s="34" t="e">
        <f t="shared" si="4"/>
        <v>#N/A</v>
      </c>
      <c r="L41" s="34" t="e">
        <f t="shared" si="5"/>
        <v>#N/A</v>
      </c>
      <c r="M41" s="34" t="e">
        <f t="shared" si="6"/>
        <v>#N/A</v>
      </c>
      <c r="N41" s="34" t="e">
        <f t="shared" si="7"/>
        <v>#N/A</v>
      </c>
      <c r="O41" s="34" t="e">
        <f t="shared" si="8"/>
        <v>#N/A</v>
      </c>
      <c r="P41" s="34" t="e">
        <f t="shared" si="9"/>
        <v>#N/A</v>
      </c>
      <c r="Q41" s="37" t="e">
        <f>J41*'Externality Factors'!B$17</f>
        <v>#N/A</v>
      </c>
      <c r="R41" s="37" t="e">
        <f>K41*'Externality Factors'!C$17</f>
        <v>#N/A</v>
      </c>
      <c r="S41" s="37" t="e">
        <f>L41*'Externality Factors'!D$17</f>
        <v>#N/A</v>
      </c>
      <c r="T41" s="37" t="e">
        <f>M41*'Externality Factors'!E$17</f>
        <v>#N/A</v>
      </c>
      <c r="U41" s="37" t="e">
        <f>N41*'Externality Factors'!F$17</f>
        <v>#N/A</v>
      </c>
      <c r="V41" s="37" t="e">
        <f>O41*'Externality Factors'!G$17</f>
        <v>#N/A</v>
      </c>
      <c r="W41" s="37" t="e">
        <f>P41*'Externality Factors'!H$17</f>
        <v>#N/A</v>
      </c>
      <c r="Y41" s="33" t="e">
        <f>VLOOKUP(H41,'Emssions Factors'!$F$6:$M$18,2,TRUE)</f>
        <v>#N/A</v>
      </c>
      <c r="Z41" s="33" t="e">
        <f>VLOOKUP(H41,'Emssions Factors'!$F$6:$M$18,3,TRUE)</f>
        <v>#N/A</v>
      </c>
      <c r="AA41" s="33" t="e">
        <f>VLOOKUP(H41,'Emssions Factors'!$F$6:$M$18,4,TRUE)</f>
        <v>#N/A</v>
      </c>
      <c r="AB41" s="33" t="e">
        <f>VLOOKUP(H41,'Emssions Factors'!$F$6:$M$18,5,TRUE)</f>
        <v>#N/A</v>
      </c>
      <c r="AC41" s="33" t="e">
        <f>VLOOKUP(H41,'Emssions Factors'!$F$6:$M$18,6,TRUE)</f>
        <v>#N/A</v>
      </c>
      <c r="AD41" s="33" t="e">
        <f>VLOOKUP(H41,'Emssions Factors'!$F$6:$M$18,7,TRUE)</f>
        <v>#N/A</v>
      </c>
      <c r="AE41" s="33" t="e">
        <f>VLOOKUP(H41,'Emssions Factors'!$F$6:$M$18,8,TRUE)</f>
        <v>#N/A</v>
      </c>
    </row>
    <row r="42" spans="2:3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36" t="e">
        <f t="shared" si="3"/>
        <v>#N/A</v>
      </c>
      <c r="K42" s="34" t="e">
        <f t="shared" si="4"/>
        <v>#N/A</v>
      </c>
      <c r="L42" s="34" t="e">
        <f t="shared" si="5"/>
        <v>#N/A</v>
      </c>
      <c r="M42" s="34" t="e">
        <f t="shared" si="6"/>
        <v>#N/A</v>
      </c>
      <c r="N42" s="34" t="e">
        <f t="shared" si="7"/>
        <v>#N/A</v>
      </c>
      <c r="O42" s="34" t="e">
        <f t="shared" si="8"/>
        <v>#N/A</v>
      </c>
      <c r="P42" s="34" t="e">
        <f t="shared" si="9"/>
        <v>#N/A</v>
      </c>
      <c r="Q42" s="37" t="e">
        <f>J42*'Externality Factors'!B$17</f>
        <v>#N/A</v>
      </c>
      <c r="R42" s="37" t="e">
        <f>K42*'Externality Factors'!C$17</f>
        <v>#N/A</v>
      </c>
      <c r="S42" s="37" t="e">
        <f>L42*'Externality Factors'!D$17</f>
        <v>#N/A</v>
      </c>
      <c r="T42" s="37" t="e">
        <f>M42*'Externality Factors'!E$17</f>
        <v>#N/A</v>
      </c>
      <c r="U42" s="37" t="e">
        <f>N42*'Externality Factors'!F$17</f>
        <v>#N/A</v>
      </c>
      <c r="V42" s="37" t="e">
        <f>O42*'Externality Factors'!G$17</f>
        <v>#N/A</v>
      </c>
      <c r="W42" s="37" t="e">
        <f>P42*'Externality Factors'!H$17</f>
        <v>#N/A</v>
      </c>
      <c r="Y42" s="33" t="e">
        <f>VLOOKUP(H42,'Emssions Factors'!$F$6:$M$18,2,TRUE)</f>
        <v>#N/A</v>
      </c>
      <c r="Z42" s="33" t="e">
        <f>VLOOKUP(H42,'Emssions Factors'!$F$6:$M$18,3,TRUE)</f>
        <v>#N/A</v>
      </c>
      <c r="AA42" s="33" t="e">
        <f>VLOOKUP(H42,'Emssions Factors'!$F$6:$M$18,4,TRUE)</f>
        <v>#N/A</v>
      </c>
      <c r="AB42" s="33" t="e">
        <f>VLOOKUP(H42,'Emssions Factors'!$F$6:$M$18,5,TRUE)</f>
        <v>#N/A</v>
      </c>
      <c r="AC42" s="33" t="e">
        <f>VLOOKUP(H42,'Emssions Factors'!$F$6:$M$18,6,TRUE)</f>
        <v>#N/A</v>
      </c>
      <c r="AD42" s="33" t="e">
        <f>VLOOKUP(H42,'Emssions Factors'!$F$6:$M$18,7,TRUE)</f>
        <v>#N/A</v>
      </c>
      <c r="AE42" s="33" t="e">
        <f>VLOOKUP(H42,'Emssions Factors'!$F$6:$M$18,8,TRUE)</f>
        <v>#N/A</v>
      </c>
    </row>
    <row r="43" spans="2:3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36" t="e">
        <f t="shared" si="3"/>
        <v>#N/A</v>
      </c>
      <c r="K43" s="34" t="e">
        <f t="shared" si="4"/>
        <v>#N/A</v>
      </c>
      <c r="L43" s="34" t="e">
        <f t="shared" si="5"/>
        <v>#N/A</v>
      </c>
      <c r="M43" s="34" t="e">
        <f t="shared" si="6"/>
        <v>#N/A</v>
      </c>
      <c r="N43" s="34" t="e">
        <f t="shared" si="7"/>
        <v>#N/A</v>
      </c>
      <c r="O43" s="34" t="e">
        <f t="shared" si="8"/>
        <v>#N/A</v>
      </c>
      <c r="P43" s="34" t="e">
        <f t="shared" si="9"/>
        <v>#N/A</v>
      </c>
      <c r="Q43" s="37" t="e">
        <f>J43*'Externality Factors'!B$17</f>
        <v>#N/A</v>
      </c>
      <c r="R43" s="37" t="e">
        <f>K43*'Externality Factors'!C$17</f>
        <v>#N/A</v>
      </c>
      <c r="S43" s="37" t="e">
        <f>L43*'Externality Factors'!D$17</f>
        <v>#N/A</v>
      </c>
      <c r="T43" s="37" t="e">
        <f>M43*'Externality Factors'!E$17</f>
        <v>#N/A</v>
      </c>
      <c r="U43" s="37" t="e">
        <f>N43*'Externality Factors'!F$17</f>
        <v>#N/A</v>
      </c>
      <c r="V43" s="37" t="e">
        <f>O43*'Externality Factors'!G$17</f>
        <v>#N/A</v>
      </c>
      <c r="W43" s="37" t="e">
        <f>P43*'Externality Factors'!H$17</f>
        <v>#N/A</v>
      </c>
      <c r="Y43" s="33" t="e">
        <f>VLOOKUP(H43,'Emssions Factors'!$F$6:$M$18,2,TRUE)</f>
        <v>#N/A</v>
      </c>
      <c r="Z43" s="33" t="e">
        <f>VLOOKUP(H43,'Emssions Factors'!$F$6:$M$18,3,TRUE)</f>
        <v>#N/A</v>
      </c>
      <c r="AA43" s="33" t="e">
        <f>VLOOKUP(H43,'Emssions Factors'!$F$6:$M$18,4,TRUE)</f>
        <v>#N/A</v>
      </c>
      <c r="AB43" s="33" t="e">
        <f>VLOOKUP(H43,'Emssions Factors'!$F$6:$M$18,5,TRUE)</f>
        <v>#N/A</v>
      </c>
      <c r="AC43" s="33" t="e">
        <f>VLOOKUP(H43,'Emssions Factors'!$F$6:$M$18,6,TRUE)</f>
        <v>#N/A</v>
      </c>
      <c r="AD43" s="33" t="e">
        <f>VLOOKUP(H43,'Emssions Factors'!$F$6:$M$18,7,TRUE)</f>
        <v>#N/A</v>
      </c>
      <c r="AE43" s="33" t="e">
        <f>VLOOKUP(H43,'Emssions Factors'!$F$6:$M$18,8,TRUE)</f>
        <v>#N/A</v>
      </c>
    </row>
    <row r="44" spans="2:3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36" t="e">
        <f t="shared" si="3"/>
        <v>#N/A</v>
      </c>
      <c r="K44" s="34" t="e">
        <f t="shared" si="4"/>
        <v>#N/A</v>
      </c>
      <c r="L44" s="34" t="e">
        <f t="shared" si="5"/>
        <v>#N/A</v>
      </c>
      <c r="M44" s="34" t="e">
        <f t="shared" si="6"/>
        <v>#N/A</v>
      </c>
      <c r="N44" s="34" t="e">
        <f t="shared" si="7"/>
        <v>#N/A</v>
      </c>
      <c r="O44" s="34" t="e">
        <f t="shared" si="8"/>
        <v>#N/A</v>
      </c>
      <c r="P44" s="34" t="e">
        <f t="shared" si="9"/>
        <v>#N/A</v>
      </c>
      <c r="Q44" s="37" t="e">
        <f>J44*'Externality Factors'!B$17</f>
        <v>#N/A</v>
      </c>
      <c r="R44" s="37" t="e">
        <f>K44*'Externality Factors'!C$17</f>
        <v>#N/A</v>
      </c>
      <c r="S44" s="37" t="e">
        <f>L44*'Externality Factors'!D$17</f>
        <v>#N/A</v>
      </c>
      <c r="T44" s="37" t="e">
        <f>M44*'Externality Factors'!E$17</f>
        <v>#N/A</v>
      </c>
      <c r="U44" s="37" t="e">
        <f>N44*'Externality Factors'!F$17</f>
        <v>#N/A</v>
      </c>
      <c r="V44" s="37" t="e">
        <f>O44*'Externality Factors'!G$17</f>
        <v>#N/A</v>
      </c>
      <c r="W44" s="37" t="e">
        <f>P44*'Externality Factors'!H$17</f>
        <v>#N/A</v>
      </c>
      <c r="Y44" s="33" t="e">
        <f>VLOOKUP(H44,'Emssions Factors'!$F$6:$M$18,2,TRUE)</f>
        <v>#N/A</v>
      </c>
      <c r="Z44" s="33" t="e">
        <f>VLOOKUP(H44,'Emssions Factors'!$F$6:$M$18,3,TRUE)</f>
        <v>#N/A</v>
      </c>
      <c r="AA44" s="33" t="e">
        <f>VLOOKUP(H44,'Emssions Factors'!$F$6:$M$18,4,TRUE)</f>
        <v>#N/A</v>
      </c>
      <c r="AB44" s="33" t="e">
        <f>VLOOKUP(H44,'Emssions Factors'!$F$6:$M$18,5,TRUE)</f>
        <v>#N/A</v>
      </c>
      <c r="AC44" s="33" t="e">
        <f>VLOOKUP(H44,'Emssions Factors'!$F$6:$M$18,6,TRUE)</f>
        <v>#N/A</v>
      </c>
      <c r="AD44" s="33" t="e">
        <f>VLOOKUP(H44,'Emssions Factors'!$F$6:$M$18,7,TRUE)</f>
        <v>#N/A</v>
      </c>
      <c r="AE44" s="33" t="e">
        <f>VLOOKUP(H44,'Emssions Factors'!$F$6:$M$18,8,TRUE)</f>
        <v>#N/A</v>
      </c>
    </row>
    <row r="45" spans="2:3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36" t="e">
        <f t="shared" si="3"/>
        <v>#N/A</v>
      </c>
      <c r="K45" s="34" t="e">
        <f t="shared" si="4"/>
        <v>#N/A</v>
      </c>
      <c r="L45" s="34" t="e">
        <f t="shared" si="5"/>
        <v>#N/A</v>
      </c>
      <c r="M45" s="34" t="e">
        <f t="shared" si="6"/>
        <v>#N/A</v>
      </c>
      <c r="N45" s="34" t="e">
        <f t="shared" si="7"/>
        <v>#N/A</v>
      </c>
      <c r="O45" s="34" t="e">
        <f t="shared" si="8"/>
        <v>#N/A</v>
      </c>
      <c r="P45" s="34" t="e">
        <f t="shared" si="9"/>
        <v>#N/A</v>
      </c>
      <c r="Q45" s="37" t="e">
        <f>J45*'Externality Factors'!B$17</f>
        <v>#N/A</v>
      </c>
      <c r="R45" s="37" t="e">
        <f>K45*'Externality Factors'!C$17</f>
        <v>#N/A</v>
      </c>
      <c r="S45" s="37" t="e">
        <f>L45*'Externality Factors'!D$17</f>
        <v>#N/A</v>
      </c>
      <c r="T45" s="37" t="e">
        <f>M45*'Externality Factors'!E$17</f>
        <v>#N/A</v>
      </c>
      <c r="U45" s="37" t="e">
        <f>N45*'Externality Factors'!F$17</f>
        <v>#N/A</v>
      </c>
      <c r="V45" s="37" t="e">
        <f>O45*'Externality Factors'!G$17</f>
        <v>#N/A</v>
      </c>
      <c r="W45" s="37" t="e">
        <f>P45*'Externality Factors'!H$17</f>
        <v>#N/A</v>
      </c>
      <c r="Y45" s="33" t="e">
        <f>VLOOKUP(H45,'Emssions Factors'!$F$6:$M$18,2,TRUE)</f>
        <v>#N/A</v>
      </c>
      <c r="Z45" s="33" t="e">
        <f>VLOOKUP(H45,'Emssions Factors'!$F$6:$M$18,3,TRUE)</f>
        <v>#N/A</v>
      </c>
      <c r="AA45" s="33" t="e">
        <f>VLOOKUP(H45,'Emssions Factors'!$F$6:$M$18,4,TRUE)</f>
        <v>#N/A</v>
      </c>
      <c r="AB45" s="33" t="e">
        <f>VLOOKUP(H45,'Emssions Factors'!$F$6:$M$18,5,TRUE)</f>
        <v>#N/A</v>
      </c>
      <c r="AC45" s="33" t="e">
        <f>VLOOKUP(H45,'Emssions Factors'!$F$6:$M$18,6,TRUE)</f>
        <v>#N/A</v>
      </c>
      <c r="AD45" s="33" t="e">
        <f>VLOOKUP(H45,'Emssions Factors'!$F$6:$M$18,7,TRUE)</f>
        <v>#N/A</v>
      </c>
      <c r="AE45" s="33" t="e">
        <f>VLOOKUP(H45,'Emssions Factors'!$F$6:$M$18,8,TRUE)</f>
        <v>#N/A</v>
      </c>
    </row>
    <row r="46" spans="2:3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36" t="e">
        <f t="shared" si="3"/>
        <v>#N/A</v>
      </c>
      <c r="K46" s="34" t="e">
        <f t="shared" si="4"/>
        <v>#N/A</v>
      </c>
      <c r="L46" s="34" t="e">
        <f t="shared" si="5"/>
        <v>#N/A</v>
      </c>
      <c r="M46" s="34" t="e">
        <f t="shared" si="6"/>
        <v>#N/A</v>
      </c>
      <c r="N46" s="34" t="e">
        <f t="shared" si="7"/>
        <v>#N/A</v>
      </c>
      <c r="O46" s="34" t="e">
        <f t="shared" si="8"/>
        <v>#N/A</v>
      </c>
      <c r="P46" s="34" t="e">
        <f t="shared" si="9"/>
        <v>#N/A</v>
      </c>
      <c r="Q46" s="37" t="e">
        <f>J46*'Externality Factors'!B$17</f>
        <v>#N/A</v>
      </c>
      <c r="R46" s="37" t="e">
        <f>K46*'Externality Factors'!C$17</f>
        <v>#N/A</v>
      </c>
      <c r="S46" s="37" t="e">
        <f>L46*'Externality Factors'!D$17</f>
        <v>#N/A</v>
      </c>
      <c r="T46" s="37" t="e">
        <f>M46*'Externality Factors'!E$17</f>
        <v>#N/A</v>
      </c>
      <c r="U46" s="37" t="e">
        <f>N46*'Externality Factors'!F$17</f>
        <v>#N/A</v>
      </c>
      <c r="V46" s="37" t="e">
        <f>O46*'Externality Factors'!G$17</f>
        <v>#N/A</v>
      </c>
      <c r="W46" s="37" t="e">
        <f>P46*'Externality Factors'!H$17</f>
        <v>#N/A</v>
      </c>
      <c r="Y46" s="33" t="e">
        <f>VLOOKUP(H46,'Emssions Factors'!$F$6:$M$18,2,TRUE)</f>
        <v>#N/A</v>
      </c>
      <c r="Z46" s="33" t="e">
        <f>VLOOKUP(H46,'Emssions Factors'!$F$6:$M$18,3,TRUE)</f>
        <v>#N/A</v>
      </c>
      <c r="AA46" s="33" t="e">
        <f>VLOOKUP(H46,'Emssions Factors'!$F$6:$M$18,4,TRUE)</f>
        <v>#N/A</v>
      </c>
      <c r="AB46" s="33" t="e">
        <f>VLOOKUP(H46,'Emssions Factors'!$F$6:$M$18,5,TRUE)</f>
        <v>#N/A</v>
      </c>
      <c r="AC46" s="33" t="e">
        <f>VLOOKUP(H46,'Emssions Factors'!$F$6:$M$18,6,TRUE)</f>
        <v>#N/A</v>
      </c>
      <c r="AD46" s="33" t="e">
        <f>VLOOKUP(H46,'Emssions Factors'!$F$6:$M$18,7,TRUE)</f>
        <v>#N/A</v>
      </c>
      <c r="AE46" s="33" t="e">
        <f>VLOOKUP(H46,'Emssions Factors'!$F$6:$M$18,8,TRUE)</f>
        <v>#N/A</v>
      </c>
    </row>
    <row r="47" spans="2:3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36" t="e">
        <f t="shared" si="3"/>
        <v>#N/A</v>
      </c>
      <c r="K47" s="34" t="e">
        <f t="shared" si="4"/>
        <v>#N/A</v>
      </c>
      <c r="L47" s="34" t="e">
        <f t="shared" si="5"/>
        <v>#N/A</v>
      </c>
      <c r="M47" s="34" t="e">
        <f t="shared" si="6"/>
        <v>#N/A</v>
      </c>
      <c r="N47" s="34" t="e">
        <f t="shared" si="7"/>
        <v>#N/A</v>
      </c>
      <c r="O47" s="34" t="e">
        <f t="shared" si="8"/>
        <v>#N/A</v>
      </c>
      <c r="P47" s="34" t="e">
        <f t="shared" si="9"/>
        <v>#N/A</v>
      </c>
      <c r="Q47" s="37" t="e">
        <f>J47*'Externality Factors'!B$17</f>
        <v>#N/A</v>
      </c>
      <c r="R47" s="37" t="e">
        <f>K47*'Externality Factors'!C$17</f>
        <v>#N/A</v>
      </c>
      <c r="S47" s="37" t="e">
        <f>L47*'Externality Factors'!D$17</f>
        <v>#N/A</v>
      </c>
      <c r="T47" s="37" t="e">
        <f>M47*'Externality Factors'!E$17</f>
        <v>#N/A</v>
      </c>
      <c r="U47" s="37" t="e">
        <f>N47*'Externality Factors'!F$17</f>
        <v>#N/A</v>
      </c>
      <c r="V47" s="37" t="e">
        <f>O47*'Externality Factors'!G$17</f>
        <v>#N/A</v>
      </c>
      <c r="W47" s="37" t="e">
        <f>P47*'Externality Factors'!H$17</f>
        <v>#N/A</v>
      </c>
      <c r="Y47" s="33" t="e">
        <f>VLOOKUP(H47,'Emssions Factors'!$F$6:$M$18,2,TRUE)</f>
        <v>#N/A</v>
      </c>
      <c r="Z47" s="33" t="e">
        <f>VLOOKUP(H47,'Emssions Factors'!$F$6:$M$18,3,TRUE)</f>
        <v>#N/A</v>
      </c>
      <c r="AA47" s="33" t="e">
        <f>VLOOKUP(H47,'Emssions Factors'!$F$6:$M$18,4,TRUE)</f>
        <v>#N/A</v>
      </c>
      <c r="AB47" s="33" t="e">
        <f>VLOOKUP(H47,'Emssions Factors'!$F$6:$M$18,5,TRUE)</f>
        <v>#N/A</v>
      </c>
      <c r="AC47" s="33" t="e">
        <f>VLOOKUP(H47,'Emssions Factors'!$F$6:$M$18,6,TRUE)</f>
        <v>#N/A</v>
      </c>
      <c r="AD47" s="33" t="e">
        <f>VLOOKUP(H47,'Emssions Factors'!$F$6:$M$18,7,TRUE)</f>
        <v>#N/A</v>
      </c>
      <c r="AE47" s="33" t="e">
        <f>VLOOKUP(H47,'Emssions Factors'!$F$6:$M$18,8,TRUE)</f>
        <v>#N/A</v>
      </c>
    </row>
    <row r="48" spans="2:3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36" t="e">
        <f t="shared" si="3"/>
        <v>#N/A</v>
      </c>
      <c r="K48" s="34" t="e">
        <f t="shared" si="4"/>
        <v>#N/A</v>
      </c>
      <c r="L48" s="34" t="e">
        <f t="shared" si="5"/>
        <v>#N/A</v>
      </c>
      <c r="M48" s="34" t="e">
        <f t="shared" si="6"/>
        <v>#N/A</v>
      </c>
      <c r="N48" s="34" t="e">
        <f t="shared" si="7"/>
        <v>#N/A</v>
      </c>
      <c r="O48" s="34" t="e">
        <f t="shared" si="8"/>
        <v>#N/A</v>
      </c>
      <c r="P48" s="34" t="e">
        <f t="shared" si="9"/>
        <v>#N/A</v>
      </c>
      <c r="Q48" s="37" t="e">
        <f>J48*'Externality Factors'!B$17</f>
        <v>#N/A</v>
      </c>
      <c r="R48" s="37" t="e">
        <f>K48*'Externality Factors'!C$17</f>
        <v>#N/A</v>
      </c>
      <c r="S48" s="37" t="e">
        <f>L48*'Externality Factors'!D$17</f>
        <v>#N/A</v>
      </c>
      <c r="T48" s="37" t="e">
        <f>M48*'Externality Factors'!E$17</f>
        <v>#N/A</v>
      </c>
      <c r="U48" s="37" t="e">
        <f>N48*'Externality Factors'!F$17</f>
        <v>#N/A</v>
      </c>
      <c r="V48" s="37" t="e">
        <f>O48*'Externality Factors'!G$17</f>
        <v>#N/A</v>
      </c>
      <c r="W48" s="37" t="e">
        <f>P48*'Externality Factors'!H$17</f>
        <v>#N/A</v>
      </c>
      <c r="Y48" s="33" t="e">
        <f>VLOOKUP(H48,'Emssions Factors'!$F$6:$M$18,2,TRUE)</f>
        <v>#N/A</v>
      </c>
      <c r="Z48" s="33" t="e">
        <f>VLOOKUP(H48,'Emssions Factors'!$F$6:$M$18,3,TRUE)</f>
        <v>#N/A</v>
      </c>
      <c r="AA48" s="33" t="e">
        <f>VLOOKUP(H48,'Emssions Factors'!$F$6:$M$18,4,TRUE)</f>
        <v>#N/A</v>
      </c>
      <c r="AB48" s="33" t="e">
        <f>VLOOKUP(H48,'Emssions Factors'!$F$6:$M$18,5,TRUE)</f>
        <v>#N/A</v>
      </c>
      <c r="AC48" s="33" t="e">
        <f>VLOOKUP(H48,'Emssions Factors'!$F$6:$M$18,6,TRUE)</f>
        <v>#N/A</v>
      </c>
      <c r="AD48" s="33" t="e">
        <f>VLOOKUP(H48,'Emssions Factors'!$F$6:$M$18,7,TRUE)</f>
        <v>#N/A</v>
      </c>
      <c r="AE48" s="33" t="e">
        <f>VLOOKUP(H48,'Emssions Factors'!$F$6:$M$18,8,TRUE)</f>
        <v>#N/A</v>
      </c>
    </row>
    <row r="49" spans="2:3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36" t="e">
        <f t="shared" si="3"/>
        <v>#N/A</v>
      </c>
      <c r="K49" s="34" t="e">
        <f t="shared" si="4"/>
        <v>#N/A</v>
      </c>
      <c r="L49" s="34" t="e">
        <f t="shared" si="5"/>
        <v>#N/A</v>
      </c>
      <c r="M49" s="34" t="e">
        <f t="shared" si="6"/>
        <v>#N/A</v>
      </c>
      <c r="N49" s="34" t="e">
        <f t="shared" si="7"/>
        <v>#N/A</v>
      </c>
      <c r="O49" s="34" t="e">
        <f t="shared" si="8"/>
        <v>#N/A</v>
      </c>
      <c r="P49" s="34" t="e">
        <f t="shared" si="9"/>
        <v>#N/A</v>
      </c>
      <c r="Q49" s="37" t="e">
        <f>J49*'Externality Factors'!B$17</f>
        <v>#N/A</v>
      </c>
      <c r="R49" s="37" t="e">
        <f>K49*'Externality Factors'!C$17</f>
        <v>#N/A</v>
      </c>
      <c r="S49" s="37" t="e">
        <f>L49*'Externality Factors'!D$17</f>
        <v>#N/A</v>
      </c>
      <c r="T49" s="37" t="e">
        <f>M49*'Externality Factors'!E$17</f>
        <v>#N/A</v>
      </c>
      <c r="U49" s="37" t="e">
        <f>N49*'Externality Factors'!F$17</f>
        <v>#N/A</v>
      </c>
      <c r="V49" s="37" t="e">
        <f>O49*'Externality Factors'!G$17</f>
        <v>#N/A</v>
      </c>
      <c r="W49" s="37" t="e">
        <f>P49*'Externality Factors'!H$17</f>
        <v>#N/A</v>
      </c>
      <c r="Y49" s="33" t="e">
        <f>VLOOKUP(H49,'Emssions Factors'!$F$6:$M$18,2,TRUE)</f>
        <v>#N/A</v>
      </c>
      <c r="Z49" s="33" t="e">
        <f>VLOOKUP(H49,'Emssions Factors'!$F$6:$M$18,3,TRUE)</f>
        <v>#N/A</v>
      </c>
      <c r="AA49" s="33" t="e">
        <f>VLOOKUP(H49,'Emssions Factors'!$F$6:$M$18,4,TRUE)</f>
        <v>#N/A</v>
      </c>
      <c r="AB49" s="33" t="e">
        <f>VLOOKUP(H49,'Emssions Factors'!$F$6:$M$18,5,TRUE)</f>
        <v>#N/A</v>
      </c>
      <c r="AC49" s="33" t="e">
        <f>VLOOKUP(H49,'Emssions Factors'!$F$6:$M$18,6,TRUE)</f>
        <v>#N/A</v>
      </c>
      <c r="AD49" s="33" t="e">
        <f>VLOOKUP(H49,'Emssions Factors'!$F$6:$M$18,7,TRUE)</f>
        <v>#N/A</v>
      </c>
      <c r="AE49" s="33" t="e">
        <f>VLOOKUP(H49,'Emssions Factors'!$F$6:$M$18,8,TRUE)</f>
        <v>#N/A</v>
      </c>
    </row>
    <row r="50" spans="2:3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36" t="e">
        <f t="shared" si="3"/>
        <v>#N/A</v>
      </c>
      <c r="K50" s="34" t="e">
        <f t="shared" si="4"/>
        <v>#N/A</v>
      </c>
      <c r="L50" s="34" t="e">
        <f t="shared" si="5"/>
        <v>#N/A</v>
      </c>
      <c r="M50" s="34" t="e">
        <f t="shared" si="6"/>
        <v>#N/A</v>
      </c>
      <c r="N50" s="34" t="e">
        <f t="shared" si="7"/>
        <v>#N/A</v>
      </c>
      <c r="O50" s="34" t="e">
        <f t="shared" si="8"/>
        <v>#N/A</v>
      </c>
      <c r="P50" s="34" t="e">
        <f t="shared" si="9"/>
        <v>#N/A</v>
      </c>
      <c r="Q50" s="37" t="e">
        <f>J50*'Externality Factors'!B$17</f>
        <v>#N/A</v>
      </c>
      <c r="R50" s="37" t="e">
        <f>K50*'Externality Factors'!C$17</f>
        <v>#N/A</v>
      </c>
      <c r="S50" s="37" t="e">
        <f>L50*'Externality Factors'!D$17</f>
        <v>#N/A</v>
      </c>
      <c r="T50" s="37" t="e">
        <f>M50*'Externality Factors'!E$17</f>
        <v>#N/A</v>
      </c>
      <c r="U50" s="37" t="e">
        <f>N50*'Externality Factors'!F$17</f>
        <v>#N/A</v>
      </c>
      <c r="V50" s="37" t="e">
        <f>O50*'Externality Factors'!G$17</f>
        <v>#N/A</v>
      </c>
      <c r="W50" s="37" t="e">
        <f>P50*'Externality Factors'!H$17</f>
        <v>#N/A</v>
      </c>
      <c r="Y50" s="33" t="e">
        <f>VLOOKUP(H50,'Emssions Factors'!$F$6:$M$18,2,TRUE)</f>
        <v>#N/A</v>
      </c>
      <c r="Z50" s="33" t="e">
        <f>VLOOKUP(H50,'Emssions Factors'!$F$6:$M$18,3,TRUE)</f>
        <v>#N/A</v>
      </c>
      <c r="AA50" s="33" t="e">
        <f>VLOOKUP(H50,'Emssions Factors'!$F$6:$M$18,4,TRUE)</f>
        <v>#N/A</v>
      </c>
      <c r="AB50" s="33" t="e">
        <f>VLOOKUP(H50,'Emssions Factors'!$F$6:$M$18,5,TRUE)</f>
        <v>#N/A</v>
      </c>
      <c r="AC50" s="33" t="e">
        <f>VLOOKUP(H50,'Emssions Factors'!$F$6:$M$18,6,TRUE)</f>
        <v>#N/A</v>
      </c>
      <c r="AD50" s="33" t="e">
        <f>VLOOKUP(H50,'Emssions Factors'!$F$6:$M$18,7,TRUE)</f>
        <v>#N/A</v>
      </c>
      <c r="AE50" s="33" t="e">
        <f>VLOOKUP(H50,'Emssions Factors'!$F$6:$M$18,8,TRUE)</f>
        <v>#N/A</v>
      </c>
    </row>
    <row r="51" spans="2:3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36" t="e">
        <f t="shared" si="3"/>
        <v>#N/A</v>
      </c>
      <c r="K51" s="34" t="e">
        <f t="shared" si="4"/>
        <v>#N/A</v>
      </c>
      <c r="L51" s="34" t="e">
        <f t="shared" si="5"/>
        <v>#N/A</v>
      </c>
      <c r="M51" s="34" t="e">
        <f t="shared" si="6"/>
        <v>#N/A</v>
      </c>
      <c r="N51" s="34" t="e">
        <f t="shared" si="7"/>
        <v>#N/A</v>
      </c>
      <c r="O51" s="34" t="e">
        <f t="shared" si="8"/>
        <v>#N/A</v>
      </c>
      <c r="P51" s="34" t="e">
        <f t="shared" si="9"/>
        <v>#N/A</v>
      </c>
      <c r="Q51" s="37" t="e">
        <f>J51*'Externality Factors'!B$17</f>
        <v>#N/A</v>
      </c>
      <c r="R51" s="37" t="e">
        <f>K51*'Externality Factors'!C$17</f>
        <v>#N/A</v>
      </c>
      <c r="S51" s="37" t="e">
        <f>L51*'Externality Factors'!D$17</f>
        <v>#N/A</v>
      </c>
      <c r="T51" s="37" t="e">
        <f>M51*'Externality Factors'!E$17</f>
        <v>#N/A</v>
      </c>
      <c r="U51" s="37" t="e">
        <f>N51*'Externality Factors'!F$17</f>
        <v>#N/A</v>
      </c>
      <c r="V51" s="37" t="e">
        <f>O51*'Externality Factors'!G$17</f>
        <v>#N/A</v>
      </c>
      <c r="W51" s="37" t="e">
        <f>P51*'Externality Factors'!H$17</f>
        <v>#N/A</v>
      </c>
      <c r="Y51" s="33" t="e">
        <f>VLOOKUP(H51,'Emssions Factors'!$F$6:$M$18,2,TRUE)</f>
        <v>#N/A</v>
      </c>
      <c r="Z51" s="33" t="e">
        <f>VLOOKUP(H51,'Emssions Factors'!$F$6:$M$18,3,TRUE)</f>
        <v>#N/A</v>
      </c>
      <c r="AA51" s="33" t="e">
        <f>VLOOKUP(H51,'Emssions Factors'!$F$6:$M$18,4,TRUE)</f>
        <v>#N/A</v>
      </c>
      <c r="AB51" s="33" t="e">
        <f>VLOOKUP(H51,'Emssions Factors'!$F$6:$M$18,5,TRUE)</f>
        <v>#N/A</v>
      </c>
      <c r="AC51" s="33" t="e">
        <f>VLOOKUP(H51,'Emssions Factors'!$F$6:$M$18,6,TRUE)</f>
        <v>#N/A</v>
      </c>
      <c r="AD51" s="33" t="e">
        <f>VLOOKUP(H51,'Emssions Factors'!$F$6:$M$18,7,TRUE)</f>
        <v>#N/A</v>
      </c>
      <c r="AE51" s="33" t="e">
        <f>VLOOKUP(H51,'Emssions Factors'!$F$6:$M$18,8,TRUE)</f>
        <v>#N/A</v>
      </c>
    </row>
    <row r="52" spans="2:3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36" t="e">
        <f t="shared" si="3"/>
        <v>#N/A</v>
      </c>
      <c r="K52" s="34" t="e">
        <f t="shared" si="4"/>
        <v>#N/A</v>
      </c>
      <c r="L52" s="34" t="e">
        <f t="shared" si="5"/>
        <v>#N/A</v>
      </c>
      <c r="M52" s="34" t="e">
        <f t="shared" si="6"/>
        <v>#N/A</v>
      </c>
      <c r="N52" s="34" t="e">
        <f t="shared" si="7"/>
        <v>#N/A</v>
      </c>
      <c r="O52" s="34" t="e">
        <f t="shared" si="8"/>
        <v>#N/A</v>
      </c>
      <c r="P52" s="34" t="e">
        <f t="shared" si="9"/>
        <v>#N/A</v>
      </c>
      <c r="Q52" s="37" t="e">
        <f>J52*'Externality Factors'!B$17</f>
        <v>#N/A</v>
      </c>
      <c r="R52" s="37" t="e">
        <f>K52*'Externality Factors'!C$17</f>
        <v>#N/A</v>
      </c>
      <c r="S52" s="37" t="e">
        <f>L52*'Externality Factors'!D$17</f>
        <v>#N/A</v>
      </c>
      <c r="T52" s="37" t="e">
        <f>M52*'Externality Factors'!E$17</f>
        <v>#N/A</v>
      </c>
      <c r="U52" s="37" t="e">
        <f>N52*'Externality Factors'!F$17</f>
        <v>#N/A</v>
      </c>
      <c r="V52" s="37" t="e">
        <f>O52*'Externality Factors'!G$17</f>
        <v>#N/A</v>
      </c>
      <c r="W52" s="37" t="e">
        <f>P52*'Externality Factors'!H$17</f>
        <v>#N/A</v>
      </c>
      <c r="Y52" s="33" t="e">
        <f>VLOOKUP(H52,'Emssions Factors'!$F$6:$M$18,2,TRUE)</f>
        <v>#N/A</v>
      </c>
      <c r="Z52" s="33" t="e">
        <f>VLOOKUP(H52,'Emssions Factors'!$F$6:$M$18,3,TRUE)</f>
        <v>#N/A</v>
      </c>
      <c r="AA52" s="33" t="e">
        <f>VLOOKUP(H52,'Emssions Factors'!$F$6:$M$18,4,TRUE)</f>
        <v>#N/A</v>
      </c>
      <c r="AB52" s="33" t="e">
        <f>VLOOKUP(H52,'Emssions Factors'!$F$6:$M$18,5,TRUE)</f>
        <v>#N/A</v>
      </c>
      <c r="AC52" s="33" t="e">
        <f>VLOOKUP(H52,'Emssions Factors'!$F$6:$M$18,6,TRUE)</f>
        <v>#N/A</v>
      </c>
      <c r="AD52" s="33" t="e">
        <f>VLOOKUP(H52,'Emssions Factors'!$F$6:$M$18,7,TRUE)</f>
        <v>#N/A</v>
      </c>
      <c r="AE52" s="33" t="e">
        <f>VLOOKUP(H52,'Emssions Factors'!$F$6:$M$18,8,TRUE)</f>
        <v>#N/A</v>
      </c>
    </row>
    <row r="53" spans="2:3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36" t="e">
        <f t="shared" si="3"/>
        <v>#N/A</v>
      </c>
      <c r="K53" s="34" t="e">
        <f t="shared" si="4"/>
        <v>#N/A</v>
      </c>
      <c r="L53" s="34" t="e">
        <f t="shared" si="5"/>
        <v>#N/A</v>
      </c>
      <c r="M53" s="34" t="e">
        <f t="shared" si="6"/>
        <v>#N/A</v>
      </c>
      <c r="N53" s="34" t="e">
        <f t="shared" si="7"/>
        <v>#N/A</v>
      </c>
      <c r="O53" s="34" t="e">
        <f t="shared" si="8"/>
        <v>#N/A</v>
      </c>
      <c r="P53" s="34" t="e">
        <f t="shared" si="9"/>
        <v>#N/A</v>
      </c>
      <c r="Q53" s="37" t="e">
        <f>J53*'Externality Factors'!B$17</f>
        <v>#N/A</v>
      </c>
      <c r="R53" s="37" t="e">
        <f>K53*'Externality Factors'!C$17</f>
        <v>#N/A</v>
      </c>
      <c r="S53" s="37" t="e">
        <f>L53*'Externality Factors'!D$17</f>
        <v>#N/A</v>
      </c>
      <c r="T53" s="37" t="e">
        <f>M53*'Externality Factors'!E$17</f>
        <v>#N/A</v>
      </c>
      <c r="U53" s="37" t="e">
        <f>N53*'Externality Factors'!F$17</f>
        <v>#N/A</v>
      </c>
      <c r="V53" s="37" t="e">
        <f>O53*'Externality Factors'!G$17</f>
        <v>#N/A</v>
      </c>
      <c r="W53" s="37" t="e">
        <f>P53*'Externality Factors'!H$17</f>
        <v>#N/A</v>
      </c>
      <c r="Y53" s="33" t="e">
        <f>VLOOKUP(H53,'Emssions Factors'!$F$6:$M$18,2,TRUE)</f>
        <v>#N/A</v>
      </c>
      <c r="Z53" s="33" t="e">
        <f>VLOOKUP(H53,'Emssions Factors'!$F$6:$M$18,3,TRUE)</f>
        <v>#N/A</v>
      </c>
      <c r="AA53" s="33" t="e">
        <f>VLOOKUP(H53,'Emssions Factors'!$F$6:$M$18,4,TRUE)</f>
        <v>#N/A</v>
      </c>
      <c r="AB53" s="33" t="e">
        <f>VLOOKUP(H53,'Emssions Factors'!$F$6:$M$18,5,TRUE)</f>
        <v>#N/A</v>
      </c>
      <c r="AC53" s="33" t="e">
        <f>VLOOKUP(H53,'Emssions Factors'!$F$6:$M$18,6,TRUE)</f>
        <v>#N/A</v>
      </c>
      <c r="AD53" s="33" t="e">
        <f>VLOOKUP(H53,'Emssions Factors'!$F$6:$M$18,7,TRUE)</f>
        <v>#N/A</v>
      </c>
      <c r="AE53" s="33" t="e">
        <f>VLOOKUP(H53,'Emssions Factors'!$F$6:$M$18,8,TRUE)</f>
        <v>#N/A</v>
      </c>
    </row>
    <row r="54" spans="2:3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36" t="e">
        <f t="shared" si="3"/>
        <v>#N/A</v>
      </c>
      <c r="K54" s="34" t="e">
        <f t="shared" si="4"/>
        <v>#N/A</v>
      </c>
      <c r="L54" s="34" t="e">
        <f t="shared" si="5"/>
        <v>#N/A</v>
      </c>
      <c r="M54" s="34" t="e">
        <f t="shared" si="6"/>
        <v>#N/A</v>
      </c>
      <c r="N54" s="34" t="e">
        <f t="shared" si="7"/>
        <v>#N/A</v>
      </c>
      <c r="O54" s="34" t="e">
        <f t="shared" si="8"/>
        <v>#N/A</v>
      </c>
      <c r="P54" s="34" t="e">
        <f t="shared" si="9"/>
        <v>#N/A</v>
      </c>
      <c r="Q54" s="37" t="e">
        <f>J54*'Externality Factors'!B$17</f>
        <v>#N/A</v>
      </c>
      <c r="R54" s="37" t="e">
        <f>K54*'Externality Factors'!C$17</f>
        <v>#N/A</v>
      </c>
      <c r="S54" s="37" t="e">
        <f>L54*'Externality Factors'!D$17</f>
        <v>#N/A</v>
      </c>
      <c r="T54" s="37" t="e">
        <f>M54*'Externality Factors'!E$17</f>
        <v>#N/A</v>
      </c>
      <c r="U54" s="37" t="e">
        <f>N54*'Externality Factors'!F$17</f>
        <v>#N/A</v>
      </c>
      <c r="V54" s="37" t="e">
        <f>O54*'Externality Factors'!G$17</f>
        <v>#N/A</v>
      </c>
      <c r="W54" s="37" t="e">
        <f>P54*'Externality Factors'!H$17</f>
        <v>#N/A</v>
      </c>
      <c r="Y54" s="33" t="e">
        <f>VLOOKUP(H54,'Emssions Factors'!$F$6:$M$18,2,TRUE)</f>
        <v>#N/A</v>
      </c>
      <c r="Z54" s="33" t="e">
        <f>VLOOKUP(H54,'Emssions Factors'!$F$6:$M$18,3,TRUE)</f>
        <v>#N/A</v>
      </c>
      <c r="AA54" s="33" t="e">
        <f>VLOOKUP(H54,'Emssions Factors'!$F$6:$M$18,4,TRUE)</f>
        <v>#N/A</v>
      </c>
      <c r="AB54" s="33" t="e">
        <f>VLOOKUP(H54,'Emssions Factors'!$F$6:$M$18,5,TRUE)</f>
        <v>#N/A</v>
      </c>
      <c r="AC54" s="33" t="e">
        <f>VLOOKUP(H54,'Emssions Factors'!$F$6:$M$18,6,TRUE)</f>
        <v>#N/A</v>
      </c>
      <c r="AD54" s="33" t="e">
        <f>VLOOKUP(H54,'Emssions Factors'!$F$6:$M$18,7,TRUE)</f>
        <v>#N/A</v>
      </c>
      <c r="AE54" s="33" t="e">
        <f>VLOOKUP(H54,'Emssions Factors'!$F$6:$M$18,8,TRUE)</f>
        <v>#N/A</v>
      </c>
    </row>
    <row r="55" spans="2:3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36" t="e">
        <f t="shared" si="3"/>
        <v>#N/A</v>
      </c>
      <c r="K55" s="34" t="e">
        <f t="shared" si="4"/>
        <v>#N/A</v>
      </c>
      <c r="L55" s="34" t="e">
        <f t="shared" si="5"/>
        <v>#N/A</v>
      </c>
      <c r="M55" s="34" t="e">
        <f t="shared" si="6"/>
        <v>#N/A</v>
      </c>
      <c r="N55" s="34" t="e">
        <f t="shared" si="7"/>
        <v>#N/A</v>
      </c>
      <c r="O55" s="34" t="e">
        <f t="shared" si="8"/>
        <v>#N/A</v>
      </c>
      <c r="P55" s="34" t="e">
        <f t="shared" si="9"/>
        <v>#N/A</v>
      </c>
      <c r="Q55" s="37" t="e">
        <f>J55*'Externality Factors'!B$17</f>
        <v>#N/A</v>
      </c>
      <c r="R55" s="37" t="e">
        <f>K55*'Externality Factors'!C$17</f>
        <v>#N/A</v>
      </c>
      <c r="S55" s="37" t="e">
        <f>L55*'Externality Factors'!D$17</f>
        <v>#N/A</v>
      </c>
      <c r="T55" s="37" t="e">
        <f>M55*'Externality Factors'!E$17</f>
        <v>#N/A</v>
      </c>
      <c r="U55" s="37" t="e">
        <f>N55*'Externality Factors'!F$17</f>
        <v>#N/A</v>
      </c>
      <c r="V55" s="37" t="e">
        <f>O55*'Externality Factors'!G$17</f>
        <v>#N/A</v>
      </c>
      <c r="W55" s="37" t="e">
        <f>P55*'Externality Factors'!H$17</f>
        <v>#N/A</v>
      </c>
      <c r="Y55" s="33" t="e">
        <f>VLOOKUP(H55,'Emssions Factors'!$F$6:$M$18,2,TRUE)</f>
        <v>#N/A</v>
      </c>
      <c r="Z55" s="33" t="e">
        <f>VLOOKUP(H55,'Emssions Factors'!$F$6:$M$18,3,TRUE)</f>
        <v>#N/A</v>
      </c>
      <c r="AA55" s="33" t="e">
        <f>VLOOKUP(H55,'Emssions Factors'!$F$6:$M$18,4,TRUE)</f>
        <v>#N/A</v>
      </c>
      <c r="AB55" s="33" t="e">
        <f>VLOOKUP(H55,'Emssions Factors'!$F$6:$M$18,5,TRUE)</f>
        <v>#N/A</v>
      </c>
      <c r="AC55" s="33" t="e">
        <f>VLOOKUP(H55,'Emssions Factors'!$F$6:$M$18,6,TRUE)</f>
        <v>#N/A</v>
      </c>
      <c r="AD55" s="33" t="e">
        <f>VLOOKUP(H55,'Emssions Factors'!$F$6:$M$18,7,TRUE)</f>
        <v>#N/A</v>
      </c>
      <c r="AE55" s="33" t="e">
        <f>VLOOKUP(H55,'Emssions Factors'!$F$6:$M$18,8,TRUE)</f>
        <v>#N/A</v>
      </c>
    </row>
    <row r="56" spans="2:3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36" t="e">
        <f t="shared" si="3"/>
        <v>#N/A</v>
      </c>
      <c r="K56" s="34" t="e">
        <f t="shared" si="4"/>
        <v>#N/A</v>
      </c>
      <c r="L56" s="34" t="e">
        <f t="shared" si="5"/>
        <v>#N/A</v>
      </c>
      <c r="M56" s="34" t="e">
        <f t="shared" si="6"/>
        <v>#N/A</v>
      </c>
      <c r="N56" s="34" t="e">
        <f t="shared" si="7"/>
        <v>#N/A</v>
      </c>
      <c r="O56" s="34" t="e">
        <f t="shared" si="8"/>
        <v>#N/A</v>
      </c>
      <c r="P56" s="34" t="e">
        <f t="shared" si="9"/>
        <v>#N/A</v>
      </c>
      <c r="Q56" s="37" t="e">
        <f>J56*'Externality Factors'!B$17</f>
        <v>#N/A</v>
      </c>
      <c r="R56" s="37" t="e">
        <f>K56*'Externality Factors'!C$17</f>
        <v>#N/A</v>
      </c>
      <c r="S56" s="37" t="e">
        <f>L56*'Externality Factors'!D$17</f>
        <v>#N/A</v>
      </c>
      <c r="T56" s="37" t="e">
        <f>M56*'Externality Factors'!E$17</f>
        <v>#N/A</v>
      </c>
      <c r="U56" s="37" t="e">
        <f>N56*'Externality Factors'!F$17</f>
        <v>#N/A</v>
      </c>
      <c r="V56" s="37" t="e">
        <f>O56*'Externality Factors'!G$17</f>
        <v>#N/A</v>
      </c>
      <c r="W56" s="37" t="e">
        <f>P56*'Externality Factors'!H$17</f>
        <v>#N/A</v>
      </c>
      <c r="Y56" s="33" t="e">
        <f>VLOOKUP(H56,'Emssions Factors'!$F$6:$M$18,2,TRUE)</f>
        <v>#N/A</v>
      </c>
      <c r="Z56" s="33" t="e">
        <f>VLOOKUP(H56,'Emssions Factors'!$F$6:$M$18,3,TRUE)</f>
        <v>#N/A</v>
      </c>
      <c r="AA56" s="33" t="e">
        <f>VLOOKUP(H56,'Emssions Factors'!$F$6:$M$18,4,TRUE)</f>
        <v>#N/A</v>
      </c>
      <c r="AB56" s="33" t="e">
        <f>VLOOKUP(H56,'Emssions Factors'!$F$6:$M$18,5,TRUE)</f>
        <v>#N/A</v>
      </c>
      <c r="AC56" s="33" t="e">
        <f>VLOOKUP(H56,'Emssions Factors'!$F$6:$M$18,6,TRUE)</f>
        <v>#N/A</v>
      </c>
      <c r="AD56" s="33" t="e">
        <f>VLOOKUP(H56,'Emssions Factors'!$F$6:$M$18,7,TRUE)</f>
        <v>#N/A</v>
      </c>
      <c r="AE56" s="33" t="e">
        <f>VLOOKUP(H56,'Emssions Factors'!$F$6:$M$18,8,TRUE)</f>
        <v>#N/A</v>
      </c>
    </row>
    <row r="57" spans="2:3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36" t="e">
        <f t="shared" si="3"/>
        <v>#N/A</v>
      </c>
      <c r="K57" s="34" t="e">
        <f t="shared" si="4"/>
        <v>#N/A</v>
      </c>
      <c r="L57" s="34" t="e">
        <f t="shared" si="5"/>
        <v>#N/A</v>
      </c>
      <c r="M57" s="34" t="e">
        <f t="shared" si="6"/>
        <v>#N/A</v>
      </c>
      <c r="N57" s="34" t="e">
        <f t="shared" si="7"/>
        <v>#N/A</v>
      </c>
      <c r="O57" s="34" t="e">
        <f t="shared" si="8"/>
        <v>#N/A</v>
      </c>
      <c r="P57" s="34" t="e">
        <f t="shared" si="9"/>
        <v>#N/A</v>
      </c>
      <c r="Q57" s="37" t="e">
        <f>J57*'Externality Factors'!B$17</f>
        <v>#N/A</v>
      </c>
      <c r="R57" s="37" t="e">
        <f>K57*'Externality Factors'!C$17</f>
        <v>#N/A</v>
      </c>
      <c r="S57" s="37" t="e">
        <f>L57*'Externality Factors'!D$17</f>
        <v>#N/A</v>
      </c>
      <c r="T57" s="37" t="e">
        <f>M57*'Externality Factors'!E$17</f>
        <v>#N/A</v>
      </c>
      <c r="U57" s="37" t="e">
        <f>N57*'Externality Factors'!F$17</f>
        <v>#N/A</v>
      </c>
      <c r="V57" s="37" t="e">
        <f>O57*'Externality Factors'!G$17</f>
        <v>#N/A</v>
      </c>
      <c r="W57" s="37" t="e">
        <f>P57*'Externality Factors'!H$17</f>
        <v>#N/A</v>
      </c>
      <c r="Y57" s="33" t="e">
        <f>VLOOKUP(H57,'Emssions Factors'!$F$6:$M$18,2,TRUE)</f>
        <v>#N/A</v>
      </c>
      <c r="Z57" s="33" t="e">
        <f>VLOOKUP(H57,'Emssions Factors'!$F$6:$M$18,3,TRUE)</f>
        <v>#N/A</v>
      </c>
      <c r="AA57" s="33" t="e">
        <f>VLOOKUP(H57,'Emssions Factors'!$F$6:$M$18,4,TRUE)</f>
        <v>#N/A</v>
      </c>
      <c r="AB57" s="33" t="e">
        <f>VLOOKUP(H57,'Emssions Factors'!$F$6:$M$18,5,TRUE)</f>
        <v>#N/A</v>
      </c>
      <c r="AC57" s="33" t="e">
        <f>VLOOKUP(H57,'Emssions Factors'!$F$6:$M$18,6,TRUE)</f>
        <v>#N/A</v>
      </c>
      <c r="AD57" s="33" t="e">
        <f>VLOOKUP(H57,'Emssions Factors'!$F$6:$M$18,7,TRUE)</f>
        <v>#N/A</v>
      </c>
      <c r="AE57" s="33" t="e">
        <f>VLOOKUP(H57,'Emssions Factors'!$F$6:$M$18,8,TRUE)</f>
        <v>#N/A</v>
      </c>
    </row>
    <row r="58" spans="2:3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36" t="e">
        <f t="shared" si="3"/>
        <v>#N/A</v>
      </c>
      <c r="K58" s="34" t="e">
        <f t="shared" si="4"/>
        <v>#N/A</v>
      </c>
      <c r="L58" s="34" t="e">
        <f t="shared" si="5"/>
        <v>#N/A</v>
      </c>
      <c r="M58" s="34" t="e">
        <f t="shared" si="6"/>
        <v>#N/A</v>
      </c>
      <c r="N58" s="34" t="e">
        <f t="shared" si="7"/>
        <v>#N/A</v>
      </c>
      <c r="O58" s="34" t="e">
        <f t="shared" si="8"/>
        <v>#N/A</v>
      </c>
      <c r="P58" s="34" t="e">
        <f t="shared" si="9"/>
        <v>#N/A</v>
      </c>
      <c r="Q58" s="37" t="e">
        <f>J58*'Externality Factors'!B$17</f>
        <v>#N/A</v>
      </c>
      <c r="R58" s="37" t="e">
        <f>K58*'Externality Factors'!C$17</f>
        <v>#N/A</v>
      </c>
      <c r="S58" s="37" t="e">
        <f>L58*'Externality Factors'!D$17</f>
        <v>#N/A</v>
      </c>
      <c r="T58" s="37" t="e">
        <f>M58*'Externality Factors'!E$17</f>
        <v>#N/A</v>
      </c>
      <c r="U58" s="37" t="e">
        <f>N58*'Externality Factors'!F$17</f>
        <v>#N/A</v>
      </c>
      <c r="V58" s="37" t="e">
        <f>O58*'Externality Factors'!G$17</f>
        <v>#N/A</v>
      </c>
      <c r="W58" s="37" t="e">
        <f>P58*'Externality Factors'!H$17</f>
        <v>#N/A</v>
      </c>
      <c r="Y58" s="33" t="e">
        <f>VLOOKUP(H58,'Emssions Factors'!$F$6:$M$18,2,TRUE)</f>
        <v>#N/A</v>
      </c>
      <c r="Z58" s="33" t="e">
        <f>VLOOKUP(H58,'Emssions Factors'!$F$6:$M$18,3,TRUE)</f>
        <v>#N/A</v>
      </c>
      <c r="AA58" s="33" t="e">
        <f>VLOOKUP(H58,'Emssions Factors'!$F$6:$M$18,4,TRUE)</f>
        <v>#N/A</v>
      </c>
      <c r="AB58" s="33" t="e">
        <f>VLOOKUP(H58,'Emssions Factors'!$F$6:$M$18,5,TRUE)</f>
        <v>#N/A</v>
      </c>
      <c r="AC58" s="33" t="e">
        <f>VLOOKUP(H58,'Emssions Factors'!$F$6:$M$18,6,TRUE)</f>
        <v>#N/A</v>
      </c>
      <c r="AD58" s="33" t="e">
        <f>VLOOKUP(H58,'Emssions Factors'!$F$6:$M$18,7,TRUE)</f>
        <v>#N/A</v>
      </c>
      <c r="AE58" s="33" t="e">
        <f>VLOOKUP(H58,'Emssions Factors'!$F$6:$M$18,8,TRUE)</f>
        <v>#N/A</v>
      </c>
    </row>
    <row r="59" spans="2:3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36" t="e">
        <f t="shared" si="3"/>
        <v>#N/A</v>
      </c>
      <c r="K59" s="34" t="e">
        <f t="shared" si="4"/>
        <v>#N/A</v>
      </c>
      <c r="L59" s="34" t="e">
        <f t="shared" si="5"/>
        <v>#N/A</v>
      </c>
      <c r="M59" s="34" t="e">
        <f t="shared" si="6"/>
        <v>#N/A</v>
      </c>
      <c r="N59" s="34" t="e">
        <f t="shared" si="7"/>
        <v>#N/A</v>
      </c>
      <c r="O59" s="34" t="e">
        <f t="shared" si="8"/>
        <v>#N/A</v>
      </c>
      <c r="P59" s="34" t="e">
        <f t="shared" si="9"/>
        <v>#N/A</v>
      </c>
      <c r="Q59" s="37" t="e">
        <f>J59*'Externality Factors'!B$17</f>
        <v>#N/A</v>
      </c>
      <c r="R59" s="37" t="e">
        <f>K59*'Externality Factors'!C$17</f>
        <v>#N/A</v>
      </c>
      <c r="S59" s="37" t="e">
        <f>L59*'Externality Factors'!D$17</f>
        <v>#N/A</v>
      </c>
      <c r="T59" s="37" t="e">
        <f>M59*'Externality Factors'!E$17</f>
        <v>#N/A</v>
      </c>
      <c r="U59" s="37" t="e">
        <f>N59*'Externality Factors'!F$17</f>
        <v>#N/A</v>
      </c>
      <c r="V59" s="37" t="e">
        <f>O59*'Externality Factors'!G$17</f>
        <v>#N/A</v>
      </c>
      <c r="W59" s="37" t="e">
        <f>P59*'Externality Factors'!H$17</f>
        <v>#N/A</v>
      </c>
      <c r="Y59" s="33" t="e">
        <f>VLOOKUP(H59,'Emssions Factors'!$F$6:$M$18,2,TRUE)</f>
        <v>#N/A</v>
      </c>
      <c r="Z59" s="33" t="e">
        <f>VLOOKUP(H59,'Emssions Factors'!$F$6:$M$18,3,TRUE)</f>
        <v>#N/A</v>
      </c>
      <c r="AA59" s="33" t="e">
        <f>VLOOKUP(H59,'Emssions Factors'!$F$6:$M$18,4,TRUE)</f>
        <v>#N/A</v>
      </c>
      <c r="AB59" s="33" t="e">
        <f>VLOOKUP(H59,'Emssions Factors'!$F$6:$M$18,5,TRUE)</f>
        <v>#N/A</v>
      </c>
      <c r="AC59" s="33" t="e">
        <f>VLOOKUP(H59,'Emssions Factors'!$F$6:$M$18,6,TRUE)</f>
        <v>#N/A</v>
      </c>
      <c r="AD59" s="33" t="e">
        <f>VLOOKUP(H59,'Emssions Factors'!$F$6:$M$18,7,TRUE)</f>
        <v>#N/A</v>
      </c>
      <c r="AE59" s="33" t="e">
        <f>VLOOKUP(H59,'Emssions Factors'!$F$6:$M$18,8,TRUE)</f>
        <v>#N/A</v>
      </c>
    </row>
    <row r="60" spans="2:3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36" t="e">
        <f t="shared" si="3"/>
        <v>#N/A</v>
      </c>
      <c r="K60" s="34" t="e">
        <f t="shared" si="4"/>
        <v>#N/A</v>
      </c>
      <c r="L60" s="34" t="e">
        <f t="shared" si="5"/>
        <v>#N/A</v>
      </c>
      <c r="M60" s="34" t="e">
        <f t="shared" si="6"/>
        <v>#N/A</v>
      </c>
      <c r="N60" s="34" t="e">
        <f t="shared" si="7"/>
        <v>#N/A</v>
      </c>
      <c r="O60" s="34" t="e">
        <f t="shared" si="8"/>
        <v>#N/A</v>
      </c>
      <c r="P60" s="34" t="e">
        <f t="shared" si="9"/>
        <v>#N/A</v>
      </c>
      <c r="Q60" s="37" t="e">
        <f>J60*'Externality Factors'!B$17</f>
        <v>#N/A</v>
      </c>
      <c r="R60" s="37" t="e">
        <f>K60*'Externality Factors'!C$17</f>
        <v>#N/A</v>
      </c>
      <c r="S60" s="37" t="e">
        <f>L60*'Externality Factors'!D$17</f>
        <v>#N/A</v>
      </c>
      <c r="T60" s="37" t="e">
        <f>M60*'Externality Factors'!E$17</f>
        <v>#N/A</v>
      </c>
      <c r="U60" s="37" t="e">
        <f>N60*'Externality Factors'!F$17</f>
        <v>#N/A</v>
      </c>
      <c r="V60" s="37" t="e">
        <f>O60*'Externality Factors'!G$17</f>
        <v>#N/A</v>
      </c>
      <c r="W60" s="37" t="e">
        <f>P60*'Externality Factors'!H$17</f>
        <v>#N/A</v>
      </c>
      <c r="Y60" s="33" t="e">
        <f>VLOOKUP(H60,'Emssions Factors'!$F$6:$M$18,2,TRUE)</f>
        <v>#N/A</v>
      </c>
      <c r="Z60" s="33" t="e">
        <f>VLOOKUP(H60,'Emssions Factors'!$F$6:$M$18,3,TRUE)</f>
        <v>#N/A</v>
      </c>
      <c r="AA60" s="33" t="e">
        <f>VLOOKUP(H60,'Emssions Factors'!$F$6:$M$18,4,TRUE)</f>
        <v>#N/A</v>
      </c>
      <c r="AB60" s="33" t="e">
        <f>VLOOKUP(H60,'Emssions Factors'!$F$6:$M$18,5,TRUE)</f>
        <v>#N/A</v>
      </c>
      <c r="AC60" s="33" t="e">
        <f>VLOOKUP(H60,'Emssions Factors'!$F$6:$M$18,6,TRUE)</f>
        <v>#N/A</v>
      </c>
      <c r="AD60" s="33" t="e">
        <f>VLOOKUP(H60,'Emssions Factors'!$F$6:$M$18,7,TRUE)</f>
        <v>#N/A</v>
      </c>
      <c r="AE60" s="33" t="e">
        <f>VLOOKUP(H60,'Emssions Factors'!$F$6:$M$18,8,TRUE)</f>
        <v>#N/A</v>
      </c>
    </row>
    <row r="61" spans="2:3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36" t="e">
        <f t="shared" si="3"/>
        <v>#N/A</v>
      </c>
      <c r="K61" s="34" t="e">
        <f t="shared" si="4"/>
        <v>#N/A</v>
      </c>
      <c r="L61" s="34" t="e">
        <f t="shared" si="5"/>
        <v>#N/A</v>
      </c>
      <c r="M61" s="34" t="e">
        <f t="shared" si="6"/>
        <v>#N/A</v>
      </c>
      <c r="N61" s="34" t="e">
        <f t="shared" si="7"/>
        <v>#N/A</v>
      </c>
      <c r="O61" s="34" t="e">
        <f t="shared" si="8"/>
        <v>#N/A</v>
      </c>
      <c r="P61" s="34" t="e">
        <f t="shared" si="9"/>
        <v>#N/A</v>
      </c>
      <c r="Q61" s="37" t="e">
        <f>J61*'Externality Factors'!B$17</f>
        <v>#N/A</v>
      </c>
      <c r="R61" s="37" t="e">
        <f>K61*'Externality Factors'!C$17</f>
        <v>#N/A</v>
      </c>
      <c r="S61" s="37" t="e">
        <f>L61*'Externality Factors'!D$17</f>
        <v>#N/A</v>
      </c>
      <c r="T61" s="37" t="e">
        <f>M61*'Externality Factors'!E$17</f>
        <v>#N/A</v>
      </c>
      <c r="U61" s="37" t="e">
        <f>N61*'Externality Factors'!F$17</f>
        <v>#N/A</v>
      </c>
      <c r="V61" s="37" t="e">
        <f>O61*'Externality Factors'!G$17</f>
        <v>#N/A</v>
      </c>
      <c r="W61" s="37" t="e">
        <f>P61*'Externality Factors'!H$17</f>
        <v>#N/A</v>
      </c>
      <c r="Y61" s="33" t="e">
        <f>VLOOKUP(H61,'Emssions Factors'!$F$6:$M$18,2,TRUE)</f>
        <v>#N/A</v>
      </c>
      <c r="Z61" s="33" t="e">
        <f>VLOOKUP(H61,'Emssions Factors'!$F$6:$M$18,3,TRUE)</f>
        <v>#N/A</v>
      </c>
      <c r="AA61" s="33" t="e">
        <f>VLOOKUP(H61,'Emssions Factors'!$F$6:$M$18,4,TRUE)</f>
        <v>#N/A</v>
      </c>
      <c r="AB61" s="33" t="e">
        <f>VLOOKUP(H61,'Emssions Factors'!$F$6:$M$18,5,TRUE)</f>
        <v>#N/A</v>
      </c>
      <c r="AC61" s="33" t="e">
        <f>VLOOKUP(H61,'Emssions Factors'!$F$6:$M$18,6,TRUE)</f>
        <v>#N/A</v>
      </c>
      <c r="AD61" s="33" t="e">
        <f>VLOOKUP(H61,'Emssions Factors'!$F$6:$M$18,7,TRUE)</f>
        <v>#N/A</v>
      </c>
      <c r="AE61" s="33" t="e">
        <f>VLOOKUP(H61,'Emssions Factors'!$F$6:$M$18,8,TRUE)</f>
        <v>#N/A</v>
      </c>
    </row>
    <row r="62" spans="2:3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36" t="e">
        <f t="shared" si="3"/>
        <v>#N/A</v>
      </c>
      <c r="K62" s="34" t="e">
        <f t="shared" si="4"/>
        <v>#N/A</v>
      </c>
      <c r="L62" s="34" t="e">
        <f t="shared" si="5"/>
        <v>#N/A</v>
      </c>
      <c r="M62" s="34" t="e">
        <f t="shared" si="6"/>
        <v>#N/A</v>
      </c>
      <c r="N62" s="34" t="e">
        <f t="shared" si="7"/>
        <v>#N/A</v>
      </c>
      <c r="O62" s="34" t="e">
        <f t="shared" si="8"/>
        <v>#N/A</v>
      </c>
      <c r="P62" s="34" t="e">
        <f t="shared" si="9"/>
        <v>#N/A</v>
      </c>
      <c r="Q62" s="37" t="e">
        <f>J62*'Externality Factors'!B$17</f>
        <v>#N/A</v>
      </c>
      <c r="R62" s="37" t="e">
        <f>K62*'Externality Factors'!C$17</f>
        <v>#N/A</v>
      </c>
      <c r="S62" s="37" t="e">
        <f>L62*'Externality Factors'!D$17</f>
        <v>#N/A</v>
      </c>
      <c r="T62" s="37" t="e">
        <f>M62*'Externality Factors'!E$17</f>
        <v>#N/A</v>
      </c>
      <c r="U62" s="37" t="e">
        <f>N62*'Externality Factors'!F$17</f>
        <v>#N/A</v>
      </c>
      <c r="V62" s="37" t="e">
        <f>O62*'Externality Factors'!G$17</f>
        <v>#N/A</v>
      </c>
      <c r="W62" s="37" t="e">
        <f>P62*'Externality Factors'!H$17</f>
        <v>#N/A</v>
      </c>
      <c r="Y62" s="33" t="e">
        <f>VLOOKUP(H62,'Emssions Factors'!$F$6:$M$18,2,TRUE)</f>
        <v>#N/A</v>
      </c>
      <c r="Z62" s="33" t="e">
        <f>VLOOKUP(H62,'Emssions Factors'!$F$6:$M$18,3,TRUE)</f>
        <v>#N/A</v>
      </c>
      <c r="AA62" s="33" t="e">
        <f>VLOOKUP(H62,'Emssions Factors'!$F$6:$M$18,4,TRUE)</f>
        <v>#N/A</v>
      </c>
      <c r="AB62" s="33" t="e">
        <f>VLOOKUP(H62,'Emssions Factors'!$F$6:$M$18,5,TRUE)</f>
        <v>#N/A</v>
      </c>
      <c r="AC62" s="33" t="e">
        <f>VLOOKUP(H62,'Emssions Factors'!$F$6:$M$18,6,TRUE)</f>
        <v>#N/A</v>
      </c>
      <c r="AD62" s="33" t="e">
        <f>VLOOKUP(H62,'Emssions Factors'!$F$6:$M$18,7,TRUE)</f>
        <v>#N/A</v>
      </c>
      <c r="AE62" s="33" t="e">
        <f>VLOOKUP(H62,'Emssions Factors'!$F$6:$M$18,8,TRUE)</f>
        <v>#N/A</v>
      </c>
    </row>
    <row r="63" spans="2:3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36" t="e">
        <f t="shared" si="3"/>
        <v>#N/A</v>
      </c>
      <c r="K63" s="34" t="e">
        <f t="shared" si="4"/>
        <v>#N/A</v>
      </c>
      <c r="L63" s="34" t="e">
        <f t="shared" si="5"/>
        <v>#N/A</v>
      </c>
      <c r="M63" s="34" t="e">
        <f t="shared" si="6"/>
        <v>#N/A</v>
      </c>
      <c r="N63" s="34" t="e">
        <f t="shared" si="7"/>
        <v>#N/A</v>
      </c>
      <c r="O63" s="34" t="e">
        <f t="shared" si="8"/>
        <v>#N/A</v>
      </c>
      <c r="P63" s="34" t="e">
        <f t="shared" si="9"/>
        <v>#N/A</v>
      </c>
      <c r="Q63" s="37" t="e">
        <f>J63*'Externality Factors'!B$17</f>
        <v>#N/A</v>
      </c>
      <c r="R63" s="37" t="e">
        <f>K63*'Externality Factors'!C$17</f>
        <v>#N/A</v>
      </c>
      <c r="S63" s="37" t="e">
        <f>L63*'Externality Factors'!D$17</f>
        <v>#N/A</v>
      </c>
      <c r="T63" s="37" t="e">
        <f>M63*'Externality Factors'!E$17</f>
        <v>#N/A</v>
      </c>
      <c r="U63" s="37" t="e">
        <f>N63*'Externality Factors'!F$17</f>
        <v>#N/A</v>
      </c>
      <c r="V63" s="37" t="e">
        <f>O63*'Externality Factors'!G$17</f>
        <v>#N/A</v>
      </c>
      <c r="W63" s="37" t="e">
        <f>P63*'Externality Factors'!H$17</f>
        <v>#N/A</v>
      </c>
      <c r="Y63" s="33" t="e">
        <f>VLOOKUP(H63,'Emssions Factors'!$F$6:$M$18,2,TRUE)</f>
        <v>#N/A</v>
      </c>
      <c r="Z63" s="33" t="e">
        <f>VLOOKUP(H63,'Emssions Factors'!$F$6:$M$18,3,TRUE)</f>
        <v>#N/A</v>
      </c>
      <c r="AA63" s="33" t="e">
        <f>VLOOKUP(H63,'Emssions Factors'!$F$6:$M$18,4,TRUE)</f>
        <v>#N/A</v>
      </c>
      <c r="AB63" s="33" t="e">
        <f>VLOOKUP(H63,'Emssions Factors'!$F$6:$M$18,5,TRUE)</f>
        <v>#N/A</v>
      </c>
      <c r="AC63" s="33" t="e">
        <f>VLOOKUP(H63,'Emssions Factors'!$F$6:$M$18,6,TRUE)</f>
        <v>#N/A</v>
      </c>
      <c r="AD63" s="33" t="e">
        <f>VLOOKUP(H63,'Emssions Factors'!$F$6:$M$18,7,TRUE)</f>
        <v>#N/A</v>
      </c>
      <c r="AE63" s="33" t="e">
        <f>VLOOKUP(H63,'Emssions Factors'!$F$6:$M$18,8,TRUE)</f>
        <v>#N/A</v>
      </c>
    </row>
    <row r="64" spans="2:3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36" t="e">
        <f t="shared" si="3"/>
        <v>#N/A</v>
      </c>
      <c r="K64" s="34" t="e">
        <f t="shared" si="4"/>
        <v>#N/A</v>
      </c>
      <c r="L64" s="34" t="e">
        <f t="shared" si="5"/>
        <v>#N/A</v>
      </c>
      <c r="M64" s="34" t="e">
        <f t="shared" si="6"/>
        <v>#N/A</v>
      </c>
      <c r="N64" s="34" t="e">
        <f t="shared" si="7"/>
        <v>#N/A</v>
      </c>
      <c r="O64" s="34" t="e">
        <f t="shared" si="8"/>
        <v>#N/A</v>
      </c>
      <c r="P64" s="34" t="e">
        <f t="shared" si="9"/>
        <v>#N/A</v>
      </c>
      <c r="Q64" s="37" t="e">
        <f>J64*'Externality Factors'!B$17</f>
        <v>#N/A</v>
      </c>
      <c r="R64" s="37" t="e">
        <f>K64*'Externality Factors'!C$17</f>
        <v>#N/A</v>
      </c>
      <c r="S64" s="37" t="e">
        <f>L64*'Externality Factors'!D$17</f>
        <v>#N/A</v>
      </c>
      <c r="T64" s="37" t="e">
        <f>M64*'Externality Factors'!E$17</f>
        <v>#N/A</v>
      </c>
      <c r="U64" s="37" t="e">
        <f>N64*'Externality Factors'!F$17</f>
        <v>#N/A</v>
      </c>
      <c r="V64" s="37" t="e">
        <f>O64*'Externality Factors'!G$17</f>
        <v>#N/A</v>
      </c>
      <c r="W64" s="37" t="e">
        <f>P64*'Externality Factors'!H$17</f>
        <v>#N/A</v>
      </c>
      <c r="Y64" s="33" t="e">
        <f>VLOOKUP(H64,'Emssions Factors'!$F$6:$M$18,2,TRUE)</f>
        <v>#N/A</v>
      </c>
      <c r="Z64" s="33" t="e">
        <f>VLOOKUP(H64,'Emssions Factors'!$F$6:$M$18,3,TRUE)</f>
        <v>#N/A</v>
      </c>
      <c r="AA64" s="33" t="e">
        <f>VLOOKUP(H64,'Emssions Factors'!$F$6:$M$18,4,TRUE)</f>
        <v>#N/A</v>
      </c>
      <c r="AB64" s="33" t="e">
        <f>VLOOKUP(H64,'Emssions Factors'!$F$6:$M$18,5,TRUE)</f>
        <v>#N/A</v>
      </c>
      <c r="AC64" s="33" t="e">
        <f>VLOOKUP(H64,'Emssions Factors'!$F$6:$M$18,6,TRUE)</f>
        <v>#N/A</v>
      </c>
      <c r="AD64" s="33" t="e">
        <f>VLOOKUP(H64,'Emssions Factors'!$F$6:$M$18,7,TRUE)</f>
        <v>#N/A</v>
      </c>
      <c r="AE64" s="33" t="e">
        <f>VLOOKUP(H64,'Emssions Factors'!$F$6:$M$18,8,TRUE)</f>
        <v>#N/A</v>
      </c>
    </row>
    <row r="65" spans="2:3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36" t="e">
        <f t="shared" si="3"/>
        <v>#N/A</v>
      </c>
      <c r="K65" s="34" t="e">
        <f t="shared" si="4"/>
        <v>#N/A</v>
      </c>
      <c r="L65" s="34" t="e">
        <f t="shared" si="5"/>
        <v>#N/A</v>
      </c>
      <c r="M65" s="34" t="e">
        <f t="shared" si="6"/>
        <v>#N/A</v>
      </c>
      <c r="N65" s="34" t="e">
        <f t="shared" si="7"/>
        <v>#N/A</v>
      </c>
      <c r="O65" s="34" t="e">
        <f t="shared" si="8"/>
        <v>#N/A</v>
      </c>
      <c r="P65" s="34" t="e">
        <f t="shared" si="9"/>
        <v>#N/A</v>
      </c>
      <c r="Q65" s="37" t="e">
        <f>J65*'Externality Factors'!B$17</f>
        <v>#N/A</v>
      </c>
      <c r="R65" s="37" t="e">
        <f>K65*'Externality Factors'!C$17</f>
        <v>#N/A</v>
      </c>
      <c r="S65" s="37" t="e">
        <f>L65*'Externality Factors'!D$17</f>
        <v>#N/A</v>
      </c>
      <c r="T65" s="37" t="e">
        <f>M65*'Externality Factors'!E$17</f>
        <v>#N/A</v>
      </c>
      <c r="U65" s="37" t="e">
        <f>N65*'Externality Factors'!F$17</f>
        <v>#N/A</v>
      </c>
      <c r="V65" s="37" t="e">
        <f>O65*'Externality Factors'!G$17</f>
        <v>#N/A</v>
      </c>
      <c r="W65" s="37" t="e">
        <f>P65*'Externality Factors'!H$17</f>
        <v>#N/A</v>
      </c>
      <c r="Y65" s="33" t="e">
        <f>VLOOKUP(H65,'Emssions Factors'!$F$6:$M$18,2,TRUE)</f>
        <v>#N/A</v>
      </c>
      <c r="Z65" s="33" t="e">
        <f>VLOOKUP(H65,'Emssions Factors'!$F$6:$M$18,3,TRUE)</f>
        <v>#N/A</v>
      </c>
      <c r="AA65" s="33" t="e">
        <f>VLOOKUP(H65,'Emssions Factors'!$F$6:$M$18,4,TRUE)</f>
        <v>#N/A</v>
      </c>
      <c r="AB65" s="33" t="e">
        <f>VLOOKUP(H65,'Emssions Factors'!$F$6:$M$18,5,TRUE)</f>
        <v>#N/A</v>
      </c>
      <c r="AC65" s="33" t="e">
        <f>VLOOKUP(H65,'Emssions Factors'!$F$6:$M$18,6,TRUE)</f>
        <v>#N/A</v>
      </c>
      <c r="AD65" s="33" t="e">
        <f>VLOOKUP(H65,'Emssions Factors'!$F$6:$M$18,7,TRUE)</f>
        <v>#N/A</v>
      </c>
      <c r="AE65" s="33" t="e">
        <f>VLOOKUP(H65,'Emssions Factors'!$F$6:$M$18,8,TRUE)</f>
        <v>#N/A</v>
      </c>
    </row>
    <row r="66" spans="2:3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36" t="e">
        <f t="shared" si="3"/>
        <v>#N/A</v>
      </c>
      <c r="K66" s="34" t="e">
        <f t="shared" si="4"/>
        <v>#N/A</v>
      </c>
      <c r="L66" s="34" t="e">
        <f t="shared" si="5"/>
        <v>#N/A</v>
      </c>
      <c r="M66" s="34" t="e">
        <f t="shared" si="6"/>
        <v>#N/A</v>
      </c>
      <c r="N66" s="34" t="e">
        <f t="shared" si="7"/>
        <v>#N/A</v>
      </c>
      <c r="O66" s="34" t="e">
        <f t="shared" si="8"/>
        <v>#N/A</v>
      </c>
      <c r="P66" s="34" t="e">
        <f t="shared" si="9"/>
        <v>#N/A</v>
      </c>
      <c r="Q66" s="37" t="e">
        <f>J66*'Externality Factors'!B$17</f>
        <v>#N/A</v>
      </c>
      <c r="R66" s="37" t="e">
        <f>K66*'Externality Factors'!C$17</f>
        <v>#N/A</v>
      </c>
      <c r="S66" s="37" t="e">
        <f>L66*'Externality Factors'!D$17</f>
        <v>#N/A</v>
      </c>
      <c r="T66" s="37" t="e">
        <f>M66*'Externality Factors'!E$17</f>
        <v>#N/A</v>
      </c>
      <c r="U66" s="37" t="e">
        <f>N66*'Externality Factors'!F$17</f>
        <v>#N/A</v>
      </c>
      <c r="V66" s="37" t="e">
        <f>O66*'Externality Factors'!G$17</f>
        <v>#N/A</v>
      </c>
      <c r="W66" s="37" t="e">
        <f>P66*'Externality Factors'!H$17</f>
        <v>#N/A</v>
      </c>
      <c r="Y66" s="33" t="e">
        <f>VLOOKUP(H66,'Emssions Factors'!$F$6:$M$18,2,TRUE)</f>
        <v>#N/A</v>
      </c>
      <c r="Z66" s="33" t="e">
        <f>VLOOKUP(H66,'Emssions Factors'!$F$6:$M$18,3,TRUE)</f>
        <v>#N/A</v>
      </c>
      <c r="AA66" s="33" t="e">
        <f>VLOOKUP(H66,'Emssions Factors'!$F$6:$M$18,4,TRUE)</f>
        <v>#N/A</v>
      </c>
      <c r="AB66" s="33" t="e">
        <f>VLOOKUP(H66,'Emssions Factors'!$F$6:$M$18,5,TRUE)</f>
        <v>#N/A</v>
      </c>
      <c r="AC66" s="33" t="e">
        <f>VLOOKUP(H66,'Emssions Factors'!$F$6:$M$18,6,TRUE)</f>
        <v>#N/A</v>
      </c>
      <c r="AD66" s="33" t="e">
        <f>VLOOKUP(H66,'Emssions Factors'!$F$6:$M$18,7,TRUE)</f>
        <v>#N/A</v>
      </c>
      <c r="AE66" s="33" t="e">
        <f>VLOOKUP(H66,'Emssions Factors'!$F$6:$M$18,8,TRUE)</f>
        <v>#N/A</v>
      </c>
    </row>
    <row r="67" spans="2:3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36" t="e">
        <f t="shared" si="3"/>
        <v>#N/A</v>
      </c>
      <c r="K67" s="34" t="e">
        <f t="shared" si="4"/>
        <v>#N/A</v>
      </c>
      <c r="L67" s="34" t="e">
        <f t="shared" si="5"/>
        <v>#N/A</v>
      </c>
      <c r="M67" s="34" t="e">
        <f t="shared" si="6"/>
        <v>#N/A</v>
      </c>
      <c r="N67" s="34" t="e">
        <f t="shared" si="7"/>
        <v>#N/A</v>
      </c>
      <c r="O67" s="34" t="e">
        <f t="shared" si="8"/>
        <v>#N/A</v>
      </c>
      <c r="P67" s="34" t="e">
        <f t="shared" si="9"/>
        <v>#N/A</v>
      </c>
      <c r="Q67" s="37" t="e">
        <f>J67*'Externality Factors'!B$17</f>
        <v>#N/A</v>
      </c>
      <c r="R67" s="37" t="e">
        <f>K67*'Externality Factors'!C$17</f>
        <v>#N/A</v>
      </c>
      <c r="S67" s="37" t="e">
        <f>L67*'Externality Factors'!D$17</f>
        <v>#N/A</v>
      </c>
      <c r="T67" s="37" t="e">
        <f>M67*'Externality Factors'!E$17</f>
        <v>#N/A</v>
      </c>
      <c r="U67" s="37" t="e">
        <f>N67*'Externality Factors'!F$17</f>
        <v>#N/A</v>
      </c>
      <c r="V67" s="37" t="e">
        <f>O67*'Externality Factors'!G$17</f>
        <v>#N/A</v>
      </c>
      <c r="W67" s="37" t="e">
        <f>P67*'Externality Factors'!H$17</f>
        <v>#N/A</v>
      </c>
      <c r="Y67" s="33" t="e">
        <f>VLOOKUP(H67,'Emssions Factors'!$F$6:$M$18,2,TRUE)</f>
        <v>#N/A</v>
      </c>
      <c r="Z67" s="33" t="e">
        <f>VLOOKUP(H67,'Emssions Factors'!$F$6:$M$18,3,TRUE)</f>
        <v>#N/A</v>
      </c>
      <c r="AA67" s="33" t="e">
        <f>VLOOKUP(H67,'Emssions Factors'!$F$6:$M$18,4,TRUE)</f>
        <v>#N/A</v>
      </c>
      <c r="AB67" s="33" t="e">
        <f>VLOOKUP(H67,'Emssions Factors'!$F$6:$M$18,5,TRUE)</f>
        <v>#N/A</v>
      </c>
      <c r="AC67" s="33" t="e">
        <f>VLOOKUP(H67,'Emssions Factors'!$F$6:$M$18,6,TRUE)</f>
        <v>#N/A</v>
      </c>
      <c r="AD67" s="33" t="e">
        <f>VLOOKUP(H67,'Emssions Factors'!$F$6:$M$18,7,TRUE)</f>
        <v>#N/A</v>
      </c>
      <c r="AE67" s="33" t="e">
        <f>VLOOKUP(H67,'Emssions Factors'!$F$6:$M$18,8,TRUE)</f>
        <v>#N/A</v>
      </c>
    </row>
    <row r="68" spans="2:3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36" t="e">
        <f t="shared" si="3"/>
        <v>#N/A</v>
      </c>
      <c r="K68" s="34" t="e">
        <f t="shared" si="4"/>
        <v>#N/A</v>
      </c>
      <c r="L68" s="34" t="e">
        <f t="shared" si="5"/>
        <v>#N/A</v>
      </c>
      <c r="M68" s="34" t="e">
        <f t="shared" si="6"/>
        <v>#N/A</v>
      </c>
      <c r="N68" s="34" t="e">
        <f t="shared" si="7"/>
        <v>#N/A</v>
      </c>
      <c r="O68" s="34" t="e">
        <f t="shared" si="8"/>
        <v>#N/A</v>
      </c>
      <c r="P68" s="34" t="e">
        <f t="shared" si="9"/>
        <v>#N/A</v>
      </c>
      <c r="Q68" s="37" t="e">
        <f>J68*'Externality Factors'!B$17</f>
        <v>#N/A</v>
      </c>
      <c r="R68" s="37" t="e">
        <f>K68*'Externality Factors'!C$17</f>
        <v>#N/A</v>
      </c>
      <c r="S68" s="37" t="e">
        <f>L68*'Externality Factors'!D$17</f>
        <v>#N/A</v>
      </c>
      <c r="T68" s="37" t="e">
        <f>M68*'Externality Factors'!E$17</f>
        <v>#N/A</v>
      </c>
      <c r="U68" s="37" t="e">
        <f>N68*'Externality Factors'!F$17</f>
        <v>#N/A</v>
      </c>
      <c r="V68" s="37" t="e">
        <f>O68*'Externality Factors'!G$17</f>
        <v>#N/A</v>
      </c>
      <c r="W68" s="37" t="e">
        <f>P68*'Externality Factors'!H$17</f>
        <v>#N/A</v>
      </c>
      <c r="Y68" s="33" t="e">
        <f>VLOOKUP(H68,'Emssions Factors'!$F$6:$M$18,2,TRUE)</f>
        <v>#N/A</v>
      </c>
      <c r="Z68" s="33" t="e">
        <f>VLOOKUP(H68,'Emssions Factors'!$F$6:$M$18,3,TRUE)</f>
        <v>#N/A</v>
      </c>
      <c r="AA68" s="33" t="e">
        <f>VLOOKUP(H68,'Emssions Factors'!$F$6:$M$18,4,TRUE)</f>
        <v>#N/A</v>
      </c>
      <c r="AB68" s="33" t="e">
        <f>VLOOKUP(H68,'Emssions Factors'!$F$6:$M$18,5,TRUE)</f>
        <v>#N/A</v>
      </c>
      <c r="AC68" s="33" t="e">
        <f>VLOOKUP(H68,'Emssions Factors'!$F$6:$M$18,6,TRUE)</f>
        <v>#N/A</v>
      </c>
      <c r="AD68" s="33" t="e">
        <f>VLOOKUP(H68,'Emssions Factors'!$F$6:$M$18,7,TRUE)</f>
        <v>#N/A</v>
      </c>
      <c r="AE68" s="33" t="e">
        <f>VLOOKUP(H68,'Emssions Factors'!$F$6:$M$18,8,TRUE)</f>
        <v>#N/A</v>
      </c>
    </row>
    <row r="69" spans="2:3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36" t="e">
        <f t="shared" si="3"/>
        <v>#N/A</v>
      </c>
      <c r="K69" s="34" t="e">
        <f t="shared" si="4"/>
        <v>#N/A</v>
      </c>
      <c r="L69" s="34" t="e">
        <f t="shared" si="5"/>
        <v>#N/A</v>
      </c>
      <c r="M69" s="34" t="e">
        <f t="shared" si="6"/>
        <v>#N/A</v>
      </c>
      <c r="N69" s="34" t="e">
        <f t="shared" si="7"/>
        <v>#N/A</v>
      </c>
      <c r="O69" s="34" t="e">
        <f t="shared" si="8"/>
        <v>#N/A</v>
      </c>
      <c r="P69" s="34" t="e">
        <f t="shared" si="9"/>
        <v>#N/A</v>
      </c>
      <c r="Q69" s="37" t="e">
        <f>J69*'Externality Factors'!B$17</f>
        <v>#N/A</v>
      </c>
      <c r="R69" s="37" t="e">
        <f>K69*'Externality Factors'!C$17</f>
        <v>#N/A</v>
      </c>
      <c r="S69" s="37" t="e">
        <f>L69*'Externality Factors'!D$17</f>
        <v>#N/A</v>
      </c>
      <c r="T69" s="37" t="e">
        <f>M69*'Externality Factors'!E$17</f>
        <v>#N/A</v>
      </c>
      <c r="U69" s="37" t="e">
        <f>N69*'Externality Factors'!F$17</f>
        <v>#N/A</v>
      </c>
      <c r="V69" s="37" t="e">
        <f>O69*'Externality Factors'!G$17</f>
        <v>#N/A</v>
      </c>
      <c r="W69" s="37" t="e">
        <f>P69*'Externality Factors'!H$17</f>
        <v>#N/A</v>
      </c>
      <c r="Y69" s="33" t="e">
        <f>VLOOKUP(H69,'Emssions Factors'!$F$6:$M$18,2,TRUE)</f>
        <v>#N/A</v>
      </c>
      <c r="Z69" s="33" t="e">
        <f>VLOOKUP(H69,'Emssions Factors'!$F$6:$M$18,3,TRUE)</f>
        <v>#N/A</v>
      </c>
      <c r="AA69" s="33" t="e">
        <f>VLOOKUP(H69,'Emssions Factors'!$F$6:$M$18,4,TRUE)</f>
        <v>#N/A</v>
      </c>
      <c r="AB69" s="33" t="e">
        <f>VLOOKUP(H69,'Emssions Factors'!$F$6:$M$18,5,TRUE)</f>
        <v>#N/A</v>
      </c>
      <c r="AC69" s="33" t="e">
        <f>VLOOKUP(H69,'Emssions Factors'!$F$6:$M$18,6,TRUE)</f>
        <v>#N/A</v>
      </c>
      <c r="AD69" s="33" t="e">
        <f>VLOOKUP(H69,'Emssions Factors'!$F$6:$M$18,7,TRUE)</f>
        <v>#N/A</v>
      </c>
      <c r="AE69" s="33" t="e">
        <f>VLOOKUP(H69,'Emssions Factors'!$F$6:$M$18,8,TRUE)</f>
        <v>#N/A</v>
      </c>
    </row>
    <row r="70" spans="2:3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36" t="e">
        <f t="shared" si="3"/>
        <v>#N/A</v>
      </c>
      <c r="K70" s="34" t="e">
        <f t="shared" si="4"/>
        <v>#N/A</v>
      </c>
      <c r="L70" s="34" t="e">
        <f t="shared" si="5"/>
        <v>#N/A</v>
      </c>
      <c r="M70" s="34" t="e">
        <f t="shared" si="6"/>
        <v>#N/A</v>
      </c>
      <c r="N70" s="34" t="e">
        <f t="shared" si="7"/>
        <v>#N/A</v>
      </c>
      <c r="O70" s="34" t="e">
        <f t="shared" si="8"/>
        <v>#N/A</v>
      </c>
      <c r="P70" s="34" t="e">
        <f t="shared" si="9"/>
        <v>#N/A</v>
      </c>
      <c r="Q70" s="37" t="e">
        <f>J70*'Externality Factors'!B$17</f>
        <v>#N/A</v>
      </c>
      <c r="R70" s="37" t="e">
        <f>K70*'Externality Factors'!C$17</f>
        <v>#N/A</v>
      </c>
      <c r="S70" s="37" t="e">
        <f>L70*'Externality Factors'!D$17</f>
        <v>#N/A</v>
      </c>
      <c r="T70" s="37" t="e">
        <f>M70*'Externality Factors'!E$17</f>
        <v>#N/A</v>
      </c>
      <c r="U70" s="37" t="e">
        <f>N70*'Externality Factors'!F$17</f>
        <v>#N/A</v>
      </c>
      <c r="V70" s="37" t="e">
        <f>O70*'Externality Factors'!G$17</f>
        <v>#N/A</v>
      </c>
      <c r="W70" s="37" t="e">
        <f>P70*'Externality Factors'!H$17</f>
        <v>#N/A</v>
      </c>
      <c r="Y70" s="33" t="e">
        <f>VLOOKUP(H70,'Emssions Factors'!$F$6:$M$18,2,TRUE)</f>
        <v>#N/A</v>
      </c>
      <c r="Z70" s="33" t="e">
        <f>VLOOKUP(H70,'Emssions Factors'!$F$6:$M$18,3,TRUE)</f>
        <v>#N/A</v>
      </c>
      <c r="AA70" s="33" t="e">
        <f>VLOOKUP(H70,'Emssions Factors'!$F$6:$M$18,4,TRUE)</f>
        <v>#N/A</v>
      </c>
      <c r="AB70" s="33" t="e">
        <f>VLOOKUP(H70,'Emssions Factors'!$F$6:$M$18,5,TRUE)</f>
        <v>#N/A</v>
      </c>
      <c r="AC70" s="33" t="e">
        <f>VLOOKUP(H70,'Emssions Factors'!$F$6:$M$18,6,TRUE)</f>
        <v>#N/A</v>
      </c>
      <c r="AD70" s="33" t="e">
        <f>VLOOKUP(H70,'Emssions Factors'!$F$6:$M$18,7,TRUE)</f>
        <v>#N/A</v>
      </c>
      <c r="AE70" s="33" t="e">
        <f>VLOOKUP(H70,'Emssions Factors'!$F$6:$M$18,8,TRUE)</f>
        <v>#N/A</v>
      </c>
    </row>
    <row r="71" spans="2:3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10">D71&amp;E71</f>
        <v>00</v>
      </c>
      <c r="I71" s="16">
        <f t="shared" ref="I71:I124" si="11">F71*365*0.8</f>
        <v>0</v>
      </c>
      <c r="J71" s="36" t="e">
        <f t="shared" ref="J71:J124" si="12">$I71*Y71</f>
        <v>#N/A</v>
      </c>
      <c r="K71" s="34" t="e">
        <f t="shared" ref="K71:K124" si="13">$I71*Z71</f>
        <v>#N/A</v>
      </c>
      <c r="L71" s="34" t="e">
        <f t="shared" ref="L71:L124" si="14">$I71*AA71</f>
        <v>#N/A</v>
      </c>
      <c r="M71" s="34" t="e">
        <f t="shared" ref="M71:M124" si="15">$I71*AB71</f>
        <v>#N/A</v>
      </c>
      <c r="N71" s="34" t="e">
        <f t="shared" ref="N71:N124" si="16">$I71*AC71</f>
        <v>#N/A</v>
      </c>
      <c r="O71" s="34" t="e">
        <f t="shared" ref="O71:O124" si="17">$I71*AD71</f>
        <v>#N/A</v>
      </c>
      <c r="P71" s="34" t="e">
        <f t="shared" ref="P71:P124" si="18">$I71*AE71</f>
        <v>#N/A</v>
      </c>
      <c r="Q71" s="37" t="e">
        <f>J71*'Externality Factors'!B$17</f>
        <v>#N/A</v>
      </c>
      <c r="R71" s="37" t="e">
        <f>K71*'Externality Factors'!C$17</f>
        <v>#N/A</v>
      </c>
      <c r="S71" s="37" t="e">
        <f>L71*'Externality Factors'!D$17</f>
        <v>#N/A</v>
      </c>
      <c r="T71" s="37" t="e">
        <f>M71*'Externality Factors'!E$17</f>
        <v>#N/A</v>
      </c>
      <c r="U71" s="37" t="e">
        <f>N71*'Externality Factors'!F$17</f>
        <v>#N/A</v>
      </c>
      <c r="V71" s="37" t="e">
        <f>O71*'Externality Factors'!G$17</f>
        <v>#N/A</v>
      </c>
      <c r="W71" s="37" t="e">
        <f>P71*'Externality Factors'!H$17</f>
        <v>#N/A</v>
      </c>
      <c r="Y71" s="33" t="e">
        <f>VLOOKUP(H71,'Emssions Factors'!$F$6:$M$18,2,TRUE)</f>
        <v>#N/A</v>
      </c>
      <c r="Z71" s="33" t="e">
        <f>VLOOKUP(H71,'Emssions Factors'!$F$6:$M$18,3,TRUE)</f>
        <v>#N/A</v>
      </c>
      <c r="AA71" s="33" t="e">
        <f>VLOOKUP(H71,'Emssions Factors'!$F$6:$M$18,4,TRUE)</f>
        <v>#N/A</v>
      </c>
      <c r="AB71" s="33" t="e">
        <f>VLOOKUP(H71,'Emssions Factors'!$F$6:$M$18,5,TRUE)</f>
        <v>#N/A</v>
      </c>
      <c r="AC71" s="33" t="e">
        <f>VLOOKUP(H71,'Emssions Factors'!$F$6:$M$18,6,TRUE)</f>
        <v>#N/A</v>
      </c>
      <c r="AD71" s="33" t="e">
        <f>VLOOKUP(H71,'Emssions Factors'!$F$6:$M$18,7,TRUE)</f>
        <v>#N/A</v>
      </c>
      <c r="AE71" s="33" t="e">
        <f>VLOOKUP(H71,'Emssions Factors'!$F$6:$M$18,8,TRUE)</f>
        <v>#N/A</v>
      </c>
    </row>
    <row r="72" spans="2:3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0"/>
        <v>00</v>
      </c>
      <c r="I72" s="16">
        <f t="shared" si="11"/>
        <v>0</v>
      </c>
      <c r="J72" s="36" t="e">
        <f t="shared" si="12"/>
        <v>#N/A</v>
      </c>
      <c r="K72" s="34" t="e">
        <f t="shared" si="13"/>
        <v>#N/A</v>
      </c>
      <c r="L72" s="34" t="e">
        <f t="shared" si="14"/>
        <v>#N/A</v>
      </c>
      <c r="M72" s="34" t="e">
        <f t="shared" si="15"/>
        <v>#N/A</v>
      </c>
      <c r="N72" s="34" t="e">
        <f t="shared" si="16"/>
        <v>#N/A</v>
      </c>
      <c r="O72" s="34" t="e">
        <f t="shared" si="17"/>
        <v>#N/A</v>
      </c>
      <c r="P72" s="34" t="e">
        <f t="shared" si="18"/>
        <v>#N/A</v>
      </c>
      <c r="Q72" s="37" t="e">
        <f>J72*'Externality Factors'!B$17</f>
        <v>#N/A</v>
      </c>
      <c r="R72" s="37" t="e">
        <f>K72*'Externality Factors'!C$17</f>
        <v>#N/A</v>
      </c>
      <c r="S72" s="37" t="e">
        <f>L72*'Externality Factors'!D$17</f>
        <v>#N/A</v>
      </c>
      <c r="T72" s="37" t="e">
        <f>M72*'Externality Factors'!E$17</f>
        <v>#N/A</v>
      </c>
      <c r="U72" s="37" t="e">
        <f>N72*'Externality Factors'!F$17</f>
        <v>#N/A</v>
      </c>
      <c r="V72" s="37" t="e">
        <f>O72*'Externality Factors'!G$17</f>
        <v>#N/A</v>
      </c>
      <c r="W72" s="37" t="e">
        <f>P72*'Externality Factors'!H$17</f>
        <v>#N/A</v>
      </c>
      <c r="Y72" s="33" t="e">
        <f>VLOOKUP(H72,'Emssions Factors'!$F$6:$M$18,2,TRUE)</f>
        <v>#N/A</v>
      </c>
      <c r="Z72" s="33" t="e">
        <f>VLOOKUP(H72,'Emssions Factors'!$F$6:$M$18,3,TRUE)</f>
        <v>#N/A</v>
      </c>
      <c r="AA72" s="33" t="e">
        <f>VLOOKUP(H72,'Emssions Factors'!$F$6:$M$18,4,TRUE)</f>
        <v>#N/A</v>
      </c>
      <c r="AB72" s="33" t="e">
        <f>VLOOKUP(H72,'Emssions Factors'!$F$6:$M$18,5,TRUE)</f>
        <v>#N/A</v>
      </c>
      <c r="AC72" s="33" t="e">
        <f>VLOOKUP(H72,'Emssions Factors'!$F$6:$M$18,6,TRUE)</f>
        <v>#N/A</v>
      </c>
      <c r="AD72" s="33" t="e">
        <f>VLOOKUP(H72,'Emssions Factors'!$F$6:$M$18,7,TRUE)</f>
        <v>#N/A</v>
      </c>
      <c r="AE72" s="33" t="e">
        <f>VLOOKUP(H72,'Emssions Factors'!$F$6:$M$18,8,TRUE)</f>
        <v>#N/A</v>
      </c>
    </row>
    <row r="73" spans="2:3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0"/>
        <v>00</v>
      </c>
      <c r="I73" s="16">
        <f t="shared" si="11"/>
        <v>0</v>
      </c>
      <c r="J73" s="36" t="e">
        <f t="shared" si="12"/>
        <v>#N/A</v>
      </c>
      <c r="K73" s="34" t="e">
        <f t="shared" si="13"/>
        <v>#N/A</v>
      </c>
      <c r="L73" s="34" t="e">
        <f t="shared" si="14"/>
        <v>#N/A</v>
      </c>
      <c r="M73" s="34" t="e">
        <f t="shared" si="15"/>
        <v>#N/A</v>
      </c>
      <c r="N73" s="34" t="e">
        <f t="shared" si="16"/>
        <v>#N/A</v>
      </c>
      <c r="O73" s="34" t="e">
        <f t="shared" si="17"/>
        <v>#N/A</v>
      </c>
      <c r="P73" s="34" t="e">
        <f t="shared" si="18"/>
        <v>#N/A</v>
      </c>
      <c r="Q73" s="37" t="e">
        <f>J73*'Externality Factors'!B$17</f>
        <v>#N/A</v>
      </c>
      <c r="R73" s="37" t="e">
        <f>K73*'Externality Factors'!C$17</f>
        <v>#N/A</v>
      </c>
      <c r="S73" s="37" t="e">
        <f>L73*'Externality Factors'!D$17</f>
        <v>#N/A</v>
      </c>
      <c r="T73" s="37" t="e">
        <f>M73*'Externality Factors'!E$17</f>
        <v>#N/A</v>
      </c>
      <c r="U73" s="37" t="e">
        <f>N73*'Externality Factors'!F$17</f>
        <v>#N/A</v>
      </c>
      <c r="V73" s="37" t="e">
        <f>O73*'Externality Factors'!G$17</f>
        <v>#N/A</v>
      </c>
      <c r="W73" s="37" t="e">
        <f>P73*'Externality Factors'!H$17</f>
        <v>#N/A</v>
      </c>
      <c r="Y73" s="33" t="e">
        <f>VLOOKUP(H73,'Emssions Factors'!$F$6:$M$18,2,TRUE)</f>
        <v>#N/A</v>
      </c>
      <c r="Z73" s="33" t="e">
        <f>VLOOKUP(H73,'Emssions Factors'!$F$6:$M$18,3,TRUE)</f>
        <v>#N/A</v>
      </c>
      <c r="AA73" s="33" t="e">
        <f>VLOOKUP(H73,'Emssions Factors'!$F$6:$M$18,4,TRUE)</f>
        <v>#N/A</v>
      </c>
      <c r="AB73" s="33" t="e">
        <f>VLOOKUP(H73,'Emssions Factors'!$F$6:$M$18,5,TRUE)</f>
        <v>#N/A</v>
      </c>
      <c r="AC73" s="33" t="e">
        <f>VLOOKUP(H73,'Emssions Factors'!$F$6:$M$18,6,TRUE)</f>
        <v>#N/A</v>
      </c>
      <c r="AD73" s="33" t="e">
        <f>VLOOKUP(H73,'Emssions Factors'!$F$6:$M$18,7,TRUE)</f>
        <v>#N/A</v>
      </c>
      <c r="AE73" s="33" t="e">
        <f>VLOOKUP(H73,'Emssions Factors'!$F$6:$M$18,8,TRUE)</f>
        <v>#N/A</v>
      </c>
    </row>
    <row r="74" spans="2:3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0"/>
        <v>00</v>
      </c>
      <c r="I74" s="16">
        <f t="shared" si="11"/>
        <v>0</v>
      </c>
      <c r="J74" s="36" t="e">
        <f t="shared" si="12"/>
        <v>#N/A</v>
      </c>
      <c r="K74" s="34" t="e">
        <f t="shared" si="13"/>
        <v>#N/A</v>
      </c>
      <c r="L74" s="34" t="e">
        <f t="shared" si="14"/>
        <v>#N/A</v>
      </c>
      <c r="M74" s="34" t="e">
        <f t="shared" si="15"/>
        <v>#N/A</v>
      </c>
      <c r="N74" s="34" t="e">
        <f t="shared" si="16"/>
        <v>#N/A</v>
      </c>
      <c r="O74" s="34" t="e">
        <f t="shared" si="17"/>
        <v>#N/A</v>
      </c>
      <c r="P74" s="34" t="e">
        <f t="shared" si="18"/>
        <v>#N/A</v>
      </c>
      <c r="Q74" s="37" t="e">
        <f>J74*'Externality Factors'!B$17</f>
        <v>#N/A</v>
      </c>
      <c r="R74" s="37" t="e">
        <f>K74*'Externality Factors'!C$17</f>
        <v>#N/A</v>
      </c>
      <c r="S74" s="37" t="e">
        <f>L74*'Externality Factors'!D$17</f>
        <v>#N/A</v>
      </c>
      <c r="T74" s="37" t="e">
        <f>M74*'Externality Factors'!E$17</f>
        <v>#N/A</v>
      </c>
      <c r="U74" s="37" t="e">
        <f>N74*'Externality Factors'!F$17</f>
        <v>#N/A</v>
      </c>
      <c r="V74" s="37" t="e">
        <f>O74*'Externality Factors'!G$17</f>
        <v>#N/A</v>
      </c>
      <c r="W74" s="37" t="e">
        <f>P74*'Externality Factors'!H$17</f>
        <v>#N/A</v>
      </c>
      <c r="Y74" s="33" t="e">
        <f>VLOOKUP(H74,'Emssions Factors'!$F$6:$M$18,2,TRUE)</f>
        <v>#N/A</v>
      </c>
      <c r="Z74" s="33" t="e">
        <f>VLOOKUP(H74,'Emssions Factors'!$F$6:$M$18,3,TRUE)</f>
        <v>#N/A</v>
      </c>
      <c r="AA74" s="33" t="e">
        <f>VLOOKUP(H74,'Emssions Factors'!$F$6:$M$18,4,TRUE)</f>
        <v>#N/A</v>
      </c>
      <c r="AB74" s="33" t="e">
        <f>VLOOKUP(H74,'Emssions Factors'!$F$6:$M$18,5,TRUE)</f>
        <v>#N/A</v>
      </c>
      <c r="AC74" s="33" t="e">
        <f>VLOOKUP(H74,'Emssions Factors'!$F$6:$M$18,6,TRUE)</f>
        <v>#N/A</v>
      </c>
      <c r="AD74" s="33" t="e">
        <f>VLOOKUP(H74,'Emssions Factors'!$F$6:$M$18,7,TRUE)</f>
        <v>#N/A</v>
      </c>
      <c r="AE74" s="33" t="e">
        <f>VLOOKUP(H74,'Emssions Factors'!$F$6:$M$18,8,TRUE)</f>
        <v>#N/A</v>
      </c>
    </row>
    <row r="75" spans="2:3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0"/>
        <v>00</v>
      </c>
      <c r="I75" s="16">
        <f t="shared" si="11"/>
        <v>0</v>
      </c>
      <c r="J75" s="36" t="e">
        <f t="shared" si="12"/>
        <v>#N/A</v>
      </c>
      <c r="K75" s="34" t="e">
        <f t="shared" si="13"/>
        <v>#N/A</v>
      </c>
      <c r="L75" s="34" t="e">
        <f t="shared" si="14"/>
        <v>#N/A</v>
      </c>
      <c r="M75" s="34" t="e">
        <f t="shared" si="15"/>
        <v>#N/A</v>
      </c>
      <c r="N75" s="34" t="e">
        <f t="shared" si="16"/>
        <v>#N/A</v>
      </c>
      <c r="O75" s="34" t="e">
        <f t="shared" si="17"/>
        <v>#N/A</v>
      </c>
      <c r="P75" s="34" t="e">
        <f t="shared" si="18"/>
        <v>#N/A</v>
      </c>
      <c r="Q75" s="37" t="e">
        <f>J75*'Externality Factors'!B$17</f>
        <v>#N/A</v>
      </c>
      <c r="R75" s="37" t="e">
        <f>K75*'Externality Factors'!C$17</f>
        <v>#N/A</v>
      </c>
      <c r="S75" s="37" t="e">
        <f>L75*'Externality Factors'!D$17</f>
        <v>#N/A</v>
      </c>
      <c r="T75" s="37" t="e">
        <f>M75*'Externality Factors'!E$17</f>
        <v>#N/A</v>
      </c>
      <c r="U75" s="37" t="e">
        <f>N75*'Externality Factors'!F$17</f>
        <v>#N/A</v>
      </c>
      <c r="V75" s="37" t="e">
        <f>O75*'Externality Factors'!G$17</f>
        <v>#N/A</v>
      </c>
      <c r="W75" s="37" t="e">
        <f>P75*'Externality Factors'!H$17</f>
        <v>#N/A</v>
      </c>
      <c r="Y75" s="33" t="e">
        <f>VLOOKUP(H75,'Emssions Factors'!$F$6:$M$18,2,TRUE)</f>
        <v>#N/A</v>
      </c>
      <c r="Z75" s="33" t="e">
        <f>VLOOKUP(H75,'Emssions Factors'!$F$6:$M$18,3,TRUE)</f>
        <v>#N/A</v>
      </c>
      <c r="AA75" s="33" t="e">
        <f>VLOOKUP(H75,'Emssions Factors'!$F$6:$M$18,4,TRUE)</f>
        <v>#N/A</v>
      </c>
      <c r="AB75" s="33" t="e">
        <f>VLOOKUP(H75,'Emssions Factors'!$F$6:$M$18,5,TRUE)</f>
        <v>#N/A</v>
      </c>
      <c r="AC75" s="33" t="e">
        <f>VLOOKUP(H75,'Emssions Factors'!$F$6:$M$18,6,TRUE)</f>
        <v>#N/A</v>
      </c>
      <c r="AD75" s="33" t="e">
        <f>VLOOKUP(H75,'Emssions Factors'!$F$6:$M$18,7,TRUE)</f>
        <v>#N/A</v>
      </c>
      <c r="AE75" s="33" t="e">
        <f>VLOOKUP(H75,'Emssions Factors'!$F$6:$M$18,8,TRUE)</f>
        <v>#N/A</v>
      </c>
    </row>
    <row r="76" spans="2:3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0"/>
        <v>00</v>
      </c>
      <c r="I76" s="16">
        <f t="shared" si="11"/>
        <v>0</v>
      </c>
      <c r="J76" s="36" t="e">
        <f t="shared" si="12"/>
        <v>#N/A</v>
      </c>
      <c r="K76" s="34" t="e">
        <f t="shared" si="13"/>
        <v>#N/A</v>
      </c>
      <c r="L76" s="34" t="e">
        <f t="shared" si="14"/>
        <v>#N/A</v>
      </c>
      <c r="M76" s="34" t="e">
        <f t="shared" si="15"/>
        <v>#N/A</v>
      </c>
      <c r="N76" s="34" t="e">
        <f t="shared" si="16"/>
        <v>#N/A</v>
      </c>
      <c r="O76" s="34" t="e">
        <f t="shared" si="17"/>
        <v>#N/A</v>
      </c>
      <c r="P76" s="34" t="e">
        <f t="shared" si="18"/>
        <v>#N/A</v>
      </c>
      <c r="Q76" s="37" t="e">
        <f>J76*'Externality Factors'!B$17</f>
        <v>#N/A</v>
      </c>
      <c r="R76" s="37" t="e">
        <f>K76*'Externality Factors'!C$17</f>
        <v>#N/A</v>
      </c>
      <c r="S76" s="37" t="e">
        <f>L76*'Externality Factors'!D$17</f>
        <v>#N/A</v>
      </c>
      <c r="T76" s="37" t="e">
        <f>M76*'Externality Factors'!E$17</f>
        <v>#N/A</v>
      </c>
      <c r="U76" s="37" t="e">
        <f>N76*'Externality Factors'!F$17</f>
        <v>#N/A</v>
      </c>
      <c r="V76" s="37" t="e">
        <f>O76*'Externality Factors'!G$17</f>
        <v>#N/A</v>
      </c>
      <c r="W76" s="37" t="e">
        <f>P76*'Externality Factors'!H$17</f>
        <v>#N/A</v>
      </c>
      <c r="Y76" s="33" t="e">
        <f>VLOOKUP(H76,'Emssions Factors'!$F$6:$M$18,2,TRUE)</f>
        <v>#N/A</v>
      </c>
      <c r="Z76" s="33" t="e">
        <f>VLOOKUP(H76,'Emssions Factors'!$F$6:$M$18,3,TRUE)</f>
        <v>#N/A</v>
      </c>
      <c r="AA76" s="33" t="e">
        <f>VLOOKUP(H76,'Emssions Factors'!$F$6:$M$18,4,TRUE)</f>
        <v>#N/A</v>
      </c>
      <c r="AB76" s="33" t="e">
        <f>VLOOKUP(H76,'Emssions Factors'!$F$6:$M$18,5,TRUE)</f>
        <v>#N/A</v>
      </c>
      <c r="AC76" s="33" t="e">
        <f>VLOOKUP(H76,'Emssions Factors'!$F$6:$M$18,6,TRUE)</f>
        <v>#N/A</v>
      </c>
      <c r="AD76" s="33" t="e">
        <f>VLOOKUP(H76,'Emssions Factors'!$F$6:$M$18,7,TRUE)</f>
        <v>#N/A</v>
      </c>
      <c r="AE76" s="33" t="e">
        <f>VLOOKUP(H76,'Emssions Factors'!$F$6:$M$18,8,TRUE)</f>
        <v>#N/A</v>
      </c>
    </row>
    <row r="77" spans="2:3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0"/>
        <v>00</v>
      </c>
      <c r="I77" s="16">
        <f t="shared" si="11"/>
        <v>0</v>
      </c>
      <c r="J77" s="36" t="e">
        <f t="shared" si="12"/>
        <v>#N/A</v>
      </c>
      <c r="K77" s="34" t="e">
        <f t="shared" si="13"/>
        <v>#N/A</v>
      </c>
      <c r="L77" s="34" t="e">
        <f t="shared" si="14"/>
        <v>#N/A</v>
      </c>
      <c r="M77" s="34" t="e">
        <f t="shared" si="15"/>
        <v>#N/A</v>
      </c>
      <c r="N77" s="34" t="e">
        <f t="shared" si="16"/>
        <v>#N/A</v>
      </c>
      <c r="O77" s="34" t="e">
        <f t="shared" si="17"/>
        <v>#N/A</v>
      </c>
      <c r="P77" s="34" t="e">
        <f t="shared" si="18"/>
        <v>#N/A</v>
      </c>
      <c r="Q77" s="37" t="e">
        <f>J77*'Externality Factors'!B$17</f>
        <v>#N/A</v>
      </c>
      <c r="R77" s="37" t="e">
        <f>K77*'Externality Factors'!C$17</f>
        <v>#N/A</v>
      </c>
      <c r="S77" s="37" t="e">
        <f>L77*'Externality Factors'!D$17</f>
        <v>#N/A</v>
      </c>
      <c r="T77" s="37" t="e">
        <f>M77*'Externality Factors'!E$17</f>
        <v>#N/A</v>
      </c>
      <c r="U77" s="37" t="e">
        <f>N77*'Externality Factors'!F$17</f>
        <v>#N/A</v>
      </c>
      <c r="V77" s="37" t="e">
        <f>O77*'Externality Factors'!G$17</f>
        <v>#N/A</v>
      </c>
      <c r="W77" s="37" t="e">
        <f>P77*'Externality Factors'!H$17</f>
        <v>#N/A</v>
      </c>
      <c r="Y77" s="33" t="e">
        <f>VLOOKUP(H77,'Emssions Factors'!$F$6:$M$18,2,TRUE)</f>
        <v>#N/A</v>
      </c>
      <c r="Z77" s="33" t="e">
        <f>VLOOKUP(H77,'Emssions Factors'!$F$6:$M$18,3,TRUE)</f>
        <v>#N/A</v>
      </c>
      <c r="AA77" s="33" t="e">
        <f>VLOOKUP(H77,'Emssions Factors'!$F$6:$M$18,4,TRUE)</f>
        <v>#N/A</v>
      </c>
      <c r="AB77" s="33" t="e">
        <f>VLOOKUP(H77,'Emssions Factors'!$F$6:$M$18,5,TRUE)</f>
        <v>#N/A</v>
      </c>
      <c r="AC77" s="33" t="e">
        <f>VLOOKUP(H77,'Emssions Factors'!$F$6:$M$18,6,TRUE)</f>
        <v>#N/A</v>
      </c>
      <c r="AD77" s="33" t="e">
        <f>VLOOKUP(H77,'Emssions Factors'!$F$6:$M$18,7,TRUE)</f>
        <v>#N/A</v>
      </c>
      <c r="AE77" s="33" t="e">
        <f>VLOOKUP(H77,'Emssions Factors'!$F$6:$M$18,8,TRUE)</f>
        <v>#N/A</v>
      </c>
    </row>
    <row r="78" spans="2:3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0"/>
        <v>00</v>
      </c>
      <c r="I78" s="16">
        <f t="shared" si="11"/>
        <v>0</v>
      </c>
      <c r="J78" s="36" t="e">
        <f t="shared" si="12"/>
        <v>#N/A</v>
      </c>
      <c r="K78" s="34" t="e">
        <f t="shared" si="13"/>
        <v>#N/A</v>
      </c>
      <c r="L78" s="34" t="e">
        <f t="shared" si="14"/>
        <v>#N/A</v>
      </c>
      <c r="M78" s="34" t="e">
        <f t="shared" si="15"/>
        <v>#N/A</v>
      </c>
      <c r="N78" s="34" t="e">
        <f t="shared" si="16"/>
        <v>#N/A</v>
      </c>
      <c r="O78" s="34" t="e">
        <f t="shared" si="17"/>
        <v>#N/A</v>
      </c>
      <c r="P78" s="34" t="e">
        <f t="shared" si="18"/>
        <v>#N/A</v>
      </c>
      <c r="Q78" s="37" t="e">
        <f>J78*'Externality Factors'!B$17</f>
        <v>#N/A</v>
      </c>
      <c r="R78" s="37" t="e">
        <f>K78*'Externality Factors'!C$17</f>
        <v>#N/A</v>
      </c>
      <c r="S78" s="37" t="e">
        <f>L78*'Externality Factors'!D$17</f>
        <v>#N/A</v>
      </c>
      <c r="T78" s="37" t="e">
        <f>M78*'Externality Factors'!E$17</f>
        <v>#N/A</v>
      </c>
      <c r="U78" s="37" t="e">
        <f>N78*'Externality Factors'!F$17</f>
        <v>#N/A</v>
      </c>
      <c r="V78" s="37" t="e">
        <f>O78*'Externality Factors'!G$17</f>
        <v>#N/A</v>
      </c>
      <c r="W78" s="37" t="e">
        <f>P78*'Externality Factors'!H$17</f>
        <v>#N/A</v>
      </c>
      <c r="Y78" s="33" t="e">
        <f>VLOOKUP(H78,'Emssions Factors'!$F$6:$M$18,2,TRUE)</f>
        <v>#N/A</v>
      </c>
      <c r="Z78" s="33" t="e">
        <f>VLOOKUP(H78,'Emssions Factors'!$F$6:$M$18,3,TRUE)</f>
        <v>#N/A</v>
      </c>
      <c r="AA78" s="33" t="e">
        <f>VLOOKUP(H78,'Emssions Factors'!$F$6:$M$18,4,TRUE)</f>
        <v>#N/A</v>
      </c>
      <c r="AB78" s="33" t="e">
        <f>VLOOKUP(H78,'Emssions Factors'!$F$6:$M$18,5,TRUE)</f>
        <v>#N/A</v>
      </c>
      <c r="AC78" s="33" t="e">
        <f>VLOOKUP(H78,'Emssions Factors'!$F$6:$M$18,6,TRUE)</f>
        <v>#N/A</v>
      </c>
      <c r="AD78" s="33" t="e">
        <f>VLOOKUP(H78,'Emssions Factors'!$F$6:$M$18,7,TRUE)</f>
        <v>#N/A</v>
      </c>
      <c r="AE78" s="33" t="e">
        <f>VLOOKUP(H78,'Emssions Factors'!$F$6:$M$18,8,TRUE)</f>
        <v>#N/A</v>
      </c>
    </row>
    <row r="79" spans="2:3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0"/>
        <v>00</v>
      </c>
      <c r="I79" s="16">
        <f t="shared" si="11"/>
        <v>0</v>
      </c>
      <c r="J79" s="36" t="e">
        <f t="shared" si="12"/>
        <v>#N/A</v>
      </c>
      <c r="K79" s="34" t="e">
        <f t="shared" si="13"/>
        <v>#N/A</v>
      </c>
      <c r="L79" s="34" t="e">
        <f t="shared" si="14"/>
        <v>#N/A</v>
      </c>
      <c r="M79" s="34" t="e">
        <f t="shared" si="15"/>
        <v>#N/A</v>
      </c>
      <c r="N79" s="34" t="e">
        <f t="shared" si="16"/>
        <v>#N/A</v>
      </c>
      <c r="O79" s="34" t="e">
        <f t="shared" si="17"/>
        <v>#N/A</v>
      </c>
      <c r="P79" s="34" t="e">
        <f t="shared" si="18"/>
        <v>#N/A</v>
      </c>
      <c r="Q79" s="37" t="e">
        <f>J79*'Externality Factors'!B$17</f>
        <v>#N/A</v>
      </c>
      <c r="R79" s="37" t="e">
        <f>K79*'Externality Factors'!C$17</f>
        <v>#N/A</v>
      </c>
      <c r="S79" s="37" t="e">
        <f>L79*'Externality Factors'!D$17</f>
        <v>#N/A</v>
      </c>
      <c r="T79" s="37" t="e">
        <f>M79*'Externality Factors'!E$17</f>
        <v>#N/A</v>
      </c>
      <c r="U79" s="37" t="e">
        <f>N79*'Externality Factors'!F$17</f>
        <v>#N/A</v>
      </c>
      <c r="V79" s="37" t="e">
        <f>O79*'Externality Factors'!G$17</f>
        <v>#N/A</v>
      </c>
      <c r="W79" s="37" t="e">
        <f>P79*'Externality Factors'!H$17</f>
        <v>#N/A</v>
      </c>
      <c r="Y79" s="33" t="e">
        <f>VLOOKUP(H79,'Emssions Factors'!$F$6:$M$18,2,TRUE)</f>
        <v>#N/A</v>
      </c>
      <c r="Z79" s="33" t="e">
        <f>VLOOKUP(H79,'Emssions Factors'!$F$6:$M$18,3,TRUE)</f>
        <v>#N/A</v>
      </c>
      <c r="AA79" s="33" t="e">
        <f>VLOOKUP(H79,'Emssions Factors'!$F$6:$M$18,4,TRUE)</f>
        <v>#N/A</v>
      </c>
      <c r="AB79" s="33" t="e">
        <f>VLOOKUP(H79,'Emssions Factors'!$F$6:$M$18,5,TRUE)</f>
        <v>#N/A</v>
      </c>
      <c r="AC79" s="33" t="e">
        <f>VLOOKUP(H79,'Emssions Factors'!$F$6:$M$18,6,TRUE)</f>
        <v>#N/A</v>
      </c>
      <c r="AD79" s="33" t="e">
        <f>VLOOKUP(H79,'Emssions Factors'!$F$6:$M$18,7,TRUE)</f>
        <v>#N/A</v>
      </c>
      <c r="AE79" s="33" t="e">
        <f>VLOOKUP(H79,'Emssions Factors'!$F$6:$M$18,8,TRUE)</f>
        <v>#N/A</v>
      </c>
    </row>
    <row r="80" spans="2:3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0"/>
        <v>00</v>
      </c>
      <c r="I80" s="16">
        <f t="shared" si="11"/>
        <v>0</v>
      </c>
      <c r="J80" s="36" t="e">
        <f t="shared" si="12"/>
        <v>#N/A</v>
      </c>
      <c r="K80" s="34" t="e">
        <f t="shared" si="13"/>
        <v>#N/A</v>
      </c>
      <c r="L80" s="34" t="e">
        <f t="shared" si="14"/>
        <v>#N/A</v>
      </c>
      <c r="M80" s="34" t="e">
        <f t="shared" si="15"/>
        <v>#N/A</v>
      </c>
      <c r="N80" s="34" t="e">
        <f t="shared" si="16"/>
        <v>#N/A</v>
      </c>
      <c r="O80" s="34" t="e">
        <f t="shared" si="17"/>
        <v>#N/A</v>
      </c>
      <c r="P80" s="34" t="e">
        <f t="shared" si="18"/>
        <v>#N/A</v>
      </c>
      <c r="Q80" s="37" t="e">
        <f>J80*'Externality Factors'!B$17</f>
        <v>#N/A</v>
      </c>
      <c r="R80" s="37" t="e">
        <f>K80*'Externality Factors'!C$17</f>
        <v>#N/A</v>
      </c>
      <c r="S80" s="37" t="e">
        <f>L80*'Externality Factors'!D$17</f>
        <v>#N/A</v>
      </c>
      <c r="T80" s="37" t="e">
        <f>M80*'Externality Factors'!E$17</f>
        <v>#N/A</v>
      </c>
      <c r="U80" s="37" t="e">
        <f>N80*'Externality Factors'!F$17</f>
        <v>#N/A</v>
      </c>
      <c r="V80" s="37" t="e">
        <f>O80*'Externality Factors'!G$17</f>
        <v>#N/A</v>
      </c>
      <c r="W80" s="37" t="e">
        <f>P80*'Externality Factors'!H$17</f>
        <v>#N/A</v>
      </c>
      <c r="Y80" s="33" t="e">
        <f>VLOOKUP(H80,'Emssions Factors'!$F$6:$M$18,2,TRUE)</f>
        <v>#N/A</v>
      </c>
      <c r="Z80" s="33" t="e">
        <f>VLOOKUP(H80,'Emssions Factors'!$F$6:$M$18,3,TRUE)</f>
        <v>#N/A</v>
      </c>
      <c r="AA80" s="33" t="e">
        <f>VLOOKUP(H80,'Emssions Factors'!$F$6:$M$18,4,TRUE)</f>
        <v>#N/A</v>
      </c>
      <c r="AB80" s="33" t="e">
        <f>VLOOKUP(H80,'Emssions Factors'!$F$6:$M$18,5,TRUE)</f>
        <v>#N/A</v>
      </c>
      <c r="AC80" s="33" t="e">
        <f>VLOOKUP(H80,'Emssions Factors'!$F$6:$M$18,6,TRUE)</f>
        <v>#N/A</v>
      </c>
      <c r="AD80" s="33" t="e">
        <f>VLOOKUP(H80,'Emssions Factors'!$F$6:$M$18,7,TRUE)</f>
        <v>#N/A</v>
      </c>
      <c r="AE80" s="33" t="e">
        <f>VLOOKUP(H80,'Emssions Factors'!$F$6:$M$18,8,TRUE)</f>
        <v>#N/A</v>
      </c>
    </row>
    <row r="81" spans="2:3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0"/>
        <v>00</v>
      </c>
      <c r="I81" s="16">
        <f t="shared" si="11"/>
        <v>0</v>
      </c>
      <c r="J81" s="36" t="e">
        <f t="shared" si="12"/>
        <v>#N/A</v>
      </c>
      <c r="K81" s="34" t="e">
        <f t="shared" si="13"/>
        <v>#N/A</v>
      </c>
      <c r="L81" s="34" t="e">
        <f t="shared" si="14"/>
        <v>#N/A</v>
      </c>
      <c r="M81" s="34" t="e">
        <f t="shared" si="15"/>
        <v>#N/A</v>
      </c>
      <c r="N81" s="34" t="e">
        <f t="shared" si="16"/>
        <v>#N/A</v>
      </c>
      <c r="O81" s="34" t="e">
        <f t="shared" si="17"/>
        <v>#N/A</v>
      </c>
      <c r="P81" s="34" t="e">
        <f t="shared" si="18"/>
        <v>#N/A</v>
      </c>
      <c r="Q81" s="37" t="e">
        <f>J81*'Externality Factors'!B$17</f>
        <v>#N/A</v>
      </c>
      <c r="R81" s="37" t="e">
        <f>K81*'Externality Factors'!C$17</f>
        <v>#N/A</v>
      </c>
      <c r="S81" s="37" t="e">
        <f>L81*'Externality Factors'!D$17</f>
        <v>#N/A</v>
      </c>
      <c r="T81" s="37" t="e">
        <f>M81*'Externality Factors'!E$17</f>
        <v>#N/A</v>
      </c>
      <c r="U81" s="37" t="e">
        <f>N81*'Externality Factors'!F$17</f>
        <v>#N/A</v>
      </c>
      <c r="V81" s="37" t="e">
        <f>O81*'Externality Factors'!G$17</f>
        <v>#N/A</v>
      </c>
      <c r="W81" s="37" t="e">
        <f>P81*'Externality Factors'!H$17</f>
        <v>#N/A</v>
      </c>
      <c r="Y81" s="33" t="e">
        <f>VLOOKUP(H81,'Emssions Factors'!$F$6:$M$18,2,TRUE)</f>
        <v>#N/A</v>
      </c>
      <c r="Z81" s="33" t="e">
        <f>VLOOKUP(H81,'Emssions Factors'!$F$6:$M$18,3,TRUE)</f>
        <v>#N/A</v>
      </c>
      <c r="AA81" s="33" t="e">
        <f>VLOOKUP(H81,'Emssions Factors'!$F$6:$M$18,4,TRUE)</f>
        <v>#N/A</v>
      </c>
      <c r="AB81" s="33" t="e">
        <f>VLOOKUP(H81,'Emssions Factors'!$F$6:$M$18,5,TRUE)</f>
        <v>#N/A</v>
      </c>
      <c r="AC81" s="33" t="e">
        <f>VLOOKUP(H81,'Emssions Factors'!$F$6:$M$18,6,TRUE)</f>
        <v>#N/A</v>
      </c>
      <c r="AD81" s="33" t="e">
        <f>VLOOKUP(H81,'Emssions Factors'!$F$6:$M$18,7,TRUE)</f>
        <v>#N/A</v>
      </c>
      <c r="AE81" s="33" t="e">
        <f>VLOOKUP(H81,'Emssions Factors'!$F$6:$M$18,8,TRUE)</f>
        <v>#N/A</v>
      </c>
    </row>
    <row r="82" spans="2:3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0"/>
        <v>00</v>
      </c>
      <c r="I82" s="16">
        <f t="shared" si="11"/>
        <v>0</v>
      </c>
      <c r="J82" s="36" t="e">
        <f t="shared" si="12"/>
        <v>#N/A</v>
      </c>
      <c r="K82" s="34" t="e">
        <f t="shared" si="13"/>
        <v>#N/A</v>
      </c>
      <c r="L82" s="34" t="e">
        <f t="shared" si="14"/>
        <v>#N/A</v>
      </c>
      <c r="M82" s="34" t="e">
        <f t="shared" si="15"/>
        <v>#N/A</v>
      </c>
      <c r="N82" s="34" t="e">
        <f t="shared" si="16"/>
        <v>#N/A</v>
      </c>
      <c r="O82" s="34" t="e">
        <f t="shared" si="17"/>
        <v>#N/A</v>
      </c>
      <c r="P82" s="34" t="e">
        <f t="shared" si="18"/>
        <v>#N/A</v>
      </c>
      <c r="Q82" s="37" t="e">
        <f>J82*'Externality Factors'!B$17</f>
        <v>#N/A</v>
      </c>
      <c r="R82" s="37" t="e">
        <f>K82*'Externality Factors'!C$17</f>
        <v>#N/A</v>
      </c>
      <c r="S82" s="37" t="e">
        <f>L82*'Externality Factors'!D$17</f>
        <v>#N/A</v>
      </c>
      <c r="T82" s="37" t="e">
        <f>M82*'Externality Factors'!E$17</f>
        <v>#N/A</v>
      </c>
      <c r="U82" s="37" t="e">
        <f>N82*'Externality Factors'!F$17</f>
        <v>#N/A</v>
      </c>
      <c r="V82" s="37" t="e">
        <f>O82*'Externality Factors'!G$17</f>
        <v>#N/A</v>
      </c>
      <c r="W82" s="37" t="e">
        <f>P82*'Externality Factors'!H$17</f>
        <v>#N/A</v>
      </c>
      <c r="Y82" s="33" t="e">
        <f>VLOOKUP(H82,'Emssions Factors'!$F$6:$M$18,2,TRUE)</f>
        <v>#N/A</v>
      </c>
      <c r="Z82" s="33" t="e">
        <f>VLOOKUP(H82,'Emssions Factors'!$F$6:$M$18,3,TRUE)</f>
        <v>#N/A</v>
      </c>
      <c r="AA82" s="33" t="e">
        <f>VLOOKUP(H82,'Emssions Factors'!$F$6:$M$18,4,TRUE)</f>
        <v>#N/A</v>
      </c>
      <c r="AB82" s="33" t="e">
        <f>VLOOKUP(H82,'Emssions Factors'!$F$6:$M$18,5,TRUE)</f>
        <v>#N/A</v>
      </c>
      <c r="AC82" s="33" t="e">
        <f>VLOOKUP(H82,'Emssions Factors'!$F$6:$M$18,6,TRUE)</f>
        <v>#N/A</v>
      </c>
      <c r="AD82" s="33" t="e">
        <f>VLOOKUP(H82,'Emssions Factors'!$F$6:$M$18,7,TRUE)</f>
        <v>#N/A</v>
      </c>
      <c r="AE82" s="33" t="e">
        <f>VLOOKUP(H82,'Emssions Factors'!$F$6:$M$18,8,TRUE)</f>
        <v>#N/A</v>
      </c>
    </row>
    <row r="83" spans="2:3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0"/>
        <v>00</v>
      </c>
      <c r="I83" s="16">
        <f t="shared" si="11"/>
        <v>0</v>
      </c>
      <c r="J83" s="36" t="e">
        <f t="shared" si="12"/>
        <v>#N/A</v>
      </c>
      <c r="K83" s="34" t="e">
        <f t="shared" si="13"/>
        <v>#N/A</v>
      </c>
      <c r="L83" s="34" t="e">
        <f t="shared" si="14"/>
        <v>#N/A</v>
      </c>
      <c r="M83" s="34" t="e">
        <f t="shared" si="15"/>
        <v>#N/A</v>
      </c>
      <c r="N83" s="34" t="e">
        <f t="shared" si="16"/>
        <v>#N/A</v>
      </c>
      <c r="O83" s="34" t="e">
        <f t="shared" si="17"/>
        <v>#N/A</v>
      </c>
      <c r="P83" s="34" t="e">
        <f t="shared" si="18"/>
        <v>#N/A</v>
      </c>
      <c r="Q83" s="37" t="e">
        <f>J83*'Externality Factors'!B$17</f>
        <v>#N/A</v>
      </c>
      <c r="R83" s="37" t="e">
        <f>K83*'Externality Factors'!C$17</f>
        <v>#N/A</v>
      </c>
      <c r="S83" s="37" t="e">
        <f>L83*'Externality Factors'!D$17</f>
        <v>#N/A</v>
      </c>
      <c r="T83" s="37" t="e">
        <f>M83*'Externality Factors'!E$17</f>
        <v>#N/A</v>
      </c>
      <c r="U83" s="37" t="e">
        <f>N83*'Externality Factors'!F$17</f>
        <v>#N/A</v>
      </c>
      <c r="V83" s="37" t="e">
        <f>O83*'Externality Factors'!G$17</f>
        <v>#N/A</v>
      </c>
      <c r="W83" s="37" t="e">
        <f>P83*'Externality Factors'!H$17</f>
        <v>#N/A</v>
      </c>
      <c r="Y83" s="33" t="e">
        <f>VLOOKUP(H83,'Emssions Factors'!$F$6:$M$18,2,TRUE)</f>
        <v>#N/A</v>
      </c>
      <c r="Z83" s="33" t="e">
        <f>VLOOKUP(H83,'Emssions Factors'!$F$6:$M$18,3,TRUE)</f>
        <v>#N/A</v>
      </c>
      <c r="AA83" s="33" t="e">
        <f>VLOOKUP(H83,'Emssions Factors'!$F$6:$M$18,4,TRUE)</f>
        <v>#N/A</v>
      </c>
      <c r="AB83" s="33" t="e">
        <f>VLOOKUP(H83,'Emssions Factors'!$F$6:$M$18,5,TRUE)</f>
        <v>#N/A</v>
      </c>
      <c r="AC83" s="33" t="e">
        <f>VLOOKUP(H83,'Emssions Factors'!$F$6:$M$18,6,TRUE)</f>
        <v>#N/A</v>
      </c>
      <c r="AD83" s="33" t="e">
        <f>VLOOKUP(H83,'Emssions Factors'!$F$6:$M$18,7,TRUE)</f>
        <v>#N/A</v>
      </c>
      <c r="AE83" s="33" t="e">
        <f>VLOOKUP(H83,'Emssions Factors'!$F$6:$M$18,8,TRUE)</f>
        <v>#N/A</v>
      </c>
    </row>
    <row r="84" spans="2:3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0"/>
        <v>00</v>
      </c>
      <c r="I84" s="16">
        <f t="shared" si="11"/>
        <v>0</v>
      </c>
      <c r="J84" s="36" t="e">
        <f t="shared" si="12"/>
        <v>#N/A</v>
      </c>
      <c r="K84" s="34" t="e">
        <f t="shared" si="13"/>
        <v>#N/A</v>
      </c>
      <c r="L84" s="34" t="e">
        <f t="shared" si="14"/>
        <v>#N/A</v>
      </c>
      <c r="M84" s="34" t="e">
        <f t="shared" si="15"/>
        <v>#N/A</v>
      </c>
      <c r="N84" s="34" t="e">
        <f t="shared" si="16"/>
        <v>#N/A</v>
      </c>
      <c r="O84" s="34" t="e">
        <f t="shared" si="17"/>
        <v>#N/A</v>
      </c>
      <c r="P84" s="34" t="e">
        <f t="shared" si="18"/>
        <v>#N/A</v>
      </c>
      <c r="Q84" s="37" t="e">
        <f>J84*'Externality Factors'!B$17</f>
        <v>#N/A</v>
      </c>
      <c r="R84" s="37" t="e">
        <f>K84*'Externality Factors'!C$17</f>
        <v>#N/A</v>
      </c>
      <c r="S84" s="37" t="e">
        <f>L84*'Externality Factors'!D$17</f>
        <v>#N/A</v>
      </c>
      <c r="T84" s="37" t="e">
        <f>M84*'Externality Factors'!E$17</f>
        <v>#N/A</v>
      </c>
      <c r="U84" s="37" t="e">
        <f>N84*'Externality Factors'!F$17</f>
        <v>#N/A</v>
      </c>
      <c r="V84" s="37" t="e">
        <f>O84*'Externality Factors'!G$17</f>
        <v>#N/A</v>
      </c>
      <c r="W84" s="37" t="e">
        <f>P84*'Externality Factors'!H$17</f>
        <v>#N/A</v>
      </c>
      <c r="Y84" s="33" t="e">
        <f>VLOOKUP(H84,'Emssions Factors'!$F$6:$M$18,2,TRUE)</f>
        <v>#N/A</v>
      </c>
      <c r="Z84" s="33" t="e">
        <f>VLOOKUP(H84,'Emssions Factors'!$F$6:$M$18,3,TRUE)</f>
        <v>#N/A</v>
      </c>
      <c r="AA84" s="33" t="e">
        <f>VLOOKUP(H84,'Emssions Factors'!$F$6:$M$18,4,TRUE)</f>
        <v>#N/A</v>
      </c>
      <c r="AB84" s="33" t="e">
        <f>VLOOKUP(H84,'Emssions Factors'!$F$6:$M$18,5,TRUE)</f>
        <v>#N/A</v>
      </c>
      <c r="AC84" s="33" t="e">
        <f>VLOOKUP(H84,'Emssions Factors'!$F$6:$M$18,6,TRUE)</f>
        <v>#N/A</v>
      </c>
      <c r="AD84" s="33" t="e">
        <f>VLOOKUP(H84,'Emssions Factors'!$F$6:$M$18,7,TRUE)</f>
        <v>#N/A</v>
      </c>
      <c r="AE84" s="33" t="e">
        <f>VLOOKUP(H84,'Emssions Factors'!$F$6:$M$18,8,TRUE)</f>
        <v>#N/A</v>
      </c>
    </row>
    <row r="85" spans="2:3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0"/>
        <v>00</v>
      </c>
      <c r="I85" s="16">
        <f t="shared" si="11"/>
        <v>0</v>
      </c>
      <c r="J85" s="36" t="e">
        <f t="shared" si="12"/>
        <v>#N/A</v>
      </c>
      <c r="K85" s="34" t="e">
        <f t="shared" si="13"/>
        <v>#N/A</v>
      </c>
      <c r="L85" s="34" t="e">
        <f t="shared" si="14"/>
        <v>#N/A</v>
      </c>
      <c r="M85" s="34" t="e">
        <f t="shared" si="15"/>
        <v>#N/A</v>
      </c>
      <c r="N85" s="34" t="e">
        <f t="shared" si="16"/>
        <v>#N/A</v>
      </c>
      <c r="O85" s="34" t="e">
        <f t="shared" si="17"/>
        <v>#N/A</v>
      </c>
      <c r="P85" s="34" t="e">
        <f t="shared" si="18"/>
        <v>#N/A</v>
      </c>
      <c r="Q85" s="37" t="e">
        <f>J85*'Externality Factors'!B$17</f>
        <v>#N/A</v>
      </c>
      <c r="R85" s="37" t="e">
        <f>K85*'Externality Factors'!C$17</f>
        <v>#N/A</v>
      </c>
      <c r="S85" s="37" t="e">
        <f>L85*'Externality Factors'!D$17</f>
        <v>#N/A</v>
      </c>
      <c r="T85" s="37" t="e">
        <f>M85*'Externality Factors'!E$17</f>
        <v>#N/A</v>
      </c>
      <c r="U85" s="37" t="e">
        <f>N85*'Externality Factors'!F$17</f>
        <v>#N/A</v>
      </c>
      <c r="V85" s="37" t="e">
        <f>O85*'Externality Factors'!G$17</f>
        <v>#N/A</v>
      </c>
      <c r="W85" s="37" t="e">
        <f>P85*'Externality Factors'!H$17</f>
        <v>#N/A</v>
      </c>
      <c r="Y85" s="33" t="e">
        <f>VLOOKUP(H85,'Emssions Factors'!$F$6:$M$18,2,TRUE)</f>
        <v>#N/A</v>
      </c>
      <c r="Z85" s="33" t="e">
        <f>VLOOKUP(H85,'Emssions Factors'!$F$6:$M$18,3,TRUE)</f>
        <v>#N/A</v>
      </c>
      <c r="AA85" s="33" t="e">
        <f>VLOOKUP(H85,'Emssions Factors'!$F$6:$M$18,4,TRUE)</f>
        <v>#N/A</v>
      </c>
      <c r="AB85" s="33" t="e">
        <f>VLOOKUP(H85,'Emssions Factors'!$F$6:$M$18,5,TRUE)</f>
        <v>#N/A</v>
      </c>
      <c r="AC85" s="33" t="e">
        <f>VLOOKUP(H85,'Emssions Factors'!$F$6:$M$18,6,TRUE)</f>
        <v>#N/A</v>
      </c>
      <c r="AD85" s="33" t="e">
        <f>VLOOKUP(H85,'Emssions Factors'!$F$6:$M$18,7,TRUE)</f>
        <v>#N/A</v>
      </c>
      <c r="AE85" s="33" t="e">
        <f>VLOOKUP(H85,'Emssions Factors'!$F$6:$M$18,8,TRUE)</f>
        <v>#N/A</v>
      </c>
    </row>
    <row r="86" spans="2:3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0"/>
        <v>00</v>
      </c>
      <c r="I86" s="16">
        <f t="shared" si="11"/>
        <v>0</v>
      </c>
      <c r="J86" s="36" t="e">
        <f t="shared" si="12"/>
        <v>#N/A</v>
      </c>
      <c r="K86" s="34" t="e">
        <f t="shared" si="13"/>
        <v>#N/A</v>
      </c>
      <c r="L86" s="34" t="e">
        <f t="shared" si="14"/>
        <v>#N/A</v>
      </c>
      <c r="M86" s="34" t="e">
        <f t="shared" si="15"/>
        <v>#N/A</v>
      </c>
      <c r="N86" s="34" t="e">
        <f t="shared" si="16"/>
        <v>#N/A</v>
      </c>
      <c r="O86" s="34" t="e">
        <f t="shared" si="17"/>
        <v>#N/A</v>
      </c>
      <c r="P86" s="34" t="e">
        <f t="shared" si="18"/>
        <v>#N/A</v>
      </c>
      <c r="Q86" s="37" t="e">
        <f>J86*'Externality Factors'!B$17</f>
        <v>#N/A</v>
      </c>
      <c r="R86" s="37" t="e">
        <f>K86*'Externality Factors'!C$17</f>
        <v>#N/A</v>
      </c>
      <c r="S86" s="37" t="e">
        <f>L86*'Externality Factors'!D$17</f>
        <v>#N/A</v>
      </c>
      <c r="T86" s="37" t="e">
        <f>M86*'Externality Factors'!E$17</f>
        <v>#N/A</v>
      </c>
      <c r="U86" s="37" t="e">
        <f>N86*'Externality Factors'!F$17</f>
        <v>#N/A</v>
      </c>
      <c r="V86" s="37" t="e">
        <f>O86*'Externality Factors'!G$17</f>
        <v>#N/A</v>
      </c>
      <c r="W86" s="37" t="e">
        <f>P86*'Externality Factors'!H$17</f>
        <v>#N/A</v>
      </c>
      <c r="Y86" s="33" t="e">
        <f>VLOOKUP(H86,'Emssions Factors'!$F$6:$M$18,2,TRUE)</f>
        <v>#N/A</v>
      </c>
      <c r="Z86" s="33" t="e">
        <f>VLOOKUP(H86,'Emssions Factors'!$F$6:$M$18,3,TRUE)</f>
        <v>#N/A</v>
      </c>
      <c r="AA86" s="33" t="e">
        <f>VLOOKUP(H86,'Emssions Factors'!$F$6:$M$18,4,TRUE)</f>
        <v>#N/A</v>
      </c>
      <c r="AB86" s="33" t="e">
        <f>VLOOKUP(H86,'Emssions Factors'!$F$6:$M$18,5,TRUE)</f>
        <v>#N/A</v>
      </c>
      <c r="AC86" s="33" t="e">
        <f>VLOOKUP(H86,'Emssions Factors'!$F$6:$M$18,6,TRUE)</f>
        <v>#N/A</v>
      </c>
      <c r="AD86" s="33" t="e">
        <f>VLOOKUP(H86,'Emssions Factors'!$F$6:$M$18,7,TRUE)</f>
        <v>#N/A</v>
      </c>
      <c r="AE86" s="33" t="e">
        <f>VLOOKUP(H86,'Emssions Factors'!$F$6:$M$18,8,TRUE)</f>
        <v>#N/A</v>
      </c>
    </row>
    <row r="87" spans="2:3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0"/>
        <v>00</v>
      </c>
      <c r="I87" s="16">
        <f t="shared" si="11"/>
        <v>0</v>
      </c>
      <c r="J87" s="36" t="e">
        <f t="shared" si="12"/>
        <v>#N/A</v>
      </c>
      <c r="K87" s="34" t="e">
        <f t="shared" si="13"/>
        <v>#N/A</v>
      </c>
      <c r="L87" s="34" t="e">
        <f t="shared" si="14"/>
        <v>#N/A</v>
      </c>
      <c r="M87" s="34" t="e">
        <f t="shared" si="15"/>
        <v>#N/A</v>
      </c>
      <c r="N87" s="34" t="e">
        <f t="shared" si="16"/>
        <v>#N/A</v>
      </c>
      <c r="O87" s="34" t="e">
        <f t="shared" si="17"/>
        <v>#N/A</v>
      </c>
      <c r="P87" s="34" t="e">
        <f t="shared" si="18"/>
        <v>#N/A</v>
      </c>
      <c r="Q87" s="37" t="e">
        <f>J87*'Externality Factors'!B$17</f>
        <v>#N/A</v>
      </c>
      <c r="R87" s="37" t="e">
        <f>K87*'Externality Factors'!C$17</f>
        <v>#N/A</v>
      </c>
      <c r="S87" s="37" t="e">
        <f>L87*'Externality Factors'!D$17</f>
        <v>#N/A</v>
      </c>
      <c r="T87" s="37" t="e">
        <f>M87*'Externality Factors'!E$17</f>
        <v>#N/A</v>
      </c>
      <c r="U87" s="37" t="e">
        <f>N87*'Externality Factors'!F$17</f>
        <v>#N/A</v>
      </c>
      <c r="V87" s="37" t="e">
        <f>O87*'Externality Factors'!G$17</f>
        <v>#N/A</v>
      </c>
      <c r="W87" s="37" t="e">
        <f>P87*'Externality Factors'!H$17</f>
        <v>#N/A</v>
      </c>
      <c r="Y87" s="33" t="e">
        <f>VLOOKUP(H87,'Emssions Factors'!$F$6:$M$18,2,TRUE)</f>
        <v>#N/A</v>
      </c>
      <c r="Z87" s="33" t="e">
        <f>VLOOKUP(H87,'Emssions Factors'!$F$6:$M$18,3,TRUE)</f>
        <v>#N/A</v>
      </c>
      <c r="AA87" s="33" t="e">
        <f>VLOOKUP(H87,'Emssions Factors'!$F$6:$M$18,4,TRUE)</f>
        <v>#N/A</v>
      </c>
      <c r="AB87" s="33" t="e">
        <f>VLOOKUP(H87,'Emssions Factors'!$F$6:$M$18,5,TRUE)</f>
        <v>#N/A</v>
      </c>
      <c r="AC87" s="33" t="e">
        <f>VLOOKUP(H87,'Emssions Factors'!$F$6:$M$18,6,TRUE)</f>
        <v>#N/A</v>
      </c>
      <c r="AD87" s="33" t="e">
        <f>VLOOKUP(H87,'Emssions Factors'!$F$6:$M$18,7,TRUE)</f>
        <v>#N/A</v>
      </c>
      <c r="AE87" s="33" t="e">
        <f>VLOOKUP(H87,'Emssions Factors'!$F$6:$M$18,8,TRUE)</f>
        <v>#N/A</v>
      </c>
    </row>
    <row r="88" spans="2:3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0"/>
        <v>00</v>
      </c>
      <c r="I88" s="16">
        <f t="shared" si="11"/>
        <v>0</v>
      </c>
      <c r="J88" s="36" t="e">
        <f t="shared" si="12"/>
        <v>#N/A</v>
      </c>
      <c r="K88" s="34" t="e">
        <f t="shared" si="13"/>
        <v>#N/A</v>
      </c>
      <c r="L88" s="34" t="e">
        <f t="shared" si="14"/>
        <v>#N/A</v>
      </c>
      <c r="M88" s="34" t="e">
        <f t="shared" si="15"/>
        <v>#N/A</v>
      </c>
      <c r="N88" s="34" t="e">
        <f t="shared" si="16"/>
        <v>#N/A</v>
      </c>
      <c r="O88" s="34" t="e">
        <f t="shared" si="17"/>
        <v>#N/A</v>
      </c>
      <c r="P88" s="34" t="e">
        <f t="shared" si="18"/>
        <v>#N/A</v>
      </c>
      <c r="Q88" s="37" t="e">
        <f>J88*'Externality Factors'!B$17</f>
        <v>#N/A</v>
      </c>
      <c r="R88" s="37" t="e">
        <f>K88*'Externality Factors'!C$17</f>
        <v>#N/A</v>
      </c>
      <c r="S88" s="37" t="e">
        <f>L88*'Externality Factors'!D$17</f>
        <v>#N/A</v>
      </c>
      <c r="T88" s="37" t="e">
        <f>M88*'Externality Factors'!E$17</f>
        <v>#N/A</v>
      </c>
      <c r="U88" s="37" t="e">
        <f>N88*'Externality Factors'!F$17</f>
        <v>#N/A</v>
      </c>
      <c r="V88" s="37" t="e">
        <f>O88*'Externality Factors'!G$17</f>
        <v>#N/A</v>
      </c>
      <c r="W88" s="37" t="e">
        <f>P88*'Externality Factors'!H$17</f>
        <v>#N/A</v>
      </c>
      <c r="Y88" s="33" t="e">
        <f>VLOOKUP(H88,'Emssions Factors'!$F$6:$M$18,2,TRUE)</f>
        <v>#N/A</v>
      </c>
      <c r="Z88" s="33" t="e">
        <f>VLOOKUP(H88,'Emssions Factors'!$F$6:$M$18,3,TRUE)</f>
        <v>#N/A</v>
      </c>
      <c r="AA88" s="33" t="e">
        <f>VLOOKUP(H88,'Emssions Factors'!$F$6:$M$18,4,TRUE)</f>
        <v>#N/A</v>
      </c>
      <c r="AB88" s="33" t="e">
        <f>VLOOKUP(H88,'Emssions Factors'!$F$6:$M$18,5,TRUE)</f>
        <v>#N/A</v>
      </c>
      <c r="AC88" s="33" t="e">
        <f>VLOOKUP(H88,'Emssions Factors'!$F$6:$M$18,6,TRUE)</f>
        <v>#N/A</v>
      </c>
      <c r="AD88" s="33" t="e">
        <f>VLOOKUP(H88,'Emssions Factors'!$F$6:$M$18,7,TRUE)</f>
        <v>#N/A</v>
      </c>
      <c r="AE88" s="33" t="e">
        <f>VLOOKUP(H88,'Emssions Factors'!$F$6:$M$18,8,TRUE)</f>
        <v>#N/A</v>
      </c>
    </row>
    <row r="89" spans="2:3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0"/>
        <v>00</v>
      </c>
      <c r="I89" s="16">
        <f t="shared" si="11"/>
        <v>0</v>
      </c>
      <c r="J89" s="36" t="e">
        <f t="shared" si="12"/>
        <v>#N/A</v>
      </c>
      <c r="K89" s="34" t="e">
        <f t="shared" si="13"/>
        <v>#N/A</v>
      </c>
      <c r="L89" s="34" t="e">
        <f t="shared" si="14"/>
        <v>#N/A</v>
      </c>
      <c r="M89" s="34" t="e">
        <f t="shared" si="15"/>
        <v>#N/A</v>
      </c>
      <c r="N89" s="34" t="e">
        <f t="shared" si="16"/>
        <v>#N/A</v>
      </c>
      <c r="O89" s="34" t="e">
        <f t="shared" si="17"/>
        <v>#N/A</v>
      </c>
      <c r="P89" s="34" t="e">
        <f t="shared" si="18"/>
        <v>#N/A</v>
      </c>
      <c r="Q89" s="37" t="e">
        <f>J89*'Externality Factors'!B$17</f>
        <v>#N/A</v>
      </c>
      <c r="R89" s="37" t="e">
        <f>K89*'Externality Factors'!C$17</f>
        <v>#N/A</v>
      </c>
      <c r="S89" s="37" t="e">
        <f>L89*'Externality Factors'!D$17</f>
        <v>#N/A</v>
      </c>
      <c r="T89" s="37" t="e">
        <f>M89*'Externality Factors'!E$17</f>
        <v>#N/A</v>
      </c>
      <c r="U89" s="37" t="e">
        <f>N89*'Externality Factors'!F$17</f>
        <v>#N/A</v>
      </c>
      <c r="V89" s="37" t="e">
        <f>O89*'Externality Factors'!G$17</f>
        <v>#N/A</v>
      </c>
      <c r="W89" s="37" t="e">
        <f>P89*'Externality Factors'!H$17</f>
        <v>#N/A</v>
      </c>
      <c r="Y89" s="33" t="e">
        <f>VLOOKUP(H89,'Emssions Factors'!$F$6:$M$18,2,TRUE)</f>
        <v>#N/A</v>
      </c>
      <c r="Z89" s="33" t="e">
        <f>VLOOKUP(H89,'Emssions Factors'!$F$6:$M$18,3,TRUE)</f>
        <v>#N/A</v>
      </c>
      <c r="AA89" s="33" t="e">
        <f>VLOOKUP(H89,'Emssions Factors'!$F$6:$M$18,4,TRUE)</f>
        <v>#N/A</v>
      </c>
      <c r="AB89" s="33" t="e">
        <f>VLOOKUP(H89,'Emssions Factors'!$F$6:$M$18,5,TRUE)</f>
        <v>#N/A</v>
      </c>
      <c r="AC89" s="33" t="e">
        <f>VLOOKUP(H89,'Emssions Factors'!$F$6:$M$18,6,TRUE)</f>
        <v>#N/A</v>
      </c>
      <c r="AD89" s="33" t="e">
        <f>VLOOKUP(H89,'Emssions Factors'!$F$6:$M$18,7,TRUE)</f>
        <v>#N/A</v>
      </c>
      <c r="AE89" s="33" t="e">
        <f>VLOOKUP(H89,'Emssions Factors'!$F$6:$M$18,8,TRUE)</f>
        <v>#N/A</v>
      </c>
    </row>
    <row r="90" spans="2:3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0"/>
        <v>00</v>
      </c>
      <c r="I90" s="16">
        <f t="shared" si="11"/>
        <v>0</v>
      </c>
      <c r="J90" s="36" t="e">
        <f t="shared" si="12"/>
        <v>#N/A</v>
      </c>
      <c r="K90" s="34" t="e">
        <f t="shared" si="13"/>
        <v>#N/A</v>
      </c>
      <c r="L90" s="34" t="e">
        <f t="shared" si="14"/>
        <v>#N/A</v>
      </c>
      <c r="M90" s="34" t="e">
        <f t="shared" si="15"/>
        <v>#N/A</v>
      </c>
      <c r="N90" s="34" t="e">
        <f t="shared" si="16"/>
        <v>#N/A</v>
      </c>
      <c r="O90" s="34" t="e">
        <f t="shared" si="17"/>
        <v>#N/A</v>
      </c>
      <c r="P90" s="34" t="e">
        <f t="shared" si="18"/>
        <v>#N/A</v>
      </c>
      <c r="Q90" s="37" t="e">
        <f>J90*'Externality Factors'!B$17</f>
        <v>#N/A</v>
      </c>
      <c r="R90" s="37" t="e">
        <f>K90*'Externality Factors'!C$17</f>
        <v>#N/A</v>
      </c>
      <c r="S90" s="37" t="e">
        <f>L90*'Externality Factors'!D$17</f>
        <v>#N/A</v>
      </c>
      <c r="T90" s="37" t="e">
        <f>M90*'Externality Factors'!E$17</f>
        <v>#N/A</v>
      </c>
      <c r="U90" s="37" t="e">
        <f>N90*'Externality Factors'!F$17</f>
        <v>#N/A</v>
      </c>
      <c r="V90" s="37" t="e">
        <f>O90*'Externality Factors'!G$17</f>
        <v>#N/A</v>
      </c>
      <c r="W90" s="37" t="e">
        <f>P90*'Externality Factors'!H$17</f>
        <v>#N/A</v>
      </c>
      <c r="Y90" s="33" t="e">
        <f>VLOOKUP(H90,'Emssions Factors'!$F$6:$M$18,2,TRUE)</f>
        <v>#N/A</v>
      </c>
      <c r="Z90" s="33" t="e">
        <f>VLOOKUP(H90,'Emssions Factors'!$F$6:$M$18,3,TRUE)</f>
        <v>#N/A</v>
      </c>
      <c r="AA90" s="33" t="e">
        <f>VLOOKUP(H90,'Emssions Factors'!$F$6:$M$18,4,TRUE)</f>
        <v>#N/A</v>
      </c>
      <c r="AB90" s="33" t="e">
        <f>VLOOKUP(H90,'Emssions Factors'!$F$6:$M$18,5,TRUE)</f>
        <v>#N/A</v>
      </c>
      <c r="AC90" s="33" t="e">
        <f>VLOOKUP(H90,'Emssions Factors'!$F$6:$M$18,6,TRUE)</f>
        <v>#N/A</v>
      </c>
      <c r="AD90" s="33" t="e">
        <f>VLOOKUP(H90,'Emssions Factors'!$F$6:$M$18,7,TRUE)</f>
        <v>#N/A</v>
      </c>
      <c r="AE90" s="33" t="e">
        <f>VLOOKUP(H90,'Emssions Factors'!$F$6:$M$18,8,TRUE)</f>
        <v>#N/A</v>
      </c>
    </row>
    <row r="91" spans="2:3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0"/>
        <v>00</v>
      </c>
      <c r="I91" s="16">
        <f t="shared" si="11"/>
        <v>0</v>
      </c>
      <c r="J91" s="36" t="e">
        <f t="shared" si="12"/>
        <v>#N/A</v>
      </c>
      <c r="K91" s="34" t="e">
        <f t="shared" si="13"/>
        <v>#N/A</v>
      </c>
      <c r="L91" s="34" t="e">
        <f t="shared" si="14"/>
        <v>#N/A</v>
      </c>
      <c r="M91" s="34" t="e">
        <f t="shared" si="15"/>
        <v>#N/A</v>
      </c>
      <c r="N91" s="34" t="e">
        <f t="shared" si="16"/>
        <v>#N/A</v>
      </c>
      <c r="O91" s="34" t="e">
        <f t="shared" si="17"/>
        <v>#N/A</v>
      </c>
      <c r="P91" s="34" t="e">
        <f t="shared" si="18"/>
        <v>#N/A</v>
      </c>
      <c r="Q91" s="37" t="e">
        <f>J91*'Externality Factors'!B$17</f>
        <v>#N/A</v>
      </c>
      <c r="R91" s="37" t="e">
        <f>K91*'Externality Factors'!C$17</f>
        <v>#N/A</v>
      </c>
      <c r="S91" s="37" t="e">
        <f>L91*'Externality Factors'!D$17</f>
        <v>#N/A</v>
      </c>
      <c r="T91" s="37" t="e">
        <f>M91*'Externality Factors'!E$17</f>
        <v>#N/A</v>
      </c>
      <c r="U91" s="37" t="e">
        <f>N91*'Externality Factors'!F$17</f>
        <v>#N/A</v>
      </c>
      <c r="V91" s="37" t="e">
        <f>O91*'Externality Factors'!G$17</f>
        <v>#N/A</v>
      </c>
      <c r="W91" s="37" t="e">
        <f>P91*'Externality Factors'!H$17</f>
        <v>#N/A</v>
      </c>
      <c r="Y91" s="33" t="e">
        <f>VLOOKUP(H91,'Emssions Factors'!$F$6:$M$18,2,TRUE)</f>
        <v>#N/A</v>
      </c>
      <c r="Z91" s="33" t="e">
        <f>VLOOKUP(H91,'Emssions Factors'!$F$6:$M$18,3,TRUE)</f>
        <v>#N/A</v>
      </c>
      <c r="AA91" s="33" t="e">
        <f>VLOOKUP(H91,'Emssions Factors'!$F$6:$M$18,4,TRUE)</f>
        <v>#N/A</v>
      </c>
      <c r="AB91" s="33" t="e">
        <f>VLOOKUP(H91,'Emssions Factors'!$F$6:$M$18,5,TRUE)</f>
        <v>#N/A</v>
      </c>
      <c r="AC91" s="33" t="e">
        <f>VLOOKUP(H91,'Emssions Factors'!$F$6:$M$18,6,TRUE)</f>
        <v>#N/A</v>
      </c>
      <c r="AD91" s="33" t="e">
        <f>VLOOKUP(H91,'Emssions Factors'!$F$6:$M$18,7,TRUE)</f>
        <v>#N/A</v>
      </c>
      <c r="AE91" s="33" t="e">
        <f>VLOOKUP(H91,'Emssions Factors'!$F$6:$M$18,8,TRUE)</f>
        <v>#N/A</v>
      </c>
    </row>
    <row r="92" spans="2:3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0"/>
        <v>00</v>
      </c>
      <c r="I92" s="16">
        <f t="shared" si="11"/>
        <v>0</v>
      </c>
      <c r="J92" s="36" t="e">
        <f t="shared" si="12"/>
        <v>#N/A</v>
      </c>
      <c r="K92" s="34" t="e">
        <f t="shared" si="13"/>
        <v>#N/A</v>
      </c>
      <c r="L92" s="34" t="e">
        <f t="shared" si="14"/>
        <v>#N/A</v>
      </c>
      <c r="M92" s="34" t="e">
        <f t="shared" si="15"/>
        <v>#N/A</v>
      </c>
      <c r="N92" s="34" t="e">
        <f t="shared" si="16"/>
        <v>#N/A</v>
      </c>
      <c r="O92" s="34" t="e">
        <f t="shared" si="17"/>
        <v>#N/A</v>
      </c>
      <c r="P92" s="34" t="e">
        <f t="shared" si="18"/>
        <v>#N/A</v>
      </c>
      <c r="Q92" s="37" t="e">
        <f>J92*'Externality Factors'!B$17</f>
        <v>#N/A</v>
      </c>
      <c r="R92" s="37" t="e">
        <f>K92*'Externality Factors'!C$17</f>
        <v>#N/A</v>
      </c>
      <c r="S92" s="37" t="e">
        <f>L92*'Externality Factors'!D$17</f>
        <v>#N/A</v>
      </c>
      <c r="T92" s="37" t="e">
        <f>M92*'Externality Factors'!E$17</f>
        <v>#N/A</v>
      </c>
      <c r="U92" s="37" t="e">
        <f>N92*'Externality Factors'!F$17</f>
        <v>#N/A</v>
      </c>
      <c r="V92" s="37" t="e">
        <f>O92*'Externality Factors'!G$17</f>
        <v>#N/A</v>
      </c>
      <c r="W92" s="37" t="e">
        <f>P92*'Externality Factors'!H$17</f>
        <v>#N/A</v>
      </c>
      <c r="Y92" s="33" t="e">
        <f>VLOOKUP(H92,'Emssions Factors'!$F$6:$M$18,2,TRUE)</f>
        <v>#N/A</v>
      </c>
      <c r="Z92" s="33" t="e">
        <f>VLOOKUP(H92,'Emssions Factors'!$F$6:$M$18,3,TRUE)</f>
        <v>#N/A</v>
      </c>
      <c r="AA92" s="33" t="e">
        <f>VLOOKUP(H92,'Emssions Factors'!$F$6:$M$18,4,TRUE)</f>
        <v>#N/A</v>
      </c>
      <c r="AB92" s="33" t="e">
        <f>VLOOKUP(H92,'Emssions Factors'!$F$6:$M$18,5,TRUE)</f>
        <v>#N/A</v>
      </c>
      <c r="AC92" s="33" t="e">
        <f>VLOOKUP(H92,'Emssions Factors'!$F$6:$M$18,6,TRUE)</f>
        <v>#N/A</v>
      </c>
      <c r="AD92" s="33" t="e">
        <f>VLOOKUP(H92,'Emssions Factors'!$F$6:$M$18,7,TRUE)</f>
        <v>#N/A</v>
      </c>
      <c r="AE92" s="33" t="e">
        <f>VLOOKUP(H92,'Emssions Factors'!$F$6:$M$18,8,TRUE)</f>
        <v>#N/A</v>
      </c>
    </row>
    <row r="93" spans="2:3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0"/>
        <v>00</v>
      </c>
      <c r="I93" s="16">
        <f t="shared" si="11"/>
        <v>0</v>
      </c>
      <c r="J93" s="36" t="e">
        <f t="shared" si="12"/>
        <v>#N/A</v>
      </c>
      <c r="K93" s="34" t="e">
        <f t="shared" si="13"/>
        <v>#N/A</v>
      </c>
      <c r="L93" s="34" t="e">
        <f t="shared" si="14"/>
        <v>#N/A</v>
      </c>
      <c r="M93" s="34" t="e">
        <f t="shared" si="15"/>
        <v>#N/A</v>
      </c>
      <c r="N93" s="34" t="e">
        <f t="shared" si="16"/>
        <v>#N/A</v>
      </c>
      <c r="O93" s="34" t="e">
        <f t="shared" si="17"/>
        <v>#N/A</v>
      </c>
      <c r="P93" s="34" t="e">
        <f t="shared" si="18"/>
        <v>#N/A</v>
      </c>
      <c r="Q93" s="37" t="e">
        <f>J93*'Externality Factors'!B$17</f>
        <v>#N/A</v>
      </c>
      <c r="R93" s="37" t="e">
        <f>K93*'Externality Factors'!C$17</f>
        <v>#N/A</v>
      </c>
      <c r="S93" s="37" t="e">
        <f>L93*'Externality Factors'!D$17</f>
        <v>#N/A</v>
      </c>
      <c r="T93" s="37" t="e">
        <f>M93*'Externality Factors'!E$17</f>
        <v>#N/A</v>
      </c>
      <c r="U93" s="37" t="e">
        <f>N93*'Externality Factors'!F$17</f>
        <v>#N/A</v>
      </c>
      <c r="V93" s="37" t="e">
        <f>O93*'Externality Factors'!G$17</f>
        <v>#N/A</v>
      </c>
      <c r="W93" s="37" t="e">
        <f>P93*'Externality Factors'!H$17</f>
        <v>#N/A</v>
      </c>
      <c r="Y93" s="33" t="e">
        <f>VLOOKUP(H93,'Emssions Factors'!$F$6:$M$18,2,TRUE)</f>
        <v>#N/A</v>
      </c>
      <c r="Z93" s="33" t="e">
        <f>VLOOKUP(H93,'Emssions Factors'!$F$6:$M$18,3,TRUE)</f>
        <v>#N/A</v>
      </c>
      <c r="AA93" s="33" t="e">
        <f>VLOOKUP(H93,'Emssions Factors'!$F$6:$M$18,4,TRUE)</f>
        <v>#N/A</v>
      </c>
      <c r="AB93" s="33" t="e">
        <f>VLOOKUP(H93,'Emssions Factors'!$F$6:$M$18,5,TRUE)</f>
        <v>#N/A</v>
      </c>
      <c r="AC93" s="33" t="e">
        <f>VLOOKUP(H93,'Emssions Factors'!$F$6:$M$18,6,TRUE)</f>
        <v>#N/A</v>
      </c>
      <c r="AD93" s="33" t="e">
        <f>VLOOKUP(H93,'Emssions Factors'!$F$6:$M$18,7,TRUE)</f>
        <v>#N/A</v>
      </c>
      <c r="AE93" s="33" t="e">
        <f>VLOOKUP(H93,'Emssions Factors'!$F$6:$M$18,8,TRUE)</f>
        <v>#N/A</v>
      </c>
    </row>
    <row r="94" spans="2:3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0"/>
        <v>00</v>
      </c>
      <c r="I94" s="16">
        <f t="shared" si="11"/>
        <v>0</v>
      </c>
      <c r="J94" s="36" t="e">
        <f t="shared" si="12"/>
        <v>#N/A</v>
      </c>
      <c r="K94" s="34" t="e">
        <f t="shared" si="13"/>
        <v>#N/A</v>
      </c>
      <c r="L94" s="34" t="e">
        <f t="shared" si="14"/>
        <v>#N/A</v>
      </c>
      <c r="M94" s="34" t="e">
        <f t="shared" si="15"/>
        <v>#N/A</v>
      </c>
      <c r="N94" s="34" t="e">
        <f t="shared" si="16"/>
        <v>#N/A</v>
      </c>
      <c r="O94" s="34" t="e">
        <f t="shared" si="17"/>
        <v>#N/A</v>
      </c>
      <c r="P94" s="34" t="e">
        <f t="shared" si="18"/>
        <v>#N/A</v>
      </c>
      <c r="Q94" s="37" t="e">
        <f>J94*'Externality Factors'!B$17</f>
        <v>#N/A</v>
      </c>
      <c r="R94" s="37" t="e">
        <f>K94*'Externality Factors'!C$17</f>
        <v>#N/A</v>
      </c>
      <c r="S94" s="37" t="e">
        <f>L94*'Externality Factors'!D$17</f>
        <v>#N/A</v>
      </c>
      <c r="T94" s="37" t="e">
        <f>M94*'Externality Factors'!E$17</f>
        <v>#N/A</v>
      </c>
      <c r="U94" s="37" t="e">
        <f>N94*'Externality Factors'!F$17</f>
        <v>#N/A</v>
      </c>
      <c r="V94" s="37" t="e">
        <f>O94*'Externality Factors'!G$17</f>
        <v>#N/A</v>
      </c>
      <c r="W94" s="37" t="e">
        <f>P94*'Externality Factors'!H$17</f>
        <v>#N/A</v>
      </c>
      <c r="Y94" s="33" t="e">
        <f>VLOOKUP(H94,'Emssions Factors'!$F$6:$M$18,2,TRUE)</f>
        <v>#N/A</v>
      </c>
      <c r="Z94" s="33" t="e">
        <f>VLOOKUP(H94,'Emssions Factors'!$F$6:$M$18,3,TRUE)</f>
        <v>#N/A</v>
      </c>
      <c r="AA94" s="33" t="e">
        <f>VLOOKUP(H94,'Emssions Factors'!$F$6:$M$18,4,TRUE)</f>
        <v>#N/A</v>
      </c>
      <c r="AB94" s="33" t="e">
        <f>VLOOKUP(H94,'Emssions Factors'!$F$6:$M$18,5,TRUE)</f>
        <v>#N/A</v>
      </c>
      <c r="AC94" s="33" t="e">
        <f>VLOOKUP(H94,'Emssions Factors'!$F$6:$M$18,6,TRUE)</f>
        <v>#N/A</v>
      </c>
      <c r="AD94" s="33" t="e">
        <f>VLOOKUP(H94,'Emssions Factors'!$F$6:$M$18,7,TRUE)</f>
        <v>#N/A</v>
      </c>
      <c r="AE94" s="33" t="e">
        <f>VLOOKUP(H94,'Emssions Factors'!$F$6:$M$18,8,TRUE)</f>
        <v>#N/A</v>
      </c>
    </row>
    <row r="95" spans="2:3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0"/>
        <v>00</v>
      </c>
      <c r="I95" s="16">
        <f t="shared" si="11"/>
        <v>0</v>
      </c>
      <c r="J95" s="36" t="e">
        <f t="shared" si="12"/>
        <v>#N/A</v>
      </c>
      <c r="K95" s="34" t="e">
        <f t="shared" si="13"/>
        <v>#N/A</v>
      </c>
      <c r="L95" s="34" t="e">
        <f t="shared" si="14"/>
        <v>#N/A</v>
      </c>
      <c r="M95" s="34" t="e">
        <f t="shared" si="15"/>
        <v>#N/A</v>
      </c>
      <c r="N95" s="34" t="e">
        <f t="shared" si="16"/>
        <v>#N/A</v>
      </c>
      <c r="O95" s="34" t="e">
        <f t="shared" si="17"/>
        <v>#N/A</v>
      </c>
      <c r="P95" s="34" t="e">
        <f t="shared" si="18"/>
        <v>#N/A</v>
      </c>
      <c r="Q95" s="37" t="e">
        <f>J95*'Externality Factors'!B$17</f>
        <v>#N/A</v>
      </c>
      <c r="R95" s="37" t="e">
        <f>K95*'Externality Factors'!C$17</f>
        <v>#N/A</v>
      </c>
      <c r="S95" s="37" t="e">
        <f>L95*'Externality Factors'!D$17</f>
        <v>#N/A</v>
      </c>
      <c r="T95" s="37" t="e">
        <f>M95*'Externality Factors'!E$17</f>
        <v>#N/A</v>
      </c>
      <c r="U95" s="37" t="e">
        <f>N95*'Externality Factors'!F$17</f>
        <v>#N/A</v>
      </c>
      <c r="V95" s="37" t="e">
        <f>O95*'Externality Factors'!G$17</f>
        <v>#N/A</v>
      </c>
      <c r="W95" s="37" t="e">
        <f>P95*'Externality Factors'!H$17</f>
        <v>#N/A</v>
      </c>
      <c r="Y95" s="33" t="e">
        <f>VLOOKUP(H95,'Emssions Factors'!$F$6:$M$18,2,TRUE)</f>
        <v>#N/A</v>
      </c>
      <c r="Z95" s="33" t="e">
        <f>VLOOKUP(H95,'Emssions Factors'!$F$6:$M$18,3,TRUE)</f>
        <v>#N/A</v>
      </c>
      <c r="AA95" s="33" t="e">
        <f>VLOOKUP(H95,'Emssions Factors'!$F$6:$M$18,4,TRUE)</f>
        <v>#N/A</v>
      </c>
      <c r="AB95" s="33" t="e">
        <f>VLOOKUP(H95,'Emssions Factors'!$F$6:$M$18,5,TRUE)</f>
        <v>#N/A</v>
      </c>
      <c r="AC95" s="33" t="e">
        <f>VLOOKUP(H95,'Emssions Factors'!$F$6:$M$18,6,TRUE)</f>
        <v>#N/A</v>
      </c>
      <c r="AD95" s="33" t="e">
        <f>VLOOKUP(H95,'Emssions Factors'!$F$6:$M$18,7,TRUE)</f>
        <v>#N/A</v>
      </c>
      <c r="AE95" s="33" t="e">
        <f>VLOOKUP(H95,'Emssions Factors'!$F$6:$M$18,8,TRUE)</f>
        <v>#N/A</v>
      </c>
    </row>
    <row r="96" spans="2:3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0"/>
        <v>00</v>
      </c>
      <c r="I96" s="16">
        <f t="shared" si="11"/>
        <v>0</v>
      </c>
      <c r="J96" s="36" t="e">
        <f t="shared" si="12"/>
        <v>#N/A</v>
      </c>
      <c r="K96" s="34" t="e">
        <f t="shared" si="13"/>
        <v>#N/A</v>
      </c>
      <c r="L96" s="34" t="e">
        <f t="shared" si="14"/>
        <v>#N/A</v>
      </c>
      <c r="M96" s="34" t="e">
        <f t="shared" si="15"/>
        <v>#N/A</v>
      </c>
      <c r="N96" s="34" t="e">
        <f t="shared" si="16"/>
        <v>#N/A</v>
      </c>
      <c r="O96" s="34" t="e">
        <f t="shared" si="17"/>
        <v>#N/A</v>
      </c>
      <c r="P96" s="34" t="e">
        <f t="shared" si="18"/>
        <v>#N/A</v>
      </c>
      <c r="Q96" s="37" t="e">
        <f>J96*'Externality Factors'!B$17</f>
        <v>#N/A</v>
      </c>
      <c r="R96" s="37" t="e">
        <f>K96*'Externality Factors'!C$17</f>
        <v>#N/A</v>
      </c>
      <c r="S96" s="37" t="e">
        <f>L96*'Externality Factors'!D$17</f>
        <v>#N/A</v>
      </c>
      <c r="T96" s="37" t="e">
        <f>M96*'Externality Factors'!E$17</f>
        <v>#N/A</v>
      </c>
      <c r="U96" s="37" t="e">
        <f>N96*'Externality Factors'!F$17</f>
        <v>#N/A</v>
      </c>
      <c r="V96" s="37" t="e">
        <f>O96*'Externality Factors'!G$17</f>
        <v>#N/A</v>
      </c>
      <c r="W96" s="37" t="e">
        <f>P96*'Externality Factors'!H$17</f>
        <v>#N/A</v>
      </c>
      <c r="Y96" s="33" t="e">
        <f>VLOOKUP(H96,'Emssions Factors'!$F$6:$M$18,2,TRUE)</f>
        <v>#N/A</v>
      </c>
      <c r="Z96" s="33" t="e">
        <f>VLOOKUP(H96,'Emssions Factors'!$F$6:$M$18,3,TRUE)</f>
        <v>#N/A</v>
      </c>
      <c r="AA96" s="33" t="e">
        <f>VLOOKUP(H96,'Emssions Factors'!$F$6:$M$18,4,TRUE)</f>
        <v>#N/A</v>
      </c>
      <c r="AB96" s="33" t="e">
        <f>VLOOKUP(H96,'Emssions Factors'!$F$6:$M$18,5,TRUE)</f>
        <v>#N/A</v>
      </c>
      <c r="AC96" s="33" t="e">
        <f>VLOOKUP(H96,'Emssions Factors'!$F$6:$M$18,6,TRUE)</f>
        <v>#N/A</v>
      </c>
      <c r="AD96" s="33" t="e">
        <f>VLOOKUP(H96,'Emssions Factors'!$F$6:$M$18,7,TRUE)</f>
        <v>#N/A</v>
      </c>
      <c r="AE96" s="33" t="e">
        <f>VLOOKUP(H96,'Emssions Factors'!$F$6:$M$18,8,TRUE)</f>
        <v>#N/A</v>
      </c>
    </row>
    <row r="97" spans="2:3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0"/>
        <v>00</v>
      </c>
      <c r="I97" s="16">
        <f t="shared" si="11"/>
        <v>0</v>
      </c>
      <c r="J97" s="36" t="e">
        <f t="shared" si="12"/>
        <v>#N/A</v>
      </c>
      <c r="K97" s="34" t="e">
        <f t="shared" si="13"/>
        <v>#N/A</v>
      </c>
      <c r="L97" s="34" t="e">
        <f t="shared" si="14"/>
        <v>#N/A</v>
      </c>
      <c r="M97" s="34" t="e">
        <f t="shared" si="15"/>
        <v>#N/A</v>
      </c>
      <c r="N97" s="34" t="e">
        <f t="shared" si="16"/>
        <v>#N/A</v>
      </c>
      <c r="O97" s="34" t="e">
        <f t="shared" si="17"/>
        <v>#N/A</v>
      </c>
      <c r="P97" s="34" t="e">
        <f t="shared" si="18"/>
        <v>#N/A</v>
      </c>
      <c r="Q97" s="37" t="e">
        <f>J97*'Externality Factors'!B$17</f>
        <v>#N/A</v>
      </c>
      <c r="R97" s="37" t="e">
        <f>K97*'Externality Factors'!C$17</f>
        <v>#N/A</v>
      </c>
      <c r="S97" s="37" t="e">
        <f>L97*'Externality Factors'!D$17</f>
        <v>#N/A</v>
      </c>
      <c r="T97" s="37" t="e">
        <f>M97*'Externality Factors'!E$17</f>
        <v>#N/A</v>
      </c>
      <c r="U97" s="37" t="e">
        <f>N97*'Externality Factors'!F$17</f>
        <v>#N/A</v>
      </c>
      <c r="V97" s="37" t="e">
        <f>O97*'Externality Factors'!G$17</f>
        <v>#N/A</v>
      </c>
      <c r="W97" s="37" t="e">
        <f>P97*'Externality Factors'!H$17</f>
        <v>#N/A</v>
      </c>
      <c r="Y97" s="33" t="e">
        <f>VLOOKUP(H97,'Emssions Factors'!$F$6:$M$18,2,TRUE)</f>
        <v>#N/A</v>
      </c>
      <c r="Z97" s="33" t="e">
        <f>VLOOKUP(H97,'Emssions Factors'!$F$6:$M$18,3,TRUE)</f>
        <v>#N/A</v>
      </c>
      <c r="AA97" s="33" t="e">
        <f>VLOOKUP(H97,'Emssions Factors'!$F$6:$M$18,4,TRUE)</f>
        <v>#N/A</v>
      </c>
      <c r="AB97" s="33" t="e">
        <f>VLOOKUP(H97,'Emssions Factors'!$F$6:$M$18,5,TRUE)</f>
        <v>#N/A</v>
      </c>
      <c r="AC97" s="33" t="e">
        <f>VLOOKUP(H97,'Emssions Factors'!$F$6:$M$18,6,TRUE)</f>
        <v>#N/A</v>
      </c>
      <c r="AD97" s="33" t="e">
        <f>VLOOKUP(H97,'Emssions Factors'!$F$6:$M$18,7,TRUE)</f>
        <v>#N/A</v>
      </c>
      <c r="AE97" s="33" t="e">
        <f>VLOOKUP(H97,'Emssions Factors'!$F$6:$M$18,8,TRUE)</f>
        <v>#N/A</v>
      </c>
    </row>
    <row r="98" spans="2:3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0"/>
        <v>00</v>
      </c>
      <c r="I98" s="16">
        <f t="shared" si="11"/>
        <v>0</v>
      </c>
      <c r="J98" s="36" t="e">
        <f t="shared" si="12"/>
        <v>#N/A</v>
      </c>
      <c r="K98" s="34" t="e">
        <f t="shared" si="13"/>
        <v>#N/A</v>
      </c>
      <c r="L98" s="34" t="e">
        <f t="shared" si="14"/>
        <v>#N/A</v>
      </c>
      <c r="M98" s="34" t="e">
        <f t="shared" si="15"/>
        <v>#N/A</v>
      </c>
      <c r="N98" s="34" t="e">
        <f t="shared" si="16"/>
        <v>#N/A</v>
      </c>
      <c r="O98" s="34" t="e">
        <f t="shared" si="17"/>
        <v>#N/A</v>
      </c>
      <c r="P98" s="34" t="e">
        <f t="shared" si="18"/>
        <v>#N/A</v>
      </c>
      <c r="Q98" s="37" t="e">
        <f>J98*'Externality Factors'!B$17</f>
        <v>#N/A</v>
      </c>
      <c r="R98" s="37" t="e">
        <f>K98*'Externality Factors'!C$17</f>
        <v>#N/A</v>
      </c>
      <c r="S98" s="37" t="e">
        <f>L98*'Externality Factors'!D$17</f>
        <v>#N/A</v>
      </c>
      <c r="T98" s="37" t="e">
        <f>M98*'Externality Factors'!E$17</f>
        <v>#N/A</v>
      </c>
      <c r="U98" s="37" t="e">
        <f>N98*'Externality Factors'!F$17</f>
        <v>#N/A</v>
      </c>
      <c r="V98" s="37" t="e">
        <f>O98*'Externality Factors'!G$17</f>
        <v>#N/A</v>
      </c>
      <c r="W98" s="37" t="e">
        <f>P98*'Externality Factors'!H$17</f>
        <v>#N/A</v>
      </c>
      <c r="Y98" s="33" t="e">
        <f>VLOOKUP(H98,'Emssions Factors'!$F$6:$M$18,2,TRUE)</f>
        <v>#N/A</v>
      </c>
      <c r="Z98" s="33" t="e">
        <f>VLOOKUP(H98,'Emssions Factors'!$F$6:$M$18,3,TRUE)</f>
        <v>#N/A</v>
      </c>
      <c r="AA98" s="33" t="e">
        <f>VLOOKUP(H98,'Emssions Factors'!$F$6:$M$18,4,TRUE)</f>
        <v>#N/A</v>
      </c>
      <c r="AB98" s="33" t="e">
        <f>VLOOKUP(H98,'Emssions Factors'!$F$6:$M$18,5,TRUE)</f>
        <v>#N/A</v>
      </c>
      <c r="AC98" s="33" t="e">
        <f>VLOOKUP(H98,'Emssions Factors'!$F$6:$M$18,6,TRUE)</f>
        <v>#N/A</v>
      </c>
      <c r="AD98" s="33" t="e">
        <f>VLOOKUP(H98,'Emssions Factors'!$F$6:$M$18,7,TRUE)</f>
        <v>#N/A</v>
      </c>
      <c r="AE98" s="33" t="e">
        <f>VLOOKUP(H98,'Emssions Factors'!$F$6:$M$18,8,TRUE)</f>
        <v>#N/A</v>
      </c>
    </row>
    <row r="99" spans="2:3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0"/>
        <v>00</v>
      </c>
      <c r="I99" s="16">
        <f t="shared" si="11"/>
        <v>0</v>
      </c>
      <c r="J99" s="36" t="e">
        <f t="shared" si="12"/>
        <v>#N/A</v>
      </c>
      <c r="K99" s="34" t="e">
        <f t="shared" si="13"/>
        <v>#N/A</v>
      </c>
      <c r="L99" s="34" t="e">
        <f t="shared" si="14"/>
        <v>#N/A</v>
      </c>
      <c r="M99" s="34" t="e">
        <f t="shared" si="15"/>
        <v>#N/A</v>
      </c>
      <c r="N99" s="34" t="e">
        <f t="shared" si="16"/>
        <v>#N/A</v>
      </c>
      <c r="O99" s="34" t="e">
        <f t="shared" si="17"/>
        <v>#N/A</v>
      </c>
      <c r="P99" s="34" t="e">
        <f t="shared" si="18"/>
        <v>#N/A</v>
      </c>
      <c r="Q99" s="37" t="e">
        <f>J99*'Externality Factors'!B$17</f>
        <v>#N/A</v>
      </c>
      <c r="R99" s="37" t="e">
        <f>K99*'Externality Factors'!C$17</f>
        <v>#N/A</v>
      </c>
      <c r="S99" s="37" t="e">
        <f>L99*'Externality Factors'!D$17</f>
        <v>#N/A</v>
      </c>
      <c r="T99" s="37" t="e">
        <f>M99*'Externality Factors'!E$17</f>
        <v>#N/A</v>
      </c>
      <c r="U99" s="37" t="e">
        <f>N99*'Externality Factors'!F$17</f>
        <v>#N/A</v>
      </c>
      <c r="V99" s="37" t="e">
        <f>O99*'Externality Factors'!G$17</f>
        <v>#N/A</v>
      </c>
      <c r="W99" s="37" t="e">
        <f>P99*'Externality Factors'!H$17</f>
        <v>#N/A</v>
      </c>
      <c r="Y99" s="33" t="e">
        <f>VLOOKUP(H99,'Emssions Factors'!$F$6:$M$18,2,TRUE)</f>
        <v>#N/A</v>
      </c>
      <c r="Z99" s="33" t="e">
        <f>VLOOKUP(H99,'Emssions Factors'!$F$6:$M$18,3,TRUE)</f>
        <v>#N/A</v>
      </c>
      <c r="AA99" s="33" t="e">
        <f>VLOOKUP(H99,'Emssions Factors'!$F$6:$M$18,4,TRUE)</f>
        <v>#N/A</v>
      </c>
      <c r="AB99" s="33" t="e">
        <f>VLOOKUP(H99,'Emssions Factors'!$F$6:$M$18,5,TRUE)</f>
        <v>#N/A</v>
      </c>
      <c r="AC99" s="33" t="e">
        <f>VLOOKUP(H99,'Emssions Factors'!$F$6:$M$18,6,TRUE)</f>
        <v>#N/A</v>
      </c>
      <c r="AD99" s="33" t="e">
        <f>VLOOKUP(H99,'Emssions Factors'!$F$6:$M$18,7,TRUE)</f>
        <v>#N/A</v>
      </c>
      <c r="AE99" s="33" t="e">
        <f>VLOOKUP(H99,'Emssions Factors'!$F$6:$M$18,8,TRUE)</f>
        <v>#N/A</v>
      </c>
    </row>
    <row r="100" spans="2:3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0"/>
        <v>00</v>
      </c>
      <c r="I100" s="16">
        <f t="shared" si="11"/>
        <v>0</v>
      </c>
      <c r="J100" s="36" t="e">
        <f t="shared" si="12"/>
        <v>#N/A</v>
      </c>
      <c r="K100" s="34" t="e">
        <f t="shared" si="13"/>
        <v>#N/A</v>
      </c>
      <c r="L100" s="34" t="e">
        <f t="shared" si="14"/>
        <v>#N/A</v>
      </c>
      <c r="M100" s="34" t="e">
        <f t="shared" si="15"/>
        <v>#N/A</v>
      </c>
      <c r="N100" s="34" t="e">
        <f t="shared" si="16"/>
        <v>#N/A</v>
      </c>
      <c r="O100" s="34" t="e">
        <f t="shared" si="17"/>
        <v>#N/A</v>
      </c>
      <c r="P100" s="34" t="e">
        <f t="shared" si="18"/>
        <v>#N/A</v>
      </c>
      <c r="Q100" s="37" t="e">
        <f>J100*'Externality Factors'!B$17</f>
        <v>#N/A</v>
      </c>
      <c r="R100" s="37" t="e">
        <f>K100*'Externality Factors'!C$17</f>
        <v>#N/A</v>
      </c>
      <c r="S100" s="37" t="e">
        <f>L100*'Externality Factors'!D$17</f>
        <v>#N/A</v>
      </c>
      <c r="T100" s="37" t="e">
        <f>M100*'Externality Factors'!E$17</f>
        <v>#N/A</v>
      </c>
      <c r="U100" s="37" t="e">
        <f>N100*'Externality Factors'!F$17</f>
        <v>#N/A</v>
      </c>
      <c r="V100" s="37" t="e">
        <f>O100*'Externality Factors'!G$17</f>
        <v>#N/A</v>
      </c>
      <c r="W100" s="37" t="e">
        <f>P100*'Externality Factors'!H$17</f>
        <v>#N/A</v>
      </c>
      <c r="Y100" s="33" t="e">
        <f>VLOOKUP(H100,'Emssions Factors'!$F$6:$M$18,2,TRUE)</f>
        <v>#N/A</v>
      </c>
      <c r="Z100" s="33" t="e">
        <f>VLOOKUP(H100,'Emssions Factors'!$F$6:$M$18,3,TRUE)</f>
        <v>#N/A</v>
      </c>
      <c r="AA100" s="33" t="e">
        <f>VLOOKUP(H100,'Emssions Factors'!$F$6:$M$18,4,TRUE)</f>
        <v>#N/A</v>
      </c>
      <c r="AB100" s="33" t="e">
        <f>VLOOKUP(H100,'Emssions Factors'!$F$6:$M$18,5,TRUE)</f>
        <v>#N/A</v>
      </c>
      <c r="AC100" s="33" t="e">
        <f>VLOOKUP(H100,'Emssions Factors'!$F$6:$M$18,6,TRUE)</f>
        <v>#N/A</v>
      </c>
      <c r="AD100" s="33" t="e">
        <f>VLOOKUP(H100,'Emssions Factors'!$F$6:$M$18,7,TRUE)</f>
        <v>#N/A</v>
      </c>
      <c r="AE100" s="33" t="e">
        <f>VLOOKUP(H100,'Emssions Factors'!$F$6:$M$18,8,TRUE)</f>
        <v>#N/A</v>
      </c>
    </row>
    <row r="101" spans="2:3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0"/>
        <v>00</v>
      </c>
      <c r="I101" s="16">
        <f t="shared" si="11"/>
        <v>0</v>
      </c>
      <c r="J101" s="36" t="e">
        <f t="shared" si="12"/>
        <v>#N/A</v>
      </c>
      <c r="K101" s="34" t="e">
        <f t="shared" si="13"/>
        <v>#N/A</v>
      </c>
      <c r="L101" s="34" t="e">
        <f t="shared" si="14"/>
        <v>#N/A</v>
      </c>
      <c r="M101" s="34" t="e">
        <f t="shared" si="15"/>
        <v>#N/A</v>
      </c>
      <c r="N101" s="34" t="e">
        <f t="shared" si="16"/>
        <v>#N/A</v>
      </c>
      <c r="O101" s="34" t="e">
        <f t="shared" si="17"/>
        <v>#N/A</v>
      </c>
      <c r="P101" s="34" t="e">
        <f t="shared" si="18"/>
        <v>#N/A</v>
      </c>
      <c r="Q101" s="37" t="e">
        <f>J101*'Externality Factors'!B$17</f>
        <v>#N/A</v>
      </c>
      <c r="R101" s="37" t="e">
        <f>K101*'Externality Factors'!C$17</f>
        <v>#N/A</v>
      </c>
      <c r="S101" s="37" t="e">
        <f>L101*'Externality Factors'!D$17</f>
        <v>#N/A</v>
      </c>
      <c r="T101" s="37" t="e">
        <f>M101*'Externality Factors'!E$17</f>
        <v>#N/A</v>
      </c>
      <c r="U101" s="37" t="e">
        <f>N101*'Externality Factors'!F$17</f>
        <v>#N/A</v>
      </c>
      <c r="V101" s="37" t="e">
        <f>O101*'Externality Factors'!G$17</f>
        <v>#N/A</v>
      </c>
      <c r="W101" s="37" t="e">
        <f>P101*'Externality Factors'!H$17</f>
        <v>#N/A</v>
      </c>
      <c r="Y101" s="33" t="e">
        <f>VLOOKUP(H101,'Emssions Factors'!$F$6:$M$18,2,TRUE)</f>
        <v>#N/A</v>
      </c>
      <c r="Z101" s="33" t="e">
        <f>VLOOKUP(H101,'Emssions Factors'!$F$6:$M$18,3,TRUE)</f>
        <v>#N/A</v>
      </c>
      <c r="AA101" s="33" t="e">
        <f>VLOOKUP(H101,'Emssions Factors'!$F$6:$M$18,4,TRUE)</f>
        <v>#N/A</v>
      </c>
      <c r="AB101" s="33" t="e">
        <f>VLOOKUP(H101,'Emssions Factors'!$F$6:$M$18,5,TRUE)</f>
        <v>#N/A</v>
      </c>
      <c r="AC101" s="33" t="e">
        <f>VLOOKUP(H101,'Emssions Factors'!$F$6:$M$18,6,TRUE)</f>
        <v>#N/A</v>
      </c>
      <c r="AD101" s="33" t="e">
        <f>VLOOKUP(H101,'Emssions Factors'!$F$6:$M$18,7,TRUE)</f>
        <v>#N/A</v>
      </c>
      <c r="AE101" s="33" t="e">
        <f>VLOOKUP(H101,'Emssions Factors'!$F$6:$M$18,8,TRUE)</f>
        <v>#N/A</v>
      </c>
    </row>
    <row r="102" spans="2:3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0"/>
        <v>00</v>
      </c>
      <c r="I102" s="16">
        <f t="shared" si="11"/>
        <v>0</v>
      </c>
      <c r="J102" s="36" t="e">
        <f t="shared" si="12"/>
        <v>#N/A</v>
      </c>
      <c r="K102" s="34" t="e">
        <f t="shared" si="13"/>
        <v>#N/A</v>
      </c>
      <c r="L102" s="34" t="e">
        <f t="shared" si="14"/>
        <v>#N/A</v>
      </c>
      <c r="M102" s="34" t="e">
        <f t="shared" si="15"/>
        <v>#N/A</v>
      </c>
      <c r="N102" s="34" t="e">
        <f t="shared" si="16"/>
        <v>#N/A</v>
      </c>
      <c r="O102" s="34" t="e">
        <f t="shared" si="17"/>
        <v>#N/A</v>
      </c>
      <c r="P102" s="34" t="e">
        <f t="shared" si="18"/>
        <v>#N/A</v>
      </c>
      <c r="Q102" s="37" t="e">
        <f>J102*'Externality Factors'!B$17</f>
        <v>#N/A</v>
      </c>
      <c r="R102" s="37" t="e">
        <f>K102*'Externality Factors'!C$17</f>
        <v>#N/A</v>
      </c>
      <c r="S102" s="37" t="e">
        <f>L102*'Externality Factors'!D$17</f>
        <v>#N/A</v>
      </c>
      <c r="T102" s="37" t="e">
        <f>M102*'Externality Factors'!E$17</f>
        <v>#N/A</v>
      </c>
      <c r="U102" s="37" t="e">
        <f>N102*'Externality Factors'!F$17</f>
        <v>#N/A</v>
      </c>
      <c r="V102" s="37" t="e">
        <f>O102*'Externality Factors'!G$17</f>
        <v>#N/A</v>
      </c>
      <c r="W102" s="37" t="e">
        <f>P102*'Externality Factors'!H$17</f>
        <v>#N/A</v>
      </c>
      <c r="Y102" s="33" t="e">
        <f>VLOOKUP(H102,'Emssions Factors'!$F$6:$M$18,2,TRUE)</f>
        <v>#N/A</v>
      </c>
      <c r="Z102" s="33" t="e">
        <f>VLOOKUP(H102,'Emssions Factors'!$F$6:$M$18,3,TRUE)</f>
        <v>#N/A</v>
      </c>
      <c r="AA102" s="33" t="e">
        <f>VLOOKUP(H102,'Emssions Factors'!$F$6:$M$18,4,TRUE)</f>
        <v>#N/A</v>
      </c>
      <c r="AB102" s="33" t="e">
        <f>VLOOKUP(H102,'Emssions Factors'!$F$6:$M$18,5,TRUE)</f>
        <v>#N/A</v>
      </c>
      <c r="AC102" s="33" t="e">
        <f>VLOOKUP(H102,'Emssions Factors'!$F$6:$M$18,6,TRUE)</f>
        <v>#N/A</v>
      </c>
      <c r="AD102" s="33" t="e">
        <f>VLOOKUP(H102,'Emssions Factors'!$F$6:$M$18,7,TRUE)</f>
        <v>#N/A</v>
      </c>
      <c r="AE102" s="33" t="e">
        <f>VLOOKUP(H102,'Emssions Factors'!$F$6:$M$18,8,TRUE)</f>
        <v>#N/A</v>
      </c>
    </row>
    <row r="103" spans="2:3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0"/>
        <v>00</v>
      </c>
      <c r="I103" s="16">
        <f t="shared" si="11"/>
        <v>0</v>
      </c>
      <c r="J103" s="36" t="e">
        <f t="shared" si="12"/>
        <v>#N/A</v>
      </c>
      <c r="K103" s="34" t="e">
        <f t="shared" si="13"/>
        <v>#N/A</v>
      </c>
      <c r="L103" s="34" t="e">
        <f t="shared" si="14"/>
        <v>#N/A</v>
      </c>
      <c r="M103" s="34" t="e">
        <f t="shared" si="15"/>
        <v>#N/A</v>
      </c>
      <c r="N103" s="34" t="e">
        <f t="shared" si="16"/>
        <v>#N/A</v>
      </c>
      <c r="O103" s="34" t="e">
        <f t="shared" si="17"/>
        <v>#N/A</v>
      </c>
      <c r="P103" s="34" t="e">
        <f t="shared" si="18"/>
        <v>#N/A</v>
      </c>
      <c r="Q103" s="37" t="e">
        <f>J103*'Externality Factors'!B$17</f>
        <v>#N/A</v>
      </c>
      <c r="R103" s="37" t="e">
        <f>K103*'Externality Factors'!C$17</f>
        <v>#N/A</v>
      </c>
      <c r="S103" s="37" t="e">
        <f>L103*'Externality Factors'!D$17</f>
        <v>#N/A</v>
      </c>
      <c r="T103" s="37" t="e">
        <f>M103*'Externality Factors'!E$17</f>
        <v>#N/A</v>
      </c>
      <c r="U103" s="37" t="e">
        <f>N103*'Externality Factors'!F$17</f>
        <v>#N/A</v>
      </c>
      <c r="V103" s="37" t="e">
        <f>O103*'Externality Factors'!G$17</f>
        <v>#N/A</v>
      </c>
      <c r="W103" s="37" t="e">
        <f>P103*'Externality Factors'!H$17</f>
        <v>#N/A</v>
      </c>
      <c r="Y103" s="33" t="e">
        <f>VLOOKUP(H103,'Emssions Factors'!$F$6:$M$18,2,TRUE)</f>
        <v>#N/A</v>
      </c>
      <c r="Z103" s="33" t="e">
        <f>VLOOKUP(H103,'Emssions Factors'!$F$6:$M$18,3,TRUE)</f>
        <v>#N/A</v>
      </c>
      <c r="AA103" s="33" t="e">
        <f>VLOOKUP(H103,'Emssions Factors'!$F$6:$M$18,4,TRUE)</f>
        <v>#N/A</v>
      </c>
      <c r="AB103" s="33" t="e">
        <f>VLOOKUP(H103,'Emssions Factors'!$F$6:$M$18,5,TRUE)</f>
        <v>#N/A</v>
      </c>
      <c r="AC103" s="33" t="e">
        <f>VLOOKUP(H103,'Emssions Factors'!$F$6:$M$18,6,TRUE)</f>
        <v>#N/A</v>
      </c>
      <c r="AD103" s="33" t="e">
        <f>VLOOKUP(H103,'Emssions Factors'!$F$6:$M$18,7,TRUE)</f>
        <v>#N/A</v>
      </c>
      <c r="AE103" s="33" t="e">
        <f>VLOOKUP(H103,'Emssions Factors'!$F$6:$M$18,8,TRUE)</f>
        <v>#N/A</v>
      </c>
    </row>
    <row r="104" spans="2:3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0"/>
        <v>00</v>
      </c>
      <c r="I104" s="16">
        <f t="shared" si="11"/>
        <v>0</v>
      </c>
      <c r="J104" s="36" t="e">
        <f t="shared" si="12"/>
        <v>#N/A</v>
      </c>
      <c r="K104" s="34" t="e">
        <f t="shared" si="13"/>
        <v>#N/A</v>
      </c>
      <c r="L104" s="34" t="e">
        <f t="shared" si="14"/>
        <v>#N/A</v>
      </c>
      <c r="M104" s="34" t="e">
        <f t="shared" si="15"/>
        <v>#N/A</v>
      </c>
      <c r="N104" s="34" t="e">
        <f t="shared" si="16"/>
        <v>#N/A</v>
      </c>
      <c r="O104" s="34" t="e">
        <f t="shared" si="17"/>
        <v>#N/A</v>
      </c>
      <c r="P104" s="34" t="e">
        <f t="shared" si="18"/>
        <v>#N/A</v>
      </c>
      <c r="Q104" s="37" t="e">
        <f>J104*'Externality Factors'!B$17</f>
        <v>#N/A</v>
      </c>
      <c r="R104" s="37" t="e">
        <f>K104*'Externality Factors'!C$17</f>
        <v>#N/A</v>
      </c>
      <c r="S104" s="37" t="e">
        <f>L104*'Externality Factors'!D$17</f>
        <v>#N/A</v>
      </c>
      <c r="T104" s="37" t="e">
        <f>M104*'Externality Factors'!E$17</f>
        <v>#N/A</v>
      </c>
      <c r="U104" s="37" t="e">
        <f>N104*'Externality Factors'!F$17</f>
        <v>#N/A</v>
      </c>
      <c r="V104" s="37" t="e">
        <f>O104*'Externality Factors'!G$17</f>
        <v>#N/A</v>
      </c>
      <c r="W104" s="37" t="e">
        <f>P104*'Externality Factors'!H$17</f>
        <v>#N/A</v>
      </c>
      <c r="Y104" s="33" t="e">
        <f>VLOOKUP(H104,'Emssions Factors'!$F$6:$M$18,2,TRUE)</f>
        <v>#N/A</v>
      </c>
      <c r="Z104" s="33" t="e">
        <f>VLOOKUP(H104,'Emssions Factors'!$F$6:$M$18,3,TRUE)</f>
        <v>#N/A</v>
      </c>
      <c r="AA104" s="33" t="e">
        <f>VLOOKUP(H104,'Emssions Factors'!$F$6:$M$18,4,TRUE)</f>
        <v>#N/A</v>
      </c>
      <c r="AB104" s="33" t="e">
        <f>VLOOKUP(H104,'Emssions Factors'!$F$6:$M$18,5,TRUE)</f>
        <v>#N/A</v>
      </c>
      <c r="AC104" s="33" t="e">
        <f>VLOOKUP(H104,'Emssions Factors'!$F$6:$M$18,6,TRUE)</f>
        <v>#N/A</v>
      </c>
      <c r="AD104" s="33" t="e">
        <f>VLOOKUP(H104,'Emssions Factors'!$F$6:$M$18,7,TRUE)</f>
        <v>#N/A</v>
      </c>
      <c r="AE104" s="33" t="e">
        <f>VLOOKUP(H104,'Emssions Factors'!$F$6:$M$18,8,TRUE)</f>
        <v>#N/A</v>
      </c>
    </row>
    <row r="105" spans="2:3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0"/>
        <v>00</v>
      </c>
      <c r="I105" s="16">
        <f t="shared" si="11"/>
        <v>0</v>
      </c>
      <c r="J105" s="36" t="e">
        <f t="shared" si="12"/>
        <v>#N/A</v>
      </c>
      <c r="K105" s="34" t="e">
        <f t="shared" si="13"/>
        <v>#N/A</v>
      </c>
      <c r="L105" s="34" t="e">
        <f t="shared" si="14"/>
        <v>#N/A</v>
      </c>
      <c r="M105" s="34" t="e">
        <f t="shared" si="15"/>
        <v>#N/A</v>
      </c>
      <c r="N105" s="34" t="e">
        <f t="shared" si="16"/>
        <v>#N/A</v>
      </c>
      <c r="O105" s="34" t="e">
        <f t="shared" si="17"/>
        <v>#N/A</v>
      </c>
      <c r="P105" s="34" t="e">
        <f t="shared" si="18"/>
        <v>#N/A</v>
      </c>
      <c r="Q105" s="37" t="e">
        <f>J105*'Externality Factors'!B$17</f>
        <v>#N/A</v>
      </c>
      <c r="R105" s="37" t="e">
        <f>K105*'Externality Factors'!C$17</f>
        <v>#N/A</v>
      </c>
      <c r="S105" s="37" t="e">
        <f>L105*'Externality Factors'!D$17</f>
        <v>#N/A</v>
      </c>
      <c r="T105" s="37" t="e">
        <f>M105*'Externality Factors'!E$17</f>
        <v>#N/A</v>
      </c>
      <c r="U105" s="37" t="e">
        <f>N105*'Externality Factors'!F$17</f>
        <v>#N/A</v>
      </c>
      <c r="V105" s="37" t="e">
        <f>O105*'Externality Factors'!G$17</f>
        <v>#N/A</v>
      </c>
      <c r="W105" s="37" t="e">
        <f>P105*'Externality Factors'!H$17</f>
        <v>#N/A</v>
      </c>
      <c r="Y105" s="33" t="e">
        <f>VLOOKUP(H105,'Emssions Factors'!$F$6:$M$18,2,TRUE)</f>
        <v>#N/A</v>
      </c>
      <c r="Z105" s="33" t="e">
        <f>VLOOKUP(H105,'Emssions Factors'!$F$6:$M$18,3,TRUE)</f>
        <v>#N/A</v>
      </c>
      <c r="AA105" s="33" t="e">
        <f>VLOOKUP(H105,'Emssions Factors'!$F$6:$M$18,4,TRUE)</f>
        <v>#N/A</v>
      </c>
      <c r="AB105" s="33" t="e">
        <f>VLOOKUP(H105,'Emssions Factors'!$F$6:$M$18,5,TRUE)</f>
        <v>#N/A</v>
      </c>
      <c r="AC105" s="33" t="e">
        <f>VLOOKUP(H105,'Emssions Factors'!$F$6:$M$18,6,TRUE)</f>
        <v>#N/A</v>
      </c>
      <c r="AD105" s="33" t="e">
        <f>VLOOKUP(H105,'Emssions Factors'!$F$6:$M$18,7,TRUE)</f>
        <v>#N/A</v>
      </c>
      <c r="AE105" s="33" t="e">
        <f>VLOOKUP(H105,'Emssions Factors'!$F$6:$M$18,8,TRUE)</f>
        <v>#N/A</v>
      </c>
    </row>
    <row r="106" spans="2:3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0"/>
        <v>00</v>
      </c>
      <c r="I106" s="16">
        <f t="shared" si="11"/>
        <v>0</v>
      </c>
      <c r="J106" s="36" t="e">
        <f t="shared" si="12"/>
        <v>#N/A</v>
      </c>
      <c r="K106" s="34" t="e">
        <f t="shared" si="13"/>
        <v>#N/A</v>
      </c>
      <c r="L106" s="34" t="e">
        <f t="shared" si="14"/>
        <v>#N/A</v>
      </c>
      <c r="M106" s="34" t="e">
        <f t="shared" si="15"/>
        <v>#N/A</v>
      </c>
      <c r="N106" s="34" t="e">
        <f t="shared" si="16"/>
        <v>#N/A</v>
      </c>
      <c r="O106" s="34" t="e">
        <f t="shared" si="17"/>
        <v>#N/A</v>
      </c>
      <c r="P106" s="34" t="e">
        <f t="shared" si="18"/>
        <v>#N/A</v>
      </c>
      <c r="Q106" s="37" t="e">
        <f>J106*'Externality Factors'!B$17</f>
        <v>#N/A</v>
      </c>
      <c r="R106" s="37" t="e">
        <f>K106*'Externality Factors'!C$17</f>
        <v>#N/A</v>
      </c>
      <c r="S106" s="37" t="e">
        <f>L106*'Externality Factors'!D$17</f>
        <v>#N/A</v>
      </c>
      <c r="T106" s="37" t="e">
        <f>M106*'Externality Factors'!E$17</f>
        <v>#N/A</v>
      </c>
      <c r="U106" s="37" t="e">
        <f>N106*'Externality Factors'!F$17</f>
        <v>#N/A</v>
      </c>
      <c r="V106" s="37" t="e">
        <f>O106*'Externality Factors'!G$17</f>
        <v>#N/A</v>
      </c>
      <c r="W106" s="37" t="e">
        <f>P106*'Externality Factors'!H$17</f>
        <v>#N/A</v>
      </c>
      <c r="Y106" s="33" t="e">
        <f>VLOOKUP(H106,'Emssions Factors'!$F$6:$M$18,2,TRUE)</f>
        <v>#N/A</v>
      </c>
      <c r="Z106" s="33" t="e">
        <f>VLOOKUP(H106,'Emssions Factors'!$F$6:$M$18,3,TRUE)</f>
        <v>#N/A</v>
      </c>
      <c r="AA106" s="33" t="e">
        <f>VLOOKUP(H106,'Emssions Factors'!$F$6:$M$18,4,TRUE)</f>
        <v>#N/A</v>
      </c>
      <c r="AB106" s="33" t="e">
        <f>VLOOKUP(H106,'Emssions Factors'!$F$6:$M$18,5,TRUE)</f>
        <v>#N/A</v>
      </c>
      <c r="AC106" s="33" t="e">
        <f>VLOOKUP(H106,'Emssions Factors'!$F$6:$M$18,6,TRUE)</f>
        <v>#N/A</v>
      </c>
      <c r="AD106" s="33" t="e">
        <f>VLOOKUP(H106,'Emssions Factors'!$F$6:$M$18,7,TRUE)</f>
        <v>#N/A</v>
      </c>
      <c r="AE106" s="33" t="e">
        <f>VLOOKUP(H106,'Emssions Factors'!$F$6:$M$18,8,TRUE)</f>
        <v>#N/A</v>
      </c>
    </row>
    <row r="107" spans="2:3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0"/>
        <v>00</v>
      </c>
      <c r="I107" s="16">
        <f t="shared" si="11"/>
        <v>0</v>
      </c>
      <c r="J107" s="36" t="e">
        <f t="shared" si="12"/>
        <v>#N/A</v>
      </c>
      <c r="K107" s="34" t="e">
        <f t="shared" si="13"/>
        <v>#N/A</v>
      </c>
      <c r="L107" s="34" t="e">
        <f t="shared" si="14"/>
        <v>#N/A</v>
      </c>
      <c r="M107" s="34" t="e">
        <f t="shared" si="15"/>
        <v>#N/A</v>
      </c>
      <c r="N107" s="34" t="e">
        <f t="shared" si="16"/>
        <v>#N/A</v>
      </c>
      <c r="O107" s="34" t="e">
        <f t="shared" si="17"/>
        <v>#N/A</v>
      </c>
      <c r="P107" s="34" t="e">
        <f t="shared" si="18"/>
        <v>#N/A</v>
      </c>
      <c r="Q107" s="37" t="e">
        <f>J107*'Externality Factors'!B$17</f>
        <v>#N/A</v>
      </c>
      <c r="R107" s="37" t="e">
        <f>K107*'Externality Factors'!C$17</f>
        <v>#N/A</v>
      </c>
      <c r="S107" s="37" t="e">
        <f>L107*'Externality Factors'!D$17</f>
        <v>#N/A</v>
      </c>
      <c r="T107" s="37" t="e">
        <f>M107*'Externality Factors'!E$17</f>
        <v>#N/A</v>
      </c>
      <c r="U107" s="37" t="e">
        <f>N107*'Externality Factors'!F$17</f>
        <v>#N/A</v>
      </c>
      <c r="V107" s="37" t="e">
        <f>O107*'Externality Factors'!G$17</f>
        <v>#N/A</v>
      </c>
      <c r="W107" s="37" t="e">
        <f>P107*'Externality Factors'!H$17</f>
        <v>#N/A</v>
      </c>
      <c r="Y107" s="33" t="e">
        <f>VLOOKUP(H107,'Emssions Factors'!$F$6:$M$18,2,TRUE)</f>
        <v>#N/A</v>
      </c>
      <c r="Z107" s="33" t="e">
        <f>VLOOKUP(H107,'Emssions Factors'!$F$6:$M$18,3,TRUE)</f>
        <v>#N/A</v>
      </c>
      <c r="AA107" s="33" t="e">
        <f>VLOOKUP(H107,'Emssions Factors'!$F$6:$M$18,4,TRUE)</f>
        <v>#N/A</v>
      </c>
      <c r="AB107" s="33" t="e">
        <f>VLOOKUP(H107,'Emssions Factors'!$F$6:$M$18,5,TRUE)</f>
        <v>#N/A</v>
      </c>
      <c r="AC107" s="33" t="e">
        <f>VLOOKUP(H107,'Emssions Factors'!$F$6:$M$18,6,TRUE)</f>
        <v>#N/A</v>
      </c>
      <c r="AD107" s="33" t="e">
        <f>VLOOKUP(H107,'Emssions Factors'!$F$6:$M$18,7,TRUE)</f>
        <v>#N/A</v>
      </c>
      <c r="AE107" s="33" t="e">
        <f>VLOOKUP(H107,'Emssions Factors'!$F$6:$M$18,8,TRUE)</f>
        <v>#N/A</v>
      </c>
    </row>
    <row r="108" spans="2:3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0"/>
        <v>00</v>
      </c>
      <c r="I108" s="16">
        <f t="shared" si="11"/>
        <v>0</v>
      </c>
      <c r="J108" s="36" t="e">
        <f t="shared" si="12"/>
        <v>#N/A</v>
      </c>
      <c r="K108" s="34" t="e">
        <f t="shared" si="13"/>
        <v>#N/A</v>
      </c>
      <c r="L108" s="34" t="e">
        <f t="shared" si="14"/>
        <v>#N/A</v>
      </c>
      <c r="M108" s="34" t="e">
        <f t="shared" si="15"/>
        <v>#N/A</v>
      </c>
      <c r="N108" s="34" t="e">
        <f t="shared" si="16"/>
        <v>#N/A</v>
      </c>
      <c r="O108" s="34" t="e">
        <f t="shared" si="17"/>
        <v>#N/A</v>
      </c>
      <c r="P108" s="34" t="e">
        <f t="shared" si="18"/>
        <v>#N/A</v>
      </c>
      <c r="Q108" s="37" t="e">
        <f>J108*'Externality Factors'!B$17</f>
        <v>#N/A</v>
      </c>
      <c r="R108" s="37" t="e">
        <f>K108*'Externality Factors'!C$17</f>
        <v>#N/A</v>
      </c>
      <c r="S108" s="37" t="e">
        <f>L108*'Externality Factors'!D$17</f>
        <v>#N/A</v>
      </c>
      <c r="T108" s="37" t="e">
        <f>M108*'Externality Factors'!E$17</f>
        <v>#N/A</v>
      </c>
      <c r="U108" s="37" t="e">
        <f>N108*'Externality Factors'!F$17</f>
        <v>#N/A</v>
      </c>
      <c r="V108" s="37" t="e">
        <f>O108*'Externality Factors'!G$17</f>
        <v>#N/A</v>
      </c>
      <c r="W108" s="37" t="e">
        <f>P108*'Externality Factors'!H$17</f>
        <v>#N/A</v>
      </c>
      <c r="Y108" s="33" t="e">
        <f>VLOOKUP(H108,'Emssions Factors'!$F$6:$M$18,2,TRUE)</f>
        <v>#N/A</v>
      </c>
      <c r="Z108" s="33" t="e">
        <f>VLOOKUP(H108,'Emssions Factors'!$F$6:$M$18,3,TRUE)</f>
        <v>#N/A</v>
      </c>
      <c r="AA108" s="33" t="e">
        <f>VLOOKUP(H108,'Emssions Factors'!$F$6:$M$18,4,TRUE)</f>
        <v>#N/A</v>
      </c>
      <c r="AB108" s="33" t="e">
        <f>VLOOKUP(H108,'Emssions Factors'!$F$6:$M$18,5,TRUE)</f>
        <v>#N/A</v>
      </c>
      <c r="AC108" s="33" t="e">
        <f>VLOOKUP(H108,'Emssions Factors'!$F$6:$M$18,6,TRUE)</f>
        <v>#N/A</v>
      </c>
      <c r="AD108" s="33" t="e">
        <f>VLOOKUP(H108,'Emssions Factors'!$F$6:$M$18,7,TRUE)</f>
        <v>#N/A</v>
      </c>
      <c r="AE108" s="33" t="e">
        <f>VLOOKUP(H108,'Emssions Factors'!$F$6:$M$18,8,TRUE)</f>
        <v>#N/A</v>
      </c>
    </row>
    <row r="109" spans="2:3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0"/>
        <v>00</v>
      </c>
      <c r="I109" s="16">
        <f t="shared" si="11"/>
        <v>0</v>
      </c>
      <c r="J109" s="36" t="e">
        <f t="shared" si="12"/>
        <v>#N/A</v>
      </c>
      <c r="K109" s="34" t="e">
        <f t="shared" si="13"/>
        <v>#N/A</v>
      </c>
      <c r="L109" s="34" t="e">
        <f t="shared" si="14"/>
        <v>#N/A</v>
      </c>
      <c r="M109" s="34" t="e">
        <f t="shared" si="15"/>
        <v>#N/A</v>
      </c>
      <c r="N109" s="34" t="e">
        <f t="shared" si="16"/>
        <v>#N/A</v>
      </c>
      <c r="O109" s="34" t="e">
        <f t="shared" si="17"/>
        <v>#N/A</v>
      </c>
      <c r="P109" s="34" t="e">
        <f t="shared" si="18"/>
        <v>#N/A</v>
      </c>
      <c r="Q109" s="37" t="e">
        <f>J109*'Externality Factors'!B$17</f>
        <v>#N/A</v>
      </c>
      <c r="R109" s="37" t="e">
        <f>K109*'Externality Factors'!C$17</f>
        <v>#N/A</v>
      </c>
      <c r="S109" s="37" t="e">
        <f>L109*'Externality Factors'!D$17</f>
        <v>#N/A</v>
      </c>
      <c r="T109" s="37" t="e">
        <f>M109*'Externality Factors'!E$17</f>
        <v>#N/A</v>
      </c>
      <c r="U109" s="37" t="e">
        <f>N109*'Externality Factors'!F$17</f>
        <v>#N/A</v>
      </c>
      <c r="V109" s="37" t="e">
        <f>O109*'Externality Factors'!G$17</f>
        <v>#N/A</v>
      </c>
      <c r="W109" s="37" t="e">
        <f>P109*'Externality Factors'!H$17</f>
        <v>#N/A</v>
      </c>
      <c r="Y109" s="33" t="e">
        <f>VLOOKUP(H109,'Emssions Factors'!$F$6:$M$18,2,TRUE)</f>
        <v>#N/A</v>
      </c>
      <c r="Z109" s="33" t="e">
        <f>VLOOKUP(H109,'Emssions Factors'!$F$6:$M$18,3,TRUE)</f>
        <v>#N/A</v>
      </c>
      <c r="AA109" s="33" t="e">
        <f>VLOOKUP(H109,'Emssions Factors'!$F$6:$M$18,4,TRUE)</f>
        <v>#N/A</v>
      </c>
      <c r="AB109" s="33" t="e">
        <f>VLOOKUP(H109,'Emssions Factors'!$F$6:$M$18,5,TRUE)</f>
        <v>#N/A</v>
      </c>
      <c r="AC109" s="33" t="e">
        <f>VLOOKUP(H109,'Emssions Factors'!$F$6:$M$18,6,TRUE)</f>
        <v>#N/A</v>
      </c>
      <c r="AD109" s="33" t="e">
        <f>VLOOKUP(H109,'Emssions Factors'!$F$6:$M$18,7,TRUE)</f>
        <v>#N/A</v>
      </c>
      <c r="AE109" s="33" t="e">
        <f>VLOOKUP(H109,'Emssions Factors'!$F$6:$M$18,8,TRUE)</f>
        <v>#N/A</v>
      </c>
    </row>
    <row r="110" spans="2:3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0"/>
        <v>00</v>
      </c>
      <c r="I110" s="16">
        <f t="shared" si="11"/>
        <v>0</v>
      </c>
      <c r="J110" s="36" t="e">
        <f t="shared" si="12"/>
        <v>#N/A</v>
      </c>
      <c r="K110" s="34" t="e">
        <f t="shared" si="13"/>
        <v>#N/A</v>
      </c>
      <c r="L110" s="34" t="e">
        <f t="shared" si="14"/>
        <v>#N/A</v>
      </c>
      <c r="M110" s="34" t="e">
        <f t="shared" si="15"/>
        <v>#N/A</v>
      </c>
      <c r="N110" s="34" t="e">
        <f t="shared" si="16"/>
        <v>#N/A</v>
      </c>
      <c r="O110" s="34" t="e">
        <f t="shared" si="17"/>
        <v>#N/A</v>
      </c>
      <c r="P110" s="34" t="e">
        <f t="shared" si="18"/>
        <v>#N/A</v>
      </c>
      <c r="Q110" s="37" t="e">
        <f>J110*'Externality Factors'!B$17</f>
        <v>#N/A</v>
      </c>
      <c r="R110" s="37" t="e">
        <f>K110*'Externality Factors'!C$17</f>
        <v>#N/A</v>
      </c>
      <c r="S110" s="37" t="e">
        <f>L110*'Externality Factors'!D$17</f>
        <v>#N/A</v>
      </c>
      <c r="T110" s="37" t="e">
        <f>M110*'Externality Factors'!E$17</f>
        <v>#N/A</v>
      </c>
      <c r="U110" s="37" t="e">
        <f>N110*'Externality Factors'!F$17</f>
        <v>#N/A</v>
      </c>
      <c r="V110" s="37" t="e">
        <f>O110*'Externality Factors'!G$17</f>
        <v>#N/A</v>
      </c>
      <c r="W110" s="37" t="e">
        <f>P110*'Externality Factors'!H$17</f>
        <v>#N/A</v>
      </c>
      <c r="Y110" s="33" t="e">
        <f>VLOOKUP(H110,'Emssions Factors'!$F$6:$M$18,2,TRUE)</f>
        <v>#N/A</v>
      </c>
      <c r="Z110" s="33" t="e">
        <f>VLOOKUP(H110,'Emssions Factors'!$F$6:$M$18,3,TRUE)</f>
        <v>#N/A</v>
      </c>
      <c r="AA110" s="33" t="e">
        <f>VLOOKUP(H110,'Emssions Factors'!$F$6:$M$18,4,TRUE)</f>
        <v>#N/A</v>
      </c>
      <c r="AB110" s="33" t="e">
        <f>VLOOKUP(H110,'Emssions Factors'!$F$6:$M$18,5,TRUE)</f>
        <v>#N/A</v>
      </c>
      <c r="AC110" s="33" t="e">
        <f>VLOOKUP(H110,'Emssions Factors'!$F$6:$M$18,6,TRUE)</f>
        <v>#N/A</v>
      </c>
      <c r="AD110" s="33" t="e">
        <f>VLOOKUP(H110,'Emssions Factors'!$F$6:$M$18,7,TRUE)</f>
        <v>#N/A</v>
      </c>
      <c r="AE110" s="33" t="e">
        <f>VLOOKUP(H110,'Emssions Factors'!$F$6:$M$18,8,TRUE)</f>
        <v>#N/A</v>
      </c>
    </row>
    <row r="111" spans="2:3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0"/>
        <v>00</v>
      </c>
      <c r="I111" s="16">
        <f t="shared" si="11"/>
        <v>0</v>
      </c>
      <c r="J111" s="36" t="e">
        <f t="shared" si="12"/>
        <v>#N/A</v>
      </c>
      <c r="K111" s="34" t="e">
        <f t="shared" si="13"/>
        <v>#N/A</v>
      </c>
      <c r="L111" s="34" t="e">
        <f t="shared" si="14"/>
        <v>#N/A</v>
      </c>
      <c r="M111" s="34" t="e">
        <f t="shared" si="15"/>
        <v>#N/A</v>
      </c>
      <c r="N111" s="34" t="e">
        <f t="shared" si="16"/>
        <v>#N/A</v>
      </c>
      <c r="O111" s="34" t="e">
        <f t="shared" si="17"/>
        <v>#N/A</v>
      </c>
      <c r="P111" s="34" t="e">
        <f t="shared" si="18"/>
        <v>#N/A</v>
      </c>
      <c r="Q111" s="37" t="e">
        <f>J111*'Externality Factors'!B$17</f>
        <v>#N/A</v>
      </c>
      <c r="R111" s="37" t="e">
        <f>K111*'Externality Factors'!C$17</f>
        <v>#N/A</v>
      </c>
      <c r="S111" s="37" t="e">
        <f>L111*'Externality Factors'!D$17</f>
        <v>#N/A</v>
      </c>
      <c r="T111" s="37" t="e">
        <f>M111*'Externality Factors'!E$17</f>
        <v>#N/A</v>
      </c>
      <c r="U111" s="37" t="e">
        <f>N111*'Externality Factors'!F$17</f>
        <v>#N/A</v>
      </c>
      <c r="V111" s="37" t="e">
        <f>O111*'Externality Factors'!G$17</f>
        <v>#N/A</v>
      </c>
      <c r="W111" s="37" t="e">
        <f>P111*'Externality Factors'!H$17</f>
        <v>#N/A</v>
      </c>
      <c r="Y111" s="33" t="e">
        <f>VLOOKUP(H111,'Emssions Factors'!$F$6:$M$18,2,TRUE)</f>
        <v>#N/A</v>
      </c>
      <c r="Z111" s="33" t="e">
        <f>VLOOKUP(H111,'Emssions Factors'!$F$6:$M$18,3,TRUE)</f>
        <v>#N/A</v>
      </c>
      <c r="AA111" s="33" t="e">
        <f>VLOOKUP(H111,'Emssions Factors'!$F$6:$M$18,4,TRUE)</f>
        <v>#N/A</v>
      </c>
      <c r="AB111" s="33" t="e">
        <f>VLOOKUP(H111,'Emssions Factors'!$F$6:$M$18,5,TRUE)</f>
        <v>#N/A</v>
      </c>
      <c r="AC111" s="33" t="e">
        <f>VLOOKUP(H111,'Emssions Factors'!$F$6:$M$18,6,TRUE)</f>
        <v>#N/A</v>
      </c>
      <c r="AD111" s="33" t="e">
        <f>VLOOKUP(H111,'Emssions Factors'!$F$6:$M$18,7,TRUE)</f>
        <v>#N/A</v>
      </c>
      <c r="AE111" s="33" t="e">
        <f>VLOOKUP(H111,'Emssions Factors'!$F$6:$M$18,8,TRUE)</f>
        <v>#N/A</v>
      </c>
    </row>
    <row r="112" spans="2:3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0"/>
        <v>00</v>
      </c>
      <c r="I112" s="16">
        <f t="shared" si="11"/>
        <v>0</v>
      </c>
      <c r="J112" s="36" t="e">
        <f t="shared" si="12"/>
        <v>#N/A</v>
      </c>
      <c r="K112" s="34" t="e">
        <f t="shared" si="13"/>
        <v>#N/A</v>
      </c>
      <c r="L112" s="34" t="e">
        <f t="shared" si="14"/>
        <v>#N/A</v>
      </c>
      <c r="M112" s="34" t="e">
        <f t="shared" si="15"/>
        <v>#N/A</v>
      </c>
      <c r="N112" s="34" t="e">
        <f t="shared" si="16"/>
        <v>#N/A</v>
      </c>
      <c r="O112" s="34" t="e">
        <f t="shared" si="17"/>
        <v>#N/A</v>
      </c>
      <c r="P112" s="34" t="e">
        <f t="shared" si="18"/>
        <v>#N/A</v>
      </c>
      <c r="Q112" s="37" t="e">
        <f>J112*'Externality Factors'!B$17</f>
        <v>#N/A</v>
      </c>
      <c r="R112" s="37" t="e">
        <f>K112*'Externality Factors'!C$17</f>
        <v>#N/A</v>
      </c>
      <c r="S112" s="37" t="e">
        <f>L112*'Externality Factors'!D$17</f>
        <v>#N/A</v>
      </c>
      <c r="T112" s="37" t="e">
        <f>M112*'Externality Factors'!E$17</f>
        <v>#N/A</v>
      </c>
      <c r="U112" s="37" t="e">
        <f>N112*'Externality Factors'!F$17</f>
        <v>#N/A</v>
      </c>
      <c r="V112" s="37" t="e">
        <f>O112*'Externality Factors'!G$17</f>
        <v>#N/A</v>
      </c>
      <c r="W112" s="37" t="e">
        <f>P112*'Externality Factors'!H$17</f>
        <v>#N/A</v>
      </c>
      <c r="Y112" s="33" t="e">
        <f>VLOOKUP(H112,'Emssions Factors'!$F$6:$M$18,2,TRUE)</f>
        <v>#N/A</v>
      </c>
      <c r="Z112" s="33" t="e">
        <f>VLOOKUP(H112,'Emssions Factors'!$F$6:$M$18,3,TRUE)</f>
        <v>#N/A</v>
      </c>
      <c r="AA112" s="33" t="e">
        <f>VLOOKUP(H112,'Emssions Factors'!$F$6:$M$18,4,TRUE)</f>
        <v>#N/A</v>
      </c>
      <c r="AB112" s="33" t="e">
        <f>VLOOKUP(H112,'Emssions Factors'!$F$6:$M$18,5,TRUE)</f>
        <v>#N/A</v>
      </c>
      <c r="AC112" s="33" t="e">
        <f>VLOOKUP(H112,'Emssions Factors'!$F$6:$M$18,6,TRUE)</f>
        <v>#N/A</v>
      </c>
      <c r="AD112" s="33" t="e">
        <f>VLOOKUP(H112,'Emssions Factors'!$F$6:$M$18,7,TRUE)</f>
        <v>#N/A</v>
      </c>
      <c r="AE112" s="33" t="e">
        <f>VLOOKUP(H112,'Emssions Factors'!$F$6:$M$18,8,TRUE)</f>
        <v>#N/A</v>
      </c>
    </row>
    <row r="113" spans="2:3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0"/>
        <v>00</v>
      </c>
      <c r="I113" s="16">
        <f t="shared" si="11"/>
        <v>0</v>
      </c>
      <c r="J113" s="36" t="e">
        <f t="shared" si="12"/>
        <v>#N/A</v>
      </c>
      <c r="K113" s="34" t="e">
        <f t="shared" si="13"/>
        <v>#N/A</v>
      </c>
      <c r="L113" s="34" t="e">
        <f t="shared" si="14"/>
        <v>#N/A</v>
      </c>
      <c r="M113" s="34" t="e">
        <f t="shared" si="15"/>
        <v>#N/A</v>
      </c>
      <c r="N113" s="34" t="e">
        <f t="shared" si="16"/>
        <v>#N/A</v>
      </c>
      <c r="O113" s="34" t="e">
        <f t="shared" si="17"/>
        <v>#N/A</v>
      </c>
      <c r="P113" s="34" t="e">
        <f t="shared" si="18"/>
        <v>#N/A</v>
      </c>
      <c r="Q113" s="37" t="e">
        <f>J113*'Externality Factors'!B$17</f>
        <v>#N/A</v>
      </c>
      <c r="R113" s="37" t="e">
        <f>K113*'Externality Factors'!C$17</f>
        <v>#N/A</v>
      </c>
      <c r="S113" s="37" t="e">
        <f>L113*'Externality Factors'!D$17</f>
        <v>#N/A</v>
      </c>
      <c r="T113" s="37" t="e">
        <f>M113*'Externality Factors'!E$17</f>
        <v>#N/A</v>
      </c>
      <c r="U113" s="37" t="e">
        <f>N113*'Externality Factors'!F$17</f>
        <v>#N/A</v>
      </c>
      <c r="V113" s="37" t="e">
        <f>O113*'Externality Factors'!G$17</f>
        <v>#N/A</v>
      </c>
      <c r="W113" s="37" t="e">
        <f>P113*'Externality Factors'!H$17</f>
        <v>#N/A</v>
      </c>
      <c r="Y113" s="33" t="e">
        <f>VLOOKUP(H113,'Emssions Factors'!$F$6:$M$18,2,TRUE)</f>
        <v>#N/A</v>
      </c>
      <c r="Z113" s="33" t="e">
        <f>VLOOKUP(H113,'Emssions Factors'!$F$6:$M$18,3,TRUE)</f>
        <v>#N/A</v>
      </c>
      <c r="AA113" s="33" t="e">
        <f>VLOOKUP(H113,'Emssions Factors'!$F$6:$M$18,4,TRUE)</f>
        <v>#N/A</v>
      </c>
      <c r="AB113" s="33" t="e">
        <f>VLOOKUP(H113,'Emssions Factors'!$F$6:$M$18,5,TRUE)</f>
        <v>#N/A</v>
      </c>
      <c r="AC113" s="33" t="e">
        <f>VLOOKUP(H113,'Emssions Factors'!$F$6:$M$18,6,TRUE)</f>
        <v>#N/A</v>
      </c>
      <c r="AD113" s="33" t="e">
        <f>VLOOKUP(H113,'Emssions Factors'!$F$6:$M$18,7,TRUE)</f>
        <v>#N/A</v>
      </c>
      <c r="AE113" s="33" t="e">
        <f>VLOOKUP(H113,'Emssions Factors'!$F$6:$M$18,8,TRUE)</f>
        <v>#N/A</v>
      </c>
    </row>
    <row r="114" spans="2:3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0"/>
        <v>00</v>
      </c>
      <c r="I114" s="16">
        <f t="shared" si="11"/>
        <v>0</v>
      </c>
      <c r="J114" s="36" t="e">
        <f t="shared" si="12"/>
        <v>#N/A</v>
      </c>
      <c r="K114" s="34" t="e">
        <f t="shared" si="13"/>
        <v>#N/A</v>
      </c>
      <c r="L114" s="34" t="e">
        <f t="shared" si="14"/>
        <v>#N/A</v>
      </c>
      <c r="M114" s="34" t="e">
        <f t="shared" si="15"/>
        <v>#N/A</v>
      </c>
      <c r="N114" s="34" t="e">
        <f t="shared" si="16"/>
        <v>#N/A</v>
      </c>
      <c r="O114" s="34" t="e">
        <f t="shared" si="17"/>
        <v>#N/A</v>
      </c>
      <c r="P114" s="34" t="e">
        <f t="shared" si="18"/>
        <v>#N/A</v>
      </c>
      <c r="Q114" s="37" t="e">
        <f>J114*'Externality Factors'!B$17</f>
        <v>#N/A</v>
      </c>
      <c r="R114" s="37" t="e">
        <f>K114*'Externality Factors'!C$17</f>
        <v>#N/A</v>
      </c>
      <c r="S114" s="37" t="e">
        <f>L114*'Externality Factors'!D$17</f>
        <v>#N/A</v>
      </c>
      <c r="T114" s="37" t="e">
        <f>M114*'Externality Factors'!E$17</f>
        <v>#N/A</v>
      </c>
      <c r="U114" s="37" t="e">
        <f>N114*'Externality Factors'!F$17</f>
        <v>#N/A</v>
      </c>
      <c r="V114" s="37" t="e">
        <f>O114*'Externality Factors'!G$17</f>
        <v>#N/A</v>
      </c>
      <c r="W114" s="37" t="e">
        <f>P114*'Externality Factors'!H$17</f>
        <v>#N/A</v>
      </c>
      <c r="Y114" s="33" t="e">
        <f>VLOOKUP(H114,'Emssions Factors'!$F$6:$M$18,2,TRUE)</f>
        <v>#N/A</v>
      </c>
      <c r="Z114" s="33" t="e">
        <f>VLOOKUP(H114,'Emssions Factors'!$F$6:$M$18,3,TRUE)</f>
        <v>#N/A</v>
      </c>
      <c r="AA114" s="33" t="e">
        <f>VLOOKUP(H114,'Emssions Factors'!$F$6:$M$18,4,TRUE)</f>
        <v>#N/A</v>
      </c>
      <c r="AB114" s="33" t="e">
        <f>VLOOKUP(H114,'Emssions Factors'!$F$6:$M$18,5,TRUE)</f>
        <v>#N/A</v>
      </c>
      <c r="AC114" s="33" t="e">
        <f>VLOOKUP(H114,'Emssions Factors'!$F$6:$M$18,6,TRUE)</f>
        <v>#N/A</v>
      </c>
      <c r="AD114" s="33" t="e">
        <f>VLOOKUP(H114,'Emssions Factors'!$F$6:$M$18,7,TRUE)</f>
        <v>#N/A</v>
      </c>
      <c r="AE114" s="33" t="e">
        <f>VLOOKUP(H114,'Emssions Factors'!$F$6:$M$18,8,TRUE)</f>
        <v>#N/A</v>
      </c>
    </row>
    <row r="115" spans="2:3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0"/>
        <v>00</v>
      </c>
      <c r="I115" s="16">
        <f t="shared" si="11"/>
        <v>0</v>
      </c>
      <c r="J115" s="36" t="e">
        <f t="shared" si="12"/>
        <v>#N/A</v>
      </c>
      <c r="K115" s="34" t="e">
        <f t="shared" si="13"/>
        <v>#N/A</v>
      </c>
      <c r="L115" s="34" t="e">
        <f t="shared" si="14"/>
        <v>#N/A</v>
      </c>
      <c r="M115" s="34" t="e">
        <f t="shared" si="15"/>
        <v>#N/A</v>
      </c>
      <c r="N115" s="34" t="e">
        <f t="shared" si="16"/>
        <v>#N/A</v>
      </c>
      <c r="O115" s="34" t="e">
        <f t="shared" si="17"/>
        <v>#N/A</v>
      </c>
      <c r="P115" s="34" t="e">
        <f t="shared" si="18"/>
        <v>#N/A</v>
      </c>
      <c r="Q115" s="37" t="e">
        <f>J115*'Externality Factors'!B$17</f>
        <v>#N/A</v>
      </c>
      <c r="R115" s="37" t="e">
        <f>K115*'Externality Factors'!C$17</f>
        <v>#N/A</v>
      </c>
      <c r="S115" s="37" t="e">
        <f>L115*'Externality Factors'!D$17</f>
        <v>#N/A</v>
      </c>
      <c r="T115" s="37" t="e">
        <f>M115*'Externality Factors'!E$17</f>
        <v>#N/A</v>
      </c>
      <c r="U115" s="37" t="e">
        <f>N115*'Externality Factors'!F$17</f>
        <v>#N/A</v>
      </c>
      <c r="V115" s="37" t="e">
        <f>O115*'Externality Factors'!G$17</f>
        <v>#N/A</v>
      </c>
      <c r="W115" s="37" t="e">
        <f>P115*'Externality Factors'!H$17</f>
        <v>#N/A</v>
      </c>
      <c r="Y115" s="33" t="e">
        <f>VLOOKUP(H115,'Emssions Factors'!$F$6:$M$18,2,TRUE)</f>
        <v>#N/A</v>
      </c>
      <c r="Z115" s="33" t="e">
        <f>VLOOKUP(H115,'Emssions Factors'!$F$6:$M$18,3,TRUE)</f>
        <v>#N/A</v>
      </c>
      <c r="AA115" s="33" t="e">
        <f>VLOOKUP(H115,'Emssions Factors'!$F$6:$M$18,4,TRUE)</f>
        <v>#N/A</v>
      </c>
      <c r="AB115" s="33" t="e">
        <f>VLOOKUP(H115,'Emssions Factors'!$F$6:$M$18,5,TRUE)</f>
        <v>#N/A</v>
      </c>
      <c r="AC115" s="33" t="e">
        <f>VLOOKUP(H115,'Emssions Factors'!$F$6:$M$18,6,TRUE)</f>
        <v>#N/A</v>
      </c>
      <c r="AD115" s="33" t="e">
        <f>VLOOKUP(H115,'Emssions Factors'!$F$6:$M$18,7,TRUE)</f>
        <v>#N/A</v>
      </c>
      <c r="AE115" s="33" t="e">
        <f>VLOOKUP(H115,'Emssions Factors'!$F$6:$M$18,8,TRUE)</f>
        <v>#N/A</v>
      </c>
    </row>
    <row r="116" spans="2:3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0"/>
        <v>00</v>
      </c>
      <c r="I116" s="16">
        <f t="shared" si="11"/>
        <v>0</v>
      </c>
      <c r="J116" s="36" t="e">
        <f t="shared" si="12"/>
        <v>#N/A</v>
      </c>
      <c r="K116" s="34" t="e">
        <f t="shared" si="13"/>
        <v>#N/A</v>
      </c>
      <c r="L116" s="34" t="e">
        <f t="shared" si="14"/>
        <v>#N/A</v>
      </c>
      <c r="M116" s="34" t="e">
        <f t="shared" si="15"/>
        <v>#N/A</v>
      </c>
      <c r="N116" s="34" t="e">
        <f t="shared" si="16"/>
        <v>#N/A</v>
      </c>
      <c r="O116" s="34" t="e">
        <f t="shared" si="17"/>
        <v>#N/A</v>
      </c>
      <c r="P116" s="34" t="e">
        <f t="shared" si="18"/>
        <v>#N/A</v>
      </c>
      <c r="Q116" s="37" t="e">
        <f>J116*'Externality Factors'!B$17</f>
        <v>#N/A</v>
      </c>
      <c r="R116" s="37" t="e">
        <f>K116*'Externality Factors'!C$17</f>
        <v>#N/A</v>
      </c>
      <c r="S116" s="37" t="e">
        <f>L116*'Externality Factors'!D$17</f>
        <v>#N/A</v>
      </c>
      <c r="T116" s="37" t="e">
        <f>M116*'Externality Factors'!E$17</f>
        <v>#N/A</v>
      </c>
      <c r="U116" s="37" t="e">
        <f>N116*'Externality Factors'!F$17</f>
        <v>#N/A</v>
      </c>
      <c r="V116" s="37" t="e">
        <f>O116*'Externality Factors'!G$17</f>
        <v>#N/A</v>
      </c>
      <c r="W116" s="37" t="e">
        <f>P116*'Externality Factors'!H$17</f>
        <v>#N/A</v>
      </c>
      <c r="Y116" s="33" t="e">
        <f>VLOOKUP(H116,'Emssions Factors'!$F$6:$M$18,2,TRUE)</f>
        <v>#N/A</v>
      </c>
      <c r="Z116" s="33" t="e">
        <f>VLOOKUP(H116,'Emssions Factors'!$F$6:$M$18,3,TRUE)</f>
        <v>#N/A</v>
      </c>
      <c r="AA116" s="33" t="e">
        <f>VLOOKUP(H116,'Emssions Factors'!$F$6:$M$18,4,TRUE)</f>
        <v>#N/A</v>
      </c>
      <c r="AB116" s="33" t="e">
        <f>VLOOKUP(H116,'Emssions Factors'!$F$6:$M$18,5,TRUE)</f>
        <v>#N/A</v>
      </c>
      <c r="AC116" s="33" t="e">
        <f>VLOOKUP(H116,'Emssions Factors'!$F$6:$M$18,6,TRUE)</f>
        <v>#N/A</v>
      </c>
      <c r="AD116" s="33" t="e">
        <f>VLOOKUP(H116,'Emssions Factors'!$F$6:$M$18,7,TRUE)</f>
        <v>#N/A</v>
      </c>
      <c r="AE116" s="33" t="e">
        <f>VLOOKUP(H116,'Emssions Factors'!$F$6:$M$18,8,TRUE)</f>
        <v>#N/A</v>
      </c>
    </row>
    <row r="117" spans="2:3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0"/>
        <v>00</v>
      </c>
      <c r="I117" s="16">
        <f t="shared" si="11"/>
        <v>0</v>
      </c>
      <c r="J117" s="36" t="e">
        <f t="shared" si="12"/>
        <v>#N/A</v>
      </c>
      <c r="K117" s="34" t="e">
        <f t="shared" si="13"/>
        <v>#N/A</v>
      </c>
      <c r="L117" s="34" t="e">
        <f t="shared" si="14"/>
        <v>#N/A</v>
      </c>
      <c r="M117" s="34" t="e">
        <f t="shared" si="15"/>
        <v>#N/A</v>
      </c>
      <c r="N117" s="34" t="e">
        <f t="shared" si="16"/>
        <v>#N/A</v>
      </c>
      <c r="O117" s="34" t="e">
        <f t="shared" si="17"/>
        <v>#N/A</v>
      </c>
      <c r="P117" s="34" t="e">
        <f t="shared" si="18"/>
        <v>#N/A</v>
      </c>
      <c r="Q117" s="37" t="e">
        <f>J117*'Externality Factors'!B$17</f>
        <v>#N/A</v>
      </c>
      <c r="R117" s="37" t="e">
        <f>K117*'Externality Factors'!C$17</f>
        <v>#N/A</v>
      </c>
      <c r="S117" s="37" t="e">
        <f>L117*'Externality Factors'!D$17</f>
        <v>#N/A</v>
      </c>
      <c r="T117" s="37" t="e">
        <f>M117*'Externality Factors'!E$17</f>
        <v>#N/A</v>
      </c>
      <c r="U117" s="37" t="e">
        <f>N117*'Externality Factors'!F$17</f>
        <v>#N/A</v>
      </c>
      <c r="V117" s="37" t="e">
        <f>O117*'Externality Factors'!G$17</f>
        <v>#N/A</v>
      </c>
      <c r="W117" s="37" t="e">
        <f>P117*'Externality Factors'!H$17</f>
        <v>#N/A</v>
      </c>
      <c r="Y117" s="33" t="e">
        <f>VLOOKUP(H117,'Emssions Factors'!$F$6:$M$18,2,TRUE)</f>
        <v>#N/A</v>
      </c>
      <c r="Z117" s="33" t="e">
        <f>VLOOKUP(H117,'Emssions Factors'!$F$6:$M$18,3,TRUE)</f>
        <v>#N/A</v>
      </c>
      <c r="AA117" s="33" t="e">
        <f>VLOOKUP(H117,'Emssions Factors'!$F$6:$M$18,4,TRUE)</f>
        <v>#N/A</v>
      </c>
      <c r="AB117" s="33" t="e">
        <f>VLOOKUP(H117,'Emssions Factors'!$F$6:$M$18,5,TRUE)</f>
        <v>#N/A</v>
      </c>
      <c r="AC117" s="33" t="e">
        <f>VLOOKUP(H117,'Emssions Factors'!$F$6:$M$18,6,TRUE)</f>
        <v>#N/A</v>
      </c>
      <c r="AD117" s="33" t="e">
        <f>VLOOKUP(H117,'Emssions Factors'!$F$6:$M$18,7,TRUE)</f>
        <v>#N/A</v>
      </c>
      <c r="AE117" s="33" t="e">
        <f>VLOOKUP(H117,'Emssions Factors'!$F$6:$M$18,8,TRUE)</f>
        <v>#N/A</v>
      </c>
    </row>
    <row r="118" spans="2:3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0"/>
        <v>00</v>
      </c>
      <c r="I118" s="16">
        <f t="shared" si="11"/>
        <v>0</v>
      </c>
      <c r="J118" s="36" t="e">
        <f t="shared" si="12"/>
        <v>#N/A</v>
      </c>
      <c r="K118" s="34" t="e">
        <f t="shared" si="13"/>
        <v>#N/A</v>
      </c>
      <c r="L118" s="34" t="e">
        <f t="shared" si="14"/>
        <v>#N/A</v>
      </c>
      <c r="M118" s="34" t="e">
        <f t="shared" si="15"/>
        <v>#N/A</v>
      </c>
      <c r="N118" s="34" t="e">
        <f t="shared" si="16"/>
        <v>#N/A</v>
      </c>
      <c r="O118" s="34" t="e">
        <f t="shared" si="17"/>
        <v>#N/A</v>
      </c>
      <c r="P118" s="34" t="e">
        <f t="shared" si="18"/>
        <v>#N/A</v>
      </c>
      <c r="Q118" s="37" t="e">
        <f>J118*'Externality Factors'!B$17</f>
        <v>#N/A</v>
      </c>
      <c r="R118" s="37" t="e">
        <f>K118*'Externality Factors'!C$17</f>
        <v>#N/A</v>
      </c>
      <c r="S118" s="37" t="e">
        <f>L118*'Externality Factors'!D$17</f>
        <v>#N/A</v>
      </c>
      <c r="T118" s="37" t="e">
        <f>M118*'Externality Factors'!E$17</f>
        <v>#N/A</v>
      </c>
      <c r="U118" s="37" t="e">
        <f>N118*'Externality Factors'!F$17</f>
        <v>#N/A</v>
      </c>
      <c r="V118" s="37" t="e">
        <f>O118*'Externality Factors'!G$17</f>
        <v>#N/A</v>
      </c>
      <c r="W118" s="37" t="e">
        <f>P118*'Externality Factors'!H$17</f>
        <v>#N/A</v>
      </c>
      <c r="Y118" s="33" t="e">
        <f>VLOOKUP(H118,'Emssions Factors'!$F$6:$M$18,2,TRUE)</f>
        <v>#N/A</v>
      </c>
      <c r="Z118" s="33" t="e">
        <f>VLOOKUP(H118,'Emssions Factors'!$F$6:$M$18,3,TRUE)</f>
        <v>#N/A</v>
      </c>
      <c r="AA118" s="33" t="e">
        <f>VLOOKUP(H118,'Emssions Factors'!$F$6:$M$18,4,TRUE)</f>
        <v>#N/A</v>
      </c>
      <c r="AB118" s="33" t="e">
        <f>VLOOKUP(H118,'Emssions Factors'!$F$6:$M$18,5,TRUE)</f>
        <v>#N/A</v>
      </c>
      <c r="AC118" s="33" t="e">
        <f>VLOOKUP(H118,'Emssions Factors'!$F$6:$M$18,6,TRUE)</f>
        <v>#N/A</v>
      </c>
      <c r="AD118" s="33" t="e">
        <f>VLOOKUP(H118,'Emssions Factors'!$F$6:$M$18,7,TRUE)</f>
        <v>#N/A</v>
      </c>
      <c r="AE118" s="33" t="e">
        <f>VLOOKUP(H118,'Emssions Factors'!$F$6:$M$18,8,TRUE)</f>
        <v>#N/A</v>
      </c>
    </row>
    <row r="119" spans="2:3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0"/>
        <v>00</v>
      </c>
      <c r="I119" s="16">
        <f t="shared" si="11"/>
        <v>0</v>
      </c>
      <c r="J119" s="36" t="e">
        <f t="shared" si="12"/>
        <v>#N/A</v>
      </c>
      <c r="K119" s="34" t="e">
        <f t="shared" si="13"/>
        <v>#N/A</v>
      </c>
      <c r="L119" s="34" t="e">
        <f t="shared" si="14"/>
        <v>#N/A</v>
      </c>
      <c r="M119" s="34" t="e">
        <f t="shared" si="15"/>
        <v>#N/A</v>
      </c>
      <c r="N119" s="34" t="e">
        <f t="shared" si="16"/>
        <v>#N/A</v>
      </c>
      <c r="O119" s="34" t="e">
        <f t="shared" si="17"/>
        <v>#N/A</v>
      </c>
      <c r="P119" s="34" t="e">
        <f t="shared" si="18"/>
        <v>#N/A</v>
      </c>
      <c r="Q119" s="37" t="e">
        <f>J119*'Externality Factors'!B$17</f>
        <v>#N/A</v>
      </c>
      <c r="R119" s="37" t="e">
        <f>K119*'Externality Factors'!C$17</f>
        <v>#N/A</v>
      </c>
      <c r="S119" s="37" t="e">
        <f>L119*'Externality Factors'!D$17</f>
        <v>#N/A</v>
      </c>
      <c r="T119" s="37" t="e">
        <f>M119*'Externality Factors'!E$17</f>
        <v>#N/A</v>
      </c>
      <c r="U119" s="37" t="e">
        <f>N119*'Externality Factors'!F$17</f>
        <v>#N/A</v>
      </c>
      <c r="V119" s="37" t="e">
        <f>O119*'Externality Factors'!G$17</f>
        <v>#N/A</v>
      </c>
      <c r="W119" s="37" t="e">
        <f>P119*'Externality Factors'!H$17</f>
        <v>#N/A</v>
      </c>
      <c r="Y119" s="33" t="e">
        <f>VLOOKUP(H119,'Emssions Factors'!$F$6:$M$18,2,TRUE)</f>
        <v>#N/A</v>
      </c>
      <c r="Z119" s="33" t="e">
        <f>VLOOKUP(H119,'Emssions Factors'!$F$6:$M$18,3,TRUE)</f>
        <v>#N/A</v>
      </c>
      <c r="AA119" s="33" t="e">
        <f>VLOOKUP(H119,'Emssions Factors'!$F$6:$M$18,4,TRUE)</f>
        <v>#N/A</v>
      </c>
      <c r="AB119" s="33" t="e">
        <f>VLOOKUP(H119,'Emssions Factors'!$F$6:$M$18,5,TRUE)</f>
        <v>#N/A</v>
      </c>
      <c r="AC119" s="33" t="e">
        <f>VLOOKUP(H119,'Emssions Factors'!$F$6:$M$18,6,TRUE)</f>
        <v>#N/A</v>
      </c>
      <c r="AD119" s="33" t="e">
        <f>VLOOKUP(H119,'Emssions Factors'!$F$6:$M$18,7,TRUE)</f>
        <v>#N/A</v>
      </c>
      <c r="AE119" s="33" t="e">
        <f>VLOOKUP(H119,'Emssions Factors'!$F$6:$M$18,8,TRUE)</f>
        <v>#N/A</v>
      </c>
    </row>
    <row r="120" spans="2:3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0"/>
        <v>00</v>
      </c>
      <c r="I120" s="16">
        <f t="shared" si="11"/>
        <v>0</v>
      </c>
      <c r="J120" s="36" t="e">
        <f t="shared" si="12"/>
        <v>#N/A</v>
      </c>
      <c r="K120" s="34" t="e">
        <f t="shared" si="13"/>
        <v>#N/A</v>
      </c>
      <c r="L120" s="34" t="e">
        <f t="shared" si="14"/>
        <v>#N/A</v>
      </c>
      <c r="M120" s="34" t="e">
        <f t="shared" si="15"/>
        <v>#N/A</v>
      </c>
      <c r="N120" s="34" t="e">
        <f t="shared" si="16"/>
        <v>#N/A</v>
      </c>
      <c r="O120" s="34" t="e">
        <f t="shared" si="17"/>
        <v>#N/A</v>
      </c>
      <c r="P120" s="34" t="e">
        <f t="shared" si="18"/>
        <v>#N/A</v>
      </c>
      <c r="Q120" s="37" t="e">
        <f>J120*'Externality Factors'!B$17</f>
        <v>#N/A</v>
      </c>
      <c r="R120" s="37" t="e">
        <f>K120*'Externality Factors'!C$17</f>
        <v>#N/A</v>
      </c>
      <c r="S120" s="37" t="e">
        <f>L120*'Externality Factors'!D$17</f>
        <v>#N/A</v>
      </c>
      <c r="T120" s="37" t="e">
        <f>M120*'Externality Factors'!E$17</f>
        <v>#N/A</v>
      </c>
      <c r="U120" s="37" t="e">
        <f>N120*'Externality Factors'!F$17</f>
        <v>#N/A</v>
      </c>
      <c r="V120" s="37" t="e">
        <f>O120*'Externality Factors'!G$17</f>
        <v>#N/A</v>
      </c>
      <c r="W120" s="37" t="e">
        <f>P120*'Externality Factors'!H$17</f>
        <v>#N/A</v>
      </c>
      <c r="Y120" s="33" t="e">
        <f>VLOOKUP(H120,'Emssions Factors'!$F$6:$M$18,2,TRUE)</f>
        <v>#N/A</v>
      </c>
      <c r="Z120" s="33" t="e">
        <f>VLOOKUP(H120,'Emssions Factors'!$F$6:$M$18,3,TRUE)</f>
        <v>#N/A</v>
      </c>
      <c r="AA120" s="33" t="e">
        <f>VLOOKUP(H120,'Emssions Factors'!$F$6:$M$18,4,TRUE)</f>
        <v>#N/A</v>
      </c>
      <c r="AB120" s="33" t="e">
        <f>VLOOKUP(H120,'Emssions Factors'!$F$6:$M$18,5,TRUE)</f>
        <v>#N/A</v>
      </c>
      <c r="AC120" s="33" t="e">
        <f>VLOOKUP(H120,'Emssions Factors'!$F$6:$M$18,6,TRUE)</f>
        <v>#N/A</v>
      </c>
      <c r="AD120" s="33" t="e">
        <f>VLOOKUP(H120,'Emssions Factors'!$F$6:$M$18,7,TRUE)</f>
        <v>#N/A</v>
      </c>
      <c r="AE120" s="33" t="e">
        <f>VLOOKUP(H120,'Emssions Factors'!$F$6:$M$18,8,TRUE)</f>
        <v>#N/A</v>
      </c>
    </row>
    <row r="121" spans="2:3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0"/>
        <v>00</v>
      </c>
      <c r="I121" s="16">
        <f t="shared" si="11"/>
        <v>0</v>
      </c>
      <c r="J121" s="36" t="e">
        <f t="shared" si="12"/>
        <v>#N/A</v>
      </c>
      <c r="K121" s="34" t="e">
        <f t="shared" si="13"/>
        <v>#N/A</v>
      </c>
      <c r="L121" s="34" t="e">
        <f t="shared" si="14"/>
        <v>#N/A</v>
      </c>
      <c r="M121" s="34" t="e">
        <f t="shared" si="15"/>
        <v>#N/A</v>
      </c>
      <c r="N121" s="34" t="e">
        <f t="shared" si="16"/>
        <v>#N/A</v>
      </c>
      <c r="O121" s="34" t="e">
        <f t="shared" si="17"/>
        <v>#N/A</v>
      </c>
      <c r="P121" s="34" t="e">
        <f t="shared" si="18"/>
        <v>#N/A</v>
      </c>
      <c r="Q121" s="37" t="e">
        <f>J121*'Externality Factors'!B$17</f>
        <v>#N/A</v>
      </c>
      <c r="R121" s="37" t="e">
        <f>K121*'Externality Factors'!C$17</f>
        <v>#N/A</v>
      </c>
      <c r="S121" s="37" t="e">
        <f>L121*'Externality Factors'!D$17</f>
        <v>#N/A</v>
      </c>
      <c r="T121" s="37" t="e">
        <f>M121*'Externality Factors'!E$17</f>
        <v>#N/A</v>
      </c>
      <c r="U121" s="37" t="e">
        <f>N121*'Externality Factors'!F$17</f>
        <v>#N/A</v>
      </c>
      <c r="V121" s="37" t="e">
        <f>O121*'Externality Factors'!G$17</f>
        <v>#N/A</v>
      </c>
      <c r="W121" s="37" t="e">
        <f>P121*'Externality Factors'!H$17</f>
        <v>#N/A</v>
      </c>
      <c r="Y121" s="33" t="e">
        <f>VLOOKUP(H121,'Emssions Factors'!$F$6:$M$18,2,TRUE)</f>
        <v>#N/A</v>
      </c>
      <c r="Z121" s="33" t="e">
        <f>VLOOKUP(H121,'Emssions Factors'!$F$6:$M$18,3,TRUE)</f>
        <v>#N/A</v>
      </c>
      <c r="AA121" s="33" t="e">
        <f>VLOOKUP(H121,'Emssions Factors'!$F$6:$M$18,4,TRUE)</f>
        <v>#N/A</v>
      </c>
      <c r="AB121" s="33" t="e">
        <f>VLOOKUP(H121,'Emssions Factors'!$F$6:$M$18,5,TRUE)</f>
        <v>#N/A</v>
      </c>
      <c r="AC121" s="33" t="e">
        <f>VLOOKUP(H121,'Emssions Factors'!$F$6:$M$18,6,TRUE)</f>
        <v>#N/A</v>
      </c>
      <c r="AD121" s="33" t="e">
        <f>VLOOKUP(H121,'Emssions Factors'!$F$6:$M$18,7,TRUE)</f>
        <v>#N/A</v>
      </c>
      <c r="AE121" s="33" t="e">
        <f>VLOOKUP(H121,'Emssions Factors'!$F$6:$M$18,8,TRUE)</f>
        <v>#N/A</v>
      </c>
    </row>
    <row r="122" spans="2:3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0"/>
        <v>00</v>
      </c>
      <c r="I122" s="16">
        <f t="shared" si="11"/>
        <v>0</v>
      </c>
      <c r="J122" s="36" t="e">
        <f t="shared" si="12"/>
        <v>#N/A</v>
      </c>
      <c r="K122" s="34" t="e">
        <f t="shared" si="13"/>
        <v>#N/A</v>
      </c>
      <c r="L122" s="34" t="e">
        <f t="shared" si="14"/>
        <v>#N/A</v>
      </c>
      <c r="M122" s="34" t="e">
        <f t="shared" si="15"/>
        <v>#N/A</v>
      </c>
      <c r="N122" s="34" t="e">
        <f t="shared" si="16"/>
        <v>#N/A</v>
      </c>
      <c r="O122" s="34" t="e">
        <f t="shared" si="17"/>
        <v>#N/A</v>
      </c>
      <c r="P122" s="34" t="e">
        <f t="shared" si="18"/>
        <v>#N/A</v>
      </c>
      <c r="Q122" s="37" t="e">
        <f>J122*'Externality Factors'!B$17</f>
        <v>#N/A</v>
      </c>
      <c r="R122" s="37" t="e">
        <f>K122*'Externality Factors'!C$17</f>
        <v>#N/A</v>
      </c>
      <c r="S122" s="37" t="e">
        <f>L122*'Externality Factors'!D$17</f>
        <v>#N/A</v>
      </c>
      <c r="T122" s="37" t="e">
        <f>M122*'Externality Factors'!E$17</f>
        <v>#N/A</v>
      </c>
      <c r="U122" s="37" t="e">
        <f>N122*'Externality Factors'!F$17</f>
        <v>#N/A</v>
      </c>
      <c r="V122" s="37" t="e">
        <f>O122*'Externality Factors'!G$17</f>
        <v>#N/A</v>
      </c>
      <c r="W122" s="37" t="e">
        <f>P122*'Externality Factors'!H$17</f>
        <v>#N/A</v>
      </c>
      <c r="Y122" s="33" t="e">
        <f>VLOOKUP(H122,'Emssions Factors'!$F$6:$M$18,2,TRUE)</f>
        <v>#N/A</v>
      </c>
      <c r="Z122" s="33" t="e">
        <f>VLOOKUP(H122,'Emssions Factors'!$F$6:$M$18,3,TRUE)</f>
        <v>#N/A</v>
      </c>
      <c r="AA122" s="33" t="e">
        <f>VLOOKUP(H122,'Emssions Factors'!$F$6:$M$18,4,TRUE)</f>
        <v>#N/A</v>
      </c>
      <c r="AB122" s="33" t="e">
        <f>VLOOKUP(H122,'Emssions Factors'!$F$6:$M$18,5,TRUE)</f>
        <v>#N/A</v>
      </c>
      <c r="AC122" s="33" t="e">
        <f>VLOOKUP(H122,'Emssions Factors'!$F$6:$M$18,6,TRUE)</f>
        <v>#N/A</v>
      </c>
      <c r="AD122" s="33" t="e">
        <f>VLOOKUP(H122,'Emssions Factors'!$F$6:$M$18,7,TRUE)</f>
        <v>#N/A</v>
      </c>
      <c r="AE122" s="33" t="e">
        <f>VLOOKUP(H122,'Emssions Factors'!$F$6:$M$18,8,TRUE)</f>
        <v>#N/A</v>
      </c>
    </row>
    <row r="123" spans="2:3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0"/>
        <v>00</v>
      </c>
      <c r="I123" s="16">
        <f t="shared" si="11"/>
        <v>0</v>
      </c>
      <c r="J123" s="36" t="e">
        <f t="shared" si="12"/>
        <v>#N/A</v>
      </c>
      <c r="K123" s="34" t="e">
        <f t="shared" si="13"/>
        <v>#N/A</v>
      </c>
      <c r="L123" s="34" t="e">
        <f t="shared" si="14"/>
        <v>#N/A</v>
      </c>
      <c r="M123" s="34" t="e">
        <f t="shared" si="15"/>
        <v>#N/A</v>
      </c>
      <c r="N123" s="34" t="e">
        <f t="shared" si="16"/>
        <v>#N/A</v>
      </c>
      <c r="O123" s="34" t="e">
        <f t="shared" si="17"/>
        <v>#N/A</v>
      </c>
      <c r="P123" s="34" t="e">
        <f t="shared" si="18"/>
        <v>#N/A</v>
      </c>
      <c r="Q123" s="37" t="e">
        <f>J123*'Externality Factors'!B$17</f>
        <v>#N/A</v>
      </c>
      <c r="R123" s="37" t="e">
        <f>K123*'Externality Factors'!C$17</f>
        <v>#N/A</v>
      </c>
      <c r="S123" s="37" t="e">
        <f>L123*'Externality Factors'!D$17</f>
        <v>#N/A</v>
      </c>
      <c r="T123" s="37" t="e">
        <f>M123*'Externality Factors'!E$17</f>
        <v>#N/A</v>
      </c>
      <c r="U123" s="37" t="e">
        <f>N123*'Externality Factors'!F$17</f>
        <v>#N/A</v>
      </c>
      <c r="V123" s="37" t="e">
        <f>O123*'Externality Factors'!G$17</f>
        <v>#N/A</v>
      </c>
      <c r="W123" s="37" t="e">
        <f>P123*'Externality Factors'!H$17</f>
        <v>#N/A</v>
      </c>
      <c r="Y123" s="33" t="e">
        <f>VLOOKUP(H123,'Emssions Factors'!$F$6:$M$18,2,TRUE)</f>
        <v>#N/A</v>
      </c>
      <c r="Z123" s="33" t="e">
        <f>VLOOKUP(H123,'Emssions Factors'!$F$6:$M$18,3,TRUE)</f>
        <v>#N/A</v>
      </c>
      <c r="AA123" s="33" t="e">
        <f>VLOOKUP(H123,'Emssions Factors'!$F$6:$M$18,4,TRUE)</f>
        <v>#N/A</v>
      </c>
      <c r="AB123" s="33" t="e">
        <f>VLOOKUP(H123,'Emssions Factors'!$F$6:$M$18,5,TRUE)</f>
        <v>#N/A</v>
      </c>
      <c r="AC123" s="33" t="e">
        <f>VLOOKUP(H123,'Emssions Factors'!$F$6:$M$18,6,TRUE)</f>
        <v>#N/A</v>
      </c>
      <c r="AD123" s="33" t="e">
        <f>VLOOKUP(H123,'Emssions Factors'!$F$6:$M$18,7,TRUE)</f>
        <v>#N/A</v>
      </c>
      <c r="AE123" s="33" t="e">
        <f>VLOOKUP(H123,'Emssions Factors'!$F$6:$M$18,8,TRUE)</f>
        <v>#N/A</v>
      </c>
    </row>
    <row r="124" spans="2:3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0"/>
        <v>00</v>
      </c>
      <c r="I124" s="16">
        <f t="shared" si="11"/>
        <v>0</v>
      </c>
      <c r="J124" s="36" t="e">
        <f t="shared" si="12"/>
        <v>#N/A</v>
      </c>
      <c r="K124" s="34" t="e">
        <f t="shared" si="13"/>
        <v>#N/A</v>
      </c>
      <c r="L124" s="34" t="e">
        <f t="shared" si="14"/>
        <v>#N/A</v>
      </c>
      <c r="M124" s="34" t="e">
        <f t="shared" si="15"/>
        <v>#N/A</v>
      </c>
      <c r="N124" s="34" t="e">
        <f t="shared" si="16"/>
        <v>#N/A</v>
      </c>
      <c r="O124" s="34" t="e">
        <f t="shared" si="17"/>
        <v>#N/A</v>
      </c>
      <c r="P124" s="34" t="e">
        <f t="shared" si="18"/>
        <v>#N/A</v>
      </c>
      <c r="Q124" s="37" t="e">
        <f>J124*'Externality Factors'!B$17</f>
        <v>#N/A</v>
      </c>
      <c r="R124" s="37" t="e">
        <f>K124*'Externality Factors'!C$17</f>
        <v>#N/A</v>
      </c>
      <c r="S124" s="37" t="e">
        <f>L124*'Externality Factors'!D$17</f>
        <v>#N/A</v>
      </c>
      <c r="T124" s="37" t="e">
        <f>M124*'Externality Factors'!E$17</f>
        <v>#N/A</v>
      </c>
      <c r="U124" s="37" t="e">
        <f>N124*'Externality Factors'!F$17</f>
        <v>#N/A</v>
      </c>
      <c r="V124" s="37" t="e">
        <f>O124*'Externality Factors'!G$17</f>
        <v>#N/A</v>
      </c>
      <c r="W124" s="37" t="e">
        <f>P124*'Externality Factors'!H$17</f>
        <v>#N/A</v>
      </c>
      <c r="Y124" s="33" t="e">
        <f>VLOOKUP(H124,'Emssions Factors'!$F$6:$M$18,2,TRUE)</f>
        <v>#N/A</v>
      </c>
      <c r="Z124" s="33" t="e">
        <f>VLOOKUP(H124,'Emssions Factors'!$F$6:$M$18,3,TRUE)</f>
        <v>#N/A</v>
      </c>
      <c r="AA124" s="33" t="e">
        <f>VLOOKUP(H124,'Emssions Factors'!$F$6:$M$18,4,TRUE)</f>
        <v>#N/A</v>
      </c>
      <c r="AB124" s="33" t="e">
        <f>VLOOKUP(H124,'Emssions Factors'!$F$6:$M$18,5,TRUE)</f>
        <v>#N/A</v>
      </c>
      <c r="AC124" s="33" t="e">
        <f>VLOOKUP(H124,'Emssions Factors'!$F$6:$M$18,6,TRUE)</f>
        <v>#N/A</v>
      </c>
      <c r="AD124" s="33" t="e">
        <f>VLOOKUP(H124,'Emssions Factors'!$F$6:$M$18,7,TRUE)</f>
        <v>#N/A</v>
      </c>
      <c r="AE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0A83-402D-43E0-99B8-6818656B213E}">
  <sheetPr>
    <tabColor theme="0" tint="-0.249977111117893"/>
  </sheetPr>
  <dimension ref="B1:M33"/>
  <sheetViews>
    <sheetView showGridLines="0" zoomScale="70" zoomScaleNormal="70" workbookViewId="0">
      <selection activeCell="H15" sqref="H15"/>
    </sheetView>
  </sheetViews>
  <sheetFormatPr defaultRowHeight="18"/>
  <cols>
    <col min="1" max="1" width="2.1640625" customWidth="1"/>
    <col min="2" max="2" width="10.08203125" customWidth="1"/>
    <col min="6" max="6" width="0" hidden="1" customWidth="1"/>
    <col min="7" max="7" width="14.6640625" customWidth="1"/>
    <col min="8" max="10" width="14.58203125" customWidth="1"/>
    <col min="11" max="11" width="15.58203125" customWidth="1"/>
    <col min="12" max="12" width="15.5" customWidth="1"/>
    <col min="13" max="13" width="16.1640625" customWidth="1"/>
  </cols>
  <sheetData>
    <row r="1" spans="2:13">
      <c r="B1" t="s">
        <v>35</v>
      </c>
    </row>
    <row r="2" spans="2:13">
      <c r="B2" t="s">
        <v>36</v>
      </c>
    </row>
    <row r="5" spans="2:13" s="4" customFormat="1" ht="54">
      <c r="B5" s="29" t="s">
        <v>21</v>
      </c>
      <c r="C5" s="29" t="s">
        <v>15</v>
      </c>
      <c r="D5" s="29" t="s">
        <v>22</v>
      </c>
      <c r="E5" s="29" t="s">
        <v>12</v>
      </c>
      <c r="F5" s="29" t="s">
        <v>23</v>
      </c>
      <c r="G5" s="29" t="s">
        <v>8</v>
      </c>
      <c r="H5" s="29" t="s">
        <v>34</v>
      </c>
      <c r="I5" s="29" t="s">
        <v>16</v>
      </c>
      <c r="J5" s="29" t="s">
        <v>17</v>
      </c>
      <c r="K5" s="29" t="s">
        <v>18</v>
      </c>
      <c r="L5" s="29" t="s">
        <v>19</v>
      </c>
      <c r="M5" s="29" t="s">
        <v>20</v>
      </c>
    </row>
    <row r="6" spans="2:13">
      <c r="B6" s="14">
        <v>1</v>
      </c>
      <c r="C6" s="14" t="s">
        <v>3</v>
      </c>
      <c r="D6" s="14">
        <v>1</v>
      </c>
      <c r="E6" s="14" t="s">
        <v>13</v>
      </c>
      <c r="F6" s="14" t="str">
        <f>B6&amp;D6</f>
        <v>11</v>
      </c>
      <c r="G6" s="43">
        <v>22300</v>
      </c>
      <c r="H6" s="44">
        <v>4460</v>
      </c>
      <c r="I6" s="45">
        <v>12</v>
      </c>
      <c r="J6" s="46">
        <v>0.15498058252427183</v>
      </c>
      <c r="K6" s="26">
        <v>3.162507954728643</v>
      </c>
      <c r="L6" s="47">
        <v>904</v>
      </c>
      <c r="M6" s="47">
        <v>133</v>
      </c>
    </row>
    <row r="7" spans="2:13">
      <c r="B7" s="14">
        <v>1</v>
      </c>
      <c r="C7" s="14" t="s">
        <v>3</v>
      </c>
      <c r="D7" s="14">
        <v>2</v>
      </c>
      <c r="E7" s="14" t="s">
        <v>14</v>
      </c>
      <c r="F7" s="14" t="str">
        <f t="shared" ref="F7:F17" si="0">B7&amp;D7</f>
        <v>12</v>
      </c>
      <c r="G7" s="43">
        <v>44600</v>
      </c>
      <c r="H7" s="48">
        <v>8920</v>
      </c>
      <c r="I7" s="45">
        <v>29.1</v>
      </c>
      <c r="J7" s="46">
        <v>6.4307634832635505E-2</v>
      </c>
      <c r="K7" s="26">
        <v>6.2966492416526707</v>
      </c>
      <c r="L7" s="47">
        <v>904</v>
      </c>
      <c r="M7" s="47">
        <v>233</v>
      </c>
    </row>
    <row r="8" spans="2:13">
      <c r="B8" s="14">
        <v>2</v>
      </c>
      <c r="C8" s="14" t="s">
        <v>2</v>
      </c>
      <c r="D8" s="14">
        <v>1</v>
      </c>
      <c r="E8" s="14" t="s">
        <v>13</v>
      </c>
      <c r="F8" s="14" t="str">
        <f t="shared" si="0"/>
        <v>21</v>
      </c>
      <c r="G8" s="43">
        <v>38000</v>
      </c>
      <c r="H8" s="49">
        <v>7600</v>
      </c>
      <c r="I8" s="50">
        <v>12</v>
      </c>
      <c r="J8" s="46">
        <v>0.15498058252427183</v>
      </c>
      <c r="K8" s="26">
        <v>3.162507954728643</v>
      </c>
      <c r="L8" s="47">
        <v>904</v>
      </c>
      <c r="M8" s="47">
        <v>133</v>
      </c>
    </row>
    <row r="9" spans="2:13">
      <c r="B9" s="14">
        <v>2</v>
      </c>
      <c r="C9" s="14" t="s">
        <v>2</v>
      </c>
      <c r="D9" s="14">
        <v>2</v>
      </c>
      <c r="E9" s="14" t="s">
        <v>14</v>
      </c>
      <c r="F9" s="14" t="str">
        <f t="shared" si="0"/>
        <v>22</v>
      </c>
      <c r="G9" s="43">
        <v>68000</v>
      </c>
      <c r="H9" s="49">
        <v>13600</v>
      </c>
      <c r="I9" s="51">
        <v>29.07</v>
      </c>
      <c r="J9" s="46">
        <v>6.4307634832635505E-2</v>
      </c>
      <c r="K9" s="26">
        <v>6.2966492416526707</v>
      </c>
      <c r="L9" s="47">
        <v>904</v>
      </c>
      <c r="M9" s="47">
        <v>233</v>
      </c>
    </row>
    <row r="10" spans="2:13">
      <c r="B10" s="14">
        <v>3</v>
      </c>
      <c r="C10" s="14" t="s">
        <v>4</v>
      </c>
      <c r="D10" s="14">
        <v>1</v>
      </c>
      <c r="E10" s="14" t="s">
        <v>13</v>
      </c>
      <c r="F10" s="14" t="str">
        <f t="shared" si="0"/>
        <v>31</v>
      </c>
      <c r="G10" s="43">
        <v>44000</v>
      </c>
      <c r="H10" s="49">
        <v>8800</v>
      </c>
      <c r="I10" s="50">
        <v>22.416</v>
      </c>
      <c r="J10" s="46">
        <v>0.1154757281553398</v>
      </c>
      <c r="K10" s="26">
        <v>3.162507954728643</v>
      </c>
      <c r="L10" s="47">
        <v>904</v>
      </c>
      <c r="M10" s="47">
        <v>133</v>
      </c>
    </row>
    <row r="11" spans="2:13">
      <c r="B11" s="14">
        <v>3</v>
      </c>
      <c r="C11" s="14" t="s">
        <v>4</v>
      </c>
      <c r="D11" s="14">
        <v>2</v>
      </c>
      <c r="E11" s="14" t="s">
        <v>14</v>
      </c>
      <c r="F11" s="14" t="str">
        <f t="shared" si="0"/>
        <v>32</v>
      </c>
      <c r="G11" s="43">
        <v>77000</v>
      </c>
      <c r="H11" s="49">
        <v>15400</v>
      </c>
      <c r="I11" s="51">
        <v>57.319579999999995</v>
      </c>
      <c r="J11" s="46">
        <v>4.791549262039508E-2</v>
      </c>
      <c r="K11" s="26">
        <v>6.2966492416526707</v>
      </c>
      <c r="L11" s="47">
        <v>904</v>
      </c>
      <c r="M11" s="47">
        <v>233</v>
      </c>
    </row>
    <row r="12" spans="2:13">
      <c r="B12" s="14">
        <v>4</v>
      </c>
      <c r="C12" s="14" t="s">
        <v>5</v>
      </c>
      <c r="D12" s="14">
        <v>1</v>
      </c>
      <c r="E12" s="14" t="s">
        <v>13</v>
      </c>
      <c r="F12" s="14" t="str">
        <f t="shared" si="0"/>
        <v>41</v>
      </c>
      <c r="G12" s="43">
        <v>53000</v>
      </c>
      <c r="H12" s="49">
        <v>10600</v>
      </c>
      <c r="I12" s="50">
        <v>15.6</v>
      </c>
      <c r="J12" s="46">
        <v>0.16561650485436893</v>
      </c>
      <c r="K12" s="26">
        <v>3.162507954728643</v>
      </c>
      <c r="L12" s="47">
        <v>904</v>
      </c>
      <c r="M12" s="47">
        <v>133</v>
      </c>
    </row>
    <row r="13" spans="2:13">
      <c r="B13" s="14">
        <v>4</v>
      </c>
      <c r="C13" s="14" t="s">
        <v>5</v>
      </c>
      <c r="D13" s="14">
        <v>2</v>
      </c>
      <c r="E13" s="14" t="s">
        <v>14</v>
      </c>
      <c r="F13" s="14" t="str">
        <f t="shared" si="0"/>
        <v>42</v>
      </c>
      <c r="G13" s="43">
        <v>93000</v>
      </c>
      <c r="H13" s="49">
        <v>18600</v>
      </c>
      <c r="I13" s="51">
        <v>37.790999999999997</v>
      </c>
      <c r="J13" s="46">
        <v>6.8720903889777155E-2</v>
      </c>
      <c r="K13" s="26">
        <v>6.2966492416526707</v>
      </c>
      <c r="L13" s="47">
        <v>904</v>
      </c>
      <c r="M13" s="47">
        <v>233</v>
      </c>
    </row>
    <row r="14" spans="2:13">
      <c r="B14" s="14">
        <v>5</v>
      </c>
      <c r="C14" s="14" t="s">
        <v>6</v>
      </c>
      <c r="D14" s="14">
        <v>1</v>
      </c>
      <c r="E14" s="14" t="s">
        <v>13</v>
      </c>
      <c r="F14" s="14" t="str">
        <f t="shared" si="0"/>
        <v>51</v>
      </c>
      <c r="G14" s="43">
        <v>70000</v>
      </c>
      <c r="H14" s="49">
        <v>14000</v>
      </c>
      <c r="I14" s="51">
        <v>6.2730294773247604</v>
      </c>
      <c r="J14" s="46">
        <v>0.10476699029126214</v>
      </c>
      <c r="K14" s="26">
        <v>3.162507954728643</v>
      </c>
      <c r="L14" s="47">
        <v>904</v>
      </c>
      <c r="M14" s="47">
        <v>133</v>
      </c>
    </row>
    <row r="15" spans="2:13">
      <c r="B15" s="14">
        <v>5</v>
      </c>
      <c r="C15" s="14" t="s">
        <v>6</v>
      </c>
      <c r="D15" s="14">
        <v>2</v>
      </c>
      <c r="E15" s="14" t="s">
        <v>14</v>
      </c>
      <c r="F15" s="14" t="str">
        <f t="shared" si="0"/>
        <v>52</v>
      </c>
      <c r="G15" s="43">
        <v>150000</v>
      </c>
      <c r="H15" s="49">
        <v>30000</v>
      </c>
      <c r="I15" s="51">
        <v>22.02146998014857</v>
      </c>
      <c r="J15" s="46">
        <v>7.0887117809013203E-2</v>
      </c>
      <c r="K15" s="26">
        <v>6.2966492416526707</v>
      </c>
      <c r="L15" s="47">
        <v>904</v>
      </c>
      <c r="M15" s="47">
        <v>233</v>
      </c>
    </row>
    <row r="16" spans="2:13">
      <c r="B16" s="14">
        <v>6</v>
      </c>
      <c r="C16" s="14" t="s">
        <v>7</v>
      </c>
      <c r="D16" s="14">
        <v>1</v>
      </c>
      <c r="E16" s="14" t="s">
        <v>13</v>
      </c>
      <c r="F16" s="14" t="str">
        <f t="shared" si="0"/>
        <v>61</v>
      </c>
      <c r="G16" s="43">
        <v>75000</v>
      </c>
      <c r="H16" s="49">
        <v>15000</v>
      </c>
      <c r="I16" s="51">
        <v>5.5647842137558357</v>
      </c>
      <c r="J16" s="46">
        <v>0.10635436893203883</v>
      </c>
      <c r="K16" s="26">
        <v>3.162507954728643</v>
      </c>
      <c r="L16" s="47">
        <v>904</v>
      </c>
      <c r="M16" s="47">
        <v>133</v>
      </c>
    </row>
    <row r="17" spans="2:13">
      <c r="B17" s="14">
        <v>6</v>
      </c>
      <c r="C17" s="14" t="s">
        <v>7</v>
      </c>
      <c r="D17" s="14">
        <v>2</v>
      </c>
      <c r="E17" s="14" t="s">
        <v>14</v>
      </c>
      <c r="F17" s="14" t="str">
        <f t="shared" si="0"/>
        <v>62</v>
      </c>
      <c r="G17" s="43">
        <v>185000</v>
      </c>
      <c r="H17" s="49">
        <v>37000</v>
      </c>
      <c r="I17" s="51">
        <v>19.535174982389858</v>
      </c>
      <c r="J17" s="46">
        <v>8.4131067961165054E-2</v>
      </c>
      <c r="K17" s="26">
        <v>6.2966492416526707</v>
      </c>
      <c r="L17" s="47">
        <v>904</v>
      </c>
      <c r="M17" s="47">
        <v>233</v>
      </c>
    </row>
    <row r="18" spans="2:13">
      <c r="B18" t="s">
        <v>89</v>
      </c>
      <c r="J18" s="5"/>
    </row>
    <row r="19" spans="2:13">
      <c r="B19" t="s">
        <v>90</v>
      </c>
      <c r="H19" s="1"/>
      <c r="I19" s="12"/>
      <c r="J19" s="5"/>
    </row>
    <row r="20" spans="2:13">
      <c r="H20" s="2"/>
      <c r="I20" s="12"/>
    </row>
    <row r="21" spans="2:13">
      <c r="H21" s="3"/>
      <c r="I21" s="12"/>
    </row>
    <row r="22" spans="2:13">
      <c r="H22" s="1"/>
      <c r="I22" s="12"/>
    </row>
    <row r="23" spans="2:13">
      <c r="H23" s="2"/>
      <c r="I23" s="12"/>
    </row>
    <row r="24" spans="2:13">
      <c r="H24" s="3"/>
      <c r="I24" s="12"/>
    </row>
    <row r="25" spans="2:13">
      <c r="H25" s="3"/>
      <c r="I25" s="12"/>
    </row>
    <row r="26" spans="2:13">
      <c r="H26" s="3"/>
      <c r="I26" s="12"/>
    </row>
    <row r="27" spans="2:13">
      <c r="H27" s="3"/>
      <c r="I27" s="12"/>
    </row>
    <row r="28" spans="2:13">
      <c r="H28" s="3"/>
      <c r="I28" s="12"/>
    </row>
    <row r="29" spans="2:13">
      <c r="H29" s="3"/>
      <c r="I29" s="12"/>
    </row>
    <row r="30" spans="2:13">
      <c r="H30" s="3"/>
      <c r="I30" s="12"/>
    </row>
    <row r="31" spans="2:13">
      <c r="H31" s="3"/>
      <c r="I31" s="12"/>
    </row>
    <row r="32" spans="2:13">
      <c r="H32" s="3"/>
      <c r="I32" s="12"/>
    </row>
    <row r="33" spans="8:9">
      <c r="H33" s="3"/>
      <c r="I33" s="12"/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B017-0E8C-4882-8946-9B78235F1249}">
  <sheetPr>
    <tabColor theme="0" tint="-0.249977111117893"/>
  </sheetPr>
  <dimension ref="B1:U72"/>
  <sheetViews>
    <sheetView showGridLines="0" topLeftCell="A4" zoomScale="70" zoomScaleNormal="70" workbookViewId="0">
      <selection activeCell="B26" sqref="B26"/>
    </sheetView>
  </sheetViews>
  <sheetFormatPr defaultRowHeight="18"/>
  <cols>
    <col min="1" max="1" width="4.83203125" customWidth="1"/>
    <col min="2" max="2" width="8.83203125" customWidth="1"/>
    <col min="3" max="3" width="17.25" customWidth="1"/>
    <col min="4" max="4" width="12.1640625" customWidth="1"/>
    <col min="5" max="5" width="12.5" customWidth="1"/>
    <col min="6" max="6" width="11.08203125" hidden="1" customWidth="1"/>
    <col min="7" max="7" width="14.9140625" customWidth="1"/>
    <col min="8" max="13" width="12.58203125" customWidth="1"/>
  </cols>
  <sheetData>
    <row r="1" spans="2:13">
      <c r="B1" t="s">
        <v>35</v>
      </c>
    </row>
    <row r="2" spans="2:13">
      <c r="B2" t="s">
        <v>36</v>
      </c>
    </row>
    <row r="4" spans="2:13">
      <c r="B4" t="s">
        <v>54</v>
      </c>
      <c r="C4" s="23"/>
    </row>
    <row r="5" spans="2:13">
      <c r="B5" s="98" t="s">
        <v>21</v>
      </c>
      <c r="C5" s="98" t="s">
        <v>15</v>
      </c>
      <c r="D5" s="98" t="s">
        <v>22</v>
      </c>
      <c r="E5" s="98" t="s">
        <v>12</v>
      </c>
      <c r="G5" s="30" t="s">
        <v>52</v>
      </c>
      <c r="H5" s="30" t="s">
        <v>39</v>
      </c>
      <c r="I5" s="30" t="s">
        <v>41</v>
      </c>
      <c r="J5" s="30" t="s">
        <v>53</v>
      </c>
      <c r="K5" s="30" t="s">
        <v>42</v>
      </c>
      <c r="L5" s="30" t="s">
        <v>43</v>
      </c>
      <c r="M5" s="30" t="s">
        <v>44</v>
      </c>
    </row>
    <row r="6" spans="2:13">
      <c r="B6" s="98"/>
      <c r="C6" s="98"/>
      <c r="D6" s="98"/>
      <c r="E6" s="98"/>
      <c r="F6" s="55" t="s">
        <v>23</v>
      </c>
      <c r="G6" s="54" t="s">
        <v>61</v>
      </c>
      <c r="H6" s="54" t="s">
        <v>62</v>
      </c>
      <c r="I6" s="54" t="s">
        <v>62</v>
      </c>
      <c r="J6" s="54" t="s">
        <v>62</v>
      </c>
      <c r="K6" s="54" t="s">
        <v>62</v>
      </c>
      <c r="L6" s="54" t="s">
        <v>62</v>
      </c>
      <c r="M6" s="54" t="s">
        <v>62</v>
      </c>
    </row>
    <row r="7" spans="2:13">
      <c r="B7" s="14">
        <v>1</v>
      </c>
      <c r="C7" s="14" t="s">
        <v>3</v>
      </c>
      <c r="D7" s="14">
        <v>1</v>
      </c>
      <c r="E7" s="14" t="s">
        <v>13</v>
      </c>
      <c r="F7" s="14" t="str">
        <f>B7&amp;D7</f>
        <v>11</v>
      </c>
      <c r="G7" s="28">
        <v>1.1142865850530738E-3</v>
      </c>
      <c r="H7" s="28">
        <v>1.8114278210833033E-3</v>
      </c>
      <c r="I7" s="28">
        <v>4.3766178688105201E-4</v>
      </c>
      <c r="J7" s="28">
        <v>9.9208017983194919E-5</v>
      </c>
      <c r="K7" s="28">
        <v>1.736140314705911E-5</v>
      </c>
      <c r="L7" s="28">
        <v>1.0239684713265473E-4</v>
      </c>
      <c r="M7" s="28">
        <v>1.2630789482206579E-5</v>
      </c>
    </row>
    <row r="8" spans="2:13">
      <c r="B8" s="14">
        <v>1</v>
      </c>
      <c r="C8" s="14" t="s">
        <v>3</v>
      </c>
      <c r="D8" s="14">
        <v>2</v>
      </c>
      <c r="E8" s="14" t="s">
        <v>14</v>
      </c>
      <c r="F8" s="14" t="str">
        <f t="shared" ref="F8:F18" si="0">B8&amp;D8</f>
        <v>12</v>
      </c>
      <c r="G8" s="28">
        <v>4.795627032713937E-4</v>
      </c>
      <c r="H8" s="28">
        <v>0</v>
      </c>
      <c r="I8" s="28">
        <v>0</v>
      </c>
      <c r="J8" s="28">
        <v>8.1846614836135796E-5</v>
      </c>
      <c r="K8" s="28">
        <v>9.9208017983194923E-6</v>
      </c>
      <c r="L8" s="28">
        <v>0</v>
      </c>
      <c r="M8" s="28">
        <v>0</v>
      </c>
    </row>
    <row r="9" spans="2:13">
      <c r="B9" s="14">
        <v>2</v>
      </c>
      <c r="C9" s="14" t="s">
        <v>2</v>
      </c>
      <c r="D9" s="14">
        <v>1</v>
      </c>
      <c r="E9" s="14" t="s">
        <v>13</v>
      </c>
      <c r="F9" s="14" t="str">
        <f t="shared" si="0"/>
        <v>21</v>
      </c>
      <c r="G9" s="28">
        <v>1.1142865850530738E-3</v>
      </c>
      <c r="H9" s="28">
        <v>1.8114278210833033E-3</v>
      </c>
      <c r="I9" s="28">
        <v>4.3766178688105201E-4</v>
      </c>
      <c r="J9" s="28">
        <v>9.9208017983194919E-5</v>
      </c>
      <c r="K9" s="28">
        <v>1.736140314705911E-5</v>
      </c>
      <c r="L9" s="28">
        <v>1.0239684713265473E-4</v>
      </c>
      <c r="M9" s="28">
        <v>1.2630789482206579E-5</v>
      </c>
    </row>
    <row r="10" spans="2:13">
      <c r="B10" s="14">
        <v>2</v>
      </c>
      <c r="C10" s="14" t="s">
        <v>2</v>
      </c>
      <c r="D10" s="14">
        <v>2</v>
      </c>
      <c r="E10" s="14" t="s">
        <v>14</v>
      </c>
      <c r="F10" s="14" t="str">
        <f t="shared" si="0"/>
        <v>22</v>
      </c>
      <c r="G10" s="28">
        <v>4.795627032713937E-4</v>
      </c>
      <c r="H10" s="28">
        <v>0</v>
      </c>
      <c r="I10" s="28">
        <v>0</v>
      </c>
      <c r="J10" s="28">
        <v>8.1846614836135796E-5</v>
      </c>
      <c r="K10" s="28">
        <v>9.9208017983194923E-6</v>
      </c>
      <c r="L10" s="28">
        <v>0</v>
      </c>
      <c r="M10" s="28">
        <v>0</v>
      </c>
    </row>
    <row r="11" spans="2:13">
      <c r="B11" s="14">
        <v>3</v>
      </c>
      <c r="C11" s="14" t="s">
        <v>4</v>
      </c>
      <c r="D11" s="14">
        <v>1</v>
      </c>
      <c r="E11" s="14" t="s">
        <v>13</v>
      </c>
      <c r="F11" s="14" t="str">
        <f t="shared" si="0"/>
        <v>31</v>
      </c>
      <c r="G11" s="28">
        <v>8.5385945214794907E-4</v>
      </c>
      <c r="H11" s="28">
        <v>2.0126975789814482E-3</v>
      </c>
      <c r="I11" s="28">
        <v>4.8629087431228008E-4</v>
      </c>
      <c r="J11" s="28">
        <v>1.1023113109243879E-4</v>
      </c>
      <c r="K11" s="28">
        <v>1.9290447941176789E-5</v>
      </c>
      <c r="L11" s="28">
        <v>1.137742745918386E-4</v>
      </c>
      <c r="M11" s="28">
        <v>9.6787658867483372E-6</v>
      </c>
    </row>
    <row r="12" spans="2:13">
      <c r="B12" s="14">
        <v>3</v>
      </c>
      <c r="C12" s="14" t="s">
        <v>4</v>
      </c>
      <c r="D12" s="14">
        <v>2</v>
      </c>
      <c r="E12" s="14" t="s">
        <v>14</v>
      </c>
      <c r="F12" s="14" t="str">
        <f t="shared" si="0"/>
        <v>32</v>
      </c>
      <c r="G12" s="28">
        <v>4.5672638480873009E-4</v>
      </c>
      <c r="H12" s="28">
        <v>1.5926261791286582E-12</v>
      </c>
      <c r="I12" s="28">
        <v>1.5926261791286582E-12</v>
      </c>
      <c r="J12" s="28">
        <v>7.7949158434030715E-5</v>
      </c>
      <c r="K12" s="28">
        <v>9.4483842400691531E-6</v>
      </c>
      <c r="L12" s="28">
        <v>1.5926261791286582E-12</v>
      </c>
      <c r="M12" s="28">
        <v>1.5926261791286582E-12</v>
      </c>
    </row>
    <row r="13" spans="2:13">
      <c r="B13" s="14">
        <v>4</v>
      </c>
      <c r="C13" s="14" t="s">
        <v>5</v>
      </c>
      <c r="D13" s="14">
        <v>1</v>
      </c>
      <c r="E13" s="14" t="s">
        <v>13</v>
      </c>
      <c r="F13" s="14" t="str">
        <f t="shared" si="0"/>
        <v>41</v>
      </c>
      <c r="G13" s="28">
        <v>8.1116647954055157E-4</v>
      </c>
      <c r="H13" s="28">
        <v>1.9120627000323758E-3</v>
      </c>
      <c r="I13" s="28">
        <v>4.6197633059666605E-4</v>
      </c>
      <c r="J13" s="28">
        <v>1.0471957453781684E-4</v>
      </c>
      <c r="K13" s="28">
        <v>1.8325925544117948E-5</v>
      </c>
      <c r="L13" s="28">
        <v>1.0808556086224667E-4</v>
      </c>
      <c r="M13" s="28">
        <v>9.1948275924109192E-6</v>
      </c>
    </row>
    <row r="14" spans="2:13">
      <c r="B14" s="14">
        <v>4</v>
      </c>
      <c r="C14" s="14" t="s">
        <v>5</v>
      </c>
      <c r="D14" s="14">
        <v>2</v>
      </c>
      <c r="E14" s="14" t="s">
        <v>14</v>
      </c>
      <c r="F14" s="14" t="str">
        <f t="shared" si="0"/>
        <v>42</v>
      </c>
      <c r="G14" s="28">
        <v>4.338900651988514E-4</v>
      </c>
      <c r="H14" s="28">
        <v>7.1867256333180692E-13</v>
      </c>
      <c r="I14" s="28">
        <v>7.1867256333180692E-13</v>
      </c>
      <c r="J14" s="28">
        <v>7.4051699790520859E-5</v>
      </c>
      <c r="K14" s="28">
        <v>8.9759642425329631E-6</v>
      </c>
      <c r="L14" s="28">
        <v>7.1867256333180692E-13</v>
      </c>
      <c r="M14" s="28">
        <v>7.1867256333180692E-13</v>
      </c>
    </row>
    <row r="15" spans="2:13">
      <c r="B15" s="14">
        <v>5</v>
      </c>
      <c r="C15" s="14" t="s">
        <v>6</v>
      </c>
      <c r="D15" s="14">
        <v>1</v>
      </c>
      <c r="E15" s="14" t="s">
        <v>13</v>
      </c>
      <c r="F15" s="14" t="str">
        <f t="shared" si="0"/>
        <v>51</v>
      </c>
      <c r="G15" s="28">
        <v>7.7060815556352397E-4</v>
      </c>
      <c r="H15" s="28">
        <v>1.8164595650307571E-3</v>
      </c>
      <c r="I15" s="28">
        <v>4.3887751406683278E-4</v>
      </c>
      <c r="J15" s="28">
        <v>9.9483595810925996E-5</v>
      </c>
      <c r="K15" s="28">
        <v>1.7409629266912051E-5</v>
      </c>
      <c r="L15" s="28">
        <v>1.0268128281913434E-4</v>
      </c>
      <c r="M15" s="28">
        <v>8.7350862127903724E-6</v>
      </c>
    </row>
    <row r="16" spans="2:13">
      <c r="B16" s="14">
        <v>5</v>
      </c>
      <c r="C16" s="14" t="s">
        <v>6</v>
      </c>
      <c r="D16" s="14">
        <v>2</v>
      </c>
      <c r="E16" s="14" t="s">
        <v>14</v>
      </c>
      <c r="F16" s="14" t="str">
        <f t="shared" si="0"/>
        <v>52</v>
      </c>
      <c r="G16" s="28">
        <v>4.1219556177219812E-4</v>
      </c>
      <c r="H16" s="28">
        <v>3.243009942034778E-13</v>
      </c>
      <c r="I16" s="28">
        <v>3.243009942034778E-13</v>
      </c>
      <c r="J16" s="28">
        <v>7.0349114475278812E-5</v>
      </c>
      <c r="K16" s="28">
        <v>8.5271656759346699E-6</v>
      </c>
      <c r="L16" s="28">
        <v>3.243009942034778E-13</v>
      </c>
      <c r="M16" s="28">
        <v>3.243009942034778E-13</v>
      </c>
    </row>
    <row r="17" spans="2:21">
      <c r="B17" s="14">
        <v>6</v>
      </c>
      <c r="C17" s="14" t="s">
        <v>7</v>
      </c>
      <c r="D17" s="14">
        <v>1</v>
      </c>
      <c r="E17" s="14" t="s">
        <v>13</v>
      </c>
      <c r="F17" s="14" t="str">
        <f t="shared" si="0"/>
        <v>61</v>
      </c>
      <c r="G17" s="28">
        <v>6.9354734000717159E-4</v>
      </c>
      <c r="H17" s="28">
        <v>1.6101580631851583E-3</v>
      </c>
      <c r="I17" s="28">
        <v>3.8903269944982405E-4</v>
      </c>
      <c r="J17" s="28">
        <v>8.8184904873951032E-5</v>
      </c>
      <c r="K17" s="28">
        <v>1.5432358352941431E-5</v>
      </c>
      <c r="L17" s="28">
        <v>9.1019419673470879E-5</v>
      </c>
      <c r="M17" s="28">
        <v>8.6364372527908222E-6</v>
      </c>
    </row>
    <row r="18" spans="2:21">
      <c r="B18" s="14">
        <v>6</v>
      </c>
      <c r="C18" s="14" t="s">
        <v>7</v>
      </c>
      <c r="D18" s="14">
        <v>2</v>
      </c>
      <c r="E18" s="14" t="s">
        <v>14</v>
      </c>
      <c r="F18" s="14" t="str">
        <f t="shared" si="0"/>
        <v>62</v>
      </c>
      <c r="G18" s="28">
        <v>3.2790612189497002E-4</v>
      </c>
      <c r="H18" s="28">
        <v>0</v>
      </c>
      <c r="I18" s="28">
        <v>0</v>
      </c>
      <c r="J18" s="28">
        <v>7.2752546521009598E-5</v>
      </c>
      <c r="K18" s="28">
        <v>8.8184904873951039E-6</v>
      </c>
      <c r="L18" s="28">
        <v>0</v>
      </c>
      <c r="M18" s="28">
        <v>0</v>
      </c>
    </row>
    <row r="19" spans="2:21">
      <c r="B19" t="s">
        <v>90</v>
      </c>
      <c r="C19" s="52"/>
      <c r="D19" s="52"/>
      <c r="E19" s="52"/>
      <c r="F19" s="52"/>
      <c r="G19" s="53"/>
      <c r="H19" s="53"/>
      <c r="I19" s="53"/>
      <c r="J19" s="53"/>
      <c r="K19" s="53"/>
      <c r="L19" s="53"/>
      <c r="M19" s="53"/>
    </row>
    <row r="20" spans="2:21">
      <c r="B20" s="52"/>
      <c r="C20" s="52"/>
      <c r="D20" s="52"/>
      <c r="E20" s="52"/>
      <c r="F20" s="52"/>
      <c r="G20" s="53"/>
      <c r="H20" s="53"/>
      <c r="I20" s="53"/>
      <c r="J20" s="53"/>
      <c r="K20" s="53"/>
      <c r="L20" s="53"/>
      <c r="M20" s="53"/>
    </row>
    <row r="21" spans="2:21"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</row>
    <row r="22" spans="2:21"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</row>
    <row r="23" spans="2:21">
      <c r="B23" s="23"/>
      <c r="C23" s="23"/>
    </row>
    <row r="24" spans="2:21">
      <c r="B24" s="23" t="s">
        <v>63</v>
      </c>
      <c r="C24" s="23"/>
      <c r="G24" t="s">
        <v>51</v>
      </c>
      <c r="H24">
        <v>24000</v>
      </c>
    </row>
    <row r="25" spans="2:21">
      <c r="B25" s="24" t="s">
        <v>55</v>
      </c>
      <c r="C25" s="24" t="s">
        <v>56</v>
      </c>
      <c r="D25" s="25" t="s">
        <v>13</v>
      </c>
      <c r="E25" s="25" t="s">
        <v>10</v>
      </c>
      <c r="I25" t="s">
        <v>9</v>
      </c>
      <c r="J25" t="s">
        <v>50</v>
      </c>
    </row>
    <row r="26" spans="2:21">
      <c r="B26" s="14" t="s">
        <v>52</v>
      </c>
      <c r="C26" s="14" t="s">
        <v>61</v>
      </c>
      <c r="D26" s="22">
        <f t="shared" ref="D26:E32" si="1">I26/$H$24</f>
        <v>1.1142865850530738E-3</v>
      </c>
      <c r="E26" s="22">
        <f t="shared" si="1"/>
        <v>4.795627032713937E-4</v>
      </c>
      <c r="G26" t="s">
        <v>49</v>
      </c>
      <c r="H26" t="s">
        <v>52</v>
      </c>
      <c r="I26" s="19">
        <v>26.742878041273773</v>
      </c>
      <c r="J26" s="19">
        <v>11.509504878513448</v>
      </c>
      <c r="L26">
        <v>1.1142865850530738E-3</v>
      </c>
      <c r="M26">
        <v>4.795627032713937E-4</v>
      </c>
      <c r="N26">
        <v>8.5385945214794907E-4</v>
      </c>
      <c r="O26">
        <v>4.5672638480873009E-4</v>
      </c>
      <c r="P26">
        <v>8.1116647954055157E-4</v>
      </c>
      <c r="Q26">
        <v>4.338900651988514E-4</v>
      </c>
      <c r="R26">
        <v>7.7060815556352397E-4</v>
      </c>
      <c r="S26">
        <v>4.1219556177219812E-4</v>
      </c>
      <c r="T26">
        <v>6.9354734000717159E-4</v>
      </c>
      <c r="U26">
        <v>3.2790612189497002E-4</v>
      </c>
    </row>
    <row r="27" spans="2:21">
      <c r="B27" s="14" t="s">
        <v>39</v>
      </c>
      <c r="C27" s="14" t="s">
        <v>62</v>
      </c>
      <c r="D27" s="22">
        <f t="shared" si="1"/>
        <v>1.8114278210833033E-3</v>
      </c>
      <c r="E27" s="22">
        <f t="shared" si="1"/>
        <v>0</v>
      </c>
      <c r="G27" t="s">
        <v>48</v>
      </c>
      <c r="H27" t="s">
        <v>39</v>
      </c>
      <c r="I27" s="20">
        <v>43.474267705999281</v>
      </c>
      <c r="J27" s="19">
        <v>0</v>
      </c>
      <c r="L27">
        <v>1.8114278210833033E-3</v>
      </c>
      <c r="M27">
        <v>0</v>
      </c>
      <c r="N27">
        <v>2.0126975789814482E-3</v>
      </c>
      <c r="O27">
        <v>1.5926261791286582E-12</v>
      </c>
      <c r="P27">
        <v>1.9120627000323758E-3</v>
      </c>
      <c r="Q27">
        <v>7.1867256333180692E-13</v>
      </c>
      <c r="R27">
        <v>1.8164595650307571E-3</v>
      </c>
      <c r="S27">
        <v>3.243009942034778E-13</v>
      </c>
      <c r="T27">
        <v>1.6101580631851583E-3</v>
      </c>
      <c r="U27">
        <v>0</v>
      </c>
    </row>
    <row r="28" spans="2:21">
      <c r="B28" s="14" t="s">
        <v>41</v>
      </c>
      <c r="C28" s="14" t="s">
        <v>62</v>
      </c>
      <c r="D28" s="22">
        <f t="shared" si="1"/>
        <v>4.3766178688105201E-4</v>
      </c>
      <c r="E28" s="22">
        <f t="shared" si="1"/>
        <v>0</v>
      </c>
      <c r="H28" t="s">
        <v>41</v>
      </c>
      <c r="I28" s="20">
        <v>10.503882885145249</v>
      </c>
      <c r="J28" s="19">
        <v>0</v>
      </c>
      <c r="L28">
        <v>4.3766178688105201E-4</v>
      </c>
      <c r="M28">
        <v>0</v>
      </c>
      <c r="N28">
        <v>4.8629087431228008E-4</v>
      </c>
      <c r="O28">
        <v>1.5926261791286582E-12</v>
      </c>
      <c r="P28">
        <v>4.6197633059666605E-4</v>
      </c>
      <c r="Q28">
        <v>7.1867256333180692E-13</v>
      </c>
      <c r="R28">
        <v>4.3887751406683278E-4</v>
      </c>
      <c r="S28">
        <v>3.243009942034778E-13</v>
      </c>
      <c r="T28">
        <v>3.8903269944982405E-4</v>
      </c>
      <c r="U28">
        <v>0</v>
      </c>
    </row>
    <row r="29" spans="2:21">
      <c r="B29" s="14" t="s">
        <v>53</v>
      </c>
      <c r="C29" s="14" t="s">
        <v>62</v>
      </c>
      <c r="D29" s="22">
        <f t="shared" si="1"/>
        <v>9.9208017983194919E-5</v>
      </c>
      <c r="E29" s="22">
        <f t="shared" si="1"/>
        <v>8.1846614836135796E-5</v>
      </c>
      <c r="H29" t="s">
        <v>53</v>
      </c>
      <c r="I29" s="20">
        <v>2.3809924315966779</v>
      </c>
      <c r="J29" s="19">
        <v>1.964318756067259</v>
      </c>
      <c r="L29">
        <v>9.9208017983194919E-5</v>
      </c>
      <c r="M29">
        <v>8.1846614836135796E-5</v>
      </c>
      <c r="N29">
        <v>1.1023113109243879E-4</v>
      </c>
      <c r="O29">
        <v>7.7949158434030715E-5</v>
      </c>
      <c r="P29">
        <v>1.0471957453781684E-4</v>
      </c>
      <c r="Q29">
        <v>7.4051699790520859E-5</v>
      </c>
      <c r="R29">
        <v>9.9483595810925996E-5</v>
      </c>
      <c r="S29">
        <v>7.0349114475278812E-5</v>
      </c>
      <c r="T29">
        <v>8.8184904873951032E-5</v>
      </c>
      <c r="U29">
        <v>7.2752546521009598E-5</v>
      </c>
    </row>
    <row r="30" spans="2:21">
      <c r="B30" s="14" t="s">
        <v>42</v>
      </c>
      <c r="C30" s="14" t="s">
        <v>62</v>
      </c>
      <c r="D30" s="22">
        <f t="shared" si="1"/>
        <v>1.736140314705911E-5</v>
      </c>
      <c r="E30" s="22">
        <f t="shared" si="1"/>
        <v>9.9208017983194923E-6</v>
      </c>
      <c r="H30" t="s">
        <v>42</v>
      </c>
      <c r="I30" s="20">
        <v>0.41667367552941864</v>
      </c>
      <c r="J30" s="19">
        <v>0.23809924315966779</v>
      </c>
      <c r="L30">
        <v>1.736140314705911E-5</v>
      </c>
      <c r="M30">
        <v>9.9208017983194923E-6</v>
      </c>
      <c r="N30">
        <v>1.9290447941176789E-5</v>
      </c>
      <c r="O30">
        <v>9.4483842400691531E-6</v>
      </c>
      <c r="P30">
        <v>1.8325925544117948E-5</v>
      </c>
      <c r="Q30">
        <v>8.9759642425329631E-6</v>
      </c>
      <c r="R30">
        <v>1.7409629266912051E-5</v>
      </c>
      <c r="S30">
        <v>8.5271656759346699E-6</v>
      </c>
      <c r="T30">
        <v>1.5432358352941431E-5</v>
      </c>
      <c r="U30">
        <v>8.8184904873951039E-6</v>
      </c>
    </row>
    <row r="31" spans="2:21">
      <c r="B31" s="14" t="s">
        <v>43</v>
      </c>
      <c r="C31" s="14" t="s">
        <v>62</v>
      </c>
      <c r="D31" s="22">
        <f t="shared" si="1"/>
        <v>1.0239684713265473E-4</v>
      </c>
      <c r="E31" s="22">
        <f t="shared" si="1"/>
        <v>0</v>
      </c>
      <c r="H31" t="s">
        <v>43</v>
      </c>
      <c r="I31" s="20">
        <v>2.4575243311837136</v>
      </c>
      <c r="J31" s="19">
        <v>0</v>
      </c>
      <c r="L31">
        <v>1.0239684713265473E-4</v>
      </c>
      <c r="M31">
        <v>0</v>
      </c>
      <c r="N31">
        <v>1.137742745918386E-4</v>
      </c>
      <c r="O31">
        <v>1.5926261791286582E-12</v>
      </c>
      <c r="P31">
        <v>1.0808556086224667E-4</v>
      </c>
      <c r="Q31">
        <v>7.1867256333180692E-13</v>
      </c>
      <c r="R31">
        <v>1.0268128281913434E-4</v>
      </c>
      <c r="S31">
        <v>3.243009942034778E-13</v>
      </c>
      <c r="T31">
        <v>9.1019419673470879E-5</v>
      </c>
      <c r="U31">
        <v>0</v>
      </c>
    </row>
    <row r="32" spans="2:21">
      <c r="B32" s="14" t="s">
        <v>44</v>
      </c>
      <c r="C32" s="14" t="s">
        <v>62</v>
      </c>
      <c r="D32" s="22">
        <f t="shared" si="1"/>
        <v>1.2630789482206579E-5</v>
      </c>
      <c r="E32" s="22">
        <f t="shared" si="1"/>
        <v>0</v>
      </c>
      <c r="H32" t="s">
        <v>44</v>
      </c>
      <c r="I32" s="21">
        <v>0.3031389475729579</v>
      </c>
      <c r="J32" s="19">
        <v>0</v>
      </c>
      <c r="L32">
        <v>1.2630789482206579E-5</v>
      </c>
      <c r="M32">
        <v>0</v>
      </c>
      <c r="N32">
        <v>9.6787658867483372E-6</v>
      </c>
      <c r="O32">
        <v>1.5926261791286582E-12</v>
      </c>
      <c r="P32">
        <v>9.1948275924109192E-6</v>
      </c>
      <c r="Q32">
        <v>7.1867256333180692E-13</v>
      </c>
      <c r="R32">
        <v>8.7350862127903724E-6</v>
      </c>
      <c r="S32">
        <v>3.243009942034778E-13</v>
      </c>
      <c r="T32">
        <v>8.6364372527908222E-6</v>
      </c>
      <c r="U32">
        <v>0</v>
      </c>
    </row>
    <row r="34" spans="2:10">
      <c r="B34" s="23" t="s">
        <v>64</v>
      </c>
      <c r="C34" s="23"/>
      <c r="G34" t="s">
        <v>51</v>
      </c>
      <c r="H34">
        <v>24000</v>
      </c>
    </row>
    <row r="35" spans="2:10">
      <c r="B35" s="24" t="s">
        <v>55</v>
      </c>
      <c r="C35" s="24" t="s">
        <v>56</v>
      </c>
      <c r="D35" s="25" t="s">
        <v>13</v>
      </c>
      <c r="E35" s="25" t="s">
        <v>10</v>
      </c>
      <c r="I35" t="s">
        <v>9</v>
      </c>
      <c r="J35" t="s">
        <v>50</v>
      </c>
    </row>
    <row r="36" spans="2:10">
      <c r="B36" s="14" t="s">
        <v>52</v>
      </c>
      <c r="C36" s="14" t="s">
        <v>61</v>
      </c>
      <c r="D36" s="22">
        <f t="shared" ref="D36:E42" si="2">I36/$H$24</f>
        <v>8.5385945214794907E-4</v>
      </c>
      <c r="E36" s="22">
        <f t="shared" ca="1" si="2"/>
        <v>4.5672638406799406E-4</v>
      </c>
      <c r="G36" t="s">
        <v>49</v>
      </c>
      <c r="H36" t="s">
        <v>52</v>
      </c>
      <c r="I36" s="19">
        <v>20.492626851550778</v>
      </c>
      <c r="J36" s="19">
        <f ca="1">(J26+J46)/2</f>
        <v>10.961433217631857</v>
      </c>
    </row>
    <row r="37" spans="2:10">
      <c r="B37" s="14" t="s">
        <v>39</v>
      </c>
      <c r="C37" s="14" t="s">
        <v>62</v>
      </c>
      <c r="D37" s="22">
        <f t="shared" si="2"/>
        <v>2.0126975789814482E-3</v>
      </c>
      <c r="E37" s="22">
        <f t="shared" ca="1" si="2"/>
        <v>5.7475725878218751E-181</v>
      </c>
      <c r="G37" t="s">
        <v>48</v>
      </c>
      <c r="H37" t="s">
        <v>39</v>
      </c>
      <c r="I37" s="20">
        <v>48.304741895554756</v>
      </c>
      <c r="J37" s="19">
        <f t="shared" ref="J37:J42" ca="1" si="3">(J27+J47)/2</f>
        <v>6.5522327501169377E-177</v>
      </c>
    </row>
    <row r="38" spans="2:10">
      <c r="B38" s="14" t="s">
        <v>41</v>
      </c>
      <c r="C38" s="14" t="s">
        <v>62</v>
      </c>
      <c r="D38" s="22">
        <f t="shared" si="2"/>
        <v>4.8629087431228008E-4</v>
      </c>
      <c r="E38" s="22">
        <f t="shared" ca="1" si="2"/>
        <v>5.7475725878218751E-181</v>
      </c>
      <c r="H38" t="s">
        <v>41</v>
      </c>
      <c r="I38" s="20">
        <v>11.670980983494722</v>
      </c>
      <c r="J38" s="19">
        <f t="shared" ca="1" si="3"/>
        <v>6.5522327501169377E-177</v>
      </c>
    </row>
    <row r="39" spans="2:10">
      <c r="B39" s="14" t="s">
        <v>53</v>
      </c>
      <c r="C39" s="14" t="s">
        <v>62</v>
      </c>
      <c r="D39" s="22">
        <f t="shared" si="2"/>
        <v>1.1023113109243879E-4</v>
      </c>
      <c r="E39" s="22">
        <f t="shared" ca="1" si="2"/>
        <v>7.7949156986795994E-5</v>
      </c>
      <c r="H39" t="s">
        <v>53</v>
      </c>
      <c r="I39" s="20">
        <v>2.6455471462185312</v>
      </c>
      <c r="J39" s="19">
        <f t="shared" ca="1" si="3"/>
        <v>1.8707797676831039</v>
      </c>
    </row>
    <row r="40" spans="2:10">
      <c r="B40" s="14" t="s">
        <v>42</v>
      </c>
      <c r="C40" s="14" t="s">
        <v>62</v>
      </c>
      <c r="D40" s="22">
        <f t="shared" si="2"/>
        <v>1.9290447941176789E-5</v>
      </c>
      <c r="E40" s="22">
        <f t="shared" ca="1" si="2"/>
        <v>9.4483826650661839E-6</v>
      </c>
      <c r="H40" t="s">
        <v>42</v>
      </c>
      <c r="I40" s="20">
        <v>0.46297075058824294</v>
      </c>
      <c r="J40" s="19">
        <f t="shared" ca="1" si="3"/>
        <v>0.2267611839615884</v>
      </c>
    </row>
    <row r="41" spans="2:10">
      <c r="B41" s="14" t="s">
        <v>43</v>
      </c>
      <c r="C41" s="14" t="s">
        <v>62</v>
      </c>
      <c r="D41" s="22">
        <f t="shared" si="2"/>
        <v>1.137742745918386E-4</v>
      </c>
      <c r="E41" s="22">
        <f t="shared" ca="1" si="2"/>
        <v>5.7475725878218751E-181</v>
      </c>
      <c r="H41" t="s">
        <v>43</v>
      </c>
      <c r="I41" s="20">
        <v>2.7305825902041265</v>
      </c>
      <c r="J41" s="19">
        <f t="shared" ca="1" si="3"/>
        <v>6.5522327501169377E-177</v>
      </c>
    </row>
    <row r="42" spans="2:10">
      <c r="B42" s="14" t="s">
        <v>44</v>
      </c>
      <c r="C42" s="14" t="s">
        <v>62</v>
      </c>
      <c r="D42" s="22">
        <f t="shared" si="2"/>
        <v>9.6787658867483372E-6</v>
      </c>
      <c r="E42" s="22">
        <f t="shared" ca="1" si="2"/>
        <v>5.7475725878218751E-181</v>
      </c>
      <c r="H42" t="s">
        <v>44</v>
      </c>
      <c r="I42" s="21">
        <v>0.23229038128196008</v>
      </c>
      <c r="J42" s="19">
        <f t="shared" ca="1" si="3"/>
        <v>6.5522327501169377E-177</v>
      </c>
    </row>
    <row r="44" spans="2:10">
      <c r="B44" s="23" t="s">
        <v>57</v>
      </c>
      <c r="C44" s="23"/>
      <c r="G44" t="s">
        <v>51</v>
      </c>
      <c r="H44">
        <v>24000</v>
      </c>
    </row>
    <row r="45" spans="2:10">
      <c r="B45" s="24" t="s">
        <v>55</v>
      </c>
      <c r="C45" s="24" t="s">
        <v>56</v>
      </c>
      <c r="D45" s="25" t="s">
        <v>13</v>
      </c>
      <c r="E45" s="25" t="s">
        <v>10</v>
      </c>
      <c r="I45" t="s">
        <v>9</v>
      </c>
      <c r="J45" t="s">
        <v>50</v>
      </c>
    </row>
    <row r="46" spans="2:10">
      <c r="B46" s="14" t="s">
        <v>52</v>
      </c>
      <c r="C46" s="14" t="s">
        <v>61</v>
      </c>
      <c r="D46" s="22">
        <f t="shared" ref="D46:E52" si="4">I46/$H$24</f>
        <v>8.1116647954055157E-4</v>
      </c>
      <c r="E46" s="22">
        <f t="shared" ca="1" si="4"/>
        <v>4.3389006486459431E-4</v>
      </c>
      <c r="G46" t="s">
        <v>49</v>
      </c>
      <c r="H46" t="s">
        <v>52</v>
      </c>
      <c r="I46" s="19">
        <f>I36*0.95</f>
        <v>19.467995508973239</v>
      </c>
      <c r="J46" s="19">
        <f t="shared" ref="J46:J52" ca="1" si="5">J36*0.95</f>
        <v>10.413361556750264</v>
      </c>
    </row>
    <row r="47" spans="2:10">
      <c r="B47" s="14" t="s">
        <v>39</v>
      </c>
      <c r="C47" s="14" t="s">
        <v>62</v>
      </c>
      <c r="D47" s="22">
        <f t="shared" si="4"/>
        <v>1.9120627000323758E-3</v>
      </c>
      <c r="E47" s="22">
        <f t="shared" ca="1" si="4"/>
        <v>5.4601939584307812E-181</v>
      </c>
      <c r="G47" t="s">
        <v>48</v>
      </c>
      <c r="H47" t="s">
        <v>39</v>
      </c>
      <c r="I47" s="19">
        <f t="shared" ref="I47:I52" si="6">I37*0.95</f>
        <v>45.889504800777019</v>
      </c>
      <c r="J47" s="19">
        <f t="shared" ca="1" si="5"/>
        <v>6.2246211126110906E-177</v>
      </c>
    </row>
    <row r="48" spans="2:10">
      <c r="B48" s="14" t="s">
        <v>41</v>
      </c>
      <c r="C48" s="14" t="s">
        <v>62</v>
      </c>
      <c r="D48" s="22">
        <f t="shared" si="4"/>
        <v>4.6197633059666605E-4</v>
      </c>
      <c r="E48" s="22">
        <f t="shared" ca="1" si="4"/>
        <v>5.4601939584307812E-181</v>
      </c>
      <c r="H48" t="s">
        <v>41</v>
      </c>
      <c r="I48" s="19">
        <f t="shared" si="6"/>
        <v>11.087431934319985</v>
      </c>
      <c r="J48" s="19">
        <f t="shared" ca="1" si="5"/>
        <v>6.2246211126110906E-177</v>
      </c>
    </row>
    <row r="49" spans="2:10">
      <c r="B49" s="14" t="s">
        <v>53</v>
      </c>
      <c r="C49" s="14" t="s">
        <v>62</v>
      </c>
      <c r="D49" s="22">
        <f t="shared" si="4"/>
        <v>1.0471957453781684E-4</v>
      </c>
      <c r="E49" s="22">
        <f t="shared" ca="1" si="4"/>
        <v>7.4051699137456193E-5</v>
      </c>
      <c r="H49" t="s">
        <v>53</v>
      </c>
      <c r="I49" s="19">
        <f t="shared" si="6"/>
        <v>2.5132697889076043</v>
      </c>
      <c r="J49" s="19">
        <f t="shared" ca="1" si="5"/>
        <v>1.7772407792989486</v>
      </c>
    </row>
    <row r="50" spans="2:10">
      <c r="B50" s="14" t="s">
        <v>42</v>
      </c>
      <c r="C50" s="14" t="s">
        <v>62</v>
      </c>
      <c r="D50" s="22">
        <f t="shared" si="4"/>
        <v>1.8325925544117948E-5</v>
      </c>
      <c r="E50" s="22">
        <f t="shared" ca="1" si="4"/>
        <v>8.9759635318128739E-6</v>
      </c>
      <c r="H50" t="s">
        <v>42</v>
      </c>
      <c r="I50" s="19">
        <f t="shared" si="6"/>
        <v>0.43982221305883079</v>
      </c>
      <c r="J50" s="19">
        <f t="shared" ca="1" si="5"/>
        <v>0.21542312476350897</v>
      </c>
    </row>
    <row r="51" spans="2:10">
      <c r="B51" s="14" t="s">
        <v>43</v>
      </c>
      <c r="C51" s="14" t="s">
        <v>62</v>
      </c>
      <c r="D51" s="22">
        <f t="shared" si="4"/>
        <v>1.0808556086224667E-4</v>
      </c>
      <c r="E51" s="22">
        <f t="shared" ca="1" si="4"/>
        <v>5.4601939584307812E-181</v>
      </c>
      <c r="H51" t="s">
        <v>43</v>
      </c>
      <c r="I51" s="19">
        <f t="shared" si="6"/>
        <v>2.5940534606939201</v>
      </c>
      <c r="J51" s="19">
        <f t="shared" ca="1" si="5"/>
        <v>6.2246211126110906E-177</v>
      </c>
    </row>
    <row r="52" spans="2:10">
      <c r="B52" s="14" t="s">
        <v>44</v>
      </c>
      <c r="C52" s="14" t="s">
        <v>62</v>
      </c>
      <c r="D52" s="22">
        <f t="shared" si="4"/>
        <v>9.1948275924109192E-6</v>
      </c>
      <c r="E52" s="22">
        <f t="shared" ca="1" si="4"/>
        <v>5.4601939584307812E-181</v>
      </c>
      <c r="H52" t="s">
        <v>44</v>
      </c>
      <c r="I52" s="19">
        <f t="shared" si="6"/>
        <v>0.22067586221786206</v>
      </c>
      <c r="J52" s="19">
        <f t="shared" ca="1" si="5"/>
        <v>6.2246211126110906E-177</v>
      </c>
    </row>
    <row r="54" spans="2:10">
      <c r="B54" s="23" t="s">
        <v>65</v>
      </c>
      <c r="C54" s="23"/>
      <c r="G54" t="s">
        <v>51</v>
      </c>
      <c r="H54">
        <v>24000</v>
      </c>
    </row>
    <row r="55" spans="2:10">
      <c r="B55" s="24" t="s">
        <v>55</v>
      </c>
      <c r="C55" s="24" t="s">
        <v>56</v>
      </c>
      <c r="D55" s="25" t="s">
        <v>13</v>
      </c>
      <c r="E55" s="25" t="s">
        <v>10</v>
      </c>
      <c r="I55" t="s">
        <v>9</v>
      </c>
      <c r="J55" t="s">
        <v>50</v>
      </c>
    </row>
    <row r="56" spans="2:10">
      <c r="B56" s="14" t="s">
        <v>52</v>
      </c>
      <c r="C56" s="14" t="s">
        <v>61</v>
      </c>
      <c r="D56" s="22">
        <f t="shared" ref="D56:E62" si="7">I56/$H$24</f>
        <v>7.7060815556352397E-4</v>
      </c>
      <c r="E56" s="22">
        <f t="shared" ca="1" si="7"/>
        <v>4.1219556162136461E-4</v>
      </c>
      <c r="G56" t="s">
        <v>49</v>
      </c>
      <c r="H56" t="s">
        <v>52</v>
      </c>
      <c r="I56" s="19">
        <f>I46*0.95</f>
        <v>18.494595733524577</v>
      </c>
      <c r="J56" s="19">
        <f t="shared" ref="J56:J62" ca="1" si="8">J46*0.95</f>
        <v>9.8926934789127507</v>
      </c>
    </row>
    <row r="57" spans="2:10">
      <c r="B57" s="14" t="s">
        <v>39</v>
      </c>
      <c r="C57" s="14" t="s">
        <v>62</v>
      </c>
      <c r="D57" s="22">
        <f t="shared" si="7"/>
        <v>1.8164595650307571E-3</v>
      </c>
      <c r="E57" s="22">
        <f t="shared" ca="1" si="7"/>
        <v>5.1871842605092418E-181</v>
      </c>
      <c r="G57" t="s">
        <v>48</v>
      </c>
      <c r="H57" t="s">
        <v>39</v>
      </c>
      <c r="I57" s="19">
        <f t="shared" ref="I57:I62" si="9">I47*0.95</f>
        <v>43.595029560738169</v>
      </c>
      <c r="J57" s="19">
        <f t="shared" ca="1" si="8"/>
        <v>5.9133900569805358E-177</v>
      </c>
    </row>
    <row r="58" spans="2:10">
      <c r="B58" s="14" t="s">
        <v>41</v>
      </c>
      <c r="C58" s="14" t="s">
        <v>62</v>
      </c>
      <c r="D58" s="22">
        <f t="shared" si="7"/>
        <v>4.3887751406683278E-4</v>
      </c>
      <c r="E58" s="22">
        <f t="shared" ca="1" si="7"/>
        <v>5.1871842605092418E-181</v>
      </c>
      <c r="H58" t="s">
        <v>41</v>
      </c>
      <c r="I58" s="19">
        <f t="shared" si="9"/>
        <v>10.533060337603986</v>
      </c>
      <c r="J58" s="19">
        <f t="shared" ca="1" si="8"/>
        <v>5.9133900569805358E-177</v>
      </c>
    </row>
    <row r="59" spans="2:10">
      <c r="B59" s="14" t="s">
        <v>53</v>
      </c>
      <c r="C59" s="14" t="s">
        <v>62</v>
      </c>
      <c r="D59" s="22">
        <f t="shared" si="7"/>
        <v>9.9483595810925996E-5</v>
      </c>
      <c r="E59" s="22">
        <f t="shared" ca="1" si="7"/>
        <v>7.0349114180583378E-5</v>
      </c>
      <c r="H59" t="s">
        <v>53</v>
      </c>
      <c r="I59" s="19">
        <f t="shared" si="9"/>
        <v>2.3876062994622238</v>
      </c>
      <c r="J59" s="19">
        <f t="shared" ca="1" si="8"/>
        <v>1.6883787403340011</v>
      </c>
    </row>
    <row r="60" spans="2:10">
      <c r="B60" s="14" t="s">
        <v>42</v>
      </c>
      <c r="C60" s="14" t="s">
        <v>62</v>
      </c>
      <c r="D60" s="22">
        <f t="shared" si="7"/>
        <v>1.7409629266912051E-5</v>
      </c>
      <c r="E60" s="22">
        <f t="shared" ca="1" si="7"/>
        <v>8.5271653552222293E-6</v>
      </c>
      <c r="H60" t="s">
        <v>42</v>
      </c>
      <c r="I60" s="19">
        <f t="shared" si="9"/>
        <v>0.41783110240588922</v>
      </c>
      <c r="J60" s="19">
        <f t="shared" ca="1" si="8"/>
        <v>0.20465196852533352</v>
      </c>
    </row>
    <row r="61" spans="2:10">
      <c r="B61" s="14" t="s">
        <v>43</v>
      </c>
      <c r="C61" s="14" t="s">
        <v>62</v>
      </c>
      <c r="D61" s="22">
        <f t="shared" si="7"/>
        <v>1.0268128281913434E-4</v>
      </c>
      <c r="E61" s="22">
        <f t="shared" ca="1" si="7"/>
        <v>5.1871842605092418E-181</v>
      </c>
      <c r="H61" t="s">
        <v>43</v>
      </c>
      <c r="I61" s="19">
        <f t="shared" si="9"/>
        <v>2.4643507876592241</v>
      </c>
      <c r="J61" s="19">
        <f t="shared" ca="1" si="8"/>
        <v>5.9133900569805358E-177</v>
      </c>
    </row>
    <row r="62" spans="2:10">
      <c r="B62" s="14" t="s">
        <v>44</v>
      </c>
      <c r="C62" s="14" t="s">
        <v>62</v>
      </c>
      <c r="D62" s="22">
        <f t="shared" si="7"/>
        <v>8.7350862127903724E-6</v>
      </c>
      <c r="E62" s="22">
        <f t="shared" ca="1" si="7"/>
        <v>5.1871842605092418E-181</v>
      </c>
      <c r="H62" t="s">
        <v>44</v>
      </c>
      <c r="I62" s="19">
        <f t="shared" si="9"/>
        <v>0.20964206910696895</v>
      </c>
      <c r="J62" s="19">
        <f t="shared" ca="1" si="8"/>
        <v>5.9133900569805358E-177</v>
      </c>
    </row>
    <row r="64" spans="2:10">
      <c r="B64" s="23" t="s">
        <v>66</v>
      </c>
      <c r="C64" s="23"/>
      <c r="G64" t="s">
        <v>51</v>
      </c>
      <c r="H64">
        <v>24000</v>
      </c>
    </row>
    <row r="65" spans="2:10">
      <c r="B65" s="24" t="s">
        <v>55</v>
      </c>
      <c r="C65" s="24" t="s">
        <v>56</v>
      </c>
      <c r="D65" s="25" t="s">
        <v>13</v>
      </c>
      <c r="E65" s="25" t="s">
        <v>10</v>
      </c>
      <c r="I65" t="s">
        <v>9</v>
      </c>
      <c r="J65" t="s">
        <v>50</v>
      </c>
    </row>
    <row r="66" spans="2:10">
      <c r="B66" s="14" t="s">
        <v>52</v>
      </c>
      <c r="C66" s="14" t="s">
        <v>61</v>
      </c>
      <c r="D66" s="22">
        <f t="shared" ref="D66:E72" si="10">I66/$H$24</f>
        <v>6.9354734000717159E-4</v>
      </c>
      <c r="E66" s="22">
        <f t="shared" si="10"/>
        <v>3.2790612189497002E-4</v>
      </c>
      <c r="G66" t="s">
        <v>49</v>
      </c>
      <c r="H66" t="s">
        <v>52</v>
      </c>
      <c r="I66" s="19">
        <f>I56*0.9</f>
        <v>16.645136160172118</v>
      </c>
      <c r="J66" s="19">
        <v>7.8697469254792809</v>
      </c>
    </row>
    <row r="67" spans="2:10">
      <c r="B67" s="14" t="s">
        <v>39</v>
      </c>
      <c r="C67" s="14" t="s">
        <v>62</v>
      </c>
      <c r="D67" s="22">
        <f t="shared" si="10"/>
        <v>1.6101580631851583E-3</v>
      </c>
      <c r="E67" s="22">
        <f t="shared" si="10"/>
        <v>0</v>
      </c>
      <c r="G67" t="s">
        <v>48</v>
      </c>
      <c r="H67" t="s">
        <v>39</v>
      </c>
      <c r="I67" s="20">
        <v>38.6437935164438</v>
      </c>
      <c r="J67" s="19">
        <v>0</v>
      </c>
    </row>
    <row r="68" spans="2:10">
      <c r="B68" s="14" t="s">
        <v>41</v>
      </c>
      <c r="C68" s="14" t="s">
        <v>62</v>
      </c>
      <c r="D68" s="22">
        <f t="shared" si="10"/>
        <v>3.8903269944982405E-4</v>
      </c>
      <c r="E68" s="22">
        <f t="shared" si="10"/>
        <v>0</v>
      </c>
      <c r="H68" t="s">
        <v>41</v>
      </c>
      <c r="I68" s="20">
        <v>9.3367847867957767</v>
      </c>
      <c r="J68" s="19">
        <v>0</v>
      </c>
    </row>
    <row r="69" spans="2:10">
      <c r="B69" s="14" t="s">
        <v>53</v>
      </c>
      <c r="C69" s="14" t="s">
        <v>62</v>
      </c>
      <c r="D69" s="22">
        <f t="shared" si="10"/>
        <v>8.8184904873951032E-5</v>
      </c>
      <c r="E69" s="22">
        <f t="shared" si="10"/>
        <v>7.2752546521009598E-5</v>
      </c>
      <c r="H69" t="s">
        <v>53</v>
      </c>
      <c r="I69" s="20">
        <v>2.1164377169748247</v>
      </c>
      <c r="J69" s="19">
        <v>1.7460611165042303</v>
      </c>
    </row>
    <row r="70" spans="2:10">
      <c r="B70" s="14" t="s">
        <v>42</v>
      </c>
      <c r="C70" s="14" t="s">
        <v>62</v>
      </c>
      <c r="D70" s="22">
        <f t="shared" si="10"/>
        <v>1.5432358352941431E-5</v>
      </c>
      <c r="E70" s="22">
        <f t="shared" si="10"/>
        <v>8.8184904873951039E-6</v>
      </c>
      <c r="H70" t="s">
        <v>42</v>
      </c>
      <c r="I70" s="20">
        <v>0.37037660047059434</v>
      </c>
      <c r="J70" s="19">
        <v>0.2116437716974825</v>
      </c>
    </row>
    <row r="71" spans="2:10">
      <c r="B71" s="14" t="s">
        <v>43</v>
      </c>
      <c r="C71" s="14" t="s">
        <v>62</v>
      </c>
      <c r="D71" s="22">
        <f t="shared" si="10"/>
        <v>9.1019419673470879E-5</v>
      </c>
      <c r="E71" s="22">
        <f t="shared" si="10"/>
        <v>0</v>
      </c>
      <c r="H71" t="s">
        <v>43</v>
      </c>
      <c r="I71" s="20">
        <v>2.1844660721633011</v>
      </c>
      <c r="J71" s="19">
        <v>0</v>
      </c>
    </row>
    <row r="72" spans="2:10">
      <c r="B72" s="14" t="s">
        <v>44</v>
      </c>
      <c r="C72" s="14" t="s">
        <v>62</v>
      </c>
      <c r="D72" s="22">
        <f t="shared" si="10"/>
        <v>8.6364372527908222E-6</v>
      </c>
      <c r="E72" s="22">
        <f t="shared" si="10"/>
        <v>0</v>
      </c>
      <c r="H72" t="s">
        <v>44</v>
      </c>
      <c r="I72" s="21">
        <v>0.20727449406697973</v>
      </c>
      <c r="J72" s="19">
        <v>0</v>
      </c>
    </row>
  </sheetData>
  <mergeCells count="4">
    <mergeCell ref="B5:B6"/>
    <mergeCell ref="C5:C6"/>
    <mergeCell ref="D5:D6"/>
    <mergeCell ref="E5:E6"/>
  </mergeCells>
  <phoneticPr fontId="2"/>
  <conditionalFormatting sqref="D26">
    <cfRule type="containsErrors" dxfId="24" priority="27">
      <formula>ISERROR(D26)</formula>
    </cfRule>
  </conditionalFormatting>
  <conditionalFormatting sqref="I27:I32">
    <cfRule type="containsErrors" dxfId="23" priority="25">
      <formula>ISERROR(I27)</formula>
    </cfRule>
  </conditionalFormatting>
  <conditionalFormatting sqref="E26">
    <cfRule type="containsErrors" dxfId="22" priority="24">
      <formula>ISERROR(E26)</formula>
    </cfRule>
  </conditionalFormatting>
  <conditionalFormatting sqref="D27:D32">
    <cfRule type="containsErrors" dxfId="21" priority="23">
      <formula>ISERROR(D27)</formula>
    </cfRule>
  </conditionalFormatting>
  <conditionalFormatting sqref="E27:E32">
    <cfRule type="containsErrors" dxfId="20" priority="22">
      <formula>ISERROR(E27)</formula>
    </cfRule>
  </conditionalFormatting>
  <conditionalFormatting sqref="D36">
    <cfRule type="containsErrors" dxfId="19" priority="21">
      <formula>ISERROR(D36)</formula>
    </cfRule>
  </conditionalFormatting>
  <conditionalFormatting sqref="I37:I42">
    <cfRule type="containsErrors" dxfId="18" priority="20">
      <formula>ISERROR(I37)</formula>
    </cfRule>
  </conditionalFormatting>
  <conditionalFormatting sqref="E36">
    <cfRule type="containsErrors" dxfId="17" priority="19">
      <formula>ISERROR(E36)</formula>
    </cfRule>
  </conditionalFormatting>
  <conditionalFormatting sqref="D37:D42">
    <cfRule type="containsErrors" dxfId="16" priority="18">
      <formula>ISERROR(D37)</formula>
    </cfRule>
  </conditionalFormatting>
  <conditionalFormatting sqref="E37:E42">
    <cfRule type="containsErrors" dxfId="15" priority="17">
      <formula>ISERROR(E37)</formula>
    </cfRule>
  </conditionalFormatting>
  <conditionalFormatting sqref="D46">
    <cfRule type="containsErrors" dxfId="14" priority="16">
      <formula>ISERROR(D46)</formula>
    </cfRule>
  </conditionalFormatting>
  <conditionalFormatting sqref="I47:I52">
    <cfRule type="containsErrors" dxfId="13" priority="15">
      <formula>ISERROR(I47)</formula>
    </cfRule>
  </conditionalFormatting>
  <conditionalFormatting sqref="E46">
    <cfRule type="containsErrors" dxfId="12" priority="14">
      <formula>ISERROR(E46)</formula>
    </cfRule>
  </conditionalFormatting>
  <conditionalFormatting sqref="D47:D52">
    <cfRule type="containsErrors" dxfId="11" priority="13">
      <formula>ISERROR(D47)</formula>
    </cfRule>
  </conditionalFormatting>
  <conditionalFormatting sqref="E47:E52">
    <cfRule type="containsErrors" dxfId="10" priority="12">
      <formula>ISERROR(E47)</formula>
    </cfRule>
  </conditionalFormatting>
  <conditionalFormatting sqref="D56">
    <cfRule type="containsErrors" dxfId="9" priority="11">
      <formula>ISERROR(D56)</formula>
    </cfRule>
  </conditionalFormatting>
  <conditionalFormatting sqref="E56">
    <cfRule type="containsErrors" dxfId="8" priority="9">
      <formula>ISERROR(E56)</formula>
    </cfRule>
  </conditionalFormatting>
  <conditionalFormatting sqref="D57:D62">
    <cfRule type="containsErrors" dxfId="7" priority="8">
      <formula>ISERROR(D57)</formula>
    </cfRule>
  </conditionalFormatting>
  <conditionalFormatting sqref="E57:E62">
    <cfRule type="containsErrors" dxfId="6" priority="7">
      <formula>ISERROR(E57)</formula>
    </cfRule>
  </conditionalFormatting>
  <conditionalFormatting sqref="D66">
    <cfRule type="containsErrors" dxfId="5" priority="6">
      <formula>ISERROR(D66)</formula>
    </cfRule>
  </conditionalFormatting>
  <conditionalFormatting sqref="I67:I72">
    <cfRule type="containsErrors" dxfId="4" priority="5">
      <formula>ISERROR(I67)</formula>
    </cfRule>
  </conditionalFormatting>
  <conditionalFormatting sqref="E66">
    <cfRule type="containsErrors" dxfId="3" priority="4">
      <formula>ISERROR(E66)</formula>
    </cfRule>
  </conditionalFormatting>
  <conditionalFormatting sqref="D67:D72">
    <cfRule type="containsErrors" dxfId="2" priority="3">
      <formula>ISERROR(D67)</formula>
    </cfRule>
  </conditionalFormatting>
  <conditionalFormatting sqref="E67:E72">
    <cfRule type="containsErrors" dxfId="1" priority="2">
      <formula>ISERROR(E67)</formula>
    </cfRule>
  </conditionalFormatting>
  <conditionalFormatting sqref="I57:I62">
    <cfRule type="containsErrors" dxfId="0" priority="1">
      <formula>ISERROR(I57)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Input</vt:lpstr>
      <vt:lpstr>Summary</vt:lpstr>
      <vt:lpstr>DB</vt:lpstr>
      <vt:lpstr>TOC_calc</vt:lpstr>
      <vt:lpstr>GR_calc</vt:lpstr>
      <vt:lpstr>Emission_calc</vt:lpstr>
      <vt:lpstr>Externality_calc</vt:lpstr>
      <vt:lpstr>TOC Factors</vt:lpstr>
      <vt:lpstr>Emssions Factors</vt:lpstr>
      <vt:lpstr>Externality Factors</vt:lpstr>
      <vt:lpstr>Subsidy</vt:lpstr>
      <vt:lpstr>Tax</vt:lpstr>
      <vt:lpstr>CPI_year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2022-03-29T21:43:07Z</dcterms:modified>
</cp:coreProperties>
</file>