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C:\Users\rabe8\OneDrive\ドキュメント\留学全般\14. APP\Data passed to WRI\Demand Data in Santa Monica\"/>
    </mc:Choice>
  </mc:AlternateContent>
  <xr:revisionPtr revIDLastSave="0" documentId="13_ncr:1_{E0A72203-0C36-4818-BECB-6D1475950F85}" xr6:coauthVersionLast="47" xr6:coauthVersionMax="47" xr10:uidLastSave="{00000000-0000-0000-0000-000000000000}"/>
  <bookViews>
    <workbookView xWindow="1540" yWindow="1850" windowWidth="19050" windowHeight="11390" xr2:uid="{00000000-000D-0000-FFFF-FFFF00000000}"/>
  </bookViews>
  <sheets>
    <sheet name="deliv-comp_supply" sheetId="11" r:id="rId1"/>
    <sheet name="good_id" sheetId="10" r:id="rId2"/>
    <sheet name="deliv-comp_id" sheetId="12" r:id="rId3"/>
    <sheet name="Fleet Mix"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1" l="1"/>
  <c r="F3" i="11"/>
  <c r="M26" i="11" l="1"/>
  <c r="L26" i="11"/>
  <c r="M19" i="11"/>
  <c r="L19" i="11"/>
  <c r="Q26" i="11"/>
  <c r="P26" i="11"/>
  <c r="O26" i="11"/>
  <c r="N26" i="11"/>
  <c r="U11" i="11"/>
  <c r="W18" i="11"/>
  <c r="V18" i="11"/>
  <c r="U18" i="11"/>
  <c r="T18" i="11"/>
  <c r="S18" i="11"/>
  <c r="R18" i="11"/>
  <c r="W17" i="11"/>
  <c r="V17" i="11"/>
  <c r="U17" i="11"/>
  <c r="T17" i="11"/>
  <c r="S17" i="11"/>
  <c r="W16" i="11"/>
  <c r="V16" i="11"/>
  <c r="U16" i="11"/>
  <c r="T16" i="11"/>
  <c r="R16" i="11"/>
  <c r="W15" i="11"/>
  <c r="V15" i="11"/>
  <c r="U15" i="11"/>
  <c r="T15" i="11"/>
  <c r="W14" i="11"/>
  <c r="V14" i="11"/>
  <c r="U14" i="11"/>
  <c r="T14" i="11"/>
  <c r="R14" i="11"/>
  <c r="W13" i="11"/>
  <c r="V13" i="11"/>
  <c r="U13" i="11"/>
  <c r="R13" i="11"/>
  <c r="W12" i="11"/>
  <c r="V12" i="11"/>
  <c r="U12" i="11"/>
  <c r="T12" i="11"/>
  <c r="R12" i="11"/>
  <c r="W11" i="11"/>
  <c r="V11" i="11"/>
  <c r="T11" i="11"/>
  <c r="R11" i="11"/>
  <c r="W10" i="11"/>
  <c r="V10" i="11"/>
  <c r="U10" i="11"/>
  <c r="T10" i="11"/>
  <c r="S10" i="11"/>
  <c r="W9" i="11"/>
  <c r="V9" i="11"/>
  <c r="U9" i="11"/>
  <c r="T9" i="11"/>
  <c r="S9" i="11"/>
  <c r="W8" i="11"/>
  <c r="V8" i="11"/>
  <c r="U8" i="11"/>
  <c r="T8" i="11"/>
  <c r="R8" i="11"/>
  <c r="W7" i="11"/>
  <c r="V7" i="11"/>
  <c r="U7" i="11"/>
  <c r="T7" i="11"/>
  <c r="R7" i="11"/>
  <c r="W6" i="11"/>
  <c r="V6" i="11"/>
  <c r="U6" i="11"/>
  <c r="T6" i="11"/>
  <c r="S6" i="11"/>
  <c r="W5" i="11"/>
  <c r="V5" i="11"/>
  <c r="U5" i="11"/>
  <c r="R5" i="11"/>
  <c r="W4" i="11"/>
  <c r="V4" i="11"/>
  <c r="U4" i="11"/>
  <c r="T4" i="11"/>
  <c r="R4" i="11"/>
  <c r="W3" i="11"/>
  <c r="V3" i="11"/>
  <c r="U3" i="11"/>
  <c r="T3" i="11"/>
  <c r="R3" i="11"/>
  <c r="T5" i="11"/>
  <c r="O22" i="11"/>
  <c r="L22" i="11"/>
  <c r="Q21" i="11"/>
  <c r="Q22" i="11" s="1"/>
  <c r="P21" i="11"/>
  <c r="P22" i="11" s="1"/>
  <c r="O21" i="11"/>
  <c r="N21" i="11"/>
  <c r="N22" i="11" s="1"/>
  <c r="M21" i="11"/>
  <c r="M22" i="11" s="1"/>
  <c r="L21" i="11"/>
  <c r="S15" i="11" l="1"/>
  <c r="T13" i="11"/>
  <c r="B20" i="11"/>
  <c r="B21" i="11"/>
  <c r="B22" i="11"/>
  <c r="B23" i="11"/>
  <c r="S11" i="11" l="1"/>
  <c r="S12" i="11"/>
  <c r="R9" i="11"/>
  <c r="R6" i="11" l="1"/>
  <c r="G9" i="11"/>
  <c r="S7" i="11"/>
  <c r="G18" i="11"/>
  <c r="S8" i="11"/>
  <c r="G12" i="11"/>
  <c r="G11" i="11"/>
  <c r="G10" i="11" l="1"/>
  <c r="R10" i="11"/>
  <c r="G17" i="11"/>
  <c r="R17" i="11"/>
  <c r="G16" i="11"/>
  <c r="S16" i="11"/>
  <c r="G4" i="11"/>
  <c r="S4" i="11"/>
  <c r="G5" i="11"/>
  <c r="S5" i="11"/>
  <c r="G14" i="11"/>
  <c r="S14" i="11"/>
  <c r="G15" i="11"/>
  <c r="R15" i="11"/>
  <c r="G6" i="11"/>
  <c r="G7" i="11"/>
  <c r="G8" i="11"/>
  <c r="S3" i="11"/>
  <c r="G13" i="11" l="1"/>
  <c r="S13" i="11"/>
  <c r="G19" i="11"/>
  <c r="F11" i="11" l="1"/>
  <c r="F9" i="11"/>
  <c r="F14" i="11"/>
  <c r="F10" i="11"/>
  <c r="F5" i="11"/>
  <c r="F16" i="11"/>
  <c r="F18" i="11"/>
  <c r="F12" i="11"/>
  <c r="F15" i="11"/>
  <c r="F4" i="11"/>
  <c r="F17" i="11"/>
  <c r="F13" i="11"/>
  <c r="F6" i="11"/>
  <c r="F7" i="11"/>
  <c r="F8" i="11"/>
</calcChain>
</file>

<file path=xl/sharedStrings.xml><?xml version="1.0" encoding="utf-8"?>
<sst xmlns="http://schemas.openxmlformats.org/spreadsheetml/2006/main" count="123" uniqueCount="101">
  <si>
    <t>LDA</t>
  </si>
  <si>
    <t>LDT1</t>
  </si>
  <si>
    <t>LDT2</t>
  </si>
  <si>
    <t>MDV</t>
  </si>
  <si>
    <t>LHD1</t>
  </si>
  <si>
    <t>LHD2</t>
  </si>
  <si>
    <t>MHD</t>
  </si>
  <si>
    <t>HHD</t>
  </si>
  <si>
    <t>OBUS</t>
  </si>
  <si>
    <t>UBUS</t>
  </si>
  <si>
    <t>MCY</t>
  </si>
  <si>
    <t>SBUS</t>
  </si>
  <si>
    <t>MH</t>
  </si>
  <si>
    <t>good_id</t>
    <phoneticPr fontId="1"/>
  </si>
  <si>
    <t>discription</t>
    <phoneticPr fontId="1"/>
  </si>
  <si>
    <t>Telecom</t>
  </si>
  <si>
    <t>Beverage Delivery</t>
  </si>
  <si>
    <t>Warehouse Delivery</t>
  </si>
  <si>
    <t>Parcel Delivery</t>
  </si>
  <si>
    <t>School Bus</t>
  </si>
  <si>
    <t>Linen Delivery</t>
  </si>
  <si>
    <t>Refuse Pickup</t>
  </si>
  <si>
    <t>Long Haul</t>
  </si>
  <si>
    <t>Mass Transit</t>
  </si>
  <si>
    <t>Towing</t>
  </si>
  <si>
    <t>Grocery Delivery</t>
  </si>
  <si>
    <t>Port Drayage</t>
  </si>
  <si>
    <t>Food Delivery</t>
  </si>
  <si>
    <t>Snow Plow</t>
  </si>
  <si>
    <t>Utility</t>
  </si>
  <si>
    <t>Local Delivery</t>
  </si>
  <si>
    <t>city logistics</t>
    <phoneticPr fontId="1"/>
  </si>
  <si>
    <t>Source:FleetDNA</t>
    <phoneticPr fontId="1"/>
  </si>
  <si>
    <t>https://www.nrel.gov/docs/fy14osti/62572.pdf</t>
    <phoneticPr fontId="1"/>
  </si>
  <si>
    <t>logistics_company_id</t>
    <phoneticPr fontId="1"/>
  </si>
  <si>
    <t>depot_address</t>
    <phoneticPr fontId="1"/>
  </si>
  <si>
    <t>408 Wilshire Blvd, Santa Monica, CA 90401</t>
    <phoneticPr fontId="1"/>
  </si>
  <si>
    <t>1006 Wilshire Blvd, Santa Monica, CA 90401</t>
    <phoneticPr fontId="1"/>
  </si>
  <si>
    <t>2300 Wilshire Blvd Suite 102, Santa Monica, CA 90403</t>
    <phoneticPr fontId="1"/>
  </si>
  <si>
    <t>2309 Santa Monica Blvd, Santa Monica, CA 90404</t>
    <phoneticPr fontId="1"/>
  </si>
  <si>
    <t>4170 Del Rey Ave, Marina Del Rey, CA 90292</t>
    <phoneticPr fontId="1"/>
  </si>
  <si>
    <t>13488 Maxella Ave Suite 300, Marina Del Rey, CA 90292</t>
    <phoneticPr fontId="1"/>
  </si>
  <si>
    <t>10690 Santa Monica Blvd, Los Angeles, CA 90025</t>
    <phoneticPr fontId="1"/>
  </si>
  <si>
    <t>UPS</t>
    <phoneticPr fontId="1"/>
  </si>
  <si>
    <t>5750 Mesmer Ave STE D, Culver City, CA 90230</t>
    <phoneticPr fontId="1"/>
  </si>
  <si>
    <t>Carrier market share</t>
    <phoneticPr fontId="1"/>
  </si>
  <si>
    <t>By volume, USPS had the highest market share (38 percent, the same as in 2019), followed by UPS (24 percent, down from 30 percent), Amazon Logistics (21 percent, up from 13 percent) and FedEx (16 percent, down from 18 percent)</t>
    <phoneticPr fontId="1"/>
  </si>
  <si>
    <t>Carrier</t>
    <phoneticPr fontId="1"/>
  </si>
  <si>
    <t>Market Share</t>
    <phoneticPr fontId="1"/>
  </si>
  <si>
    <t>https://www.businesswire.com/news/home/20210914005274/en/Pitney-Bowes-Parcel-Shipping-Index-Reveals-37-Percent-Parcel-Volume-Growth-in-US-for-2020</t>
    <phoneticPr fontId="1"/>
  </si>
  <si>
    <t>USPS</t>
    <phoneticPr fontId="1"/>
  </si>
  <si>
    <t>Amazon Logistics</t>
    <phoneticPr fontId="1"/>
  </si>
  <si>
    <t>1217 Wilshire Blvd, Santa Monica, CA 90403</t>
    <phoneticPr fontId="1"/>
  </si>
  <si>
    <t>1112 Montana Ave, Santa Monica, CA 90403</t>
    <phoneticPr fontId="1"/>
  </si>
  <si>
    <t>1626 Montana Ave, Santa Monica, CA 90403</t>
    <phoneticPr fontId="1"/>
  </si>
  <si>
    <t>1223 Wilshire Blvd, Santa Monica, CA 90403</t>
    <phoneticPr fontId="1"/>
  </si>
  <si>
    <t>1653 7th St, Santa Monica, CA 90404</t>
    <phoneticPr fontId="1"/>
  </si>
  <si>
    <t>2720 Neilson Way Fl 1, Santa Monica, CA 90405</t>
    <phoneticPr fontId="1"/>
  </si>
  <si>
    <t>313 Grand Blvd, Venice, CA 90291</t>
    <phoneticPr fontId="1"/>
  </si>
  <si>
    <t>3826 Grand View Blvd, Los Angeles, CA 90066</t>
    <phoneticPr fontId="1"/>
  </si>
  <si>
    <t>FedEx</t>
    <phoneticPr fontId="1"/>
  </si>
  <si>
    <t>company's share</t>
    <phoneticPr fontId="1"/>
  </si>
  <si>
    <t>(34.030044, -118.497416)</t>
  </si>
  <si>
    <t>(34.0341588, -118.4924904)</t>
  </si>
  <si>
    <t>(34.0259349, -118.4903059)</t>
  </si>
  <si>
    <t>(34.0258613, -118.4904235)</t>
  </si>
  <si>
    <t>(34.0150398, -118.4875136)</t>
  </si>
  <si>
    <t>(33.9999542, -118.4829612)</t>
  </si>
  <si>
    <t>(33.9886406, -118.4694269)</t>
  </si>
  <si>
    <t>(34.0044458, -118.4301801)</t>
  </si>
  <si>
    <t>(34.0519496, -118.4313883)</t>
  </si>
  <si>
    <t>(33.984066, -118.3986511)</t>
  </si>
  <si>
    <t>(34.019282, -118.4977748)</t>
  </si>
  <si>
    <t>(34.0237888, -118.49224)</t>
  </si>
  <si>
    <t>(34.0332757, -118.4801333)</t>
  </si>
  <si>
    <t>(34.0310722, -118.4774046)</t>
  </si>
  <si>
    <t>(33.987807, -118.443532)</t>
  </si>
  <si>
    <t>(33.9858664, -118.442557)</t>
  </si>
  <si>
    <t>depot_lat_long</t>
    <phoneticPr fontId="1"/>
  </si>
  <si>
    <t>depot's share</t>
    <phoneticPr fontId="1"/>
  </si>
  <si>
    <t>depot parcel(#)</t>
    <phoneticPr fontId="1"/>
  </si>
  <si>
    <t>depot parcel(kg)</t>
    <phoneticPr fontId="1"/>
  </si>
  <si>
    <t>depot_id</t>
    <phoneticPr fontId="1"/>
  </si>
  <si>
    <t>logistics_company_name</t>
    <phoneticPr fontId="1"/>
  </si>
  <si>
    <t>ZEDZ(inside =1)</t>
    <phoneticPr fontId="1"/>
  </si>
  <si>
    <t>Vehicle Ownership</t>
    <phoneticPr fontId="1"/>
  </si>
  <si>
    <t>Class-1</t>
    <phoneticPr fontId="1"/>
  </si>
  <si>
    <t>Class-2</t>
  </si>
  <si>
    <t>Class-3</t>
  </si>
  <si>
    <t>Class-4</t>
  </si>
  <si>
    <t>Class-5</t>
  </si>
  <si>
    <t>Class-6</t>
  </si>
  <si>
    <t>Average Payload (lbs)</t>
    <phoneticPr fontId="1"/>
  </si>
  <si>
    <t>Average Payload (kg)</t>
    <phoneticPr fontId="1"/>
  </si>
  <si>
    <t>Average Loading</t>
    <phoneticPr fontId="1"/>
  </si>
  <si>
    <t>Volume Capacity Conversion</t>
    <phoneticPr fontId="1"/>
  </si>
  <si>
    <t>Loading Factor</t>
    <phoneticPr fontId="1"/>
  </si>
  <si>
    <t>Demand/Capacity</t>
    <phoneticPr fontId="1"/>
  </si>
  <si>
    <t>Average Pallet weight (lbs)</t>
    <phoneticPr fontId="1"/>
  </si>
  <si>
    <t>cycle times</t>
    <phoneticPr fontId="1"/>
  </si>
  <si>
    <t>*The location of each company's depot is based on a check of each company's website and Google Map, and an actual visit to the site to confirm that the Freight Van is located there.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</si>
</sst>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1" formatCode="0_ "/>
    <numFmt numFmtId="185" formatCode="0.000_ "/>
  </numFmts>
  <fonts count="6">
    <font>
      <sz val="11"/>
      <color theme="1"/>
      <name val="Yu Gothic"/>
      <family val="2"/>
      <scheme val="minor"/>
    </font>
    <font>
      <sz val="6"/>
      <name val="Yu Gothic"/>
      <family val="3"/>
      <charset val="128"/>
      <scheme val="minor"/>
    </font>
    <font>
      <u/>
      <sz val="11"/>
      <color theme="10"/>
      <name val="Yu Gothic"/>
      <family val="2"/>
      <scheme val="minor"/>
    </font>
    <font>
      <sz val="11"/>
      <color theme="1"/>
      <name val="Yu Gothic"/>
      <family val="3"/>
      <charset val="128"/>
      <scheme val="minor"/>
    </font>
    <font>
      <sz val="10"/>
      <name val="Arial"/>
      <family val="2"/>
    </font>
    <font>
      <sz val="10"/>
      <color theme="1"/>
      <name val="Var(--jp-code-font-family)"/>
      <family val="2"/>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4" fillId="0" borderId="0"/>
  </cellStyleXfs>
  <cellXfs count="14">
    <xf numFmtId="0" fontId="0" fillId="0" borderId="0" xfId="0"/>
    <xf numFmtId="0" fontId="2" fillId="0" borderId="0" xfId="1"/>
    <xf numFmtId="0" fontId="0" fillId="0" borderId="1" xfId="0" applyBorder="1"/>
    <xf numFmtId="0" fontId="0" fillId="2" borderId="1" xfId="0" applyFill="1" applyBorder="1"/>
    <xf numFmtId="0" fontId="3" fillId="3" borderId="1" xfId="0" applyFont="1" applyFill="1" applyBorder="1"/>
    <xf numFmtId="0" fontId="0" fillId="3" borderId="1" xfId="0" applyFill="1" applyBorder="1"/>
    <xf numFmtId="9" fontId="0" fillId="0" borderId="0" xfId="0" applyNumberFormat="1"/>
    <xf numFmtId="0" fontId="5" fillId="0" borderId="1" xfId="0" applyFont="1" applyBorder="1" applyAlignment="1">
      <alignment horizontal="left" vertical="center"/>
    </xf>
    <xf numFmtId="181" fontId="0" fillId="0" borderId="1" xfId="0" applyNumberFormat="1" applyBorder="1"/>
    <xf numFmtId="181" fontId="0" fillId="0" borderId="0" xfId="0" applyNumberFormat="1"/>
    <xf numFmtId="10" fontId="0" fillId="0" borderId="1" xfId="0" applyNumberFormat="1" applyBorder="1"/>
    <xf numFmtId="9" fontId="0" fillId="0" borderId="1" xfId="0" applyNumberFormat="1" applyBorder="1"/>
    <xf numFmtId="0" fontId="0" fillId="0" borderId="1" xfId="0" applyBorder="1" applyAlignment="1">
      <alignment vertical="center"/>
    </xf>
    <xf numFmtId="185" fontId="0" fillId="0" borderId="1" xfId="0" applyNumberFormat="1" applyBorder="1"/>
  </cellXfs>
  <cellStyles count="3">
    <cellStyle name="Normal" xfId="2" xr:uid="{B5EABB8D-1DF0-49A2-B331-8D46754F642C}"/>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nrel.gov/docs/fy14osti/6257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usinesswire.com/news/home/20210914005274/en/Pitney-Bowes-Parcel-Shipping-Index-Reveals-37-Percent-Parcel-Volume-Growth-in-US-for-202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06AC-82E2-47A6-8C2B-E68976D14D2A}">
  <sheetPr codeName="Sheet3">
    <tabColor theme="4"/>
  </sheetPr>
  <dimension ref="A1:W26"/>
  <sheetViews>
    <sheetView tabSelected="1" zoomScale="55" zoomScaleNormal="55" workbookViewId="0">
      <selection activeCell="D21" sqref="D21"/>
    </sheetView>
  </sheetViews>
  <sheetFormatPr defaultRowHeight="18"/>
  <cols>
    <col min="1" max="1" width="2.83203125" customWidth="1"/>
    <col min="2" max="2" width="11.6640625" customWidth="1"/>
    <col min="3" max="3" width="21.4140625" customWidth="1"/>
    <col min="4" max="4" width="17.5" customWidth="1"/>
    <col min="5" max="5" width="12.4140625" customWidth="1"/>
    <col min="6" max="6" width="15.25" customWidth="1"/>
    <col min="7" max="8" width="13.4140625" customWidth="1"/>
    <col min="9" max="9" width="51" customWidth="1"/>
    <col min="10" max="10" width="27.5" customWidth="1"/>
    <col min="11" max="11" width="24" customWidth="1"/>
  </cols>
  <sheetData>
    <row r="1" spans="2:23">
      <c r="L1" t="s">
        <v>85</v>
      </c>
      <c r="R1" t="s">
        <v>97</v>
      </c>
    </row>
    <row r="2" spans="2:23">
      <c r="B2" s="5" t="s">
        <v>34</v>
      </c>
      <c r="C2" s="5" t="s">
        <v>83</v>
      </c>
      <c r="D2" s="5" t="s">
        <v>61</v>
      </c>
      <c r="E2" s="5" t="s">
        <v>82</v>
      </c>
      <c r="F2" s="5" t="s">
        <v>79</v>
      </c>
      <c r="G2" s="5" t="s">
        <v>80</v>
      </c>
      <c r="H2" s="5" t="s">
        <v>81</v>
      </c>
      <c r="I2" s="5" t="s">
        <v>35</v>
      </c>
      <c r="J2" s="5" t="s">
        <v>78</v>
      </c>
      <c r="K2" s="4" t="s">
        <v>84</v>
      </c>
      <c r="L2" s="4" t="s">
        <v>86</v>
      </c>
      <c r="M2" s="4" t="s">
        <v>87</v>
      </c>
      <c r="N2" s="4" t="s">
        <v>88</v>
      </c>
      <c r="O2" s="4" t="s">
        <v>89</v>
      </c>
      <c r="P2" s="4" t="s">
        <v>90</v>
      </c>
      <c r="Q2" s="4" t="s">
        <v>91</v>
      </c>
      <c r="R2" s="4" t="s">
        <v>86</v>
      </c>
      <c r="S2" s="4" t="s">
        <v>87</v>
      </c>
      <c r="T2" s="4" t="s">
        <v>88</v>
      </c>
      <c r="U2" s="4" t="s">
        <v>89</v>
      </c>
      <c r="V2" s="4" t="s">
        <v>90</v>
      </c>
      <c r="W2" s="4" t="s">
        <v>91</v>
      </c>
    </row>
    <row r="3" spans="2:23">
      <c r="B3" s="2">
        <v>1</v>
      </c>
      <c r="C3" s="2" t="s">
        <v>50</v>
      </c>
      <c r="D3" s="11">
        <v>0.38</v>
      </c>
      <c r="E3" s="2">
        <v>1</v>
      </c>
      <c r="F3" s="10">
        <f>H3/$H$19</f>
        <v>5.807220806419288E-2</v>
      </c>
      <c r="G3" s="8">
        <f>H3/1.1</f>
        <v>415.55134998033463</v>
      </c>
      <c r="H3" s="8">
        <v>457.10648497836814</v>
      </c>
      <c r="I3" s="2" t="s">
        <v>53</v>
      </c>
      <c r="J3" s="7" t="s">
        <v>62</v>
      </c>
      <c r="K3" s="12">
        <v>0</v>
      </c>
      <c r="L3" s="2">
        <v>0</v>
      </c>
      <c r="M3" s="2">
        <v>1</v>
      </c>
      <c r="N3" s="2">
        <v>0</v>
      </c>
      <c r="O3" s="2">
        <v>0</v>
      </c>
      <c r="P3" s="2">
        <v>0</v>
      </c>
      <c r="Q3" s="2">
        <v>0</v>
      </c>
      <c r="R3" s="13" t="str">
        <f t="shared" ref="R3:R18" si="0">IF(L3=0,"-",$H3/(L3*L$26))</f>
        <v>-</v>
      </c>
      <c r="S3" s="13">
        <f t="shared" ref="S3:S18" si="1">IF(M3=0,"-",$H3/(M3*M$26))</f>
        <v>0.49185109624633766</v>
      </c>
      <c r="T3" s="13" t="str">
        <f t="shared" ref="T3:T18" si="2">IF(N3=0,"-",$H3/(N3*N$26))</f>
        <v>-</v>
      </c>
      <c r="U3" s="13" t="str">
        <f t="shared" ref="U3:U18" si="3">IF(O3=0,"-",$H3/(O3*O$26))</f>
        <v>-</v>
      </c>
      <c r="V3" s="13" t="str">
        <f t="shared" ref="V3:V18" si="4">IF(P3=0,"-",$H3/(P3*P$26))</f>
        <v>-</v>
      </c>
      <c r="W3" s="13" t="str">
        <f t="shared" ref="W3:W18" si="5">IF(Q3=0,"-",$H3/(Q3*Q$26))</f>
        <v>-</v>
      </c>
    </row>
    <row r="4" spans="2:23">
      <c r="B4" s="2">
        <v>1</v>
      </c>
      <c r="C4" s="2" t="s">
        <v>50</v>
      </c>
      <c r="D4" s="11">
        <v>0.38</v>
      </c>
      <c r="E4" s="2">
        <v>2</v>
      </c>
      <c r="F4" s="10">
        <f t="shared" ref="F4:F18" si="6">H4/$H$19</f>
        <v>6.54002852430801E-2</v>
      </c>
      <c r="G4" s="8">
        <f t="shared" ref="G4:G18" si="7">H4/1.1</f>
        <v>467.98938300777729</v>
      </c>
      <c r="H4" s="8">
        <v>514.78832130855506</v>
      </c>
      <c r="I4" s="2" t="s">
        <v>54</v>
      </c>
      <c r="J4" s="7" t="s">
        <v>63</v>
      </c>
      <c r="K4" s="12">
        <v>0</v>
      </c>
      <c r="L4" s="2">
        <v>0</v>
      </c>
      <c r="M4" s="2">
        <v>1</v>
      </c>
      <c r="N4" s="2">
        <v>0</v>
      </c>
      <c r="O4" s="2">
        <v>0</v>
      </c>
      <c r="P4" s="2">
        <v>0</v>
      </c>
      <c r="Q4" s="2">
        <v>0</v>
      </c>
      <c r="R4" s="13" t="str">
        <f t="shared" si="0"/>
        <v>-</v>
      </c>
      <c r="S4" s="13">
        <f t="shared" si="1"/>
        <v>0.55391732231146751</v>
      </c>
      <c r="T4" s="13" t="str">
        <f t="shared" si="2"/>
        <v>-</v>
      </c>
      <c r="U4" s="13" t="str">
        <f t="shared" si="3"/>
        <v>-</v>
      </c>
      <c r="V4" s="13" t="str">
        <f t="shared" si="4"/>
        <v>-</v>
      </c>
      <c r="W4" s="13" t="str">
        <f t="shared" si="5"/>
        <v>-</v>
      </c>
    </row>
    <row r="5" spans="2:23">
      <c r="B5" s="2">
        <v>1</v>
      </c>
      <c r="C5" s="2" t="s">
        <v>50</v>
      </c>
      <c r="D5" s="11">
        <v>0.38</v>
      </c>
      <c r="E5" s="2">
        <v>3</v>
      </c>
      <c r="F5" s="10">
        <f t="shared" si="6"/>
        <v>5.6211716462428007E-2</v>
      </c>
      <c r="G5" s="8">
        <f t="shared" si="7"/>
        <v>402.23810044992496</v>
      </c>
      <c r="H5" s="8">
        <v>442.4619104949175</v>
      </c>
      <c r="I5" s="2" t="s">
        <v>55</v>
      </c>
      <c r="J5" s="7" t="s">
        <v>64</v>
      </c>
      <c r="K5" s="12">
        <v>0</v>
      </c>
      <c r="L5" s="2">
        <v>0</v>
      </c>
      <c r="M5" s="2">
        <v>1</v>
      </c>
      <c r="N5" s="2">
        <v>0</v>
      </c>
      <c r="O5" s="2">
        <v>0</v>
      </c>
      <c r="P5" s="2">
        <v>0</v>
      </c>
      <c r="Q5" s="2">
        <v>0</v>
      </c>
      <c r="R5" s="13" t="str">
        <f t="shared" si="0"/>
        <v>-</v>
      </c>
      <c r="S5" s="13">
        <f t="shared" si="1"/>
        <v>0.476093389343345</v>
      </c>
      <c r="T5" s="13" t="str">
        <f t="shared" si="2"/>
        <v>-</v>
      </c>
      <c r="U5" s="13" t="str">
        <f t="shared" si="3"/>
        <v>-</v>
      </c>
      <c r="V5" s="13" t="str">
        <f t="shared" si="4"/>
        <v>-</v>
      </c>
      <c r="W5" s="13" t="str">
        <f t="shared" si="5"/>
        <v>-</v>
      </c>
    </row>
    <row r="6" spans="2:23">
      <c r="B6" s="2">
        <v>1</v>
      </c>
      <c r="C6" s="2" t="s">
        <v>50</v>
      </c>
      <c r="D6" s="11">
        <v>0.38</v>
      </c>
      <c r="E6" s="2">
        <v>4</v>
      </c>
      <c r="F6" s="10">
        <f t="shared" si="6"/>
        <v>1.1353049705311487E-2</v>
      </c>
      <c r="G6" s="8">
        <f t="shared" si="7"/>
        <v>81.239809690394608</v>
      </c>
      <c r="H6" s="8">
        <v>89.363790659434073</v>
      </c>
      <c r="I6" s="2" t="s">
        <v>52</v>
      </c>
      <c r="J6" s="7" t="s">
        <v>65</v>
      </c>
      <c r="K6" s="12">
        <v>0</v>
      </c>
      <c r="L6" s="2">
        <v>1</v>
      </c>
      <c r="M6" s="2">
        <v>0</v>
      </c>
      <c r="N6" s="2">
        <v>0</v>
      </c>
      <c r="O6" s="2">
        <v>0</v>
      </c>
      <c r="P6" s="2">
        <v>0</v>
      </c>
      <c r="Q6" s="2">
        <v>0</v>
      </c>
      <c r="R6" s="13">
        <f t="shared" si="0"/>
        <v>0.16434463934338808</v>
      </c>
      <c r="S6" s="13" t="str">
        <f t="shared" si="1"/>
        <v>-</v>
      </c>
      <c r="T6" s="13" t="str">
        <f t="shared" si="2"/>
        <v>-</v>
      </c>
      <c r="U6" s="13" t="str">
        <f t="shared" si="3"/>
        <v>-</v>
      </c>
      <c r="V6" s="13" t="str">
        <f t="shared" si="4"/>
        <v>-</v>
      </c>
      <c r="W6" s="13" t="str">
        <f t="shared" si="5"/>
        <v>-</v>
      </c>
    </row>
    <row r="7" spans="2:23">
      <c r="B7" s="2">
        <v>1</v>
      </c>
      <c r="C7" s="2" t="s">
        <v>50</v>
      </c>
      <c r="D7" s="11">
        <v>0.38</v>
      </c>
      <c r="E7" s="2">
        <v>5</v>
      </c>
      <c r="F7" s="10">
        <f t="shared" si="6"/>
        <v>9.504665870687741E-2</v>
      </c>
      <c r="G7" s="8">
        <f t="shared" si="7"/>
        <v>680.13200553874935</v>
      </c>
      <c r="H7" s="8">
        <v>748.14520609262433</v>
      </c>
      <c r="I7" s="2" t="s">
        <v>56</v>
      </c>
      <c r="J7" s="7" t="s">
        <v>66</v>
      </c>
      <c r="K7" s="12">
        <v>1</v>
      </c>
      <c r="L7" s="2">
        <v>0</v>
      </c>
      <c r="M7" s="2">
        <v>1</v>
      </c>
      <c r="N7" s="2">
        <v>0</v>
      </c>
      <c r="O7" s="2">
        <v>0</v>
      </c>
      <c r="P7" s="2">
        <v>0</v>
      </c>
      <c r="Q7" s="2">
        <v>0</v>
      </c>
      <c r="R7" s="13" t="str">
        <f t="shared" si="0"/>
        <v>-</v>
      </c>
      <c r="S7" s="13">
        <f t="shared" si="1"/>
        <v>0.80501163702701217</v>
      </c>
      <c r="T7" s="13" t="str">
        <f t="shared" si="2"/>
        <v>-</v>
      </c>
      <c r="U7" s="13" t="str">
        <f t="shared" si="3"/>
        <v>-</v>
      </c>
      <c r="V7" s="13" t="str">
        <f t="shared" si="4"/>
        <v>-</v>
      </c>
      <c r="W7" s="13" t="str">
        <f t="shared" si="5"/>
        <v>-</v>
      </c>
    </row>
    <row r="8" spans="2:23">
      <c r="B8" s="2">
        <v>1</v>
      </c>
      <c r="C8" s="2" t="s">
        <v>50</v>
      </c>
      <c r="D8" s="11">
        <v>0.38</v>
      </c>
      <c r="E8" s="2">
        <v>6</v>
      </c>
      <c r="F8" s="10">
        <f t="shared" si="6"/>
        <v>5.0009838714167927E-2</v>
      </c>
      <c r="G8" s="8">
        <f t="shared" si="7"/>
        <v>357.85889124448812</v>
      </c>
      <c r="H8" s="8">
        <v>393.64478036893695</v>
      </c>
      <c r="I8" s="2" t="s">
        <v>57</v>
      </c>
      <c r="J8" s="7" t="s">
        <v>67</v>
      </c>
      <c r="K8" s="12">
        <v>1</v>
      </c>
      <c r="L8" s="2">
        <v>0</v>
      </c>
      <c r="M8" s="2">
        <v>1</v>
      </c>
      <c r="N8" s="2">
        <v>0</v>
      </c>
      <c r="O8" s="2">
        <v>0</v>
      </c>
      <c r="P8" s="2">
        <v>0</v>
      </c>
      <c r="Q8" s="2">
        <v>0</v>
      </c>
      <c r="R8" s="13" t="str">
        <f t="shared" si="0"/>
        <v>-</v>
      </c>
      <c r="S8" s="13">
        <f t="shared" si="1"/>
        <v>0.42356567477985568</v>
      </c>
      <c r="T8" s="13" t="str">
        <f t="shared" si="2"/>
        <v>-</v>
      </c>
      <c r="U8" s="13" t="str">
        <f t="shared" si="3"/>
        <v>-</v>
      </c>
      <c r="V8" s="13" t="str">
        <f t="shared" si="4"/>
        <v>-</v>
      </c>
      <c r="W8" s="13" t="str">
        <f t="shared" si="5"/>
        <v>-</v>
      </c>
    </row>
    <row r="9" spans="2:23">
      <c r="B9" s="2">
        <v>1</v>
      </c>
      <c r="C9" s="2" t="s">
        <v>50</v>
      </c>
      <c r="D9" s="11">
        <v>0.38</v>
      </c>
      <c r="E9" s="2">
        <v>7</v>
      </c>
      <c r="F9" s="10">
        <f t="shared" si="6"/>
        <v>6.9866176718067522E-3</v>
      </c>
      <c r="G9" s="8">
        <f t="shared" si="7"/>
        <v>49.994627414656925</v>
      </c>
      <c r="H9" s="8">
        <v>54.994090156122624</v>
      </c>
      <c r="I9" s="2" t="s">
        <v>58</v>
      </c>
      <c r="J9" s="7" t="s">
        <v>68</v>
      </c>
      <c r="K9" s="12">
        <v>0</v>
      </c>
      <c r="L9" s="2">
        <v>1</v>
      </c>
      <c r="M9" s="2">
        <v>0</v>
      </c>
      <c r="N9" s="2">
        <v>0</v>
      </c>
      <c r="O9" s="2">
        <v>0</v>
      </c>
      <c r="P9" s="2">
        <v>0</v>
      </c>
      <c r="Q9" s="2">
        <v>0</v>
      </c>
      <c r="R9" s="13">
        <f t="shared" si="0"/>
        <v>0.10113698004563784</v>
      </c>
      <c r="S9" s="13" t="str">
        <f t="shared" si="1"/>
        <v>-</v>
      </c>
      <c r="T9" s="13" t="str">
        <f t="shared" si="2"/>
        <v>-</v>
      </c>
      <c r="U9" s="13" t="str">
        <f t="shared" si="3"/>
        <v>-</v>
      </c>
      <c r="V9" s="13" t="str">
        <f t="shared" si="4"/>
        <v>-</v>
      </c>
      <c r="W9" s="13" t="str">
        <f t="shared" si="5"/>
        <v>-</v>
      </c>
    </row>
    <row r="10" spans="2:23">
      <c r="B10" s="2">
        <v>1</v>
      </c>
      <c r="C10" s="2" t="s">
        <v>50</v>
      </c>
      <c r="D10" s="11">
        <v>0.38</v>
      </c>
      <c r="E10" s="2">
        <v>8</v>
      </c>
      <c r="F10" s="10">
        <f t="shared" si="6"/>
        <v>3.3157249194511636E-2</v>
      </c>
      <c r="G10" s="8">
        <f t="shared" si="7"/>
        <v>237.26564089285031</v>
      </c>
      <c r="H10" s="8">
        <v>260.99220498213538</v>
      </c>
      <c r="I10" s="2" t="s">
        <v>59</v>
      </c>
      <c r="J10" s="7" t="s">
        <v>69</v>
      </c>
      <c r="K10" s="12">
        <v>0</v>
      </c>
      <c r="L10" s="2">
        <v>1</v>
      </c>
      <c r="M10" s="2">
        <v>0</v>
      </c>
      <c r="N10" s="2">
        <v>0</v>
      </c>
      <c r="O10" s="2">
        <v>0</v>
      </c>
      <c r="P10" s="2">
        <v>0</v>
      </c>
      <c r="Q10" s="2">
        <v>0</v>
      </c>
      <c r="R10" s="13">
        <f t="shared" si="0"/>
        <v>0.479978182244852</v>
      </c>
      <c r="S10" s="13" t="str">
        <f t="shared" si="1"/>
        <v>-</v>
      </c>
      <c r="T10" s="13" t="str">
        <f t="shared" si="2"/>
        <v>-</v>
      </c>
      <c r="U10" s="13" t="str">
        <f t="shared" si="3"/>
        <v>-</v>
      </c>
      <c r="V10" s="13" t="str">
        <f t="shared" si="4"/>
        <v>-</v>
      </c>
      <c r="W10" s="13" t="str">
        <f t="shared" si="5"/>
        <v>-</v>
      </c>
    </row>
    <row r="11" spans="2:23">
      <c r="B11" s="2">
        <v>2</v>
      </c>
      <c r="C11" s="2" t="s">
        <v>43</v>
      </c>
      <c r="D11" s="11">
        <v>0.24</v>
      </c>
      <c r="E11" s="2">
        <v>9</v>
      </c>
      <c r="F11" s="10">
        <f>H11/$H$19</f>
        <v>0.23762376237623736</v>
      </c>
      <c r="G11" s="8">
        <f t="shared" si="7"/>
        <v>1700.3809315068465</v>
      </c>
      <c r="H11" s="8">
        <v>1870.4190246575313</v>
      </c>
      <c r="I11" s="2" t="s">
        <v>42</v>
      </c>
      <c r="J11" s="7" t="s">
        <v>70</v>
      </c>
      <c r="K11" s="12">
        <v>0</v>
      </c>
      <c r="L11" s="2">
        <v>0</v>
      </c>
      <c r="M11" s="2">
        <v>3</v>
      </c>
      <c r="N11" s="2">
        <v>0</v>
      </c>
      <c r="O11" s="2">
        <v>0</v>
      </c>
      <c r="P11" s="2">
        <v>0</v>
      </c>
      <c r="Q11" s="2">
        <v>0</v>
      </c>
      <c r="R11" s="13" t="str">
        <f t="shared" si="0"/>
        <v>-</v>
      </c>
      <c r="S11" s="13">
        <f t="shared" si="1"/>
        <v>0.67086311975450574</v>
      </c>
      <c r="T11" s="13" t="str">
        <f t="shared" si="2"/>
        <v>-</v>
      </c>
      <c r="U11" s="13" t="str">
        <f t="shared" si="3"/>
        <v>-</v>
      </c>
      <c r="V11" s="13" t="str">
        <f t="shared" si="4"/>
        <v>-</v>
      </c>
      <c r="W11" s="13" t="str">
        <f t="shared" si="5"/>
        <v>-</v>
      </c>
    </row>
    <row r="12" spans="2:23">
      <c r="B12" s="2">
        <v>3</v>
      </c>
      <c r="C12" s="2" t="s">
        <v>51</v>
      </c>
      <c r="D12" s="11">
        <v>0.21</v>
      </c>
      <c r="E12" s="2">
        <v>10</v>
      </c>
      <c r="F12" s="10">
        <f t="shared" si="6"/>
        <v>0.20792079207920827</v>
      </c>
      <c r="G12" s="8">
        <f t="shared" si="7"/>
        <v>1487.8333150684948</v>
      </c>
      <c r="H12" s="8">
        <v>1636.6166465753445</v>
      </c>
      <c r="I12" s="2" t="s">
        <v>44</v>
      </c>
      <c r="J12" s="7" t="s">
        <v>71</v>
      </c>
      <c r="K12" s="12">
        <v>0</v>
      </c>
      <c r="L12" s="2">
        <v>0</v>
      </c>
      <c r="M12" s="2">
        <v>3</v>
      </c>
      <c r="N12" s="2">
        <v>0</v>
      </c>
      <c r="O12" s="2">
        <v>0</v>
      </c>
      <c r="P12" s="2">
        <v>0</v>
      </c>
      <c r="Q12" s="2">
        <v>0</v>
      </c>
      <c r="R12" s="13" t="str">
        <f t="shared" si="0"/>
        <v>-</v>
      </c>
      <c r="S12" s="13">
        <f t="shared" si="1"/>
        <v>0.5870052297851942</v>
      </c>
      <c r="T12" s="13" t="str">
        <f t="shared" si="2"/>
        <v>-</v>
      </c>
      <c r="U12" s="13" t="str">
        <f t="shared" si="3"/>
        <v>-</v>
      </c>
      <c r="V12" s="13" t="str">
        <f t="shared" si="4"/>
        <v>-</v>
      </c>
      <c r="W12" s="13" t="str">
        <f t="shared" si="5"/>
        <v>-</v>
      </c>
    </row>
    <row r="13" spans="2:23">
      <c r="B13" s="2">
        <v>4</v>
      </c>
      <c r="C13" s="2" t="s">
        <v>60</v>
      </c>
      <c r="D13" s="11">
        <v>0.18</v>
      </c>
      <c r="E13" s="2">
        <v>11</v>
      </c>
      <c r="F13" s="10">
        <f t="shared" si="6"/>
        <v>4.5816245330329429E-2</v>
      </c>
      <c r="G13" s="8">
        <f t="shared" si="7"/>
        <v>327.85050255025482</v>
      </c>
      <c r="H13" s="8">
        <v>360.63555280528033</v>
      </c>
      <c r="I13" s="2" t="s">
        <v>36</v>
      </c>
      <c r="J13" s="7" t="s">
        <v>72</v>
      </c>
      <c r="K13" s="12">
        <v>1</v>
      </c>
      <c r="L13" s="2">
        <v>0</v>
      </c>
      <c r="M13" s="2">
        <v>1</v>
      </c>
      <c r="N13" s="2">
        <v>0</v>
      </c>
      <c r="O13" s="2">
        <v>0</v>
      </c>
      <c r="P13" s="2">
        <v>0</v>
      </c>
      <c r="Q13" s="2">
        <v>0</v>
      </c>
      <c r="R13" s="13" t="str">
        <f t="shared" si="0"/>
        <v>-</v>
      </c>
      <c r="S13" s="13">
        <f t="shared" si="1"/>
        <v>0.38804741963150075</v>
      </c>
      <c r="T13" s="13" t="str">
        <f t="shared" si="2"/>
        <v>-</v>
      </c>
      <c r="U13" s="13" t="str">
        <f t="shared" si="3"/>
        <v>-</v>
      </c>
      <c r="V13" s="13" t="str">
        <f t="shared" si="4"/>
        <v>-</v>
      </c>
      <c r="W13" s="13" t="str">
        <f t="shared" si="5"/>
        <v>-</v>
      </c>
    </row>
    <row r="14" spans="2:23">
      <c r="B14" s="2">
        <v>4</v>
      </c>
      <c r="C14" s="2" t="s">
        <v>60</v>
      </c>
      <c r="D14" s="11">
        <v>0.18</v>
      </c>
      <c r="E14" s="2">
        <v>12</v>
      </c>
      <c r="F14" s="10">
        <f t="shared" si="6"/>
        <v>4.1723760979359044E-2</v>
      </c>
      <c r="G14" s="8">
        <f t="shared" si="7"/>
        <v>298.56562681521723</v>
      </c>
      <c r="H14" s="8">
        <v>328.42218949673901</v>
      </c>
      <c r="I14" s="2" t="s">
        <v>37</v>
      </c>
      <c r="J14" s="7" t="s">
        <v>73</v>
      </c>
      <c r="K14" s="12">
        <v>0</v>
      </c>
      <c r="L14" s="2">
        <v>0</v>
      </c>
      <c r="M14" s="2">
        <v>1</v>
      </c>
      <c r="N14" s="2">
        <v>0</v>
      </c>
      <c r="O14" s="2">
        <v>0</v>
      </c>
      <c r="P14" s="2">
        <v>0</v>
      </c>
      <c r="Q14" s="2">
        <v>0</v>
      </c>
      <c r="R14" s="13" t="str">
        <f t="shared" si="0"/>
        <v>-</v>
      </c>
      <c r="S14" s="13">
        <f t="shared" si="1"/>
        <v>0.35338552228861492</v>
      </c>
      <c r="T14" s="13" t="str">
        <f t="shared" si="2"/>
        <v>-</v>
      </c>
      <c r="U14" s="13" t="str">
        <f t="shared" si="3"/>
        <v>-</v>
      </c>
      <c r="V14" s="13" t="str">
        <f t="shared" si="4"/>
        <v>-</v>
      </c>
      <c r="W14" s="13" t="str">
        <f t="shared" si="5"/>
        <v>-</v>
      </c>
    </row>
    <row r="15" spans="2:23">
      <c r="B15" s="2">
        <v>4</v>
      </c>
      <c r="C15" s="2" t="s">
        <v>60</v>
      </c>
      <c r="D15" s="11">
        <v>0.18</v>
      </c>
      <c r="E15" s="2">
        <v>13</v>
      </c>
      <c r="F15" s="10">
        <f t="shared" si="6"/>
        <v>2.7725307606790647E-2</v>
      </c>
      <c r="G15" s="8">
        <f t="shared" si="7"/>
        <v>198.39591757706697</v>
      </c>
      <c r="H15" s="8">
        <v>218.2355093347737</v>
      </c>
      <c r="I15" s="2" t="s">
        <v>38</v>
      </c>
      <c r="J15" s="7" t="s">
        <v>74</v>
      </c>
      <c r="K15" s="12">
        <v>0</v>
      </c>
      <c r="L15" s="2">
        <v>1</v>
      </c>
      <c r="M15" s="2">
        <v>0</v>
      </c>
      <c r="N15" s="2">
        <v>0</v>
      </c>
      <c r="O15" s="2">
        <v>0</v>
      </c>
      <c r="P15" s="2">
        <v>0</v>
      </c>
      <c r="Q15" s="2">
        <v>0</v>
      </c>
      <c r="R15" s="13">
        <f t="shared" si="0"/>
        <v>0.40134640449876274</v>
      </c>
      <c r="S15" s="13" t="str">
        <f t="shared" si="1"/>
        <v>-</v>
      </c>
      <c r="T15" s="13" t="str">
        <f t="shared" si="2"/>
        <v>-</v>
      </c>
      <c r="U15" s="13" t="str">
        <f t="shared" si="3"/>
        <v>-</v>
      </c>
      <c r="V15" s="13" t="str">
        <f t="shared" si="4"/>
        <v>-</v>
      </c>
      <c r="W15" s="13" t="str">
        <f t="shared" si="5"/>
        <v>-</v>
      </c>
    </row>
    <row r="16" spans="2:23">
      <c r="B16" s="2">
        <v>4</v>
      </c>
      <c r="C16" s="2" t="s">
        <v>60</v>
      </c>
      <c r="D16" s="11">
        <v>0.18</v>
      </c>
      <c r="E16" s="2">
        <v>14</v>
      </c>
      <c r="F16" s="10">
        <f t="shared" si="6"/>
        <v>5.6921964637839516E-2</v>
      </c>
      <c r="G16" s="8">
        <f t="shared" si="7"/>
        <v>407.32047286095968</v>
      </c>
      <c r="H16" s="8">
        <v>448.0525201470557</v>
      </c>
      <c r="I16" s="2" t="s">
        <v>39</v>
      </c>
      <c r="J16" s="7" t="s">
        <v>75</v>
      </c>
      <c r="K16" s="12">
        <v>0</v>
      </c>
      <c r="L16" s="2">
        <v>0</v>
      </c>
      <c r="M16" s="2">
        <v>1</v>
      </c>
      <c r="N16" s="2">
        <v>0</v>
      </c>
      <c r="O16" s="2">
        <v>0</v>
      </c>
      <c r="P16" s="2">
        <v>0</v>
      </c>
      <c r="Q16" s="2">
        <v>0</v>
      </c>
      <c r="R16" s="13" t="str">
        <f t="shared" si="0"/>
        <v>-</v>
      </c>
      <c r="S16" s="13">
        <f t="shared" si="1"/>
        <v>0.48210894059114595</v>
      </c>
      <c r="T16" s="13" t="str">
        <f t="shared" si="2"/>
        <v>-</v>
      </c>
      <c r="U16" s="13" t="str">
        <f t="shared" si="3"/>
        <v>-</v>
      </c>
      <c r="V16" s="13" t="str">
        <f t="shared" si="4"/>
        <v>-</v>
      </c>
      <c r="W16" s="13" t="str">
        <f t="shared" si="5"/>
        <v>-</v>
      </c>
    </row>
    <row r="17" spans="1:23">
      <c r="B17" s="2">
        <v>4</v>
      </c>
      <c r="C17" s="2" t="s">
        <v>60</v>
      </c>
      <c r="D17" s="11">
        <v>0.18</v>
      </c>
      <c r="E17" s="2">
        <v>15</v>
      </c>
      <c r="F17" s="10">
        <f t="shared" si="6"/>
        <v>6.0305432278597625E-3</v>
      </c>
      <c r="G17" s="8">
        <f t="shared" si="7"/>
        <v>43.153178826638765</v>
      </c>
      <c r="H17" s="8">
        <v>47.468496709302649</v>
      </c>
      <c r="I17" s="2" t="s">
        <v>40</v>
      </c>
      <c r="J17" s="7" t="s">
        <v>76</v>
      </c>
      <c r="K17" s="12">
        <v>0</v>
      </c>
      <c r="L17" s="2">
        <v>1</v>
      </c>
      <c r="M17" s="2">
        <v>0</v>
      </c>
      <c r="N17" s="2">
        <v>0</v>
      </c>
      <c r="O17" s="2">
        <v>0</v>
      </c>
      <c r="P17" s="2">
        <v>0</v>
      </c>
      <c r="Q17" s="2">
        <v>0</v>
      </c>
      <c r="R17" s="13">
        <f t="shared" si="0"/>
        <v>8.7297023932137563E-2</v>
      </c>
      <c r="S17" s="13" t="str">
        <f t="shared" si="1"/>
        <v>-</v>
      </c>
      <c r="T17" s="13" t="str">
        <f t="shared" si="2"/>
        <v>-</v>
      </c>
      <c r="U17" s="13" t="str">
        <f t="shared" si="3"/>
        <v>-</v>
      </c>
      <c r="V17" s="13" t="str">
        <f t="shared" si="4"/>
        <v>-</v>
      </c>
      <c r="W17" s="13" t="str">
        <f t="shared" si="5"/>
        <v>-</v>
      </c>
    </row>
    <row r="18" spans="1:23">
      <c r="B18" s="2">
        <v>4</v>
      </c>
      <c r="C18" s="2" t="s">
        <v>60</v>
      </c>
      <c r="D18" s="11">
        <v>0.18</v>
      </c>
      <c r="E18" s="2">
        <v>16</v>
      </c>
      <c r="F18" s="10">
        <f t="shared" si="6"/>
        <v>0</v>
      </c>
      <c r="G18" s="8">
        <f t="shared" si="7"/>
        <v>0</v>
      </c>
      <c r="H18" s="8">
        <v>0</v>
      </c>
      <c r="I18" s="2" t="s">
        <v>41</v>
      </c>
      <c r="J18" s="7" t="s">
        <v>77</v>
      </c>
      <c r="K18" s="12">
        <v>0</v>
      </c>
      <c r="L18" s="2">
        <v>0</v>
      </c>
      <c r="M18" s="2">
        <v>0</v>
      </c>
      <c r="N18" s="2">
        <v>0</v>
      </c>
      <c r="O18" s="2">
        <v>0</v>
      </c>
      <c r="P18" s="2">
        <v>0</v>
      </c>
      <c r="Q18" s="2">
        <v>0</v>
      </c>
      <c r="R18" s="13" t="str">
        <f t="shared" si="0"/>
        <v>-</v>
      </c>
      <c r="S18" s="13" t="str">
        <f t="shared" si="1"/>
        <v>-</v>
      </c>
      <c r="T18" s="13" t="str">
        <f t="shared" si="2"/>
        <v>-</v>
      </c>
      <c r="U18" s="13" t="str">
        <f t="shared" si="3"/>
        <v>-</v>
      </c>
      <c r="V18" s="13" t="str">
        <f t="shared" si="4"/>
        <v>-</v>
      </c>
      <c r="W18" s="13" t="str">
        <f t="shared" si="5"/>
        <v>-</v>
      </c>
    </row>
    <row r="19" spans="1:23">
      <c r="G19" s="9">
        <f>SUM(G3:G18)</f>
        <v>7155.7697534246545</v>
      </c>
      <c r="H19" s="9">
        <v>7871.3467287671192</v>
      </c>
      <c r="L19">
        <f>SUM(L3:L18)</f>
        <v>5</v>
      </c>
      <c r="M19">
        <f>SUM(M3:M18)</f>
        <v>14</v>
      </c>
    </row>
    <row r="20" spans="1:23">
      <c r="A20">
        <v>1</v>
      </c>
      <c r="B20">
        <f>COUNTIF($B$3:$B$18,A20)</f>
        <v>8</v>
      </c>
      <c r="K20" t="s">
        <v>92</v>
      </c>
      <c r="L20">
        <v>1507.366</v>
      </c>
      <c r="M20">
        <v>3739.3530000000001</v>
      </c>
      <c r="N20">
        <v>5636.2809999999999</v>
      </c>
      <c r="O20">
        <v>7876.6670000000004</v>
      </c>
      <c r="P20">
        <v>10442</v>
      </c>
      <c r="Q20">
        <v>12860.28</v>
      </c>
    </row>
    <row r="21" spans="1:23">
      <c r="A21">
        <v>2</v>
      </c>
      <c r="B21">
        <f>COUNTIF($B$3:$B$18,A21)</f>
        <v>1</v>
      </c>
      <c r="K21" t="s">
        <v>98</v>
      </c>
      <c r="L21">
        <f>40*2</f>
        <v>80</v>
      </c>
      <c r="M21">
        <f>40*2</f>
        <v>80</v>
      </c>
      <c r="N21">
        <f>40*3</f>
        <v>120</v>
      </c>
      <c r="O21">
        <f>40*3</f>
        <v>120</v>
      </c>
      <c r="P21">
        <f>40*4</f>
        <v>160</v>
      </c>
      <c r="Q21">
        <f>40*5</f>
        <v>200</v>
      </c>
    </row>
    <row r="22" spans="1:23">
      <c r="A22">
        <v>3</v>
      </c>
      <c r="B22">
        <f>COUNTIF($B$3:$B$18,A22)</f>
        <v>1</v>
      </c>
      <c r="K22" t="s">
        <v>93</v>
      </c>
      <c r="L22">
        <f>(L20-L21)/2.205</f>
        <v>647.33151927437643</v>
      </c>
      <c r="M22">
        <f t="shared" ref="M22:Q22" si="8">(M20-M21)/2.205</f>
        <v>1659.57052154195</v>
      </c>
      <c r="N22">
        <f t="shared" si="8"/>
        <v>2501.7147392290249</v>
      </c>
      <c r="O22">
        <f t="shared" si="8"/>
        <v>3517.7628117913832</v>
      </c>
      <c r="P22">
        <f t="shared" si="8"/>
        <v>4663.0385487528347</v>
      </c>
      <c r="Q22">
        <f t="shared" si="8"/>
        <v>5741.6235827664404</v>
      </c>
    </row>
    <row r="23" spans="1:23">
      <c r="A23">
        <v>4</v>
      </c>
      <c r="B23">
        <f>COUNTIF($B$3:$B$18,A23)</f>
        <v>6</v>
      </c>
      <c r="K23" t="s">
        <v>96</v>
      </c>
      <c r="L23">
        <v>0.4</v>
      </c>
      <c r="M23">
        <v>0.4</v>
      </c>
      <c r="N23">
        <v>0.4</v>
      </c>
      <c r="O23">
        <v>0.4</v>
      </c>
      <c r="P23">
        <v>0.4</v>
      </c>
      <c r="Q23">
        <v>0.4</v>
      </c>
    </row>
    <row r="24" spans="1:23">
      <c r="K24" t="s">
        <v>95</v>
      </c>
      <c r="L24">
        <v>0.7</v>
      </c>
      <c r="M24">
        <v>0.7</v>
      </c>
      <c r="N24">
        <v>0.7</v>
      </c>
      <c r="O24">
        <v>0.7</v>
      </c>
      <c r="P24">
        <v>0.7</v>
      </c>
      <c r="Q24">
        <v>0.7</v>
      </c>
    </row>
    <row r="25" spans="1:23">
      <c r="B25" t="s">
        <v>100</v>
      </c>
      <c r="K25" t="s">
        <v>99</v>
      </c>
      <c r="L25">
        <v>3</v>
      </c>
      <c r="M25">
        <v>2</v>
      </c>
      <c r="N25">
        <v>1</v>
      </c>
      <c r="O25">
        <v>1</v>
      </c>
      <c r="P25">
        <v>1</v>
      </c>
      <c r="Q25">
        <v>1</v>
      </c>
    </row>
    <row r="26" spans="1:23">
      <c r="K26" t="s">
        <v>94</v>
      </c>
      <c r="L26">
        <f>L22*L23*L24*L25</f>
        <v>543.75847619047613</v>
      </c>
      <c r="M26">
        <f>M22*M23*M24*M25</f>
        <v>929.3594920634921</v>
      </c>
      <c r="N26">
        <f t="shared" ref="N26:Q26" si="9">N22*N23*N24*N25</f>
        <v>700.48012698412697</v>
      </c>
      <c r="O26">
        <f t="shared" si="9"/>
        <v>984.97358730158726</v>
      </c>
      <c r="P26">
        <f t="shared" si="9"/>
        <v>1305.6507936507937</v>
      </c>
      <c r="Q26">
        <f t="shared" si="9"/>
        <v>1607.6546031746034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423A-76C2-423C-918A-9CFB42431CD9}">
  <sheetPr codeName="Sheet4"/>
  <dimension ref="B1:D19"/>
  <sheetViews>
    <sheetView workbookViewId="0">
      <selection activeCell="C14" sqref="C14"/>
    </sheetView>
  </sheetViews>
  <sheetFormatPr defaultRowHeight="18"/>
  <cols>
    <col min="1" max="1" width="2.4140625" customWidth="1"/>
    <col min="2" max="2" width="10.58203125" customWidth="1"/>
    <col min="3" max="3" width="22.75" customWidth="1"/>
    <col min="4" max="4" width="13.75" customWidth="1"/>
  </cols>
  <sheetData>
    <row r="1" spans="2:4">
      <c r="B1" t="s">
        <v>32</v>
      </c>
    </row>
    <row r="2" spans="2:4">
      <c r="B2" s="1" t="s">
        <v>33</v>
      </c>
    </row>
    <row r="3" spans="2:4">
      <c r="B3" s="5" t="s">
        <v>13</v>
      </c>
      <c r="C3" s="5" t="s">
        <v>14</v>
      </c>
      <c r="D3" s="5" t="s">
        <v>31</v>
      </c>
    </row>
    <row r="4" spans="2:4">
      <c r="B4" s="2">
        <v>1</v>
      </c>
      <c r="C4" s="2" t="s">
        <v>15</v>
      </c>
      <c r="D4" s="2">
        <v>0</v>
      </c>
    </row>
    <row r="5" spans="2:4">
      <c r="B5" s="2">
        <v>2</v>
      </c>
      <c r="C5" s="2" t="s">
        <v>16</v>
      </c>
      <c r="D5" s="2">
        <v>1</v>
      </c>
    </row>
    <row r="6" spans="2:4">
      <c r="B6" s="2">
        <v>3</v>
      </c>
      <c r="C6" s="2" t="s">
        <v>17</v>
      </c>
      <c r="D6" s="2">
        <v>1</v>
      </c>
    </row>
    <row r="7" spans="2:4">
      <c r="B7" s="2">
        <v>4</v>
      </c>
      <c r="C7" s="2" t="s">
        <v>18</v>
      </c>
      <c r="D7" s="2">
        <v>1</v>
      </c>
    </row>
    <row r="8" spans="2:4">
      <c r="B8" s="2">
        <v>5</v>
      </c>
      <c r="C8" s="2" t="s">
        <v>19</v>
      </c>
      <c r="D8" s="2">
        <v>0</v>
      </c>
    </row>
    <row r="9" spans="2:4">
      <c r="B9" s="2">
        <v>6</v>
      </c>
      <c r="C9" s="2" t="s">
        <v>20</v>
      </c>
      <c r="D9" s="2">
        <v>1</v>
      </c>
    </row>
    <row r="10" spans="2:4">
      <c r="B10" s="2">
        <v>7</v>
      </c>
      <c r="C10" s="2" t="s">
        <v>21</v>
      </c>
      <c r="D10" s="2">
        <v>0</v>
      </c>
    </row>
    <row r="11" spans="2:4">
      <c r="B11" s="2">
        <v>8</v>
      </c>
      <c r="C11" s="2" t="s">
        <v>22</v>
      </c>
      <c r="D11" s="2">
        <v>0</v>
      </c>
    </row>
    <row r="12" spans="2:4">
      <c r="B12" s="2">
        <v>10</v>
      </c>
      <c r="C12" s="2" t="s">
        <v>23</v>
      </c>
      <c r="D12" s="2">
        <v>0</v>
      </c>
    </row>
    <row r="13" spans="2:4">
      <c r="B13" s="2">
        <v>11</v>
      </c>
      <c r="C13" s="2" t="s">
        <v>24</v>
      </c>
      <c r="D13" s="2">
        <v>0</v>
      </c>
    </row>
    <row r="14" spans="2:4">
      <c r="B14" s="2">
        <v>12</v>
      </c>
      <c r="C14" s="2" t="s">
        <v>25</v>
      </c>
      <c r="D14" s="2">
        <v>1</v>
      </c>
    </row>
    <row r="15" spans="2:4">
      <c r="B15" s="2">
        <v>13</v>
      </c>
      <c r="C15" s="2" t="s">
        <v>26</v>
      </c>
      <c r="D15" s="2">
        <v>0</v>
      </c>
    </row>
    <row r="16" spans="2:4">
      <c r="B16" s="2">
        <v>14</v>
      </c>
      <c r="C16" s="2" t="s">
        <v>27</v>
      </c>
      <c r="D16" s="2">
        <v>1</v>
      </c>
    </row>
    <row r="17" spans="2:4">
      <c r="B17" s="2">
        <v>15</v>
      </c>
      <c r="C17" s="2" t="s">
        <v>28</v>
      </c>
      <c r="D17" s="2">
        <v>0</v>
      </c>
    </row>
    <row r="18" spans="2:4">
      <c r="B18" s="2">
        <v>16</v>
      </c>
      <c r="C18" s="2" t="s">
        <v>29</v>
      </c>
      <c r="D18" s="2">
        <v>0</v>
      </c>
    </row>
    <row r="19" spans="2:4">
      <c r="B19" s="2">
        <v>18</v>
      </c>
      <c r="C19" s="2" t="s">
        <v>30</v>
      </c>
      <c r="D19" s="2">
        <v>1</v>
      </c>
    </row>
  </sheetData>
  <phoneticPr fontId="1"/>
  <hyperlinks>
    <hyperlink ref="B2" r:id="rId1" xr:uid="{F08E9B30-213E-42A0-87E0-5A3C64E3C7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9566-DBF0-44C1-ACF0-063E1FEEFDE0}">
  <sheetPr codeName="Sheet5"/>
  <dimension ref="B1:D10"/>
  <sheetViews>
    <sheetView zoomScale="85" zoomScaleNormal="85" workbookViewId="0">
      <selection activeCell="C23" sqref="C23"/>
    </sheetView>
  </sheetViews>
  <sheetFormatPr defaultRowHeight="18"/>
  <cols>
    <col min="3" max="3" width="13.25" customWidth="1"/>
  </cols>
  <sheetData>
    <row r="1" spans="2:4">
      <c r="C1" t="s">
        <v>47</v>
      </c>
      <c r="D1" t="s">
        <v>48</v>
      </c>
    </row>
    <row r="2" spans="2:4">
      <c r="B2">
        <v>1</v>
      </c>
      <c r="C2" t="s">
        <v>50</v>
      </c>
      <c r="D2" s="6">
        <v>0.38</v>
      </c>
    </row>
    <row r="3" spans="2:4">
      <c r="B3">
        <v>2</v>
      </c>
      <c r="C3" t="s">
        <v>43</v>
      </c>
      <c r="D3" s="6">
        <v>0.24</v>
      </c>
    </row>
    <row r="4" spans="2:4">
      <c r="B4">
        <v>3</v>
      </c>
      <c r="C4" t="s">
        <v>51</v>
      </c>
      <c r="D4" s="6">
        <v>0.21</v>
      </c>
    </row>
    <row r="5" spans="2:4">
      <c r="B5">
        <v>4</v>
      </c>
      <c r="C5" t="s">
        <v>60</v>
      </c>
      <c r="D5" s="6">
        <v>0.18</v>
      </c>
    </row>
    <row r="6" spans="2:4">
      <c r="D6" s="6"/>
    </row>
    <row r="8" spans="2:4">
      <c r="B8" t="s">
        <v>45</v>
      </c>
    </row>
    <row r="9" spans="2:4">
      <c r="B9" s="1" t="s">
        <v>49</v>
      </c>
    </row>
    <row r="10" spans="2:4">
      <c r="B10" t="s">
        <v>46</v>
      </c>
    </row>
  </sheetData>
  <phoneticPr fontId="1"/>
  <hyperlinks>
    <hyperlink ref="B9" r:id="rId1" xr:uid="{88204DDA-775F-47B8-98B8-E15DEEAC00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B4F9-FE99-40E7-A99B-55D927316BE2}">
  <sheetPr codeName="Sheet13"/>
  <dimension ref="B2:N3"/>
  <sheetViews>
    <sheetView workbookViewId="0">
      <selection activeCell="D10" sqref="D10"/>
    </sheetView>
  </sheetViews>
  <sheetFormatPr defaultRowHeight="18"/>
  <cols>
    <col min="1" max="1" width="5.08203125" customWidth="1"/>
  </cols>
  <sheetData>
    <row r="2" spans="2:14">
      <c r="B2" s="3" t="s">
        <v>0</v>
      </c>
      <c r="C2" s="3" t="s">
        <v>1</v>
      </c>
      <c r="D2" s="3" t="s">
        <v>2</v>
      </c>
      <c r="E2" s="3" t="s">
        <v>3</v>
      </c>
      <c r="F2" s="3" t="s">
        <v>4</v>
      </c>
      <c r="G2" s="3" t="s">
        <v>5</v>
      </c>
      <c r="H2" s="3" t="s">
        <v>6</v>
      </c>
      <c r="I2" s="3" t="s">
        <v>7</v>
      </c>
      <c r="J2" s="3" t="s">
        <v>8</v>
      </c>
      <c r="K2" s="3" t="s">
        <v>9</v>
      </c>
      <c r="L2" s="3" t="s">
        <v>10</v>
      </c>
      <c r="M2" s="3" t="s">
        <v>11</v>
      </c>
      <c r="N2" s="3" t="s">
        <v>12</v>
      </c>
    </row>
    <row r="3" spans="2:14">
      <c r="B3" s="2">
        <v>0.55015099999999995</v>
      </c>
      <c r="C3" s="2">
        <v>4.2592999999999999E-2</v>
      </c>
      <c r="D3" s="2">
        <v>0.202457</v>
      </c>
      <c r="E3" s="2">
        <v>0.11694599999999999</v>
      </c>
      <c r="F3" s="2">
        <v>1.5037E-2</v>
      </c>
      <c r="G3" s="2">
        <v>5.8250000000000003E-3</v>
      </c>
      <c r="H3" s="2">
        <v>2.1699E-2</v>
      </c>
      <c r="I3" s="2">
        <v>3.4932999999999999E-2</v>
      </c>
      <c r="J3" s="2">
        <v>2.1229999999999999E-3</v>
      </c>
      <c r="K3" s="2">
        <v>1.7799999999999999E-3</v>
      </c>
      <c r="L3" s="2">
        <v>4.8760000000000001E-3</v>
      </c>
      <c r="M3" s="2">
        <v>7.1000000000000002E-4</v>
      </c>
      <c r="N3" s="2">
        <v>8.6799999999999996E-4</v>
      </c>
    </row>
  </sheetData>
  <phoneticPr fontId="1"/>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deliv-comp_supply</vt:lpstr>
      <vt:lpstr>good_id</vt:lpstr>
      <vt:lpstr>deliv-comp_id</vt:lpstr>
      <vt:lpstr>Fleet Mix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阿部遼太</dc:creator>
  <cp:lastModifiedBy>阿部遼太</cp:lastModifiedBy>
  <cp:lastPrinted>2022-02-03T23:55:34Z</cp:lastPrinted>
  <dcterms:created xsi:type="dcterms:W3CDTF">2015-06-05T18:19:34Z</dcterms:created>
  <dcterms:modified xsi:type="dcterms:W3CDTF">2022-05-09T20:45:30Z</dcterms:modified>
</cp:coreProperties>
</file>